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drawings/drawing5.xml" ContentType="application/vnd.openxmlformats-officedocument.drawing+xml"/>
  <Override PartName="/xl/comments5.xml" ContentType="application/vnd.openxmlformats-officedocument.spreadsheetml.comments+xml"/>
  <Override PartName="/xl/drawings/drawing6.xml" ContentType="application/vnd.openxmlformats-officedocument.drawing+xml"/>
  <Override PartName="/xl/comments6.xml" ContentType="application/vnd.openxmlformats-officedocument.spreadsheetml.comments+xml"/>
  <Override PartName="/xl/drawings/drawing7.xml" ContentType="application/vnd.openxmlformats-officedocument.drawing+xml"/>
  <Override PartName="/xl/comments7.xml" ContentType="application/vnd.openxmlformats-officedocument.spreadsheetml.comments+xml"/>
  <Override PartName="/xl/drawings/drawing8.xml" ContentType="application/vnd.openxmlformats-officedocument.drawing+xml"/>
  <Override PartName="/xl/comments8.xml" ContentType="application/vnd.openxmlformats-officedocument.spreadsheetml.comments+xml"/>
  <Override PartName="/xl/drawings/drawing9.xml" ContentType="application/vnd.openxmlformats-officedocument.drawing+xml"/>
  <Override PartName="/xl/comments9.xml" ContentType="application/vnd.openxmlformats-officedocument.spreadsheetml.comments+xml"/>
  <Override PartName="/xl/drawings/drawing10.xml" ContentType="application/vnd.openxmlformats-officedocument.drawing+xml"/>
  <Override PartName="/xl/comments10.xml" ContentType="application/vnd.openxmlformats-officedocument.spreadsheetml.comments+xml"/>
  <Override PartName="/xl/drawings/drawing11.xml" ContentType="application/vnd.openxmlformats-officedocument.drawing+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comments16.xml" ContentType="application/vnd.openxmlformats-officedocument.spreadsheetml.comments+xml"/>
  <Override PartName="/xl/comments17.xml" ContentType="application/vnd.openxmlformats-officedocument.spreadsheetml.comments+xml"/>
  <Override PartName="/xl/comments18.xml" ContentType="application/vnd.openxmlformats-officedocument.spreadsheetml.comments+xml"/>
  <Override PartName="/xl/comments19.xml" ContentType="application/vnd.openxmlformats-officedocument.spreadsheetml.comments+xml"/>
  <Override PartName="/xl/comments20.xml" ContentType="application/vnd.openxmlformats-officedocument.spreadsheetml.comments+xml"/>
  <Override PartName="/xl/comments21.xml" ContentType="application/vnd.openxmlformats-officedocument.spreadsheetml.comments+xml"/>
  <Override PartName="/xl/comments22.xml" ContentType="application/vnd.openxmlformats-officedocument.spreadsheetml.comments+xml"/>
  <Override PartName="/xl/comments23.xml" ContentType="application/vnd.openxmlformats-officedocument.spreadsheetml.comments+xml"/>
  <Override PartName="/xl/comments24.xml" ContentType="application/vnd.openxmlformats-officedocument.spreadsheetml.comments+xml"/>
  <Override PartName="/xl/comments25.xml" ContentType="application/vnd.openxmlformats-officedocument.spreadsheetml.comments+xml"/>
  <Override PartName="/xl/comments26.xml" ContentType="application/vnd.openxmlformats-officedocument.spreadsheetml.comments+xml"/>
  <Override PartName="/xl/comments27.xml" ContentType="application/vnd.openxmlformats-officedocument.spreadsheetml.comments+xml"/>
  <Override PartName="/xl/comments28.xml" ContentType="application/vnd.openxmlformats-officedocument.spreadsheetml.comments+xml"/>
  <Override PartName="/xl/comments29.xml" ContentType="application/vnd.openxmlformats-officedocument.spreadsheetml.comments+xml"/>
  <Override PartName="/xl/comments30.xml" ContentType="application/vnd.openxmlformats-officedocument.spreadsheetml.comments+xml"/>
  <Override PartName="/xl/comments31.xml" ContentType="application/vnd.openxmlformats-officedocument.spreadsheetml.comments+xml"/>
  <Override PartName="/xl/comments32.xml" ContentType="application/vnd.openxmlformats-officedocument.spreadsheetml.comments+xml"/>
  <Override PartName="/xl/comments33.xml" ContentType="application/vnd.openxmlformats-officedocument.spreadsheetml.comments+xml"/>
  <Override PartName="/xl/comments34.xml" ContentType="application/vnd.openxmlformats-officedocument.spreadsheetml.comments+xml"/>
  <Override PartName="/xl/comments35.xml" ContentType="application/vnd.openxmlformats-officedocument.spreadsheetml.comments+xml"/>
  <Override PartName="/xl/comments36.xml" ContentType="application/vnd.openxmlformats-officedocument.spreadsheetml.comments+xml"/>
  <Override PartName="/xl/comments37.xml" ContentType="application/vnd.openxmlformats-officedocument.spreadsheetml.comments+xml"/>
  <Override PartName="/xl/comments38.xml" ContentType="application/vnd.openxmlformats-officedocument.spreadsheetml.comments+xml"/>
  <Override PartName="/xl/comments39.xml" ContentType="application/vnd.openxmlformats-officedocument.spreadsheetml.comments+xml"/>
  <Override PartName="/xl/comments40.xml" ContentType="application/vnd.openxmlformats-officedocument.spreadsheetml.comments+xml"/>
  <Override PartName="/xl/comments41.xml" ContentType="application/vnd.openxmlformats-officedocument.spreadsheetml.comments+xml"/>
  <Override PartName="/xl/comments4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931"/>
  <workbookPr codeName="ThisWorkbook" defaultThemeVersion="124226"/>
  <mc:AlternateContent xmlns:mc="http://schemas.openxmlformats.org/markup-compatibility/2006">
    <mc:Choice Requires="x15">
      <x15ac:absPath xmlns:x15ac="http://schemas.microsoft.com/office/spreadsheetml/2010/11/ac" url="D:\2022\SPT\"/>
    </mc:Choice>
  </mc:AlternateContent>
  <xr:revisionPtr revIDLastSave="0" documentId="13_ncr:1_{D4EFEC61-5403-494B-9C75-949368BEEAAC}" xr6:coauthVersionLast="47" xr6:coauthVersionMax="47" xr10:uidLastSave="{00000000-0000-0000-0000-000000000000}"/>
  <bookViews>
    <workbookView xWindow="-120" yWindow="-120" windowWidth="29040" windowHeight="15840" tabRatio="907" firstSheet="7" activeTab="11" xr2:uid="{00000000-000D-0000-FFFF-FFFF00000000}"/>
  </bookViews>
  <sheets>
    <sheet name="Terbilang1" sheetId="18" r:id="rId1"/>
    <sheet name="Terbilang2" sheetId="19" r:id="rId2"/>
    <sheet name="Terbilang3" sheetId="20" r:id="rId3"/>
    <sheet name="Terbilang4" sheetId="21" r:id="rId4"/>
    <sheet name="Terbilang5" sheetId="22" r:id="rId5"/>
    <sheet name="Terbilang6" sheetId="63" r:id="rId6"/>
    <sheet name="Terbilang7" sheetId="64" r:id="rId7"/>
    <sheet name="Terbilang8" sheetId="65" r:id="rId8"/>
    <sheet name="DATABASE" sheetId="1" r:id="rId9"/>
    <sheet name="PARAF" sheetId="7" r:id="rId10"/>
    <sheet name="SPT" sheetId="2" r:id="rId11"/>
    <sheet name="SPD1" sheetId="9" r:id="rId12"/>
    <sheet name="SPD2" sheetId="66" r:id="rId13"/>
    <sheet name="SPD3" sheetId="67" r:id="rId14"/>
    <sheet name="SPD4" sheetId="68" r:id="rId15"/>
    <sheet name="SPD5" sheetId="69" r:id="rId16"/>
    <sheet name="SPD6" sheetId="70" state="hidden" r:id="rId17"/>
    <sheet name="SPD7" sheetId="71" state="hidden" r:id="rId18"/>
    <sheet name="SPD8" sheetId="72" state="hidden" r:id="rId19"/>
    <sheet name="SPD" sheetId="73" state="hidden" r:id="rId20"/>
    <sheet name="SPD (2)" sheetId="77" state="hidden" r:id="rId21"/>
    <sheet name="RBPD1" sheetId="13" r:id="rId22"/>
    <sheet name="RBPD2" sheetId="14" r:id="rId23"/>
    <sheet name="RBPD3" sheetId="15" r:id="rId24"/>
    <sheet name="RBPD4" sheetId="16" r:id="rId25"/>
    <sheet name="RBPD5" sheetId="17" r:id="rId26"/>
    <sheet name="RBPD6" sheetId="47" state="hidden" r:id="rId27"/>
    <sheet name="RBPD7" sheetId="48" state="hidden" r:id="rId28"/>
    <sheet name="RBPD8" sheetId="49" state="hidden" r:id="rId29"/>
    <sheet name="RBPD5 (2)" sheetId="74" state="hidden" r:id="rId30"/>
    <sheet name="RBPD5 (3)" sheetId="78" state="hidden" r:id="rId31"/>
    <sheet name="KWT1" sheetId="28" r:id="rId32"/>
    <sheet name="KWT2" sheetId="29" r:id="rId33"/>
    <sheet name="KWT3" sheetId="30" r:id="rId34"/>
    <sheet name="KWT4" sheetId="31" r:id="rId35"/>
    <sheet name="KWT5" sheetId="32" r:id="rId36"/>
    <sheet name="KWT6" sheetId="50" state="hidden" r:id="rId37"/>
    <sheet name="KWT7" sheetId="51" state="hidden" r:id="rId38"/>
    <sheet name="KWT8" sheetId="52" state="hidden" r:id="rId39"/>
    <sheet name="KWT5 (2)" sheetId="79" state="hidden" r:id="rId40"/>
    <sheet name="KWT5 (3)" sheetId="80" state="hidden" r:id="rId41"/>
    <sheet name="DPR1" sheetId="33" r:id="rId42"/>
    <sheet name="DPR2" sheetId="34" r:id="rId43"/>
    <sheet name="DPR3" sheetId="35" r:id="rId44"/>
    <sheet name="DPR4" sheetId="36" r:id="rId45"/>
    <sheet name="DPR5" sheetId="37" r:id="rId46"/>
    <sheet name="DPR6" sheetId="59" state="hidden" r:id="rId47"/>
    <sheet name="DPR7" sheetId="60" state="hidden" r:id="rId48"/>
    <sheet name="DPR8" sheetId="61" state="hidden" r:id="rId49"/>
    <sheet name="DPR5 (2)" sheetId="75" state="hidden" r:id="rId50"/>
    <sheet name="DPR5 (3)" sheetId="81" state="hidden" r:id="rId51"/>
    <sheet name="SP1" sheetId="39" r:id="rId52"/>
    <sheet name="SP2" sheetId="40" r:id="rId53"/>
    <sheet name="SP3" sheetId="41" r:id="rId54"/>
    <sheet name="SP4" sheetId="42" r:id="rId55"/>
    <sheet name="SP5" sheetId="43" r:id="rId56"/>
    <sheet name="SP5 (2)" sheetId="76" state="hidden" r:id="rId57"/>
    <sheet name="SP5 (3)" sheetId="82" state="hidden" r:id="rId58"/>
    <sheet name="SP6" sheetId="56" state="hidden" r:id="rId59"/>
    <sheet name="SP7" sheetId="57" state="hidden" r:id="rId60"/>
    <sheet name="SP8" sheetId="58" state="hidden" r:id="rId61"/>
  </sheets>
  <externalReferences>
    <externalReference r:id="rId62"/>
    <externalReference r:id="rId63"/>
    <externalReference r:id="rId64"/>
    <externalReference r:id="rId65"/>
    <externalReference r:id="rId66"/>
    <externalReference r:id="rId67"/>
  </externalReferences>
  <definedNames>
    <definedName name="idxRatusan">{"";"seratus";"dua ratus";"tiga ratus";"empat ratus";"lima ratus";"enam ratus";"tujuh ratus";"delapan ratus";"sembilan ratus"}</definedName>
    <definedName name="idxSatuSampaiDuaPuluh">{"";"satu";"dua";"tiga";"empat";"lima ";"enam";"tujuh";"delapan";"sembilan";"sepuluh";"sebelas";"dua belas";"tiga belas";"empat belas";"lima belas";"enam belas";"tujuh belas";"delapan belas";"sembilan belas";"dua puluh"}</definedName>
    <definedName name="InvoiceTotal">[1]Invoice!$E$37</definedName>
    <definedName name="juta" localSheetId="32">" "&amp;INDEX([0]!idxRatusan,--LEFT(TEXT(RIGHT('KWT2'!nilai,9),REPT("0",9)),1)+1)&amp;" "&amp;IF((--MID(TEXT(RIGHT('KWT2'!nilai,9),REPT("0",9)),2,2)+1)&lt;=20,IF(--LEFT(TEXT(RIGHT('KWT2'!nilai,9),REPT("0",9)),3)=1," satu juta",INDEX([0]!idxSatuSampaiDuaPuluh,--LEFT(TEXT(RIGHT('KWT2'!nilai,8),REPT("0",8)),2)+1)),INDEX([0]!idxSatuSampaiDuaPuluh,--LEFT(RIGHT('KWT2'!nilai,8),1)+1)&amp;" puluh "&amp;INDEX([0]!idxSatuSampaiDuaPuluh,--LEFT(RIGHT('KWT2'!nilai,7),1)+1))&amp;IF(OR(LEN('KWT2'!nilai)&lt;=6,--LEFT(TEXT(RIGHT('KWT2'!nilai,9),REPT("0",9)),3)={0;1}),""," juta")</definedName>
    <definedName name="juta" localSheetId="33">" "&amp;INDEX([0]!idxRatusan,--LEFT(TEXT(RIGHT('KWT3'!nilai,9),REPT("0",9)),1)+1)&amp;" "&amp;IF((--MID(TEXT(RIGHT('KWT3'!nilai,9),REPT("0",9)),2,2)+1)&lt;=20,IF(--LEFT(TEXT(RIGHT('KWT3'!nilai,9),REPT("0",9)),3)=1," satu juta",INDEX([0]!idxSatuSampaiDuaPuluh,--LEFT(TEXT(RIGHT('KWT3'!nilai,8),REPT("0",8)),2)+1)),INDEX([0]!idxSatuSampaiDuaPuluh,--LEFT(RIGHT('KWT3'!nilai,8),1)+1)&amp;" puluh "&amp;INDEX([0]!idxSatuSampaiDuaPuluh,--LEFT(RIGHT('KWT3'!nilai,7),1)+1))&amp;IF(OR(LEN('KWT3'!nilai)&lt;=6,--LEFT(TEXT(RIGHT('KWT3'!nilai,9),REPT("0",9)),3)={0;1}),""," juta")</definedName>
    <definedName name="juta" localSheetId="34">" "&amp;INDEX([0]!idxRatusan,--LEFT(TEXT(RIGHT('KWT4'!nilai,9),REPT("0",9)),1)+1)&amp;" "&amp;IF((--MID(TEXT(RIGHT('KWT4'!nilai,9),REPT("0",9)),2,2)+1)&lt;=20,IF(--LEFT(TEXT(RIGHT('KWT4'!nilai,9),REPT("0",9)),3)=1," satu juta",INDEX([0]!idxSatuSampaiDuaPuluh,--LEFT(TEXT(RIGHT('KWT4'!nilai,8),REPT("0",8)),2)+1)),INDEX([0]!idxSatuSampaiDuaPuluh,--LEFT(RIGHT('KWT4'!nilai,8),1)+1)&amp;" puluh "&amp;INDEX([0]!idxSatuSampaiDuaPuluh,--LEFT(RIGHT('KWT4'!nilai,7),1)+1))&amp;IF(OR(LEN('KWT4'!nilai)&lt;=6,--LEFT(TEXT(RIGHT('KWT4'!nilai,9),REPT("0",9)),3)={0;1}),""," juta")</definedName>
    <definedName name="juta" localSheetId="35">" "&amp;INDEX([0]!idxRatusan,--LEFT(TEXT(RIGHT('KWT5'!nilai,9),REPT("0",9)),1)+1)&amp;" "&amp;IF((--MID(TEXT(RIGHT('KWT5'!nilai,9),REPT("0",9)),2,2)+1)&lt;=20,IF(--LEFT(TEXT(RIGHT('KWT5'!nilai,9),REPT("0",9)),3)=1," satu juta",INDEX([0]!idxSatuSampaiDuaPuluh,--LEFT(TEXT(RIGHT('KWT5'!nilai,8),REPT("0",8)),2)+1)),INDEX([0]!idxSatuSampaiDuaPuluh,--LEFT(RIGHT('KWT5'!nilai,8),1)+1)&amp;" puluh "&amp;INDEX([0]!idxSatuSampaiDuaPuluh,--LEFT(RIGHT('KWT5'!nilai,7),1)+1))&amp;IF(OR(LEN('KWT5'!nilai)&lt;=6,--LEFT(TEXT(RIGHT('KWT5'!nilai,9),REPT("0",9)),3)={0;1}),""," juta")</definedName>
    <definedName name="juta" localSheetId="39">" "&amp;INDEX([0]!idxRatusan,--LEFT(TEXT(RIGHT('KWT5 (2)'!nilai,9),REPT("0",9)),1)+1)&amp;" "&amp;IF((--MID(TEXT(RIGHT('KWT5 (2)'!nilai,9),REPT("0",9)),2,2)+1)&lt;=20,IF(--LEFT(TEXT(RIGHT('KWT5 (2)'!nilai,9),REPT("0",9)),3)=1," satu juta",INDEX([0]!idxSatuSampaiDuaPuluh,--LEFT(TEXT(RIGHT('KWT5 (2)'!nilai,8),REPT("0",8)),2)+1)),INDEX([0]!idxSatuSampaiDuaPuluh,--LEFT(RIGHT('KWT5 (2)'!nilai,8),1)+1)&amp;" puluh "&amp;INDEX([0]!idxSatuSampaiDuaPuluh,--LEFT(RIGHT('KWT5 (2)'!nilai,7),1)+1))&amp;IF(OR(LEN('KWT5 (2)'!nilai)&lt;=6,--LEFT(TEXT(RIGHT('KWT5 (2)'!nilai,9),REPT("0",9)),3)={0;1}),""," juta")</definedName>
    <definedName name="juta" localSheetId="40">" "&amp;INDEX([0]!idxRatusan,--LEFT(TEXT(RIGHT('KWT5 (3)'!nilai,9),REPT("0",9)),1)+1)&amp;" "&amp;IF((--MID(TEXT(RIGHT('KWT5 (3)'!nilai,9),REPT("0",9)),2,2)+1)&lt;=20,IF(--LEFT(TEXT(RIGHT('KWT5 (3)'!nilai,9),REPT("0",9)),3)=1," satu juta",INDEX([0]!idxSatuSampaiDuaPuluh,--LEFT(TEXT(RIGHT('KWT5 (3)'!nilai,8),REPT("0",8)),2)+1)),INDEX([0]!idxSatuSampaiDuaPuluh,--LEFT(RIGHT('KWT5 (3)'!nilai,8),1)+1)&amp;" puluh "&amp;INDEX([0]!idxSatuSampaiDuaPuluh,--LEFT(RIGHT('KWT5 (3)'!nilai,7),1)+1))&amp;IF(OR(LEN('KWT5 (3)'!nilai)&lt;=6,--LEFT(TEXT(RIGHT('KWT5 (3)'!nilai,9),REPT("0",9)),3)={0;1}),""," juta")</definedName>
    <definedName name="juta" localSheetId="37">" "&amp;INDEX([0]!idxRatusan,--LEFT(TEXT(RIGHT('KWT7'!nilai,9),REPT("0",9)),1)+1)&amp;" "&amp;IF((--MID(TEXT(RIGHT('KWT7'!nilai,9),REPT("0",9)),2,2)+1)&lt;=20,IF(--LEFT(TEXT(RIGHT('KWT7'!nilai,9),REPT("0",9)),3)=1," satu juta",INDEX([0]!idxSatuSampaiDuaPuluh,--LEFT(TEXT(RIGHT('KWT7'!nilai,8),REPT("0",8)),2)+1)),INDEX([0]!idxSatuSampaiDuaPuluh,--LEFT(RIGHT('KWT7'!nilai,8),1)+1)&amp;" puluh "&amp;INDEX([0]!idxSatuSampaiDuaPuluh,--LEFT(RIGHT('KWT7'!nilai,7),1)+1))&amp;IF(OR(LEN('KWT7'!nilai)&lt;=6,--LEFT(TEXT(RIGHT('KWT7'!nilai,9),REPT("0",9)),3)={0;1}),""," juta")</definedName>
    <definedName name="juta" localSheetId="38">" "&amp;INDEX([0]!idxRatusan,--LEFT(TEXT(RIGHT('KWT8'!nilai,9),REPT("0",9)),1)+1)&amp;" "&amp;IF((--MID(TEXT(RIGHT('KWT8'!nilai,9),REPT("0",9)),2,2)+1)&lt;=20,IF(--LEFT(TEXT(RIGHT('KWT8'!nilai,9),REPT("0",9)),3)=1," satu juta",INDEX([0]!idxSatuSampaiDuaPuluh,--LEFT(TEXT(RIGHT('KWT8'!nilai,8),REPT("0",8)),2)+1)),INDEX([0]!idxSatuSampaiDuaPuluh,--LEFT(RIGHT('KWT8'!nilai,8),1)+1)&amp;" puluh "&amp;INDEX([0]!idxSatuSampaiDuaPuluh,--LEFT(RIGHT('KWT8'!nilai,7),1)+1))&amp;IF(OR(LEN('KWT8'!nilai)&lt;=6,--LEFT(TEXT(RIGHT('KWT8'!nilai,9),REPT("0",9)),3)={0;1}),""," juta")</definedName>
    <definedName name="juta" localSheetId="19">" "&amp;INDEX([0]!idxRatusan,--LEFT(TEXT(RIGHT(SPD!nilai,9),REPT("0",9)),1)+1)&amp;" "&amp;IF((--MID(TEXT(RIGHT(SPD!nilai,9),REPT("0",9)),2,2)+1)&lt;=20,IF(--LEFT(TEXT(RIGHT(SPD!nilai,9),REPT("0",9)),3)=1," satu juta",INDEX([0]!idxSatuSampaiDuaPuluh,--LEFT(TEXT(RIGHT(SPD!nilai,8),REPT("0",8)),2)+1)),INDEX([0]!idxSatuSampaiDuaPuluh,--LEFT(RIGHT(SPD!nilai,8),1)+1)&amp;" puluh "&amp;INDEX([0]!idxSatuSampaiDuaPuluh,--LEFT(RIGHT(SPD!nilai,7),1)+1))&amp;IF(OR(LEN(SPD!nilai)&lt;=6,--LEFT(TEXT(RIGHT(SPD!nilai,9),REPT("0",9)),3)={0;1}),""," juta")</definedName>
    <definedName name="juta" localSheetId="20">" "&amp;INDEX([0]!idxRatusan,--LEFT(TEXT(RIGHT('SPD (2)'!nilai,9),REPT("0",9)),1)+1)&amp;" "&amp;IF((--MID(TEXT(RIGHT('SPD (2)'!nilai,9),REPT("0",9)),2,2)+1)&lt;=20,IF(--LEFT(TEXT(RIGHT('SPD (2)'!nilai,9),REPT("0",9)),3)=1," satu juta",INDEX([0]!idxSatuSampaiDuaPuluh,--LEFT(TEXT(RIGHT('SPD (2)'!nilai,8),REPT("0",8)),2)+1)),INDEX([0]!idxSatuSampaiDuaPuluh,--LEFT(RIGHT('SPD (2)'!nilai,8),1)+1)&amp;" puluh "&amp;INDEX([0]!idxSatuSampaiDuaPuluh,--LEFT(RIGHT('SPD (2)'!nilai,7),1)+1))&amp;IF(OR(LEN('SPD (2)'!nilai)&lt;=6,--LEFT(TEXT(RIGHT('SPD (2)'!nilai,9),REPT("0",9)),3)={0;1}),""," juta")</definedName>
    <definedName name="juta" localSheetId="12">" "&amp;INDEX([0]!idxRatusan,--LEFT(TEXT(RIGHT('SPD2'!nilai,9),REPT("0",9)),1)+1)&amp;" "&amp;IF((--MID(TEXT(RIGHT('SPD2'!nilai,9),REPT("0",9)),2,2)+1)&lt;=20,IF(--LEFT(TEXT(RIGHT('SPD2'!nilai,9),REPT("0",9)),3)=1," satu juta",INDEX([0]!idxSatuSampaiDuaPuluh,--LEFT(TEXT(RIGHT('SPD2'!nilai,8),REPT("0",8)),2)+1)),INDEX([0]!idxSatuSampaiDuaPuluh,--LEFT(RIGHT('SPD2'!nilai,8),1)+1)&amp;" puluh "&amp;INDEX([0]!idxSatuSampaiDuaPuluh,--LEFT(RIGHT('SPD2'!nilai,7),1)+1))&amp;IF(OR(LEN('SPD2'!nilai)&lt;=6,--LEFT(TEXT(RIGHT('SPD2'!nilai,9),REPT("0",9)),3)={0;1}),""," juta")</definedName>
    <definedName name="juta" localSheetId="13">" "&amp;INDEX([0]!idxRatusan,--LEFT(TEXT(RIGHT('SPD3'!nilai,9),REPT("0",9)),1)+1)&amp;" "&amp;IF((--MID(TEXT(RIGHT('SPD3'!nilai,9),REPT("0",9)),2,2)+1)&lt;=20,IF(--LEFT(TEXT(RIGHT('SPD3'!nilai,9),REPT("0",9)),3)=1," satu juta",INDEX([0]!idxSatuSampaiDuaPuluh,--LEFT(TEXT(RIGHT('SPD3'!nilai,8),REPT("0",8)),2)+1)),INDEX([0]!idxSatuSampaiDuaPuluh,--LEFT(RIGHT('SPD3'!nilai,8),1)+1)&amp;" puluh "&amp;INDEX([0]!idxSatuSampaiDuaPuluh,--LEFT(RIGHT('SPD3'!nilai,7),1)+1))&amp;IF(OR(LEN('SPD3'!nilai)&lt;=6,--LEFT(TEXT(RIGHT('SPD3'!nilai,9),REPT("0",9)),3)={0;1}),""," juta")</definedName>
    <definedName name="juta" localSheetId="14">" "&amp;INDEX([0]!idxRatusan,--LEFT(TEXT(RIGHT('SPD4'!nilai,9),REPT("0",9)),1)+1)&amp;" "&amp;IF((--MID(TEXT(RIGHT('SPD4'!nilai,9),REPT("0",9)),2,2)+1)&lt;=20,IF(--LEFT(TEXT(RIGHT('SPD4'!nilai,9),REPT("0",9)),3)=1," satu juta",INDEX([0]!idxSatuSampaiDuaPuluh,--LEFT(TEXT(RIGHT('SPD4'!nilai,8),REPT("0",8)),2)+1)),INDEX([0]!idxSatuSampaiDuaPuluh,--LEFT(RIGHT('SPD4'!nilai,8),1)+1)&amp;" puluh "&amp;INDEX([0]!idxSatuSampaiDuaPuluh,--LEFT(RIGHT('SPD4'!nilai,7),1)+1))&amp;IF(OR(LEN('SPD4'!nilai)&lt;=6,--LEFT(TEXT(RIGHT('SPD4'!nilai,9),REPT("0",9)),3)={0;1}),""," juta")</definedName>
    <definedName name="juta" localSheetId="15">" "&amp;INDEX([0]!idxRatusan,--LEFT(TEXT(RIGHT('SPD5'!nilai,9),REPT("0",9)),1)+1)&amp;" "&amp;IF((--MID(TEXT(RIGHT('SPD5'!nilai,9),REPT("0",9)),2,2)+1)&lt;=20,IF(--LEFT(TEXT(RIGHT('SPD5'!nilai,9),REPT("0",9)),3)=1," satu juta",INDEX([0]!idxSatuSampaiDuaPuluh,--LEFT(TEXT(RIGHT('SPD5'!nilai,8),REPT("0",8)),2)+1)),INDEX([0]!idxSatuSampaiDuaPuluh,--LEFT(RIGHT('SPD5'!nilai,8),1)+1)&amp;" puluh "&amp;INDEX([0]!idxSatuSampaiDuaPuluh,--LEFT(RIGHT('SPD5'!nilai,7),1)+1))&amp;IF(OR(LEN('SPD5'!nilai)&lt;=6,--LEFT(TEXT(RIGHT('SPD5'!nilai,9),REPT("0",9)),3)={0;1}),""," juta")</definedName>
    <definedName name="juta" localSheetId="16">" "&amp;INDEX([0]!idxRatusan,--LEFT(TEXT(RIGHT('SPD6'!nilai,9),REPT("0",9)),1)+1)&amp;" "&amp;IF((--MID(TEXT(RIGHT('SPD6'!nilai,9),REPT("0",9)),2,2)+1)&lt;=20,IF(--LEFT(TEXT(RIGHT('SPD6'!nilai,9),REPT("0",9)),3)=1," satu juta",INDEX([0]!idxSatuSampaiDuaPuluh,--LEFT(TEXT(RIGHT('SPD6'!nilai,8),REPT("0",8)),2)+1)),INDEX([0]!idxSatuSampaiDuaPuluh,--LEFT(RIGHT('SPD6'!nilai,8),1)+1)&amp;" puluh "&amp;INDEX([0]!idxSatuSampaiDuaPuluh,--LEFT(RIGHT('SPD6'!nilai,7),1)+1))&amp;IF(OR(LEN('SPD6'!nilai)&lt;=6,--LEFT(TEXT(RIGHT('SPD6'!nilai,9),REPT("0",9)),3)={0;1}),""," juta")</definedName>
    <definedName name="juta" localSheetId="17">" "&amp;INDEX([0]!idxRatusan,--LEFT(TEXT(RIGHT('SPD7'!nilai,9),REPT("0",9)),1)+1)&amp;" "&amp;IF((--MID(TEXT(RIGHT('SPD7'!nilai,9),REPT("0",9)),2,2)+1)&lt;=20,IF(--LEFT(TEXT(RIGHT('SPD7'!nilai,9),REPT("0",9)),3)=1," satu juta",INDEX([0]!idxSatuSampaiDuaPuluh,--LEFT(TEXT(RIGHT('SPD7'!nilai,8),REPT("0",8)),2)+1)),INDEX([0]!idxSatuSampaiDuaPuluh,--LEFT(RIGHT('SPD7'!nilai,8),1)+1)&amp;" puluh "&amp;INDEX([0]!idxSatuSampaiDuaPuluh,--LEFT(RIGHT('SPD7'!nilai,7),1)+1))&amp;IF(OR(LEN('SPD7'!nilai)&lt;=6,--LEFT(TEXT(RIGHT('SPD7'!nilai,9),REPT("0",9)),3)={0;1}),""," juta")</definedName>
    <definedName name="juta" localSheetId="18">" "&amp;INDEX([0]!idxRatusan,--LEFT(TEXT(RIGHT('SPD8'!nilai,9),REPT("0",9)),1)+1)&amp;" "&amp;IF((--MID(TEXT(RIGHT('SPD8'!nilai,9),REPT("0",9)),2,2)+1)&lt;=20,IF(--LEFT(TEXT(RIGHT('SPD8'!nilai,9),REPT("0",9)),3)=1," satu juta",INDEX([0]!idxSatuSampaiDuaPuluh,--LEFT(TEXT(RIGHT('SPD8'!nilai,8),REPT("0",8)),2)+1)),INDEX([0]!idxSatuSampaiDuaPuluh,--LEFT(RIGHT('SPD8'!nilai,8),1)+1)&amp;" puluh "&amp;INDEX([0]!idxSatuSampaiDuaPuluh,--LEFT(RIGHT('SPD8'!nilai,7),1)+1))&amp;IF(OR(LEN('SPD8'!nilai)&lt;=6,--LEFT(TEXT(RIGHT('SPD8'!nilai,9),REPT("0",9)),3)={0;1}),""," juta")</definedName>
    <definedName name="juta" localSheetId="1">" "&amp;INDEX([0]!idxRatusan,--LEFT(TEXT(RIGHT(Terbilang2!nilai,9),REPT("0",9)),1)+1)&amp;" "&amp;IF((--MID(TEXT(RIGHT(Terbilang2!nilai,9),REPT("0",9)),2,2)+1)&lt;=20,IF(--LEFT(TEXT(RIGHT(Terbilang2!nilai,9),REPT("0",9)),3)=1," satu juta",INDEX([0]!idxSatuSampaiDuaPuluh,--LEFT(TEXT(RIGHT(Terbilang2!nilai,8),REPT("0",8)),2)+1)),INDEX([0]!idxSatuSampaiDuaPuluh,--LEFT(RIGHT(Terbilang2!nilai,8),1)+1)&amp;" puluh "&amp;INDEX([0]!idxSatuSampaiDuaPuluh,--LEFT(RIGHT(Terbilang2!nilai,7),1)+1))&amp;IF(OR(LEN(Terbilang2!nilai)&lt;=6,--LEFT(TEXT(RIGHT(Terbilang2!nilai,9),REPT("0",9)),3)={0;1}),""," juta")</definedName>
    <definedName name="juta" localSheetId="2">" "&amp;INDEX([0]!idxRatusan,--LEFT(TEXT(RIGHT(Terbilang3!nilai,9),REPT("0",9)),1)+1)&amp;" "&amp;IF((--MID(TEXT(RIGHT(Terbilang3!nilai,9),REPT("0",9)),2,2)+1)&lt;=20,IF(--LEFT(TEXT(RIGHT(Terbilang3!nilai,9),REPT("0",9)),3)=1," satu juta",INDEX([0]!idxSatuSampaiDuaPuluh,--LEFT(TEXT(RIGHT(Terbilang3!nilai,8),REPT("0",8)),2)+1)),INDEX([0]!idxSatuSampaiDuaPuluh,--LEFT(RIGHT(Terbilang3!nilai,8),1)+1)&amp;" puluh "&amp;INDEX([0]!idxSatuSampaiDuaPuluh,--LEFT(RIGHT(Terbilang3!nilai,7),1)+1))&amp;IF(OR(LEN(Terbilang3!nilai)&lt;=6,--LEFT(TEXT(RIGHT(Terbilang3!nilai,9),REPT("0",9)),3)={0;1}),""," juta")</definedName>
    <definedName name="juta" localSheetId="3">" "&amp;INDEX([0]!idxRatusan,--LEFT(TEXT(RIGHT(Terbilang4!nilai,9),REPT("0",9)),1)+1)&amp;" "&amp;IF((--MID(TEXT(RIGHT(Terbilang4!nilai,9),REPT("0",9)),2,2)+1)&lt;=20,IF(--LEFT(TEXT(RIGHT(Terbilang4!nilai,9),REPT("0",9)),3)=1," satu juta",INDEX([0]!idxSatuSampaiDuaPuluh,--LEFT(TEXT(RIGHT(Terbilang4!nilai,8),REPT("0",8)),2)+1)),INDEX([0]!idxSatuSampaiDuaPuluh,--LEFT(RIGHT(Terbilang4!nilai,8),1)+1)&amp;" puluh "&amp;INDEX([0]!idxSatuSampaiDuaPuluh,--LEFT(RIGHT(Terbilang4!nilai,7),1)+1))&amp;IF(OR(LEN(Terbilang4!nilai)&lt;=6,--LEFT(TEXT(RIGHT(Terbilang4!nilai,9),REPT("0",9)),3)={0;1}),""," juta")</definedName>
    <definedName name="juta" localSheetId="4">" "&amp;INDEX([0]!idxRatusan,--LEFT(TEXT(RIGHT(Terbilang5!nilai,9),REPT("0",9)),1)+1)&amp;" "&amp;IF((--MID(TEXT(RIGHT(Terbilang5!nilai,9),REPT("0",9)),2,2)+1)&lt;=20,IF(--LEFT(TEXT(RIGHT(Terbilang5!nilai,9),REPT("0",9)),3)=1," satu juta",INDEX([0]!idxSatuSampaiDuaPuluh,--LEFT(TEXT(RIGHT(Terbilang5!nilai,8),REPT("0",8)),2)+1)),INDEX([0]!idxSatuSampaiDuaPuluh,--LEFT(RIGHT(Terbilang5!nilai,8),1)+1)&amp;" puluh "&amp;INDEX([0]!idxSatuSampaiDuaPuluh,--LEFT(RIGHT(Terbilang5!nilai,7),1)+1))&amp;IF(OR(LEN(Terbilang5!nilai)&lt;=6,--LEFT(TEXT(RIGHT(Terbilang5!nilai,9),REPT("0",9)),3)={0;1}),""," juta")</definedName>
    <definedName name="juta" localSheetId="5">" "&amp;INDEX([0]!idxRatusan,--LEFT(TEXT(RIGHT(Terbilang6!nilai,9),REPT("0",9)),1)+1)&amp;" "&amp;IF((--MID(TEXT(RIGHT(Terbilang6!nilai,9),REPT("0",9)),2,2)+1)&lt;=20,IF(--LEFT(TEXT(RIGHT(Terbilang6!nilai,9),REPT("0",9)),3)=1," satu juta",INDEX([0]!idxSatuSampaiDuaPuluh,--LEFT(TEXT(RIGHT(Terbilang6!nilai,8),REPT("0",8)),2)+1)),INDEX([0]!idxSatuSampaiDuaPuluh,--LEFT(RIGHT(Terbilang6!nilai,8),1)+1)&amp;" puluh "&amp;INDEX([0]!idxSatuSampaiDuaPuluh,--LEFT(RIGHT(Terbilang6!nilai,7),1)+1))&amp;IF(OR(LEN(Terbilang6!nilai)&lt;=6,--LEFT(TEXT(RIGHT(Terbilang6!nilai,9),REPT("0",9)),3)={0;1}),""," juta")</definedName>
    <definedName name="juta" localSheetId="6">" "&amp;INDEX([0]!idxRatusan,--LEFT(TEXT(RIGHT(Terbilang7!nilai,9),REPT("0",9)),1)+1)&amp;" "&amp;IF((--MID(TEXT(RIGHT(Terbilang7!nilai,9),REPT("0",9)),2,2)+1)&lt;=20,IF(--LEFT(TEXT(RIGHT(Terbilang7!nilai,9),REPT("0",9)),3)=1," satu juta",INDEX([0]!idxSatuSampaiDuaPuluh,--LEFT(TEXT(RIGHT(Terbilang7!nilai,8),REPT("0",8)),2)+1)),INDEX([0]!idxSatuSampaiDuaPuluh,--LEFT(RIGHT(Terbilang7!nilai,8),1)+1)&amp;" puluh "&amp;INDEX([0]!idxSatuSampaiDuaPuluh,--LEFT(RIGHT(Terbilang7!nilai,7),1)+1))&amp;IF(OR(LEN(Terbilang7!nilai)&lt;=6,--LEFT(TEXT(RIGHT(Terbilang7!nilai,9),REPT("0",9)),3)={0;1}),""," juta")</definedName>
    <definedName name="juta" localSheetId="7">" "&amp;INDEX([0]!idxRatusan,--LEFT(TEXT(RIGHT(Terbilang8!nilai,9),REPT("0",9)),1)+1)&amp;" "&amp;IF((--MID(TEXT(RIGHT(Terbilang8!nilai,9),REPT("0",9)),2,2)+1)&lt;=20,IF(--LEFT(TEXT(RIGHT(Terbilang8!nilai,9),REPT("0",9)),3)=1," satu juta",INDEX([0]!idxSatuSampaiDuaPuluh,--LEFT(TEXT(RIGHT(Terbilang8!nilai,8),REPT("0",8)),2)+1)),INDEX([0]!idxSatuSampaiDuaPuluh,--LEFT(RIGHT(Terbilang8!nilai,8),1)+1)&amp;" puluh "&amp;INDEX([0]!idxSatuSampaiDuaPuluh,--LEFT(RIGHT(Terbilang8!nilai,7),1)+1))&amp;IF(OR(LEN(Terbilang8!nilai)&lt;=6,--LEFT(TEXT(RIGHT(Terbilang8!nilai,9),REPT("0",9)),3)={0;1}),""," juta")</definedName>
    <definedName name="juta">" "&amp;INDEX(idxRatusan,--LEFT(TEXT(RIGHT(nilai,9),REPT("0",9)),1)+1)&amp;" "&amp;IF((--MID(TEXT(RIGHT(nilai,9),REPT("0",9)),2,2)+1)&lt;=20,IF(--LEFT(TEXT(RIGHT(nilai,9),REPT("0",9)),3)=1," satu juta",INDEX(idxSatuSampaiDuaPuluh,--LEFT(TEXT(RIGHT(nilai,8),REPT("0",8)),2)+1)),INDEX(idxSatuSampaiDuaPuluh,--LEFT(RIGHT(nilai,8),1)+1)&amp;" puluh "&amp;INDEX(idxSatuSampaiDuaPuluh,--LEFT(RIGHT(nilai,7),1)+1))&amp;IF(OR(LEN(nilai)&lt;=6,--LEFT(TEXT(RIGHT(nilai,9),REPT("0",9)),3)={0;1}),""," juta")</definedName>
    <definedName name="juta2" localSheetId="32">" "&amp;INDEX([0]!idxRatusan,--LEFT(TEXT(RIGHT('KWT2'!nilai,9),REPT("0",9)),1)+1)&amp;" "&amp;IF((--MID(TEXT(RIGHT('KWT2'!nilai,9),REPT("0",9)),2,2)+1)&lt;=20,IF(--LEFT(TEXT(RIGHT('KWT2'!nilai,9),REPT("0",9)),3)=1," satu juta / ",INDEX([0]!idxSatuSampaiDuaPuluh,--LEFT(TEXT(RIGHT('KWT2'!nilai,8),REPT("0",8)),2)+1)),INDEX([0]!idxSatuSampaiDuaPuluh,--LEFT(RIGHT('KWT2'!nilai,8),1)+1)&amp;" puluh "&amp;INDEX([0]!idxSatuSampaiDuaPuluh,--LEFT(RIGHT('KWT2'!nilai,7),1)+1))&amp;IF(OR(LEN('KWT2'!nilai)&lt;=6,--LEFT(TEXT(RIGHT('KWT2'!nilai,9),REPT("0",9)),3)={0;1}),""," juta / ")</definedName>
    <definedName name="juta2" localSheetId="33">" "&amp;INDEX([0]!idxRatusan,--LEFT(TEXT(RIGHT('KWT3'!nilai,9),REPT("0",9)),1)+1)&amp;" "&amp;IF((--MID(TEXT(RIGHT('KWT3'!nilai,9),REPT("0",9)),2,2)+1)&lt;=20,IF(--LEFT(TEXT(RIGHT('KWT3'!nilai,9),REPT("0",9)),3)=1," satu juta / ",INDEX([0]!idxSatuSampaiDuaPuluh,--LEFT(TEXT(RIGHT('KWT3'!nilai,8),REPT("0",8)),2)+1)),INDEX([0]!idxSatuSampaiDuaPuluh,--LEFT(RIGHT('KWT3'!nilai,8),1)+1)&amp;" puluh "&amp;INDEX([0]!idxSatuSampaiDuaPuluh,--LEFT(RIGHT('KWT3'!nilai,7),1)+1))&amp;IF(OR(LEN('KWT3'!nilai)&lt;=6,--LEFT(TEXT(RIGHT('KWT3'!nilai,9),REPT("0",9)),3)={0;1}),""," juta / ")</definedName>
    <definedName name="juta2" localSheetId="34">" "&amp;INDEX([0]!idxRatusan,--LEFT(TEXT(RIGHT('KWT4'!nilai,9),REPT("0",9)),1)+1)&amp;" "&amp;IF((--MID(TEXT(RIGHT('KWT4'!nilai,9),REPT("0",9)),2,2)+1)&lt;=20,IF(--LEFT(TEXT(RIGHT('KWT4'!nilai,9),REPT("0",9)),3)=1," satu juta / ",INDEX([0]!idxSatuSampaiDuaPuluh,--LEFT(TEXT(RIGHT('KWT4'!nilai,8),REPT("0",8)),2)+1)),INDEX([0]!idxSatuSampaiDuaPuluh,--LEFT(RIGHT('KWT4'!nilai,8),1)+1)&amp;" puluh "&amp;INDEX([0]!idxSatuSampaiDuaPuluh,--LEFT(RIGHT('KWT4'!nilai,7),1)+1))&amp;IF(OR(LEN('KWT4'!nilai)&lt;=6,--LEFT(TEXT(RIGHT('KWT4'!nilai,9),REPT("0",9)),3)={0;1}),""," juta / ")</definedName>
    <definedName name="juta2" localSheetId="35">" "&amp;INDEX([0]!idxRatusan,--LEFT(TEXT(RIGHT('KWT5'!nilai,9),REPT("0",9)),1)+1)&amp;" "&amp;IF((--MID(TEXT(RIGHT('KWT5'!nilai,9),REPT("0",9)),2,2)+1)&lt;=20,IF(--LEFT(TEXT(RIGHT('KWT5'!nilai,9),REPT("0",9)),3)=1," satu juta / ",INDEX([0]!idxSatuSampaiDuaPuluh,--LEFT(TEXT(RIGHT('KWT5'!nilai,8),REPT("0",8)),2)+1)),INDEX([0]!idxSatuSampaiDuaPuluh,--LEFT(RIGHT('KWT5'!nilai,8),1)+1)&amp;" puluh "&amp;INDEX([0]!idxSatuSampaiDuaPuluh,--LEFT(RIGHT('KWT5'!nilai,7),1)+1))&amp;IF(OR(LEN('KWT5'!nilai)&lt;=6,--LEFT(TEXT(RIGHT('KWT5'!nilai,9),REPT("0",9)),3)={0;1}),""," juta / ")</definedName>
    <definedName name="juta2" localSheetId="39">" "&amp;INDEX([0]!idxRatusan,--LEFT(TEXT(RIGHT('KWT5 (2)'!nilai,9),REPT("0",9)),1)+1)&amp;" "&amp;IF((--MID(TEXT(RIGHT('KWT5 (2)'!nilai,9),REPT("0",9)),2,2)+1)&lt;=20,IF(--LEFT(TEXT(RIGHT('KWT5 (2)'!nilai,9),REPT("0",9)),3)=1," satu juta / ",INDEX([0]!idxSatuSampaiDuaPuluh,--LEFT(TEXT(RIGHT('KWT5 (2)'!nilai,8),REPT("0",8)),2)+1)),INDEX([0]!idxSatuSampaiDuaPuluh,--LEFT(RIGHT('KWT5 (2)'!nilai,8),1)+1)&amp;" puluh "&amp;INDEX([0]!idxSatuSampaiDuaPuluh,--LEFT(RIGHT('KWT5 (2)'!nilai,7),1)+1))&amp;IF(OR(LEN('KWT5 (2)'!nilai)&lt;=6,--LEFT(TEXT(RIGHT('KWT5 (2)'!nilai,9),REPT("0",9)),3)={0;1}),""," juta / ")</definedName>
    <definedName name="juta2" localSheetId="40">" "&amp;INDEX([0]!idxRatusan,--LEFT(TEXT(RIGHT('KWT5 (3)'!nilai,9),REPT("0",9)),1)+1)&amp;" "&amp;IF((--MID(TEXT(RIGHT('KWT5 (3)'!nilai,9),REPT("0",9)),2,2)+1)&lt;=20,IF(--LEFT(TEXT(RIGHT('KWT5 (3)'!nilai,9),REPT("0",9)),3)=1," satu juta / ",INDEX([0]!idxSatuSampaiDuaPuluh,--LEFT(TEXT(RIGHT('KWT5 (3)'!nilai,8),REPT("0",8)),2)+1)),INDEX([0]!idxSatuSampaiDuaPuluh,--LEFT(RIGHT('KWT5 (3)'!nilai,8),1)+1)&amp;" puluh "&amp;INDEX([0]!idxSatuSampaiDuaPuluh,--LEFT(RIGHT('KWT5 (3)'!nilai,7),1)+1))&amp;IF(OR(LEN('KWT5 (3)'!nilai)&lt;=6,--LEFT(TEXT(RIGHT('KWT5 (3)'!nilai,9),REPT("0",9)),3)={0;1}),""," juta / ")</definedName>
    <definedName name="juta2" localSheetId="37">" "&amp;INDEX([0]!idxRatusan,--LEFT(TEXT(RIGHT('KWT7'!nilai,9),REPT("0",9)),1)+1)&amp;" "&amp;IF((--MID(TEXT(RIGHT('KWT7'!nilai,9),REPT("0",9)),2,2)+1)&lt;=20,IF(--LEFT(TEXT(RIGHT('KWT7'!nilai,9),REPT("0",9)),3)=1," satu juta / ",INDEX([0]!idxSatuSampaiDuaPuluh,--LEFT(TEXT(RIGHT('KWT7'!nilai,8),REPT("0",8)),2)+1)),INDEX([0]!idxSatuSampaiDuaPuluh,--LEFT(RIGHT('KWT7'!nilai,8),1)+1)&amp;" puluh "&amp;INDEX([0]!idxSatuSampaiDuaPuluh,--LEFT(RIGHT('KWT7'!nilai,7),1)+1))&amp;IF(OR(LEN('KWT7'!nilai)&lt;=6,--LEFT(TEXT(RIGHT('KWT7'!nilai,9),REPT("0",9)),3)={0;1}),""," juta / ")</definedName>
    <definedName name="juta2" localSheetId="38">" "&amp;INDEX([0]!idxRatusan,--LEFT(TEXT(RIGHT('KWT8'!nilai,9),REPT("0",9)),1)+1)&amp;" "&amp;IF((--MID(TEXT(RIGHT('KWT8'!nilai,9),REPT("0",9)),2,2)+1)&lt;=20,IF(--LEFT(TEXT(RIGHT('KWT8'!nilai,9),REPT("0",9)),3)=1," satu juta / ",INDEX([0]!idxSatuSampaiDuaPuluh,--LEFT(TEXT(RIGHT('KWT8'!nilai,8),REPT("0",8)),2)+1)),INDEX([0]!idxSatuSampaiDuaPuluh,--LEFT(RIGHT('KWT8'!nilai,8),1)+1)&amp;" puluh "&amp;INDEX([0]!idxSatuSampaiDuaPuluh,--LEFT(RIGHT('KWT8'!nilai,7),1)+1))&amp;IF(OR(LEN('KWT8'!nilai)&lt;=6,--LEFT(TEXT(RIGHT('KWT8'!nilai,9),REPT("0",9)),3)={0;1}),""," juta / ")</definedName>
    <definedName name="juta2" localSheetId="19">" "&amp;INDEX([0]!idxRatusan,--LEFT(TEXT(RIGHT(SPD!nilai,9),REPT("0",9)),1)+1)&amp;" "&amp;IF((--MID(TEXT(RIGHT(SPD!nilai,9),REPT("0",9)),2,2)+1)&lt;=20,IF(--LEFT(TEXT(RIGHT(SPD!nilai,9),REPT("0",9)),3)=1," satu juta / ",INDEX([0]!idxSatuSampaiDuaPuluh,--LEFT(TEXT(RIGHT(SPD!nilai,8),REPT("0",8)),2)+1)),INDEX([0]!idxSatuSampaiDuaPuluh,--LEFT(RIGHT(SPD!nilai,8),1)+1)&amp;" puluh "&amp;INDEX([0]!idxSatuSampaiDuaPuluh,--LEFT(RIGHT(SPD!nilai,7),1)+1))&amp;IF(OR(LEN(SPD!nilai)&lt;=6,--LEFT(TEXT(RIGHT(SPD!nilai,9),REPT("0",9)),3)={0;1}),""," juta / ")</definedName>
    <definedName name="juta2" localSheetId="20">" "&amp;INDEX([0]!idxRatusan,--LEFT(TEXT(RIGHT('SPD (2)'!nilai,9),REPT("0",9)),1)+1)&amp;" "&amp;IF((--MID(TEXT(RIGHT('SPD (2)'!nilai,9),REPT("0",9)),2,2)+1)&lt;=20,IF(--LEFT(TEXT(RIGHT('SPD (2)'!nilai,9),REPT("0",9)),3)=1," satu juta / ",INDEX([0]!idxSatuSampaiDuaPuluh,--LEFT(TEXT(RIGHT('SPD (2)'!nilai,8),REPT("0",8)),2)+1)),INDEX([0]!idxSatuSampaiDuaPuluh,--LEFT(RIGHT('SPD (2)'!nilai,8),1)+1)&amp;" puluh "&amp;INDEX([0]!idxSatuSampaiDuaPuluh,--LEFT(RIGHT('SPD (2)'!nilai,7),1)+1))&amp;IF(OR(LEN('SPD (2)'!nilai)&lt;=6,--LEFT(TEXT(RIGHT('SPD (2)'!nilai,9),REPT("0",9)),3)={0;1}),""," juta / ")</definedName>
    <definedName name="juta2" localSheetId="12">" "&amp;INDEX([0]!idxRatusan,--LEFT(TEXT(RIGHT('SPD2'!nilai,9),REPT("0",9)),1)+1)&amp;" "&amp;IF((--MID(TEXT(RIGHT('SPD2'!nilai,9),REPT("0",9)),2,2)+1)&lt;=20,IF(--LEFT(TEXT(RIGHT('SPD2'!nilai,9),REPT("0",9)),3)=1," satu juta / ",INDEX([0]!idxSatuSampaiDuaPuluh,--LEFT(TEXT(RIGHT('SPD2'!nilai,8),REPT("0",8)),2)+1)),INDEX([0]!idxSatuSampaiDuaPuluh,--LEFT(RIGHT('SPD2'!nilai,8),1)+1)&amp;" puluh "&amp;INDEX([0]!idxSatuSampaiDuaPuluh,--LEFT(RIGHT('SPD2'!nilai,7),1)+1))&amp;IF(OR(LEN('SPD2'!nilai)&lt;=6,--LEFT(TEXT(RIGHT('SPD2'!nilai,9),REPT("0",9)),3)={0;1}),""," juta / ")</definedName>
    <definedName name="juta2" localSheetId="13">" "&amp;INDEX([0]!idxRatusan,--LEFT(TEXT(RIGHT('SPD3'!nilai,9),REPT("0",9)),1)+1)&amp;" "&amp;IF((--MID(TEXT(RIGHT('SPD3'!nilai,9),REPT("0",9)),2,2)+1)&lt;=20,IF(--LEFT(TEXT(RIGHT('SPD3'!nilai,9),REPT("0",9)),3)=1," satu juta / ",INDEX([0]!idxSatuSampaiDuaPuluh,--LEFT(TEXT(RIGHT('SPD3'!nilai,8),REPT("0",8)),2)+1)),INDEX([0]!idxSatuSampaiDuaPuluh,--LEFT(RIGHT('SPD3'!nilai,8),1)+1)&amp;" puluh "&amp;INDEX([0]!idxSatuSampaiDuaPuluh,--LEFT(RIGHT('SPD3'!nilai,7),1)+1))&amp;IF(OR(LEN('SPD3'!nilai)&lt;=6,--LEFT(TEXT(RIGHT('SPD3'!nilai,9),REPT("0",9)),3)={0;1}),""," juta / ")</definedName>
    <definedName name="juta2" localSheetId="14">" "&amp;INDEX([0]!idxRatusan,--LEFT(TEXT(RIGHT('SPD4'!nilai,9),REPT("0",9)),1)+1)&amp;" "&amp;IF((--MID(TEXT(RIGHT('SPD4'!nilai,9),REPT("0",9)),2,2)+1)&lt;=20,IF(--LEFT(TEXT(RIGHT('SPD4'!nilai,9),REPT("0",9)),3)=1," satu juta / ",INDEX([0]!idxSatuSampaiDuaPuluh,--LEFT(TEXT(RIGHT('SPD4'!nilai,8),REPT("0",8)),2)+1)),INDEX([0]!idxSatuSampaiDuaPuluh,--LEFT(RIGHT('SPD4'!nilai,8),1)+1)&amp;" puluh "&amp;INDEX([0]!idxSatuSampaiDuaPuluh,--LEFT(RIGHT('SPD4'!nilai,7),1)+1))&amp;IF(OR(LEN('SPD4'!nilai)&lt;=6,--LEFT(TEXT(RIGHT('SPD4'!nilai,9),REPT("0",9)),3)={0;1}),""," juta / ")</definedName>
    <definedName name="juta2" localSheetId="15">" "&amp;INDEX([0]!idxRatusan,--LEFT(TEXT(RIGHT('SPD5'!nilai,9),REPT("0",9)),1)+1)&amp;" "&amp;IF((--MID(TEXT(RIGHT('SPD5'!nilai,9),REPT("0",9)),2,2)+1)&lt;=20,IF(--LEFT(TEXT(RIGHT('SPD5'!nilai,9),REPT("0",9)),3)=1," satu juta / ",INDEX([0]!idxSatuSampaiDuaPuluh,--LEFT(TEXT(RIGHT('SPD5'!nilai,8),REPT("0",8)),2)+1)),INDEX([0]!idxSatuSampaiDuaPuluh,--LEFT(RIGHT('SPD5'!nilai,8),1)+1)&amp;" puluh "&amp;INDEX([0]!idxSatuSampaiDuaPuluh,--LEFT(RIGHT('SPD5'!nilai,7),1)+1))&amp;IF(OR(LEN('SPD5'!nilai)&lt;=6,--LEFT(TEXT(RIGHT('SPD5'!nilai,9),REPT("0",9)),3)={0;1}),""," juta / ")</definedName>
    <definedName name="juta2" localSheetId="16">" "&amp;INDEX([0]!idxRatusan,--LEFT(TEXT(RIGHT('SPD6'!nilai,9),REPT("0",9)),1)+1)&amp;" "&amp;IF((--MID(TEXT(RIGHT('SPD6'!nilai,9),REPT("0",9)),2,2)+1)&lt;=20,IF(--LEFT(TEXT(RIGHT('SPD6'!nilai,9),REPT("0",9)),3)=1," satu juta / ",INDEX([0]!idxSatuSampaiDuaPuluh,--LEFT(TEXT(RIGHT('SPD6'!nilai,8),REPT("0",8)),2)+1)),INDEX([0]!idxSatuSampaiDuaPuluh,--LEFT(RIGHT('SPD6'!nilai,8),1)+1)&amp;" puluh "&amp;INDEX([0]!idxSatuSampaiDuaPuluh,--LEFT(RIGHT('SPD6'!nilai,7),1)+1))&amp;IF(OR(LEN('SPD6'!nilai)&lt;=6,--LEFT(TEXT(RIGHT('SPD6'!nilai,9),REPT("0",9)),3)={0;1}),""," juta / ")</definedName>
    <definedName name="juta2" localSheetId="17">" "&amp;INDEX([0]!idxRatusan,--LEFT(TEXT(RIGHT('SPD7'!nilai,9),REPT("0",9)),1)+1)&amp;" "&amp;IF((--MID(TEXT(RIGHT('SPD7'!nilai,9),REPT("0",9)),2,2)+1)&lt;=20,IF(--LEFT(TEXT(RIGHT('SPD7'!nilai,9),REPT("0",9)),3)=1," satu juta / ",INDEX([0]!idxSatuSampaiDuaPuluh,--LEFT(TEXT(RIGHT('SPD7'!nilai,8),REPT("0",8)),2)+1)),INDEX([0]!idxSatuSampaiDuaPuluh,--LEFT(RIGHT('SPD7'!nilai,8),1)+1)&amp;" puluh "&amp;INDEX([0]!idxSatuSampaiDuaPuluh,--LEFT(RIGHT('SPD7'!nilai,7),1)+1))&amp;IF(OR(LEN('SPD7'!nilai)&lt;=6,--LEFT(TEXT(RIGHT('SPD7'!nilai,9),REPT("0",9)),3)={0;1}),""," juta / ")</definedName>
    <definedName name="juta2" localSheetId="18">" "&amp;INDEX([0]!idxRatusan,--LEFT(TEXT(RIGHT('SPD8'!nilai,9),REPT("0",9)),1)+1)&amp;" "&amp;IF((--MID(TEXT(RIGHT('SPD8'!nilai,9),REPT("0",9)),2,2)+1)&lt;=20,IF(--LEFT(TEXT(RIGHT('SPD8'!nilai,9),REPT("0",9)),3)=1," satu juta / ",INDEX([0]!idxSatuSampaiDuaPuluh,--LEFT(TEXT(RIGHT('SPD8'!nilai,8),REPT("0",8)),2)+1)),INDEX([0]!idxSatuSampaiDuaPuluh,--LEFT(RIGHT('SPD8'!nilai,8),1)+1)&amp;" puluh "&amp;INDEX([0]!idxSatuSampaiDuaPuluh,--LEFT(RIGHT('SPD8'!nilai,7),1)+1))&amp;IF(OR(LEN('SPD8'!nilai)&lt;=6,--LEFT(TEXT(RIGHT('SPD8'!nilai,9),REPT("0",9)),3)={0;1}),""," juta / ")</definedName>
    <definedName name="juta2" localSheetId="1">" "&amp;INDEX([0]!idxRatusan,--LEFT(TEXT(RIGHT(Terbilang2!nilai,9),REPT("0",9)),1)+1)&amp;" "&amp;IF((--MID(TEXT(RIGHT(Terbilang2!nilai,9),REPT("0",9)),2,2)+1)&lt;=20,IF(--LEFT(TEXT(RIGHT(Terbilang2!nilai,9),REPT("0",9)),3)=1," satu juta / ",INDEX([0]!idxSatuSampaiDuaPuluh,--LEFT(TEXT(RIGHT(Terbilang2!nilai,8),REPT("0",8)),2)+1)),INDEX([0]!idxSatuSampaiDuaPuluh,--LEFT(RIGHT(Terbilang2!nilai,8),1)+1)&amp;" puluh "&amp;INDEX([0]!idxSatuSampaiDuaPuluh,--LEFT(RIGHT(Terbilang2!nilai,7),1)+1))&amp;IF(OR(LEN(Terbilang2!nilai)&lt;=6,--LEFT(TEXT(RIGHT(Terbilang2!nilai,9),REPT("0",9)),3)={0;1}),""," juta / ")</definedName>
    <definedName name="juta2" localSheetId="2">" "&amp;INDEX([0]!idxRatusan,--LEFT(TEXT(RIGHT(Terbilang3!nilai,9),REPT("0",9)),1)+1)&amp;" "&amp;IF((--MID(TEXT(RIGHT(Terbilang3!nilai,9),REPT("0",9)),2,2)+1)&lt;=20,IF(--LEFT(TEXT(RIGHT(Terbilang3!nilai,9),REPT("0",9)),3)=1," satu juta / ",INDEX([0]!idxSatuSampaiDuaPuluh,--LEFT(TEXT(RIGHT(Terbilang3!nilai,8),REPT("0",8)),2)+1)),INDEX([0]!idxSatuSampaiDuaPuluh,--LEFT(RIGHT(Terbilang3!nilai,8),1)+1)&amp;" puluh "&amp;INDEX([0]!idxSatuSampaiDuaPuluh,--LEFT(RIGHT(Terbilang3!nilai,7),1)+1))&amp;IF(OR(LEN(Terbilang3!nilai)&lt;=6,--LEFT(TEXT(RIGHT(Terbilang3!nilai,9),REPT("0",9)),3)={0;1}),""," juta / ")</definedName>
    <definedName name="juta2" localSheetId="3">" "&amp;INDEX([0]!idxRatusan,--LEFT(TEXT(RIGHT(Terbilang4!nilai,9),REPT("0",9)),1)+1)&amp;" "&amp;IF((--MID(TEXT(RIGHT(Terbilang4!nilai,9),REPT("0",9)),2,2)+1)&lt;=20,IF(--LEFT(TEXT(RIGHT(Terbilang4!nilai,9),REPT("0",9)),3)=1," satu juta / ",INDEX([0]!idxSatuSampaiDuaPuluh,--LEFT(TEXT(RIGHT(Terbilang4!nilai,8),REPT("0",8)),2)+1)),INDEX([0]!idxSatuSampaiDuaPuluh,--LEFT(RIGHT(Terbilang4!nilai,8),1)+1)&amp;" puluh "&amp;INDEX([0]!idxSatuSampaiDuaPuluh,--LEFT(RIGHT(Terbilang4!nilai,7),1)+1))&amp;IF(OR(LEN(Terbilang4!nilai)&lt;=6,--LEFT(TEXT(RIGHT(Terbilang4!nilai,9),REPT("0",9)),3)={0;1}),""," juta / ")</definedName>
    <definedName name="juta2" localSheetId="4">" "&amp;INDEX([0]!idxRatusan,--LEFT(TEXT(RIGHT(Terbilang5!nilai,9),REPT("0",9)),1)+1)&amp;" "&amp;IF((--MID(TEXT(RIGHT(Terbilang5!nilai,9),REPT("0",9)),2,2)+1)&lt;=20,IF(--LEFT(TEXT(RIGHT(Terbilang5!nilai,9),REPT("0",9)),3)=1," satu juta / ",INDEX([0]!idxSatuSampaiDuaPuluh,--LEFT(TEXT(RIGHT(Terbilang5!nilai,8),REPT("0",8)),2)+1)),INDEX([0]!idxSatuSampaiDuaPuluh,--LEFT(RIGHT(Terbilang5!nilai,8),1)+1)&amp;" puluh "&amp;INDEX([0]!idxSatuSampaiDuaPuluh,--LEFT(RIGHT(Terbilang5!nilai,7),1)+1))&amp;IF(OR(LEN(Terbilang5!nilai)&lt;=6,--LEFT(TEXT(RIGHT(Terbilang5!nilai,9),REPT("0",9)),3)={0;1}),""," juta / ")</definedName>
    <definedName name="juta2" localSheetId="5">" "&amp;INDEX([0]!idxRatusan,--LEFT(TEXT(RIGHT(Terbilang6!nilai,9),REPT("0",9)),1)+1)&amp;" "&amp;IF((--MID(TEXT(RIGHT(Terbilang6!nilai,9),REPT("0",9)),2,2)+1)&lt;=20,IF(--LEFT(TEXT(RIGHT(Terbilang6!nilai,9),REPT("0",9)),3)=1," satu juta / ",INDEX([0]!idxSatuSampaiDuaPuluh,--LEFT(TEXT(RIGHT(Terbilang6!nilai,8),REPT("0",8)),2)+1)),INDEX([0]!idxSatuSampaiDuaPuluh,--LEFT(RIGHT(Terbilang6!nilai,8),1)+1)&amp;" puluh "&amp;INDEX([0]!idxSatuSampaiDuaPuluh,--LEFT(RIGHT(Terbilang6!nilai,7),1)+1))&amp;IF(OR(LEN(Terbilang6!nilai)&lt;=6,--LEFT(TEXT(RIGHT(Terbilang6!nilai,9),REPT("0",9)),3)={0;1}),""," juta / ")</definedName>
    <definedName name="juta2" localSheetId="6">" "&amp;INDEX([0]!idxRatusan,--LEFT(TEXT(RIGHT(Terbilang7!nilai,9),REPT("0",9)),1)+1)&amp;" "&amp;IF((--MID(TEXT(RIGHT(Terbilang7!nilai,9),REPT("0",9)),2,2)+1)&lt;=20,IF(--LEFT(TEXT(RIGHT(Terbilang7!nilai,9),REPT("0",9)),3)=1," satu juta / ",INDEX([0]!idxSatuSampaiDuaPuluh,--LEFT(TEXT(RIGHT(Terbilang7!nilai,8),REPT("0",8)),2)+1)),INDEX([0]!idxSatuSampaiDuaPuluh,--LEFT(RIGHT(Terbilang7!nilai,8),1)+1)&amp;" puluh "&amp;INDEX([0]!idxSatuSampaiDuaPuluh,--LEFT(RIGHT(Terbilang7!nilai,7),1)+1))&amp;IF(OR(LEN(Terbilang7!nilai)&lt;=6,--LEFT(TEXT(RIGHT(Terbilang7!nilai,9),REPT("0",9)),3)={0;1}),""," juta / ")</definedName>
    <definedName name="juta2" localSheetId="7">" "&amp;INDEX([0]!idxRatusan,--LEFT(TEXT(RIGHT(Terbilang8!nilai,9),REPT("0",9)),1)+1)&amp;" "&amp;IF((--MID(TEXT(RIGHT(Terbilang8!nilai,9),REPT("0",9)),2,2)+1)&lt;=20,IF(--LEFT(TEXT(RIGHT(Terbilang8!nilai,9),REPT("0",9)),3)=1," satu juta / ",INDEX([0]!idxSatuSampaiDuaPuluh,--LEFT(TEXT(RIGHT(Terbilang8!nilai,8),REPT("0",8)),2)+1)),INDEX([0]!idxSatuSampaiDuaPuluh,--LEFT(RIGHT(Terbilang8!nilai,8),1)+1)&amp;" puluh "&amp;INDEX([0]!idxSatuSampaiDuaPuluh,--LEFT(RIGHT(Terbilang8!nilai,7),1)+1))&amp;IF(OR(LEN(Terbilang8!nilai)&lt;=6,--LEFT(TEXT(RIGHT(Terbilang8!nilai,9),REPT("0",9)),3)={0;1}),""," juta / ")</definedName>
    <definedName name="juta2">" "&amp;INDEX(idxRatusan,--LEFT(TEXT(RIGHT(nilai,9),REPT("0",9)),1)+1)&amp;" "&amp;IF((--MID(TEXT(RIGHT(nilai,9),REPT("0",9)),2,2)+1)&lt;=20,IF(--LEFT(TEXT(RIGHT(nilai,9),REPT("0",9)),3)=1," satu juta / ",INDEX(idxSatuSampaiDuaPuluh,--LEFT(TEXT(RIGHT(nilai,8),REPT("0",8)),2)+1)),INDEX(idxSatuSampaiDuaPuluh,--LEFT(RIGHT(nilai,8),1)+1)&amp;" puluh "&amp;INDEX(idxSatuSampaiDuaPuluh,--LEFT(RIGHT(nilai,7),1)+1))&amp;IF(OR(LEN(nilai)&lt;=6,--LEFT(TEXT(RIGHT(nilai,9),REPT("0",9)),3)={0;1}),""," juta / ")</definedName>
    <definedName name="juta3" localSheetId="32">" "&amp;INDEX([0]!idxRatusan,--LEFT(TEXT(RIGHT(#REF!,9),REPT("0",9)),1)+1)&amp;" "&amp;IF((--MID(TEXT(RIGHT(#REF!,9),REPT("0",9)),2,2)+1)&lt;=20,IF(--LEFT(TEXT(RIGHT(#REF!,9),REPT("0",9)),3)=1," satu juta",INDEX([0]!idxSatuSampaiDuaPuluh,--LEFT(TEXT(RIGHT(#REF!,8),REPT("0",8)),2)+1)),INDEX([0]!idxSatuSampaiDuaPuluh,--LEFT(RIGHT(#REF!,8),1)+1)&amp;" puluh "&amp;INDEX([0]!idxSatuSampaiDuaPuluh,--LEFT(RIGHT(#REF!,7),1)+1))&amp;IF(OR(LEN(#REF!)&lt;=6,--LEFT(TEXT(RIGHT(#REF!,9),REPT("0",9)),3)={0;1}),""," juta")</definedName>
    <definedName name="juta3" localSheetId="33">" "&amp;INDEX([0]!idxRatusan,--LEFT(TEXT(RIGHT(#REF!,9),REPT("0",9)),1)+1)&amp;" "&amp;IF((--MID(TEXT(RIGHT(#REF!,9),REPT("0",9)),2,2)+1)&lt;=20,IF(--LEFT(TEXT(RIGHT(#REF!,9),REPT("0",9)),3)=1," satu juta",INDEX([0]!idxSatuSampaiDuaPuluh,--LEFT(TEXT(RIGHT(#REF!,8),REPT("0",8)),2)+1)),INDEX([0]!idxSatuSampaiDuaPuluh,--LEFT(RIGHT(#REF!,8),1)+1)&amp;" puluh "&amp;INDEX([0]!idxSatuSampaiDuaPuluh,--LEFT(RIGHT(#REF!,7),1)+1))&amp;IF(OR(LEN(#REF!)&lt;=6,--LEFT(TEXT(RIGHT(#REF!,9),REPT("0",9)),3)={0;1}),""," juta")</definedName>
    <definedName name="juta3" localSheetId="34">" "&amp;INDEX([0]!idxRatusan,--LEFT(TEXT(RIGHT(#REF!,9),REPT("0",9)),1)+1)&amp;" "&amp;IF((--MID(TEXT(RIGHT(#REF!,9),REPT("0",9)),2,2)+1)&lt;=20,IF(--LEFT(TEXT(RIGHT(#REF!,9),REPT("0",9)),3)=1," satu juta",INDEX([0]!idxSatuSampaiDuaPuluh,--LEFT(TEXT(RIGHT(#REF!,8),REPT("0",8)),2)+1)),INDEX([0]!idxSatuSampaiDuaPuluh,--LEFT(RIGHT(#REF!,8),1)+1)&amp;" puluh "&amp;INDEX([0]!idxSatuSampaiDuaPuluh,--LEFT(RIGHT(#REF!,7),1)+1))&amp;IF(OR(LEN(#REF!)&lt;=6,--LEFT(TEXT(RIGHT(#REF!,9),REPT("0",9)),3)={0;1}),""," juta")</definedName>
    <definedName name="juta3" localSheetId="35">" "&amp;INDEX([0]!idxRatusan,--LEFT(TEXT(RIGHT(#REF!,9),REPT("0",9)),1)+1)&amp;" "&amp;IF((--MID(TEXT(RIGHT(#REF!,9),REPT("0",9)),2,2)+1)&lt;=20,IF(--LEFT(TEXT(RIGHT(#REF!,9),REPT("0",9)),3)=1," satu juta",INDEX([0]!idxSatuSampaiDuaPuluh,--LEFT(TEXT(RIGHT(#REF!,8),REPT("0",8)),2)+1)),INDEX([0]!idxSatuSampaiDuaPuluh,--LEFT(RIGHT(#REF!,8),1)+1)&amp;" puluh "&amp;INDEX([0]!idxSatuSampaiDuaPuluh,--LEFT(RIGHT(#REF!,7),1)+1))&amp;IF(OR(LEN(#REF!)&lt;=6,--LEFT(TEXT(RIGHT(#REF!,9),REPT("0",9)),3)={0;1}),""," juta")</definedName>
    <definedName name="juta3" localSheetId="39">" "&amp;INDEX([0]!idxRatusan,--LEFT(TEXT(RIGHT(#REF!,9),REPT("0",9)),1)+1)&amp;" "&amp;IF((--MID(TEXT(RIGHT(#REF!,9),REPT("0",9)),2,2)+1)&lt;=20,IF(--LEFT(TEXT(RIGHT(#REF!,9),REPT("0",9)),3)=1," satu juta",INDEX([0]!idxSatuSampaiDuaPuluh,--LEFT(TEXT(RIGHT(#REF!,8),REPT("0",8)),2)+1)),INDEX([0]!idxSatuSampaiDuaPuluh,--LEFT(RIGHT(#REF!,8),1)+1)&amp;" puluh "&amp;INDEX([0]!idxSatuSampaiDuaPuluh,--LEFT(RIGHT(#REF!,7),1)+1))&amp;IF(OR(LEN(#REF!)&lt;=6,--LEFT(TEXT(RIGHT(#REF!,9),REPT("0",9)),3)={0;1}),""," juta")</definedName>
    <definedName name="juta3" localSheetId="40">" "&amp;INDEX([0]!idxRatusan,--LEFT(TEXT(RIGHT(#REF!,9),REPT("0",9)),1)+1)&amp;" "&amp;IF((--MID(TEXT(RIGHT(#REF!,9),REPT("0",9)),2,2)+1)&lt;=20,IF(--LEFT(TEXT(RIGHT(#REF!,9),REPT("0",9)),3)=1," satu juta",INDEX([0]!idxSatuSampaiDuaPuluh,--LEFT(TEXT(RIGHT(#REF!,8),REPT("0",8)),2)+1)),INDEX([0]!idxSatuSampaiDuaPuluh,--LEFT(RIGHT(#REF!,8),1)+1)&amp;" puluh "&amp;INDEX([0]!idxSatuSampaiDuaPuluh,--LEFT(RIGHT(#REF!,7),1)+1))&amp;IF(OR(LEN(#REF!)&lt;=6,--LEFT(TEXT(RIGHT(#REF!,9),REPT("0",9)),3)={0;1}),""," juta")</definedName>
    <definedName name="juta3" localSheetId="37">" "&amp;INDEX([0]!idxRatusan,--LEFT(TEXT(RIGHT(#REF!,9),REPT("0",9)),1)+1)&amp;" "&amp;IF((--MID(TEXT(RIGHT(#REF!,9),REPT("0",9)),2,2)+1)&lt;=20,IF(--LEFT(TEXT(RIGHT(#REF!,9),REPT("0",9)),3)=1," satu juta",INDEX([0]!idxSatuSampaiDuaPuluh,--LEFT(TEXT(RIGHT(#REF!,8),REPT("0",8)),2)+1)),INDEX([0]!idxSatuSampaiDuaPuluh,--LEFT(RIGHT(#REF!,8),1)+1)&amp;" puluh "&amp;INDEX([0]!idxSatuSampaiDuaPuluh,--LEFT(RIGHT(#REF!,7),1)+1))&amp;IF(OR(LEN(#REF!)&lt;=6,--LEFT(TEXT(RIGHT(#REF!,9),REPT("0",9)),3)={0;1}),""," juta")</definedName>
    <definedName name="juta3" localSheetId="38">" "&amp;INDEX([0]!idxRatusan,--LEFT(TEXT(RIGHT(#REF!,9),REPT("0",9)),1)+1)&amp;" "&amp;IF((--MID(TEXT(RIGHT(#REF!,9),REPT("0",9)),2,2)+1)&lt;=20,IF(--LEFT(TEXT(RIGHT(#REF!,9),REPT("0",9)),3)=1," satu juta",INDEX([0]!idxSatuSampaiDuaPuluh,--LEFT(TEXT(RIGHT(#REF!,8),REPT("0",8)),2)+1)),INDEX([0]!idxSatuSampaiDuaPuluh,--LEFT(RIGHT(#REF!,8),1)+1)&amp;" puluh "&amp;INDEX([0]!idxSatuSampaiDuaPuluh,--LEFT(RIGHT(#REF!,7),1)+1))&amp;IF(OR(LEN(#REF!)&lt;=6,--LEFT(TEXT(RIGHT(#REF!,9),REPT("0",9)),3)={0;1}),""," juta")</definedName>
    <definedName name="juta3" localSheetId="19">" "&amp;INDEX([0]!idxRatusan,--LEFT(TEXT(RIGHT(#REF!,9),REPT("0",9)),1)+1)&amp;" "&amp;IF((--MID(TEXT(RIGHT(#REF!,9),REPT("0",9)),2,2)+1)&lt;=20,IF(--LEFT(TEXT(RIGHT(#REF!,9),REPT("0",9)),3)=1," satu juta",INDEX([0]!idxSatuSampaiDuaPuluh,--LEFT(TEXT(RIGHT(#REF!,8),REPT("0",8)),2)+1)),INDEX([0]!idxSatuSampaiDuaPuluh,--LEFT(RIGHT(#REF!,8),1)+1)&amp;" puluh "&amp;INDEX([0]!idxSatuSampaiDuaPuluh,--LEFT(RIGHT(#REF!,7),1)+1))&amp;IF(OR(LEN(#REF!)&lt;=6,--LEFT(TEXT(RIGHT(#REF!,9),REPT("0",9)),3)={0;1}),""," juta")</definedName>
    <definedName name="juta3" localSheetId="20">" "&amp;INDEX([0]!idxRatusan,--LEFT(TEXT(RIGHT(#REF!,9),REPT("0",9)),1)+1)&amp;" "&amp;IF((--MID(TEXT(RIGHT(#REF!,9),REPT("0",9)),2,2)+1)&lt;=20,IF(--LEFT(TEXT(RIGHT(#REF!,9),REPT("0",9)),3)=1," satu juta",INDEX([0]!idxSatuSampaiDuaPuluh,--LEFT(TEXT(RIGHT(#REF!,8),REPT("0",8)),2)+1)),INDEX([0]!idxSatuSampaiDuaPuluh,--LEFT(RIGHT(#REF!,8),1)+1)&amp;" puluh "&amp;INDEX([0]!idxSatuSampaiDuaPuluh,--LEFT(RIGHT(#REF!,7),1)+1))&amp;IF(OR(LEN(#REF!)&lt;=6,--LEFT(TEXT(RIGHT(#REF!,9),REPT("0",9)),3)={0;1}),""," juta")</definedName>
    <definedName name="juta3" localSheetId="12">" "&amp;INDEX([0]!idxRatusan,--LEFT(TEXT(RIGHT(#REF!,9),REPT("0",9)),1)+1)&amp;" "&amp;IF((--MID(TEXT(RIGHT(#REF!,9),REPT("0",9)),2,2)+1)&lt;=20,IF(--LEFT(TEXT(RIGHT(#REF!,9),REPT("0",9)),3)=1," satu juta",INDEX([0]!idxSatuSampaiDuaPuluh,--LEFT(TEXT(RIGHT(#REF!,8),REPT("0",8)),2)+1)),INDEX([0]!idxSatuSampaiDuaPuluh,--LEFT(RIGHT(#REF!,8),1)+1)&amp;" puluh "&amp;INDEX([0]!idxSatuSampaiDuaPuluh,--LEFT(RIGHT(#REF!,7),1)+1))&amp;IF(OR(LEN(#REF!)&lt;=6,--LEFT(TEXT(RIGHT(#REF!,9),REPT("0",9)),3)={0;1}),""," juta")</definedName>
    <definedName name="juta3" localSheetId="13">" "&amp;INDEX([0]!idxRatusan,--LEFT(TEXT(RIGHT(#REF!,9),REPT("0",9)),1)+1)&amp;" "&amp;IF((--MID(TEXT(RIGHT(#REF!,9),REPT("0",9)),2,2)+1)&lt;=20,IF(--LEFT(TEXT(RIGHT(#REF!,9),REPT("0",9)),3)=1," satu juta",INDEX([0]!idxSatuSampaiDuaPuluh,--LEFT(TEXT(RIGHT(#REF!,8),REPT("0",8)),2)+1)),INDEX([0]!idxSatuSampaiDuaPuluh,--LEFT(RIGHT(#REF!,8),1)+1)&amp;" puluh "&amp;INDEX([0]!idxSatuSampaiDuaPuluh,--LEFT(RIGHT(#REF!,7),1)+1))&amp;IF(OR(LEN(#REF!)&lt;=6,--LEFT(TEXT(RIGHT(#REF!,9),REPT("0",9)),3)={0;1}),""," juta")</definedName>
    <definedName name="juta3" localSheetId="14">" "&amp;INDEX([0]!idxRatusan,--LEFT(TEXT(RIGHT(#REF!,9),REPT("0",9)),1)+1)&amp;" "&amp;IF((--MID(TEXT(RIGHT(#REF!,9),REPT("0",9)),2,2)+1)&lt;=20,IF(--LEFT(TEXT(RIGHT(#REF!,9),REPT("0",9)),3)=1," satu juta",INDEX([0]!idxSatuSampaiDuaPuluh,--LEFT(TEXT(RIGHT(#REF!,8),REPT("0",8)),2)+1)),INDEX([0]!idxSatuSampaiDuaPuluh,--LEFT(RIGHT(#REF!,8),1)+1)&amp;" puluh "&amp;INDEX([0]!idxSatuSampaiDuaPuluh,--LEFT(RIGHT(#REF!,7),1)+1))&amp;IF(OR(LEN(#REF!)&lt;=6,--LEFT(TEXT(RIGHT(#REF!,9),REPT("0",9)),3)={0;1}),""," juta")</definedName>
    <definedName name="juta3" localSheetId="15">" "&amp;INDEX([0]!idxRatusan,--LEFT(TEXT(RIGHT(#REF!,9),REPT("0",9)),1)+1)&amp;" "&amp;IF((--MID(TEXT(RIGHT(#REF!,9),REPT("0",9)),2,2)+1)&lt;=20,IF(--LEFT(TEXT(RIGHT(#REF!,9),REPT("0",9)),3)=1," satu juta",INDEX([0]!idxSatuSampaiDuaPuluh,--LEFT(TEXT(RIGHT(#REF!,8),REPT("0",8)),2)+1)),INDEX([0]!idxSatuSampaiDuaPuluh,--LEFT(RIGHT(#REF!,8),1)+1)&amp;" puluh "&amp;INDEX([0]!idxSatuSampaiDuaPuluh,--LEFT(RIGHT(#REF!,7),1)+1))&amp;IF(OR(LEN(#REF!)&lt;=6,--LEFT(TEXT(RIGHT(#REF!,9),REPT("0",9)),3)={0;1}),""," juta")</definedName>
    <definedName name="juta3" localSheetId="16">" "&amp;INDEX([0]!idxRatusan,--LEFT(TEXT(RIGHT(#REF!,9),REPT("0",9)),1)+1)&amp;" "&amp;IF((--MID(TEXT(RIGHT(#REF!,9),REPT("0",9)),2,2)+1)&lt;=20,IF(--LEFT(TEXT(RIGHT(#REF!,9),REPT("0",9)),3)=1," satu juta",INDEX([0]!idxSatuSampaiDuaPuluh,--LEFT(TEXT(RIGHT(#REF!,8),REPT("0",8)),2)+1)),INDEX([0]!idxSatuSampaiDuaPuluh,--LEFT(RIGHT(#REF!,8),1)+1)&amp;" puluh "&amp;INDEX([0]!idxSatuSampaiDuaPuluh,--LEFT(RIGHT(#REF!,7),1)+1))&amp;IF(OR(LEN(#REF!)&lt;=6,--LEFT(TEXT(RIGHT(#REF!,9),REPT("0",9)),3)={0;1}),""," juta")</definedName>
    <definedName name="juta3" localSheetId="17">" "&amp;INDEX([0]!idxRatusan,--LEFT(TEXT(RIGHT(#REF!,9),REPT("0",9)),1)+1)&amp;" "&amp;IF((--MID(TEXT(RIGHT(#REF!,9),REPT("0",9)),2,2)+1)&lt;=20,IF(--LEFT(TEXT(RIGHT(#REF!,9),REPT("0",9)),3)=1," satu juta",INDEX([0]!idxSatuSampaiDuaPuluh,--LEFT(TEXT(RIGHT(#REF!,8),REPT("0",8)),2)+1)),INDEX([0]!idxSatuSampaiDuaPuluh,--LEFT(RIGHT(#REF!,8),1)+1)&amp;" puluh "&amp;INDEX([0]!idxSatuSampaiDuaPuluh,--LEFT(RIGHT(#REF!,7),1)+1))&amp;IF(OR(LEN(#REF!)&lt;=6,--LEFT(TEXT(RIGHT(#REF!,9),REPT("0",9)),3)={0;1}),""," juta")</definedName>
    <definedName name="juta3" localSheetId="18">" "&amp;INDEX([0]!idxRatusan,--LEFT(TEXT(RIGHT(#REF!,9),REPT("0",9)),1)+1)&amp;" "&amp;IF((--MID(TEXT(RIGHT(#REF!,9),REPT("0",9)),2,2)+1)&lt;=20,IF(--LEFT(TEXT(RIGHT(#REF!,9),REPT("0",9)),3)=1," satu juta",INDEX([0]!idxSatuSampaiDuaPuluh,--LEFT(TEXT(RIGHT(#REF!,8),REPT("0",8)),2)+1)),INDEX([0]!idxSatuSampaiDuaPuluh,--LEFT(RIGHT(#REF!,8),1)+1)&amp;" puluh "&amp;INDEX([0]!idxSatuSampaiDuaPuluh,--LEFT(RIGHT(#REF!,7),1)+1))&amp;IF(OR(LEN(#REF!)&lt;=6,--LEFT(TEXT(RIGHT(#REF!,9),REPT("0",9)),3)={0;1}),""," juta")</definedName>
    <definedName name="juta3" localSheetId="1">" "&amp;INDEX([0]!idxRatusan,--LEFT(TEXT(RIGHT(#REF!,9),REPT("0",9)),1)+1)&amp;" "&amp;IF((--MID(TEXT(RIGHT(#REF!,9),REPT("0",9)),2,2)+1)&lt;=20,IF(--LEFT(TEXT(RIGHT(#REF!,9),REPT("0",9)),3)=1," satu juta",INDEX([0]!idxSatuSampaiDuaPuluh,--LEFT(TEXT(RIGHT(#REF!,8),REPT("0",8)),2)+1)),INDEX([0]!idxSatuSampaiDuaPuluh,--LEFT(RIGHT(#REF!,8),1)+1)&amp;" puluh "&amp;INDEX([0]!idxSatuSampaiDuaPuluh,--LEFT(RIGHT(#REF!,7),1)+1))&amp;IF(OR(LEN(#REF!)&lt;=6,--LEFT(TEXT(RIGHT(#REF!,9),REPT("0",9)),3)={0;1}),""," juta")</definedName>
    <definedName name="juta3" localSheetId="2">" "&amp;INDEX([0]!idxRatusan,--LEFT(TEXT(RIGHT(#REF!,9),REPT("0",9)),1)+1)&amp;" "&amp;IF((--MID(TEXT(RIGHT(#REF!,9),REPT("0",9)),2,2)+1)&lt;=20,IF(--LEFT(TEXT(RIGHT(#REF!,9),REPT("0",9)),3)=1," satu juta",INDEX([0]!idxSatuSampaiDuaPuluh,--LEFT(TEXT(RIGHT(#REF!,8),REPT("0",8)),2)+1)),INDEX([0]!idxSatuSampaiDuaPuluh,--LEFT(RIGHT(#REF!,8),1)+1)&amp;" puluh "&amp;INDEX([0]!idxSatuSampaiDuaPuluh,--LEFT(RIGHT(#REF!,7),1)+1))&amp;IF(OR(LEN(#REF!)&lt;=6,--LEFT(TEXT(RIGHT(#REF!,9),REPT("0",9)),3)={0;1}),""," juta")</definedName>
    <definedName name="juta3" localSheetId="3">" "&amp;INDEX([0]!idxRatusan,--LEFT(TEXT(RIGHT(#REF!,9),REPT("0",9)),1)+1)&amp;" "&amp;IF((--MID(TEXT(RIGHT(#REF!,9),REPT("0",9)),2,2)+1)&lt;=20,IF(--LEFT(TEXT(RIGHT(#REF!,9),REPT("0",9)),3)=1," satu juta",INDEX([0]!idxSatuSampaiDuaPuluh,--LEFT(TEXT(RIGHT(#REF!,8),REPT("0",8)),2)+1)),INDEX([0]!idxSatuSampaiDuaPuluh,--LEFT(RIGHT(#REF!,8),1)+1)&amp;" puluh "&amp;INDEX([0]!idxSatuSampaiDuaPuluh,--LEFT(RIGHT(#REF!,7),1)+1))&amp;IF(OR(LEN(#REF!)&lt;=6,--LEFT(TEXT(RIGHT(#REF!,9),REPT("0",9)),3)={0;1}),""," juta")</definedName>
    <definedName name="juta3" localSheetId="4">" "&amp;INDEX([0]!idxRatusan,--LEFT(TEXT(RIGHT(#REF!,9),REPT("0",9)),1)+1)&amp;" "&amp;IF((--MID(TEXT(RIGHT(#REF!,9),REPT("0",9)),2,2)+1)&lt;=20,IF(--LEFT(TEXT(RIGHT(#REF!,9),REPT("0",9)),3)=1," satu juta",INDEX([0]!idxSatuSampaiDuaPuluh,--LEFT(TEXT(RIGHT(#REF!,8),REPT("0",8)),2)+1)),INDEX([0]!idxSatuSampaiDuaPuluh,--LEFT(RIGHT(#REF!,8),1)+1)&amp;" puluh "&amp;INDEX([0]!idxSatuSampaiDuaPuluh,--LEFT(RIGHT(#REF!,7),1)+1))&amp;IF(OR(LEN(#REF!)&lt;=6,--LEFT(TEXT(RIGHT(#REF!,9),REPT("0",9)),3)={0;1}),""," juta")</definedName>
    <definedName name="juta3" localSheetId="5">" "&amp;INDEX([0]!idxRatusan,--LEFT(TEXT(RIGHT(#REF!,9),REPT("0",9)),1)+1)&amp;" "&amp;IF((--MID(TEXT(RIGHT(#REF!,9),REPT("0",9)),2,2)+1)&lt;=20,IF(--LEFT(TEXT(RIGHT(#REF!,9),REPT("0",9)),3)=1," satu juta",INDEX([0]!idxSatuSampaiDuaPuluh,--LEFT(TEXT(RIGHT(#REF!,8),REPT("0",8)),2)+1)),INDEX([0]!idxSatuSampaiDuaPuluh,--LEFT(RIGHT(#REF!,8),1)+1)&amp;" puluh "&amp;INDEX([0]!idxSatuSampaiDuaPuluh,--LEFT(RIGHT(#REF!,7),1)+1))&amp;IF(OR(LEN(#REF!)&lt;=6,--LEFT(TEXT(RIGHT(#REF!,9),REPT("0",9)),3)={0;1}),""," juta")</definedName>
    <definedName name="juta3" localSheetId="6">" "&amp;INDEX([0]!idxRatusan,--LEFT(TEXT(RIGHT(#REF!,9),REPT("0",9)),1)+1)&amp;" "&amp;IF((--MID(TEXT(RIGHT(#REF!,9),REPT("0",9)),2,2)+1)&lt;=20,IF(--LEFT(TEXT(RIGHT(#REF!,9),REPT("0",9)),3)=1," satu juta",INDEX([0]!idxSatuSampaiDuaPuluh,--LEFT(TEXT(RIGHT(#REF!,8),REPT("0",8)),2)+1)),INDEX([0]!idxSatuSampaiDuaPuluh,--LEFT(RIGHT(#REF!,8),1)+1)&amp;" puluh "&amp;INDEX([0]!idxSatuSampaiDuaPuluh,--LEFT(RIGHT(#REF!,7),1)+1))&amp;IF(OR(LEN(#REF!)&lt;=6,--LEFT(TEXT(RIGHT(#REF!,9),REPT("0",9)),3)={0;1}),""," juta")</definedName>
    <definedName name="juta3" localSheetId="7">" "&amp;INDEX([0]!idxRatusan,--LEFT(TEXT(RIGHT(#REF!,9),REPT("0",9)),1)+1)&amp;" "&amp;IF((--MID(TEXT(RIGHT(#REF!,9),REPT("0",9)),2,2)+1)&lt;=20,IF(--LEFT(TEXT(RIGHT(#REF!,9),REPT("0",9)),3)=1," satu juta",INDEX([0]!idxSatuSampaiDuaPuluh,--LEFT(TEXT(RIGHT(#REF!,8),REPT("0",8)),2)+1)),INDEX([0]!idxSatuSampaiDuaPuluh,--LEFT(RIGHT(#REF!,8),1)+1)&amp;" puluh "&amp;INDEX([0]!idxSatuSampaiDuaPuluh,--LEFT(RIGHT(#REF!,7),1)+1))&amp;IF(OR(LEN(#REF!)&lt;=6,--LEFT(TEXT(RIGHT(#REF!,9),REPT("0",9)),3)={0;1}),""," juta")</definedName>
    <definedName name="juta3">" "&amp;INDEX(idxRatusan,--LEFT(TEXT(RIGHT(#REF!,9),REPT("0",9)),1)+1)&amp;" "&amp;IF((--MID(TEXT(RIGHT(#REF!,9),REPT("0",9)),2,2)+1)&lt;=20,IF(--LEFT(TEXT(RIGHT(#REF!,9),REPT("0",9)),3)=1," satu juta",INDEX(idxSatuSampaiDuaPuluh,--LEFT(TEXT(RIGHT(#REF!,8),REPT("0",8)),2)+1)),INDEX(idxSatuSampaiDuaPuluh,--LEFT(RIGHT(#REF!,8),1)+1)&amp;" puluh "&amp;INDEX(idxSatuSampaiDuaPuluh,--LEFT(RIGHT(#REF!,7),1)+1))&amp;IF(OR(LEN(#REF!)&lt;=6,--LEFT(TEXT(RIGHT(#REF!,9),REPT("0",9)),3)={0;1}),""," juta")</definedName>
    <definedName name="juta4" localSheetId="32">" "&amp;INDEX([0]!idxRatusan,--LEFT(TEXT(RIGHT(#REF!,9),REPT("0",9)),1)+1)&amp;" "&amp;IF((--MID(TEXT(RIGHT(#REF!,9),REPT("0",9)),2,2)+1)&lt;=20,IF(--LEFT(TEXT(RIGHT(#REF!,9),REPT("0",9)),3)=1," satu juta / ",INDEX([0]!idxSatuSampaiDuaPuluh,--LEFT(TEXT(RIGHT(#REF!,8),REPT("0",8)),2)+1)),INDEX([0]!idxSatuSampaiDuaPuluh,--LEFT(RIGHT(#REF!,8),1)+1)&amp;" puluh "&amp;INDEX([0]!idxSatuSampaiDuaPuluh,--LEFT(RIGHT(#REF!,7),1)+1))&amp;IF(OR(LEN(#REF!)&lt;=6,--LEFT(TEXT(RIGHT(#REF!,9),REPT("0",9)),3)={0;1}),""," juta / ")</definedName>
    <definedName name="juta4" localSheetId="33">" "&amp;INDEX([0]!idxRatusan,--LEFT(TEXT(RIGHT(#REF!,9),REPT("0",9)),1)+1)&amp;" "&amp;IF((--MID(TEXT(RIGHT(#REF!,9),REPT("0",9)),2,2)+1)&lt;=20,IF(--LEFT(TEXT(RIGHT(#REF!,9),REPT("0",9)),3)=1," satu juta / ",INDEX([0]!idxSatuSampaiDuaPuluh,--LEFT(TEXT(RIGHT(#REF!,8),REPT("0",8)),2)+1)),INDEX([0]!idxSatuSampaiDuaPuluh,--LEFT(RIGHT(#REF!,8),1)+1)&amp;" puluh "&amp;INDEX([0]!idxSatuSampaiDuaPuluh,--LEFT(RIGHT(#REF!,7),1)+1))&amp;IF(OR(LEN(#REF!)&lt;=6,--LEFT(TEXT(RIGHT(#REF!,9),REPT("0",9)),3)={0;1}),""," juta / ")</definedName>
    <definedName name="juta4" localSheetId="34">" "&amp;INDEX([0]!idxRatusan,--LEFT(TEXT(RIGHT(#REF!,9),REPT("0",9)),1)+1)&amp;" "&amp;IF((--MID(TEXT(RIGHT(#REF!,9),REPT("0",9)),2,2)+1)&lt;=20,IF(--LEFT(TEXT(RIGHT(#REF!,9),REPT("0",9)),3)=1," satu juta / ",INDEX([0]!idxSatuSampaiDuaPuluh,--LEFT(TEXT(RIGHT(#REF!,8),REPT("0",8)),2)+1)),INDEX([0]!idxSatuSampaiDuaPuluh,--LEFT(RIGHT(#REF!,8),1)+1)&amp;" puluh "&amp;INDEX([0]!idxSatuSampaiDuaPuluh,--LEFT(RIGHT(#REF!,7),1)+1))&amp;IF(OR(LEN(#REF!)&lt;=6,--LEFT(TEXT(RIGHT(#REF!,9),REPT("0",9)),3)={0;1}),""," juta / ")</definedName>
    <definedName name="juta4" localSheetId="35">" "&amp;INDEX([0]!idxRatusan,--LEFT(TEXT(RIGHT(#REF!,9),REPT("0",9)),1)+1)&amp;" "&amp;IF((--MID(TEXT(RIGHT(#REF!,9),REPT("0",9)),2,2)+1)&lt;=20,IF(--LEFT(TEXT(RIGHT(#REF!,9),REPT("0",9)),3)=1," satu juta / ",INDEX([0]!idxSatuSampaiDuaPuluh,--LEFT(TEXT(RIGHT(#REF!,8),REPT("0",8)),2)+1)),INDEX([0]!idxSatuSampaiDuaPuluh,--LEFT(RIGHT(#REF!,8),1)+1)&amp;" puluh "&amp;INDEX([0]!idxSatuSampaiDuaPuluh,--LEFT(RIGHT(#REF!,7),1)+1))&amp;IF(OR(LEN(#REF!)&lt;=6,--LEFT(TEXT(RIGHT(#REF!,9),REPT("0",9)),3)={0;1}),""," juta / ")</definedName>
    <definedName name="juta4" localSheetId="39">" "&amp;INDEX([0]!idxRatusan,--LEFT(TEXT(RIGHT(#REF!,9),REPT("0",9)),1)+1)&amp;" "&amp;IF((--MID(TEXT(RIGHT(#REF!,9),REPT("0",9)),2,2)+1)&lt;=20,IF(--LEFT(TEXT(RIGHT(#REF!,9),REPT("0",9)),3)=1," satu juta / ",INDEX([0]!idxSatuSampaiDuaPuluh,--LEFT(TEXT(RIGHT(#REF!,8),REPT("0",8)),2)+1)),INDEX([0]!idxSatuSampaiDuaPuluh,--LEFT(RIGHT(#REF!,8),1)+1)&amp;" puluh "&amp;INDEX([0]!idxSatuSampaiDuaPuluh,--LEFT(RIGHT(#REF!,7),1)+1))&amp;IF(OR(LEN(#REF!)&lt;=6,--LEFT(TEXT(RIGHT(#REF!,9),REPT("0",9)),3)={0;1}),""," juta / ")</definedName>
    <definedName name="juta4" localSheetId="40">" "&amp;INDEX([0]!idxRatusan,--LEFT(TEXT(RIGHT(#REF!,9),REPT("0",9)),1)+1)&amp;" "&amp;IF((--MID(TEXT(RIGHT(#REF!,9),REPT("0",9)),2,2)+1)&lt;=20,IF(--LEFT(TEXT(RIGHT(#REF!,9),REPT("0",9)),3)=1," satu juta / ",INDEX([0]!idxSatuSampaiDuaPuluh,--LEFT(TEXT(RIGHT(#REF!,8),REPT("0",8)),2)+1)),INDEX([0]!idxSatuSampaiDuaPuluh,--LEFT(RIGHT(#REF!,8),1)+1)&amp;" puluh "&amp;INDEX([0]!idxSatuSampaiDuaPuluh,--LEFT(RIGHT(#REF!,7),1)+1))&amp;IF(OR(LEN(#REF!)&lt;=6,--LEFT(TEXT(RIGHT(#REF!,9),REPT("0",9)),3)={0;1}),""," juta / ")</definedName>
    <definedName name="juta4" localSheetId="37">" "&amp;INDEX([0]!idxRatusan,--LEFT(TEXT(RIGHT(#REF!,9),REPT("0",9)),1)+1)&amp;" "&amp;IF((--MID(TEXT(RIGHT(#REF!,9),REPT("0",9)),2,2)+1)&lt;=20,IF(--LEFT(TEXT(RIGHT(#REF!,9),REPT("0",9)),3)=1," satu juta / ",INDEX([0]!idxSatuSampaiDuaPuluh,--LEFT(TEXT(RIGHT(#REF!,8),REPT("0",8)),2)+1)),INDEX([0]!idxSatuSampaiDuaPuluh,--LEFT(RIGHT(#REF!,8),1)+1)&amp;" puluh "&amp;INDEX([0]!idxSatuSampaiDuaPuluh,--LEFT(RIGHT(#REF!,7),1)+1))&amp;IF(OR(LEN(#REF!)&lt;=6,--LEFT(TEXT(RIGHT(#REF!,9),REPT("0",9)),3)={0;1}),""," juta / ")</definedName>
    <definedName name="juta4" localSheetId="38">" "&amp;INDEX([0]!idxRatusan,--LEFT(TEXT(RIGHT(#REF!,9),REPT("0",9)),1)+1)&amp;" "&amp;IF((--MID(TEXT(RIGHT(#REF!,9),REPT("0",9)),2,2)+1)&lt;=20,IF(--LEFT(TEXT(RIGHT(#REF!,9),REPT("0",9)),3)=1," satu juta / ",INDEX([0]!idxSatuSampaiDuaPuluh,--LEFT(TEXT(RIGHT(#REF!,8),REPT("0",8)),2)+1)),INDEX([0]!idxSatuSampaiDuaPuluh,--LEFT(RIGHT(#REF!,8),1)+1)&amp;" puluh "&amp;INDEX([0]!idxSatuSampaiDuaPuluh,--LEFT(RIGHT(#REF!,7),1)+1))&amp;IF(OR(LEN(#REF!)&lt;=6,--LEFT(TEXT(RIGHT(#REF!,9),REPT("0",9)),3)={0;1}),""," juta / ")</definedName>
    <definedName name="juta4" localSheetId="19">" "&amp;INDEX([0]!idxRatusan,--LEFT(TEXT(RIGHT(#REF!,9),REPT("0",9)),1)+1)&amp;" "&amp;IF((--MID(TEXT(RIGHT(#REF!,9),REPT("0",9)),2,2)+1)&lt;=20,IF(--LEFT(TEXT(RIGHT(#REF!,9),REPT("0",9)),3)=1," satu juta / ",INDEX([0]!idxSatuSampaiDuaPuluh,--LEFT(TEXT(RIGHT(#REF!,8),REPT("0",8)),2)+1)),INDEX([0]!idxSatuSampaiDuaPuluh,--LEFT(RIGHT(#REF!,8),1)+1)&amp;" puluh "&amp;INDEX([0]!idxSatuSampaiDuaPuluh,--LEFT(RIGHT(#REF!,7),1)+1))&amp;IF(OR(LEN(#REF!)&lt;=6,--LEFT(TEXT(RIGHT(#REF!,9),REPT("0",9)),3)={0;1}),""," juta / ")</definedName>
    <definedName name="juta4" localSheetId="20">" "&amp;INDEX([0]!idxRatusan,--LEFT(TEXT(RIGHT(#REF!,9),REPT("0",9)),1)+1)&amp;" "&amp;IF((--MID(TEXT(RIGHT(#REF!,9),REPT("0",9)),2,2)+1)&lt;=20,IF(--LEFT(TEXT(RIGHT(#REF!,9),REPT("0",9)),3)=1," satu juta / ",INDEX([0]!idxSatuSampaiDuaPuluh,--LEFT(TEXT(RIGHT(#REF!,8),REPT("0",8)),2)+1)),INDEX([0]!idxSatuSampaiDuaPuluh,--LEFT(RIGHT(#REF!,8),1)+1)&amp;" puluh "&amp;INDEX([0]!idxSatuSampaiDuaPuluh,--LEFT(RIGHT(#REF!,7),1)+1))&amp;IF(OR(LEN(#REF!)&lt;=6,--LEFT(TEXT(RIGHT(#REF!,9),REPT("0",9)),3)={0;1}),""," juta / ")</definedName>
    <definedName name="juta4" localSheetId="12">" "&amp;INDEX([0]!idxRatusan,--LEFT(TEXT(RIGHT(#REF!,9),REPT("0",9)),1)+1)&amp;" "&amp;IF((--MID(TEXT(RIGHT(#REF!,9),REPT("0",9)),2,2)+1)&lt;=20,IF(--LEFT(TEXT(RIGHT(#REF!,9),REPT("0",9)),3)=1," satu juta / ",INDEX([0]!idxSatuSampaiDuaPuluh,--LEFT(TEXT(RIGHT(#REF!,8),REPT("0",8)),2)+1)),INDEX([0]!idxSatuSampaiDuaPuluh,--LEFT(RIGHT(#REF!,8),1)+1)&amp;" puluh "&amp;INDEX([0]!idxSatuSampaiDuaPuluh,--LEFT(RIGHT(#REF!,7),1)+1))&amp;IF(OR(LEN(#REF!)&lt;=6,--LEFT(TEXT(RIGHT(#REF!,9),REPT("0",9)),3)={0;1}),""," juta / ")</definedName>
    <definedName name="juta4" localSheetId="13">" "&amp;INDEX([0]!idxRatusan,--LEFT(TEXT(RIGHT(#REF!,9),REPT("0",9)),1)+1)&amp;" "&amp;IF((--MID(TEXT(RIGHT(#REF!,9),REPT("0",9)),2,2)+1)&lt;=20,IF(--LEFT(TEXT(RIGHT(#REF!,9),REPT("0",9)),3)=1," satu juta / ",INDEX([0]!idxSatuSampaiDuaPuluh,--LEFT(TEXT(RIGHT(#REF!,8),REPT("0",8)),2)+1)),INDEX([0]!idxSatuSampaiDuaPuluh,--LEFT(RIGHT(#REF!,8),1)+1)&amp;" puluh "&amp;INDEX([0]!idxSatuSampaiDuaPuluh,--LEFT(RIGHT(#REF!,7),1)+1))&amp;IF(OR(LEN(#REF!)&lt;=6,--LEFT(TEXT(RIGHT(#REF!,9),REPT("0",9)),3)={0;1}),""," juta / ")</definedName>
    <definedName name="juta4" localSheetId="14">" "&amp;INDEX([0]!idxRatusan,--LEFT(TEXT(RIGHT(#REF!,9),REPT("0",9)),1)+1)&amp;" "&amp;IF((--MID(TEXT(RIGHT(#REF!,9),REPT("0",9)),2,2)+1)&lt;=20,IF(--LEFT(TEXT(RIGHT(#REF!,9),REPT("0",9)),3)=1," satu juta / ",INDEX([0]!idxSatuSampaiDuaPuluh,--LEFT(TEXT(RIGHT(#REF!,8),REPT("0",8)),2)+1)),INDEX([0]!idxSatuSampaiDuaPuluh,--LEFT(RIGHT(#REF!,8),1)+1)&amp;" puluh "&amp;INDEX([0]!idxSatuSampaiDuaPuluh,--LEFT(RIGHT(#REF!,7),1)+1))&amp;IF(OR(LEN(#REF!)&lt;=6,--LEFT(TEXT(RIGHT(#REF!,9),REPT("0",9)),3)={0;1}),""," juta / ")</definedName>
    <definedName name="juta4" localSheetId="15">" "&amp;INDEX([0]!idxRatusan,--LEFT(TEXT(RIGHT(#REF!,9),REPT("0",9)),1)+1)&amp;" "&amp;IF((--MID(TEXT(RIGHT(#REF!,9),REPT("0",9)),2,2)+1)&lt;=20,IF(--LEFT(TEXT(RIGHT(#REF!,9),REPT("0",9)),3)=1," satu juta / ",INDEX([0]!idxSatuSampaiDuaPuluh,--LEFT(TEXT(RIGHT(#REF!,8),REPT("0",8)),2)+1)),INDEX([0]!idxSatuSampaiDuaPuluh,--LEFT(RIGHT(#REF!,8),1)+1)&amp;" puluh "&amp;INDEX([0]!idxSatuSampaiDuaPuluh,--LEFT(RIGHT(#REF!,7),1)+1))&amp;IF(OR(LEN(#REF!)&lt;=6,--LEFT(TEXT(RIGHT(#REF!,9),REPT("0",9)),3)={0;1}),""," juta / ")</definedName>
    <definedName name="juta4" localSheetId="16">" "&amp;INDEX([0]!idxRatusan,--LEFT(TEXT(RIGHT(#REF!,9),REPT("0",9)),1)+1)&amp;" "&amp;IF((--MID(TEXT(RIGHT(#REF!,9),REPT("0",9)),2,2)+1)&lt;=20,IF(--LEFT(TEXT(RIGHT(#REF!,9),REPT("0",9)),3)=1," satu juta / ",INDEX([0]!idxSatuSampaiDuaPuluh,--LEFT(TEXT(RIGHT(#REF!,8),REPT("0",8)),2)+1)),INDEX([0]!idxSatuSampaiDuaPuluh,--LEFT(RIGHT(#REF!,8),1)+1)&amp;" puluh "&amp;INDEX([0]!idxSatuSampaiDuaPuluh,--LEFT(RIGHT(#REF!,7),1)+1))&amp;IF(OR(LEN(#REF!)&lt;=6,--LEFT(TEXT(RIGHT(#REF!,9),REPT("0",9)),3)={0;1}),""," juta / ")</definedName>
    <definedName name="juta4" localSheetId="17">" "&amp;INDEX([0]!idxRatusan,--LEFT(TEXT(RIGHT(#REF!,9),REPT("0",9)),1)+1)&amp;" "&amp;IF((--MID(TEXT(RIGHT(#REF!,9),REPT("0",9)),2,2)+1)&lt;=20,IF(--LEFT(TEXT(RIGHT(#REF!,9),REPT("0",9)),3)=1," satu juta / ",INDEX([0]!idxSatuSampaiDuaPuluh,--LEFT(TEXT(RIGHT(#REF!,8),REPT("0",8)),2)+1)),INDEX([0]!idxSatuSampaiDuaPuluh,--LEFT(RIGHT(#REF!,8),1)+1)&amp;" puluh "&amp;INDEX([0]!idxSatuSampaiDuaPuluh,--LEFT(RIGHT(#REF!,7),1)+1))&amp;IF(OR(LEN(#REF!)&lt;=6,--LEFT(TEXT(RIGHT(#REF!,9),REPT("0",9)),3)={0;1}),""," juta / ")</definedName>
    <definedName name="juta4" localSheetId="18">" "&amp;INDEX([0]!idxRatusan,--LEFT(TEXT(RIGHT(#REF!,9),REPT("0",9)),1)+1)&amp;" "&amp;IF((--MID(TEXT(RIGHT(#REF!,9),REPT("0",9)),2,2)+1)&lt;=20,IF(--LEFT(TEXT(RIGHT(#REF!,9),REPT("0",9)),3)=1," satu juta / ",INDEX([0]!idxSatuSampaiDuaPuluh,--LEFT(TEXT(RIGHT(#REF!,8),REPT("0",8)),2)+1)),INDEX([0]!idxSatuSampaiDuaPuluh,--LEFT(RIGHT(#REF!,8),1)+1)&amp;" puluh "&amp;INDEX([0]!idxSatuSampaiDuaPuluh,--LEFT(RIGHT(#REF!,7),1)+1))&amp;IF(OR(LEN(#REF!)&lt;=6,--LEFT(TEXT(RIGHT(#REF!,9),REPT("0",9)),3)={0;1}),""," juta / ")</definedName>
    <definedName name="juta4" localSheetId="1">" "&amp;INDEX([0]!idxRatusan,--LEFT(TEXT(RIGHT(#REF!,9),REPT("0",9)),1)+1)&amp;" "&amp;IF((--MID(TEXT(RIGHT(#REF!,9),REPT("0",9)),2,2)+1)&lt;=20,IF(--LEFT(TEXT(RIGHT(#REF!,9),REPT("0",9)),3)=1," satu juta / ",INDEX([0]!idxSatuSampaiDuaPuluh,--LEFT(TEXT(RIGHT(#REF!,8),REPT("0",8)),2)+1)),INDEX([0]!idxSatuSampaiDuaPuluh,--LEFT(RIGHT(#REF!,8),1)+1)&amp;" puluh "&amp;INDEX([0]!idxSatuSampaiDuaPuluh,--LEFT(RIGHT(#REF!,7),1)+1))&amp;IF(OR(LEN(#REF!)&lt;=6,--LEFT(TEXT(RIGHT(#REF!,9),REPT("0",9)),3)={0;1}),""," juta / ")</definedName>
    <definedName name="juta4" localSheetId="2">" "&amp;INDEX([0]!idxRatusan,--LEFT(TEXT(RIGHT(#REF!,9),REPT("0",9)),1)+1)&amp;" "&amp;IF((--MID(TEXT(RIGHT(#REF!,9),REPT("0",9)),2,2)+1)&lt;=20,IF(--LEFT(TEXT(RIGHT(#REF!,9),REPT("0",9)),3)=1," satu juta / ",INDEX([0]!idxSatuSampaiDuaPuluh,--LEFT(TEXT(RIGHT(#REF!,8),REPT("0",8)),2)+1)),INDEX([0]!idxSatuSampaiDuaPuluh,--LEFT(RIGHT(#REF!,8),1)+1)&amp;" puluh "&amp;INDEX([0]!idxSatuSampaiDuaPuluh,--LEFT(RIGHT(#REF!,7),1)+1))&amp;IF(OR(LEN(#REF!)&lt;=6,--LEFT(TEXT(RIGHT(#REF!,9),REPT("0",9)),3)={0;1}),""," juta / ")</definedName>
    <definedName name="juta4" localSheetId="3">" "&amp;INDEX([0]!idxRatusan,--LEFT(TEXT(RIGHT(#REF!,9),REPT("0",9)),1)+1)&amp;" "&amp;IF((--MID(TEXT(RIGHT(#REF!,9),REPT("0",9)),2,2)+1)&lt;=20,IF(--LEFT(TEXT(RIGHT(#REF!,9),REPT("0",9)),3)=1," satu juta / ",INDEX([0]!idxSatuSampaiDuaPuluh,--LEFT(TEXT(RIGHT(#REF!,8),REPT("0",8)),2)+1)),INDEX([0]!idxSatuSampaiDuaPuluh,--LEFT(RIGHT(#REF!,8),1)+1)&amp;" puluh "&amp;INDEX([0]!idxSatuSampaiDuaPuluh,--LEFT(RIGHT(#REF!,7),1)+1))&amp;IF(OR(LEN(#REF!)&lt;=6,--LEFT(TEXT(RIGHT(#REF!,9),REPT("0",9)),3)={0;1}),""," juta / ")</definedName>
    <definedName name="juta4" localSheetId="4">" "&amp;INDEX([0]!idxRatusan,--LEFT(TEXT(RIGHT(#REF!,9),REPT("0",9)),1)+1)&amp;" "&amp;IF((--MID(TEXT(RIGHT(#REF!,9),REPT("0",9)),2,2)+1)&lt;=20,IF(--LEFT(TEXT(RIGHT(#REF!,9),REPT("0",9)),3)=1," satu juta / ",INDEX([0]!idxSatuSampaiDuaPuluh,--LEFT(TEXT(RIGHT(#REF!,8),REPT("0",8)),2)+1)),INDEX([0]!idxSatuSampaiDuaPuluh,--LEFT(RIGHT(#REF!,8),1)+1)&amp;" puluh "&amp;INDEX([0]!idxSatuSampaiDuaPuluh,--LEFT(RIGHT(#REF!,7),1)+1))&amp;IF(OR(LEN(#REF!)&lt;=6,--LEFT(TEXT(RIGHT(#REF!,9),REPT("0",9)),3)={0;1}),""," juta / ")</definedName>
    <definedName name="juta4" localSheetId="5">" "&amp;INDEX([0]!idxRatusan,--LEFT(TEXT(RIGHT(#REF!,9),REPT("0",9)),1)+1)&amp;" "&amp;IF((--MID(TEXT(RIGHT(#REF!,9),REPT("0",9)),2,2)+1)&lt;=20,IF(--LEFT(TEXT(RIGHT(#REF!,9),REPT("0",9)),3)=1," satu juta / ",INDEX([0]!idxSatuSampaiDuaPuluh,--LEFT(TEXT(RIGHT(#REF!,8),REPT("0",8)),2)+1)),INDEX([0]!idxSatuSampaiDuaPuluh,--LEFT(RIGHT(#REF!,8),1)+1)&amp;" puluh "&amp;INDEX([0]!idxSatuSampaiDuaPuluh,--LEFT(RIGHT(#REF!,7),1)+1))&amp;IF(OR(LEN(#REF!)&lt;=6,--LEFT(TEXT(RIGHT(#REF!,9),REPT("0",9)),3)={0;1}),""," juta / ")</definedName>
    <definedName name="juta4" localSheetId="6">" "&amp;INDEX([0]!idxRatusan,--LEFT(TEXT(RIGHT(#REF!,9),REPT("0",9)),1)+1)&amp;" "&amp;IF((--MID(TEXT(RIGHT(#REF!,9),REPT("0",9)),2,2)+1)&lt;=20,IF(--LEFT(TEXT(RIGHT(#REF!,9),REPT("0",9)),3)=1," satu juta / ",INDEX([0]!idxSatuSampaiDuaPuluh,--LEFT(TEXT(RIGHT(#REF!,8),REPT("0",8)),2)+1)),INDEX([0]!idxSatuSampaiDuaPuluh,--LEFT(RIGHT(#REF!,8),1)+1)&amp;" puluh "&amp;INDEX([0]!idxSatuSampaiDuaPuluh,--LEFT(RIGHT(#REF!,7),1)+1))&amp;IF(OR(LEN(#REF!)&lt;=6,--LEFT(TEXT(RIGHT(#REF!,9),REPT("0",9)),3)={0;1}),""," juta / ")</definedName>
    <definedName name="juta4" localSheetId="7">" "&amp;INDEX([0]!idxRatusan,--LEFT(TEXT(RIGHT(#REF!,9),REPT("0",9)),1)+1)&amp;" "&amp;IF((--MID(TEXT(RIGHT(#REF!,9),REPT("0",9)),2,2)+1)&lt;=20,IF(--LEFT(TEXT(RIGHT(#REF!,9),REPT("0",9)),3)=1," satu juta / ",INDEX([0]!idxSatuSampaiDuaPuluh,--LEFT(TEXT(RIGHT(#REF!,8),REPT("0",8)),2)+1)),INDEX([0]!idxSatuSampaiDuaPuluh,--LEFT(RIGHT(#REF!,8),1)+1)&amp;" puluh "&amp;INDEX([0]!idxSatuSampaiDuaPuluh,--LEFT(RIGHT(#REF!,7),1)+1))&amp;IF(OR(LEN(#REF!)&lt;=6,--LEFT(TEXT(RIGHT(#REF!,9),REPT("0",9)),3)={0;1}),""," juta / ")</definedName>
    <definedName name="juta4">" "&amp;INDEX(idxRatusan,--LEFT(TEXT(RIGHT(#REF!,9),REPT("0",9)),1)+1)&amp;" "&amp;IF((--MID(TEXT(RIGHT(#REF!,9),REPT("0",9)),2,2)+1)&lt;=20,IF(--LEFT(TEXT(RIGHT(#REF!,9),REPT("0",9)),3)=1," satu juta / ",INDEX(idxSatuSampaiDuaPuluh,--LEFT(TEXT(RIGHT(#REF!,8),REPT("0",8)),2)+1)),INDEX(idxSatuSampaiDuaPuluh,--LEFT(RIGHT(#REF!,8),1)+1)&amp;" puluh "&amp;INDEX(idxSatuSampaiDuaPuluh,--LEFT(RIGHT(#REF!,7),1)+1))&amp;IF(OR(LEN(#REF!)&lt;=6,--LEFT(TEXT(RIGHT(#REF!,9),REPT("0",9)),3)={0;1}),""," juta / ")</definedName>
    <definedName name="milyar" localSheetId="32">" "&amp;INDEX([0]!idxRatusan,--LEFT(TEXT(RIGHT('KWT2'!nilai,12),REPT("0",12)),1)+1)&amp;" "&amp;IF((--MID(TEXT(RIGHT('KWT2'!nilai,12),REPT("0",12)),2,2)+1)&lt;=20,IF(--LEFT(TEXT(RIGHT('KWT2'!nilai,12),REPT("0",12)),3)=1," satu milyar",INDEX([0]!idxSatuSampaiDuaPuluh,--LEFT(TEXT(RIGHT('KWT2'!nilai,11),REPT("0",11)),2)+1)),INDEX([0]!idxSatuSampaiDuaPuluh,--LEFT(RIGHT('KWT2'!nilai,11),1)+1)&amp;" puluh "&amp;INDEX([0]!idxSatuSampaiDuaPuluh,--LEFT(RIGHT('KWT2'!nilai,10),1)+1))&amp;IF(OR(LEN('KWT2'!nilai)&lt;=9,--LEFT(TEXT(RIGHT('KWT2'!nilai,12),REPT("0",12)),3)={0;1}),""," milyar")</definedName>
    <definedName name="milyar" localSheetId="33">" "&amp;INDEX([0]!idxRatusan,--LEFT(TEXT(RIGHT('KWT3'!nilai,12),REPT("0",12)),1)+1)&amp;" "&amp;IF((--MID(TEXT(RIGHT('KWT3'!nilai,12),REPT("0",12)),2,2)+1)&lt;=20,IF(--LEFT(TEXT(RIGHT('KWT3'!nilai,12),REPT("0",12)),3)=1," satu milyar",INDEX([0]!idxSatuSampaiDuaPuluh,--LEFT(TEXT(RIGHT('KWT3'!nilai,11),REPT("0",11)),2)+1)),INDEX([0]!idxSatuSampaiDuaPuluh,--LEFT(RIGHT('KWT3'!nilai,11),1)+1)&amp;" puluh "&amp;INDEX([0]!idxSatuSampaiDuaPuluh,--LEFT(RIGHT('KWT3'!nilai,10),1)+1))&amp;IF(OR(LEN('KWT3'!nilai)&lt;=9,--LEFT(TEXT(RIGHT('KWT3'!nilai,12),REPT("0",12)),3)={0;1}),""," milyar")</definedName>
    <definedName name="milyar" localSheetId="34">" "&amp;INDEX([0]!idxRatusan,--LEFT(TEXT(RIGHT('KWT4'!nilai,12),REPT("0",12)),1)+1)&amp;" "&amp;IF((--MID(TEXT(RIGHT('KWT4'!nilai,12),REPT("0",12)),2,2)+1)&lt;=20,IF(--LEFT(TEXT(RIGHT('KWT4'!nilai,12),REPT("0",12)),3)=1," satu milyar",INDEX([0]!idxSatuSampaiDuaPuluh,--LEFT(TEXT(RIGHT('KWT4'!nilai,11),REPT("0",11)),2)+1)),INDEX([0]!idxSatuSampaiDuaPuluh,--LEFT(RIGHT('KWT4'!nilai,11),1)+1)&amp;" puluh "&amp;INDEX([0]!idxSatuSampaiDuaPuluh,--LEFT(RIGHT('KWT4'!nilai,10),1)+1))&amp;IF(OR(LEN('KWT4'!nilai)&lt;=9,--LEFT(TEXT(RIGHT('KWT4'!nilai,12),REPT("0",12)),3)={0;1}),""," milyar")</definedName>
    <definedName name="milyar" localSheetId="35">" "&amp;INDEX([0]!idxRatusan,--LEFT(TEXT(RIGHT('KWT5'!nilai,12),REPT("0",12)),1)+1)&amp;" "&amp;IF((--MID(TEXT(RIGHT('KWT5'!nilai,12),REPT("0",12)),2,2)+1)&lt;=20,IF(--LEFT(TEXT(RIGHT('KWT5'!nilai,12),REPT("0",12)),3)=1," satu milyar",INDEX([0]!idxSatuSampaiDuaPuluh,--LEFT(TEXT(RIGHT('KWT5'!nilai,11),REPT("0",11)),2)+1)),INDEX([0]!idxSatuSampaiDuaPuluh,--LEFT(RIGHT('KWT5'!nilai,11),1)+1)&amp;" puluh "&amp;INDEX([0]!idxSatuSampaiDuaPuluh,--LEFT(RIGHT('KWT5'!nilai,10),1)+1))&amp;IF(OR(LEN('KWT5'!nilai)&lt;=9,--LEFT(TEXT(RIGHT('KWT5'!nilai,12),REPT("0",12)),3)={0;1}),""," milyar")</definedName>
    <definedName name="milyar" localSheetId="39">" "&amp;INDEX([0]!idxRatusan,--LEFT(TEXT(RIGHT('KWT5 (2)'!nilai,12),REPT("0",12)),1)+1)&amp;" "&amp;IF((--MID(TEXT(RIGHT('KWT5 (2)'!nilai,12),REPT("0",12)),2,2)+1)&lt;=20,IF(--LEFT(TEXT(RIGHT('KWT5 (2)'!nilai,12),REPT("0",12)),3)=1," satu milyar",INDEX([0]!idxSatuSampaiDuaPuluh,--LEFT(TEXT(RIGHT('KWT5 (2)'!nilai,11),REPT("0",11)),2)+1)),INDEX([0]!idxSatuSampaiDuaPuluh,--LEFT(RIGHT('KWT5 (2)'!nilai,11),1)+1)&amp;" puluh "&amp;INDEX([0]!idxSatuSampaiDuaPuluh,--LEFT(RIGHT('KWT5 (2)'!nilai,10),1)+1))&amp;IF(OR(LEN('KWT5 (2)'!nilai)&lt;=9,--LEFT(TEXT(RIGHT('KWT5 (2)'!nilai,12),REPT("0",12)),3)={0;1}),""," milyar")</definedName>
    <definedName name="milyar" localSheetId="40">" "&amp;INDEX([0]!idxRatusan,--LEFT(TEXT(RIGHT('KWT5 (3)'!nilai,12),REPT("0",12)),1)+1)&amp;" "&amp;IF((--MID(TEXT(RIGHT('KWT5 (3)'!nilai,12),REPT("0",12)),2,2)+1)&lt;=20,IF(--LEFT(TEXT(RIGHT('KWT5 (3)'!nilai,12),REPT("0",12)),3)=1," satu milyar",INDEX([0]!idxSatuSampaiDuaPuluh,--LEFT(TEXT(RIGHT('KWT5 (3)'!nilai,11),REPT("0",11)),2)+1)),INDEX([0]!idxSatuSampaiDuaPuluh,--LEFT(RIGHT('KWT5 (3)'!nilai,11),1)+1)&amp;" puluh "&amp;INDEX([0]!idxSatuSampaiDuaPuluh,--LEFT(RIGHT('KWT5 (3)'!nilai,10),1)+1))&amp;IF(OR(LEN('KWT5 (3)'!nilai)&lt;=9,--LEFT(TEXT(RIGHT('KWT5 (3)'!nilai,12),REPT("0",12)),3)={0;1}),""," milyar")</definedName>
    <definedName name="milyar" localSheetId="37">" "&amp;INDEX([0]!idxRatusan,--LEFT(TEXT(RIGHT('KWT7'!nilai,12),REPT("0",12)),1)+1)&amp;" "&amp;IF((--MID(TEXT(RIGHT('KWT7'!nilai,12),REPT("0",12)),2,2)+1)&lt;=20,IF(--LEFT(TEXT(RIGHT('KWT7'!nilai,12),REPT("0",12)),3)=1," satu milyar",INDEX([0]!idxSatuSampaiDuaPuluh,--LEFT(TEXT(RIGHT('KWT7'!nilai,11),REPT("0",11)),2)+1)),INDEX([0]!idxSatuSampaiDuaPuluh,--LEFT(RIGHT('KWT7'!nilai,11),1)+1)&amp;" puluh "&amp;INDEX([0]!idxSatuSampaiDuaPuluh,--LEFT(RIGHT('KWT7'!nilai,10),1)+1))&amp;IF(OR(LEN('KWT7'!nilai)&lt;=9,--LEFT(TEXT(RIGHT('KWT7'!nilai,12),REPT("0",12)),3)={0;1}),""," milyar")</definedName>
    <definedName name="milyar" localSheetId="38">" "&amp;INDEX([0]!idxRatusan,--LEFT(TEXT(RIGHT('KWT8'!nilai,12),REPT("0",12)),1)+1)&amp;" "&amp;IF((--MID(TEXT(RIGHT('KWT8'!nilai,12),REPT("0",12)),2,2)+1)&lt;=20,IF(--LEFT(TEXT(RIGHT('KWT8'!nilai,12),REPT("0",12)),3)=1," satu milyar",INDEX([0]!idxSatuSampaiDuaPuluh,--LEFT(TEXT(RIGHT('KWT8'!nilai,11),REPT("0",11)),2)+1)),INDEX([0]!idxSatuSampaiDuaPuluh,--LEFT(RIGHT('KWT8'!nilai,11),1)+1)&amp;" puluh "&amp;INDEX([0]!idxSatuSampaiDuaPuluh,--LEFT(RIGHT('KWT8'!nilai,10),1)+1))&amp;IF(OR(LEN('KWT8'!nilai)&lt;=9,--LEFT(TEXT(RIGHT('KWT8'!nilai,12),REPT("0",12)),3)={0;1}),""," milyar")</definedName>
    <definedName name="milyar" localSheetId="19">" "&amp;INDEX([0]!idxRatusan,--LEFT(TEXT(RIGHT(SPD!nilai,12),REPT("0",12)),1)+1)&amp;" "&amp;IF((--MID(TEXT(RIGHT(SPD!nilai,12),REPT("0",12)),2,2)+1)&lt;=20,IF(--LEFT(TEXT(RIGHT(SPD!nilai,12),REPT("0",12)),3)=1," satu milyar",INDEX([0]!idxSatuSampaiDuaPuluh,--LEFT(TEXT(RIGHT(SPD!nilai,11),REPT("0",11)),2)+1)),INDEX([0]!idxSatuSampaiDuaPuluh,--LEFT(RIGHT(SPD!nilai,11),1)+1)&amp;" puluh "&amp;INDEX([0]!idxSatuSampaiDuaPuluh,--LEFT(RIGHT(SPD!nilai,10),1)+1))&amp;IF(OR(LEN(SPD!nilai)&lt;=9,--LEFT(TEXT(RIGHT(SPD!nilai,12),REPT("0",12)),3)={0;1}),""," milyar")</definedName>
    <definedName name="milyar" localSheetId="20">" "&amp;INDEX([0]!idxRatusan,--LEFT(TEXT(RIGHT('SPD (2)'!nilai,12),REPT("0",12)),1)+1)&amp;" "&amp;IF((--MID(TEXT(RIGHT('SPD (2)'!nilai,12),REPT("0",12)),2,2)+1)&lt;=20,IF(--LEFT(TEXT(RIGHT('SPD (2)'!nilai,12),REPT("0",12)),3)=1," satu milyar",INDEX([0]!idxSatuSampaiDuaPuluh,--LEFT(TEXT(RIGHT('SPD (2)'!nilai,11),REPT("0",11)),2)+1)),INDEX([0]!idxSatuSampaiDuaPuluh,--LEFT(RIGHT('SPD (2)'!nilai,11),1)+1)&amp;" puluh "&amp;INDEX([0]!idxSatuSampaiDuaPuluh,--LEFT(RIGHT('SPD (2)'!nilai,10),1)+1))&amp;IF(OR(LEN('SPD (2)'!nilai)&lt;=9,--LEFT(TEXT(RIGHT('SPD (2)'!nilai,12),REPT("0",12)),3)={0;1}),""," milyar")</definedName>
    <definedName name="milyar" localSheetId="12">" "&amp;INDEX([0]!idxRatusan,--LEFT(TEXT(RIGHT('SPD2'!nilai,12),REPT("0",12)),1)+1)&amp;" "&amp;IF((--MID(TEXT(RIGHT('SPD2'!nilai,12),REPT("0",12)),2,2)+1)&lt;=20,IF(--LEFT(TEXT(RIGHT('SPD2'!nilai,12),REPT("0",12)),3)=1," satu milyar",INDEX([0]!idxSatuSampaiDuaPuluh,--LEFT(TEXT(RIGHT('SPD2'!nilai,11),REPT("0",11)),2)+1)),INDEX([0]!idxSatuSampaiDuaPuluh,--LEFT(RIGHT('SPD2'!nilai,11),1)+1)&amp;" puluh "&amp;INDEX([0]!idxSatuSampaiDuaPuluh,--LEFT(RIGHT('SPD2'!nilai,10),1)+1))&amp;IF(OR(LEN('SPD2'!nilai)&lt;=9,--LEFT(TEXT(RIGHT('SPD2'!nilai,12),REPT("0",12)),3)={0;1}),""," milyar")</definedName>
    <definedName name="milyar" localSheetId="13">" "&amp;INDEX([0]!idxRatusan,--LEFT(TEXT(RIGHT('SPD3'!nilai,12),REPT("0",12)),1)+1)&amp;" "&amp;IF((--MID(TEXT(RIGHT('SPD3'!nilai,12),REPT("0",12)),2,2)+1)&lt;=20,IF(--LEFT(TEXT(RIGHT('SPD3'!nilai,12),REPT("0",12)),3)=1," satu milyar",INDEX([0]!idxSatuSampaiDuaPuluh,--LEFT(TEXT(RIGHT('SPD3'!nilai,11),REPT("0",11)),2)+1)),INDEX([0]!idxSatuSampaiDuaPuluh,--LEFT(RIGHT('SPD3'!nilai,11),1)+1)&amp;" puluh "&amp;INDEX([0]!idxSatuSampaiDuaPuluh,--LEFT(RIGHT('SPD3'!nilai,10),1)+1))&amp;IF(OR(LEN('SPD3'!nilai)&lt;=9,--LEFT(TEXT(RIGHT('SPD3'!nilai,12),REPT("0",12)),3)={0;1}),""," milyar")</definedName>
    <definedName name="milyar" localSheetId="14">" "&amp;INDEX([0]!idxRatusan,--LEFT(TEXT(RIGHT('SPD4'!nilai,12),REPT("0",12)),1)+1)&amp;" "&amp;IF((--MID(TEXT(RIGHT('SPD4'!nilai,12),REPT("0",12)),2,2)+1)&lt;=20,IF(--LEFT(TEXT(RIGHT('SPD4'!nilai,12),REPT("0",12)),3)=1," satu milyar",INDEX([0]!idxSatuSampaiDuaPuluh,--LEFT(TEXT(RIGHT('SPD4'!nilai,11),REPT("0",11)),2)+1)),INDEX([0]!idxSatuSampaiDuaPuluh,--LEFT(RIGHT('SPD4'!nilai,11),1)+1)&amp;" puluh "&amp;INDEX([0]!idxSatuSampaiDuaPuluh,--LEFT(RIGHT('SPD4'!nilai,10),1)+1))&amp;IF(OR(LEN('SPD4'!nilai)&lt;=9,--LEFT(TEXT(RIGHT('SPD4'!nilai,12),REPT("0",12)),3)={0;1}),""," milyar")</definedName>
    <definedName name="milyar" localSheetId="15">" "&amp;INDEX([0]!idxRatusan,--LEFT(TEXT(RIGHT('SPD5'!nilai,12),REPT("0",12)),1)+1)&amp;" "&amp;IF((--MID(TEXT(RIGHT('SPD5'!nilai,12),REPT("0",12)),2,2)+1)&lt;=20,IF(--LEFT(TEXT(RIGHT('SPD5'!nilai,12),REPT("0",12)),3)=1," satu milyar",INDEX([0]!idxSatuSampaiDuaPuluh,--LEFT(TEXT(RIGHT('SPD5'!nilai,11),REPT("0",11)),2)+1)),INDEX([0]!idxSatuSampaiDuaPuluh,--LEFT(RIGHT('SPD5'!nilai,11),1)+1)&amp;" puluh "&amp;INDEX([0]!idxSatuSampaiDuaPuluh,--LEFT(RIGHT('SPD5'!nilai,10),1)+1))&amp;IF(OR(LEN('SPD5'!nilai)&lt;=9,--LEFT(TEXT(RIGHT('SPD5'!nilai,12),REPT("0",12)),3)={0;1}),""," milyar")</definedName>
    <definedName name="milyar" localSheetId="16">" "&amp;INDEX([0]!idxRatusan,--LEFT(TEXT(RIGHT('SPD6'!nilai,12),REPT("0",12)),1)+1)&amp;" "&amp;IF((--MID(TEXT(RIGHT('SPD6'!nilai,12),REPT("0",12)),2,2)+1)&lt;=20,IF(--LEFT(TEXT(RIGHT('SPD6'!nilai,12),REPT("0",12)),3)=1," satu milyar",INDEX([0]!idxSatuSampaiDuaPuluh,--LEFT(TEXT(RIGHT('SPD6'!nilai,11),REPT("0",11)),2)+1)),INDEX([0]!idxSatuSampaiDuaPuluh,--LEFT(RIGHT('SPD6'!nilai,11),1)+1)&amp;" puluh "&amp;INDEX([0]!idxSatuSampaiDuaPuluh,--LEFT(RIGHT('SPD6'!nilai,10),1)+1))&amp;IF(OR(LEN('SPD6'!nilai)&lt;=9,--LEFT(TEXT(RIGHT('SPD6'!nilai,12),REPT("0",12)),3)={0;1}),""," milyar")</definedName>
    <definedName name="milyar" localSheetId="17">" "&amp;INDEX([0]!idxRatusan,--LEFT(TEXT(RIGHT('SPD7'!nilai,12),REPT("0",12)),1)+1)&amp;" "&amp;IF((--MID(TEXT(RIGHT('SPD7'!nilai,12),REPT("0",12)),2,2)+1)&lt;=20,IF(--LEFT(TEXT(RIGHT('SPD7'!nilai,12),REPT("0",12)),3)=1," satu milyar",INDEX([0]!idxSatuSampaiDuaPuluh,--LEFT(TEXT(RIGHT('SPD7'!nilai,11),REPT("0",11)),2)+1)),INDEX([0]!idxSatuSampaiDuaPuluh,--LEFT(RIGHT('SPD7'!nilai,11),1)+1)&amp;" puluh "&amp;INDEX([0]!idxSatuSampaiDuaPuluh,--LEFT(RIGHT('SPD7'!nilai,10),1)+1))&amp;IF(OR(LEN('SPD7'!nilai)&lt;=9,--LEFT(TEXT(RIGHT('SPD7'!nilai,12),REPT("0",12)),3)={0;1}),""," milyar")</definedName>
    <definedName name="milyar" localSheetId="18">" "&amp;INDEX([0]!idxRatusan,--LEFT(TEXT(RIGHT('SPD8'!nilai,12),REPT("0",12)),1)+1)&amp;" "&amp;IF((--MID(TEXT(RIGHT('SPD8'!nilai,12),REPT("0",12)),2,2)+1)&lt;=20,IF(--LEFT(TEXT(RIGHT('SPD8'!nilai,12),REPT("0",12)),3)=1," satu milyar",INDEX([0]!idxSatuSampaiDuaPuluh,--LEFT(TEXT(RIGHT('SPD8'!nilai,11),REPT("0",11)),2)+1)),INDEX([0]!idxSatuSampaiDuaPuluh,--LEFT(RIGHT('SPD8'!nilai,11),1)+1)&amp;" puluh "&amp;INDEX([0]!idxSatuSampaiDuaPuluh,--LEFT(RIGHT('SPD8'!nilai,10),1)+1))&amp;IF(OR(LEN('SPD8'!nilai)&lt;=9,--LEFT(TEXT(RIGHT('SPD8'!nilai,12),REPT("0",12)),3)={0;1}),""," milyar")</definedName>
    <definedName name="milyar" localSheetId="1">" "&amp;INDEX([0]!idxRatusan,--LEFT(TEXT(RIGHT(Terbilang2!nilai,12),REPT("0",12)),1)+1)&amp;" "&amp;IF((--MID(TEXT(RIGHT(Terbilang2!nilai,12),REPT("0",12)),2,2)+1)&lt;=20,IF(--LEFT(TEXT(RIGHT(Terbilang2!nilai,12),REPT("0",12)),3)=1," satu milyar",INDEX([0]!idxSatuSampaiDuaPuluh,--LEFT(TEXT(RIGHT(Terbilang2!nilai,11),REPT("0",11)),2)+1)),INDEX([0]!idxSatuSampaiDuaPuluh,--LEFT(RIGHT(Terbilang2!nilai,11),1)+1)&amp;" puluh "&amp;INDEX([0]!idxSatuSampaiDuaPuluh,--LEFT(RIGHT(Terbilang2!nilai,10),1)+1))&amp;IF(OR(LEN(Terbilang2!nilai)&lt;=9,--LEFT(TEXT(RIGHT(Terbilang2!nilai,12),REPT("0",12)),3)={0;1}),""," milyar")</definedName>
    <definedName name="milyar" localSheetId="2">" "&amp;INDEX([0]!idxRatusan,--LEFT(TEXT(RIGHT(Terbilang3!nilai,12),REPT("0",12)),1)+1)&amp;" "&amp;IF((--MID(TEXT(RIGHT(Terbilang3!nilai,12),REPT("0",12)),2,2)+1)&lt;=20,IF(--LEFT(TEXT(RIGHT(Terbilang3!nilai,12),REPT("0",12)),3)=1," satu milyar",INDEX([0]!idxSatuSampaiDuaPuluh,--LEFT(TEXT(RIGHT(Terbilang3!nilai,11),REPT("0",11)),2)+1)),INDEX([0]!idxSatuSampaiDuaPuluh,--LEFT(RIGHT(Terbilang3!nilai,11),1)+1)&amp;" puluh "&amp;INDEX([0]!idxSatuSampaiDuaPuluh,--LEFT(RIGHT(Terbilang3!nilai,10),1)+1))&amp;IF(OR(LEN(Terbilang3!nilai)&lt;=9,--LEFT(TEXT(RIGHT(Terbilang3!nilai,12),REPT("0",12)),3)={0;1}),""," milyar")</definedName>
    <definedName name="milyar" localSheetId="3">" "&amp;INDEX([0]!idxRatusan,--LEFT(TEXT(RIGHT(Terbilang4!nilai,12),REPT("0",12)),1)+1)&amp;" "&amp;IF((--MID(TEXT(RIGHT(Terbilang4!nilai,12),REPT("0",12)),2,2)+1)&lt;=20,IF(--LEFT(TEXT(RIGHT(Terbilang4!nilai,12),REPT("0",12)),3)=1," satu milyar",INDEX([0]!idxSatuSampaiDuaPuluh,--LEFT(TEXT(RIGHT(Terbilang4!nilai,11),REPT("0",11)),2)+1)),INDEX([0]!idxSatuSampaiDuaPuluh,--LEFT(RIGHT(Terbilang4!nilai,11),1)+1)&amp;" puluh "&amp;INDEX([0]!idxSatuSampaiDuaPuluh,--LEFT(RIGHT(Terbilang4!nilai,10),1)+1))&amp;IF(OR(LEN(Terbilang4!nilai)&lt;=9,--LEFT(TEXT(RIGHT(Terbilang4!nilai,12),REPT("0",12)),3)={0;1}),""," milyar")</definedName>
    <definedName name="milyar" localSheetId="4">" "&amp;INDEX([0]!idxRatusan,--LEFT(TEXT(RIGHT(Terbilang5!nilai,12),REPT("0",12)),1)+1)&amp;" "&amp;IF((--MID(TEXT(RIGHT(Terbilang5!nilai,12),REPT("0",12)),2,2)+1)&lt;=20,IF(--LEFT(TEXT(RIGHT(Terbilang5!nilai,12),REPT("0",12)),3)=1," satu milyar",INDEX([0]!idxSatuSampaiDuaPuluh,--LEFT(TEXT(RIGHT(Terbilang5!nilai,11),REPT("0",11)),2)+1)),INDEX([0]!idxSatuSampaiDuaPuluh,--LEFT(RIGHT(Terbilang5!nilai,11),1)+1)&amp;" puluh "&amp;INDEX([0]!idxSatuSampaiDuaPuluh,--LEFT(RIGHT(Terbilang5!nilai,10),1)+1))&amp;IF(OR(LEN(Terbilang5!nilai)&lt;=9,--LEFT(TEXT(RIGHT(Terbilang5!nilai,12),REPT("0",12)),3)={0;1}),""," milyar")</definedName>
    <definedName name="milyar" localSheetId="5">" "&amp;INDEX([0]!idxRatusan,--LEFT(TEXT(RIGHT(Terbilang6!nilai,12),REPT("0",12)),1)+1)&amp;" "&amp;IF((--MID(TEXT(RIGHT(Terbilang6!nilai,12),REPT("0",12)),2,2)+1)&lt;=20,IF(--LEFT(TEXT(RIGHT(Terbilang6!nilai,12),REPT("0",12)),3)=1," satu milyar",INDEX([0]!idxSatuSampaiDuaPuluh,--LEFT(TEXT(RIGHT(Terbilang6!nilai,11),REPT("0",11)),2)+1)),INDEX([0]!idxSatuSampaiDuaPuluh,--LEFT(RIGHT(Terbilang6!nilai,11),1)+1)&amp;" puluh "&amp;INDEX([0]!idxSatuSampaiDuaPuluh,--LEFT(RIGHT(Terbilang6!nilai,10),1)+1))&amp;IF(OR(LEN(Terbilang6!nilai)&lt;=9,--LEFT(TEXT(RIGHT(Terbilang6!nilai,12),REPT("0",12)),3)={0;1}),""," milyar")</definedName>
    <definedName name="milyar" localSheetId="6">" "&amp;INDEX([0]!idxRatusan,--LEFT(TEXT(RIGHT(Terbilang7!nilai,12),REPT("0",12)),1)+1)&amp;" "&amp;IF((--MID(TEXT(RIGHT(Terbilang7!nilai,12),REPT("0",12)),2,2)+1)&lt;=20,IF(--LEFT(TEXT(RIGHT(Terbilang7!nilai,12),REPT("0",12)),3)=1," satu milyar",INDEX([0]!idxSatuSampaiDuaPuluh,--LEFT(TEXT(RIGHT(Terbilang7!nilai,11),REPT("0",11)),2)+1)),INDEX([0]!idxSatuSampaiDuaPuluh,--LEFT(RIGHT(Terbilang7!nilai,11),1)+1)&amp;" puluh "&amp;INDEX([0]!idxSatuSampaiDuaPuluh,--LEFT(RIGHT(Terbilang7!nilai,10),1)+1))&amp;IF(OR(LEN(Terbilang7!nilai)&lt;=9,--LEFT(TEXT(RIGHT(Terbilang7!nilai,12),REPT("0",12)),3)={0;1}),""," milyar")</definedName>
    <definedName name="milyar" localSheetId="7">" "&amp;INDEX([0]!idxRatusan,--LEFT(TEXT(RIGHT(Terbilang8!nilai,12),REPT("0",12)),1)+1)&amp;" "&amp;IF((--MID(TEXT(RIGHT(Terbilang8!nilai,12),REPT("0",12)),2,2)+1)&lt;=20,IF(--LEFT(TEXT(RIGHT(Terbilang8!nilai,12),REPT("0",12)),3)=1," satu milyar",INDEX([0]!idxSatuSampaiDuaPuluh,--LEFT(TEXT(RIGHT(Terbilang8!nilai,11),REPT("0",11)),2)+1)),INDEX([0]!idxSatuSampaiDuaPuluh,--LEFT(RIGHT(Terbilang8!nilai,11),1)+1)&amp;" puluh "&amp;INDEX([0]!idxSatuSampaiDuaPuluh,--LEFT(RIGHT(Terbilang8!nilai,10),1)+1))&amp;IF(OR(LEN(Terbilang8!nilai)&lt;=9,--LEFT(TEXT(RIGHT(Terbilang8!nilai,12),REPT("0",12)),3)={0;1}),""," milyar")</definedName>
    <definedName name="milyar">" "&amp;INDEX(idxRatusan,--LEFT(TEXT(RIGHT(nilai,12),REPT("0",12)),1)+1)&amp;" "&amp;IF((--MID(TEXT(RIGHT(nilai,12),REPT("0",12)),2,2)+1)&lt;=20,IF(--LEFT(TEXT(RIGHT(nilai,12),REPT("0",12)),3)=1," satu milyar",INDEX(idxSatuSampaiDuaPuluh,--LEFT(TEXT(RIGHT(nilai,11),REPT("0",11)),2)+1)),INDEX(idxSatuSampaiDuaPuluh,--LEFT(RIGHT(nilai,11),1)+1)&amp;" puluh "&amp;INDEX(idxSatuSampaiDuaPuluh,--LEFT(RIGHT(nilai,10),1)+1))&amp;IF(OR(LEN(nilai)&lt;=9,--LEFT(TEXT(RIGHT(nilai,12),REPT("0",12)),3)={0;1}),""," milyar")</definedName>
    <definedName name="milyar2" localSheetId="32">" "&amp;INDEX([0]!idxRatusan,--LEFT(TEXT(RIGHT('KWT2'!nilai,12),REPT("0",12)),1)+1)&amp;" "&amp;IF((--MID(TEXT(RIGHT('KWT2'!nilai,12),REPT("0",12)),2,2)+1)&lt;=20,IF(--LEFT(TEXT(RIGHT('KWT2'!nilai,12),REPT("0",12)),3)=1," satu milyar / ",INDEX([0]!idxSatuSampaiDuaPuluh,--LEFT(TEXT(RIGHT('KWT2'!nilai,11),REPT("0",11)),2)+1)),INDEX([0]!idxSatuSampaiDuaPuluh,--LEFT(RIGHT('KWT2'!nilai,11),1)+1)&amp;" puluh "&amp;INDEX([0]!idxSatuSampaiDuaPuluh,--LEFT(RIGHT('KWT2'!nilai,10),1)+1))&amp;IF(OR(LEN('KWT2'!nilai)&lt;=9,--LEFT(TEXT(RIGHT('KWT2'!nilai,12),REPT("0",12)),3)={0;1}),""," milyar / ")</definedName>
    <definedName name="milyar2" localSheetId="33">" "&amp;INDEX([0]!idxRatusan,--LEFT(TEXT(RIGHT('KWT3'!nilai,12),REPT("0",12)),1)+1)&amp;" "&amp;IF((--MID(TEXT(RIGHT('KWT3'!nilai,12),REPT("0",12)),2,2)+1)&lt;=20,IF(--LEFT(TEXT(RIGHT('KWT3'!nilai,12),REPT("0",12)),3)=1," satu milyar / ",INDEX([0]!idxSatuSampaiDuaPuluh,--LEFT(TEXT(RIGHT('KWT3'!nilai,11),REPT("0",11)),2)+1)),INDEX([0]!idxSatuSampaiDuaPuluh,--LEFT(RIGHT('KWT3'!nilai,11),1)+1)&amp;" puluh "&amp;INDEX([0]!idxSatuSampaiDuaPuluh,--LEFT(RIGHT('KWT3'!nilai,10),1)+1))&amp;IF(OR(LEN('KWT3'!nilai)&lt;=9,--LEFT(TEXT(RIGHT('KWT3'!nilai,12),REPT("0",12)),3)={0;1}),""," milyar / ")</definedName>
    <definedName name="milyar2" localSheetId="34">" "&amp;INDEX([0]!idxRatusan,--LEFT(TEXT(RIGHT('KWT4'!nilai,12),REPT("0",12)),1)+1)&amp;" "&amp;IF((--MID(TEXT(RIGHT('KWT4'!nilai,12),REPT("0",12)),2,2)+1)&lt;=20,IF(--LEFT(TEXT(RIGHT('KWT4'!nilai,12),REPT("0",12)),3)=1," satu milyar / ",INDEX([0]!idxSatuSampaiDuaPuluh,--LEFT(TEXT(RIGHT('KWT4'!nilai,11),REPT("0",11)),2)+1)),INDEX([0]!idxSatuSampaiDuaPuluh,--LEFT(RIGHT('KWT4'!nilai,11),1)+1)&amp;" puluh "&amp;INDEX([0]!idxSatuSampaiDuaPuluh,--LEFT(RIGHT('KWT4'!nilai,10),1)+1))&amp;IF(OR(LEN('KWT4'!nilai)&lt;=9,--LEFT(TEXT(RIGHT('KWT4'!nilai,12),REPT("0",12)),3)={0;1}),""," milyar / ")</definedName>
    <definedName name="milyar2" localSheetId="35">" "&amp;INDEX([0]!idxRatusan,--LEFT(TEXT(RIGHT('KWT5'!nilai,12),REPT("0",12)),1)+1)&amp;" "&amp;IF((--MID(TEXT(RIGHT('KWT5'!nilai,12),REPT("0",12)),2,2)+1)&lt;=20,IF(--LEFT(TEXT(RIGHT('KWT5'!nilai,12),REPT("0",12)),3)=1," satu milyar / ",INDEX([0]!idxSatuSampaiDuaPuluh,--LEFT(TEXT(RIGHT('KWT5'!nilai,11),REPT("0",11)),2)+1)),INDEX([0]!idxSatuSampaiDuaPuluh,--LEFT(RIGHT('KWT5'!nilai,11),1)+1)&amp;" puluh "&amp;INDEX([0]!idxSatuSampaiDuaPuluh,--LEFT(RIGHT('KWT5'!nilai,10),1)+1))&amp;IF(OR(LEN('KWT5'!nilai)&lt;=9,--LEFT(TEXT(RIGHT('KWT5'!nilai,12),REPT("0",12)),3)={0;1}),""," milyar / ")</definedName>
    <definedName name="milyar2" localSheetId="39">" "&amp;INDEX([0]!idxRatusan,--LEFT(TEXT(RIGHT('KWT5 (2)'!nilai,12),REPT("0",12)),1)+1)&amp;" "&amp;IF((--MID(TEXT(RIGHT('KWT5 (2)'!nilai,12),REPT("0",12)),2,2)+1)&lt;=20,IF(--LEFT(TEXT(RIGHT('KWT5 (2)'!nilai,12),REPT("0",12)),3)=1," satu milyar / ",INDEX([0]!idxSatuSampaiDuaPuluh,--LEFT(TEXT(RIGHT('KWT5 (2)'!nilai,11),REPT("0",11)),2)+1)),INDEX([0]!idxSatuSampaiDuaPuluh,--LEFT(RIGHT('KWT5 (2)'!nilai,11),1)+1)&amp;" puluh "&amp;INDEX([0]!idxSatuSampaiDuaPuluh,--LEFT(RIGHT('KWT5 (2)'!nilai,10),1)+1))&amp;IF(OR(LEN('KWT5 (2)'!nilai)&lt;=9,--LEFT(TEXT(RIGHT('KWT5 (2)'!nilai,12),REPT("0",12)),3)={0;1}),""," milyar / ")</definedName>
    <definedName name="milyar2" localSheetId="40">" "&amp;INDEX([0]!idxRatusan,--LEFT(TEXT(RIGHT('KWT5 (3)'!nilai,12),REPT("0",12)),1)+1)&amp;" "&amp;IF((--MID(TEXT(RIGHT('KWT5 (3)'!nilai,12),REPT("0",12)),2,2)+1)&lt;=20,IF(--LEFT(TEXT(RIGHT('KWT5 (3)'!nilai,12),REPT("0",12)),3)=1," satu milyar / ",INDEX([0]!idxSatuSampaiDuaPuluh,--LEFT(TEXT(RIGHT('KWT5 (3)'!nilai,11),REPT("0",11)),2)+1)),INDEX([0]!idxSatuSampaiDuaPuluh,--LEFT(RIGHT('KWT5 (3)'!nilai,11),1)+1)&amp;" puluh "&amp;INDEX([0]!idxSatuSampaiDuaPuluh,--LEFT(RIGHT('KWT5 (3)'!nilai,10),1)+1))&amp;IF(OR(LEN('KWT5 (3)'!nilai)&lt;=9,--LEFT(TEXT(RIGHT('KWT5 (3)'!nilai,12),REPT("0",12)),3)={0;1}),""," milyar / ")</definedName>
    <definedName name="milyar2" localSheetId="37">" "&amp;INDEX([0]!idxRatusan,--LEFT(TEXT(RIGHT('KWT7'!nilai,12),REPT("0",12)),1)+1)&amp;" "&amp;IF((--MID(TEXT(RIGHT('KWT7'!nilai,12),REPT("0",12)),2,2)+1)&lt;=20,IF(--LEFT(TEXT(RIGHT('KWT7'!nilai,12),REPT("0",12)),3)=1," satu milyar / ",INDEX([0]!idxSatuSampaiDuaPuluh,--LEFT(TEXT(RIGHT('KWT7'!nilai,11),REPT("0",11)),2)+1)),INDEX([0]!idxSatuSampaiDuaPuluh,--LEFT(RIGHT('KWT7'!nilai,11),1)+1)&amp;" puluh "&amp;INDEX([0]!idxSatuSampaiDuaPuluh,--LEFT(RIGHT('KWT7'!nilai,10),1)+1))&amp;IF(OR(LEN('KWT7'!nilai)&lt;=9,--LEFT(TEXT(RIGHT('KWT7'!nilai,12),REPT("0",12)),3)={0;1}),""," milyar / ")</definedName>
    <definedName name="milyar2" localSheetId="38">" "&amp;INDEX([0]!idxRatusan,--LEFT(TEXT(RIGHT('KWT8'!nilai,12),REPT("0",12)),1)+1)&amp;" "&amp;IF((--MID(TEXT(RIGHT('KWT8'!nilai,12),REPT("0",12)),2,2)+1)&lt;=20,IF(--LEFT(TEXT(RIGHT('KWT8'!nilai,12),REPT("0",12)),3)=1," satu milyar / ",INDEX([0]!idxSatuSampaiDuaPuluh,--LEFT(TEXT(RIGHT('KWT8'!nilai,11),REPT("0",11)),2)+1)),INDEX([0]!idxSatuSampaiDuaPuluh,--LEFT(RIGHT('KWT8'!nilai,11),1)+1)&amp;" puluh "&amp;INDEX([0]!idxSatuSampaiDuaPuluh,--LEFT(RIGHT('KWT8'!nilai,10),1)+1))&amp;IF(OR(LEN('KWT8'!nilai)&lt;=9,--LEFT(TEXT(RIGHT('KWT8'!nilai,12),REPT("0",12)),3)={0;1}),""," milyar / ")</definedName>
    <definedName name="milyar2" localSheetId="19">" "&amp;INDEX([0]!idxRatusan,--LEFT(TEXT(RIGHT(SPD!nilai,12),REPT("0",12)),1)+1)&amp;" "&amp;IF((--MID(TEXT(RIGHT(SPD!nilai,12),REPT("0",12)),2,2)+1)&lt;=20,IF(--LEFT(TEXT(RIGHT(SPD!nilai,12),REPT("0",12)),3)=1," satu milyar / ",INDEX([0]!idxSatuSampaiDuaPuluh,--LEFT(TEXT(RIGHT(SPD!nilai,11),REPT("0",11)),2)+1)),INDEX([0]!idxSatuSampaiDuaPuluh,--LEFT(RIGHT(SPD!nilai,11),1)+1)&amp;" puluh "&amp;INDEX([0]!idxSatuSampaiDuaPuluh,--LEFT(RIGHT(SPD!nilai,10),1)+1))&amp;IF(OR(LEN(SPD!nilai)&lt;=9,--LEFT(TEXT(RIGHT(SPD!nilai,12),REPT("0",12)),3)={0;1}),""," milyar / ")</definedName>
    <definedName name="milyar2" localSheetId="20">" "&amp;INDEX([0]!idxRatusan,--LEFT(TEXT(RIGHT('SPD (2)'!nilai,12),REPT("0",12)),1)+1)&amp;" "&amp;IF((--MID(TEXT(RIGHT('SPD (2)'!nilai,12),REPT("0",12)),2,2)+1)&lt;=20,IF(--LEFT(TEXT(RIGHT('SPD (2)'!nilai,12),REPT("0",12)),3)=1," satu milyar / ",INDEX([0]!idxSatuSampaiDuaPuluh,--LEFT(TEXT(RIGHT('SPD (2)'!nilai,11),REPT("0",11)),2)+1)),INDEX([0]!idxSatuSampaiDuaPuluh,--LEFT(RIGHT('SPD (2)'!nilai,11),1)+1)&amp;" puluh "&amp;INDEX([0]!idxSatuSampaiDuaPuluh,--LEFT(RIGHT('SPD (2)'!nilai,10),1)+1))&amp;IF(OR(LEN('SPD (2)'!nilai)&lt;=9,--LEFT(TEXT(RIGHT('SPD (2)'!nilai,12),REPT("0",12)),3)={0;1}),""," milyar / ")</definedName>
    <definedName name="milyar2" localSheetId="12">" "&amp;INDEX([0]!idxRatusan,--LEFT(TEXT(RIGHT('SPD2'!nilai,12),REPT("0",12)),1)+1)&amp;" "&amp;IF((--MID(TEXT(RIGHT('SPD2'!nilai,12),REPT("0",12)),2,2)+1)&lt;=20,IF(--LEFT(TEXT(RIGHT('SPD2'!nilai,12),REPT("0",12)),3)=1," satu milyar / ",INDEX([0]!idxSatuSampaiDuaPuluh,--LEFT(TEXT(RIGHT('SPD2'!nilai,11),REPT("0",11)),2)+1)),INDEX([0]!idxSatuSampaiDuaPuluh,--LEFT(RIGHT('SPD2'!nilai,11),1)+1)&amp;" puluh "&amp;INDEX([0]!idxSatuSampaiDuaPuluh,--LEFT(RIGHT('SPD2'!nilai,10),1)+1))&amp;IF(OR(LEN('SPD2'!nilai)&lt;=9,--LEFT(TEXT(RIGHT('SPD2'!nilai,12),REPT("0",12)),3)={0;1}),""," milyar / ")</definedName>
    <definedName name="milyar2" localSheetId="13">" "&amp;INDEX([0]!idxRatusan,--LEFT(TEXT(RIGHT('SPD3'!nilai,12),REPT("0",12)),1)+1)&amp;" "&amp;IF((--MID(TEXT(RIGHT('SPD3'!nilai,12),REPT("0",12)),2,2)+1)&lt;=20,IF(--LEFT(TEXT(RIGHT('SPD3'!nilai,12),REPT("0",12)),3)=1," satu milyar / ",INDEX([0]!idxSatuSampaiDuaPuluh,--LEFT(TEXT(RIGHT('SPD3'!nilai,11),REPT("0",11)),2)+1)),INDEX([0]!idxSatuSampaiDuaPuluh,--LEFT(RIGHT('SPD3'!nilai,11),1)+1)&amp;" puluh "&amp;INDEX([0]!idxSatuSampaiDuaPuluh,--LEFT(RIGHT('SPD3'!nilai,10),1)+1))&amp;IF(OR(LEN('SPD3'!nilai)&lt;=9,--LEFT(TEXT(RIGHT('SPD3'!nilai,12),REPT("0",12)),3)={0;1}),""," milyar / ")</definedName>
    <definedName name="milyar2" localSheetId="14">" "&amp;INDEX([0]!idxRatusan,--LEFT(TEXT(RIGHT('SPD4'!nilai,12),REPT("0",12)),1)+1)&amp;" "&amp;IF((--MID(TEXT(RIGHT('SPD4'!nilai,12),REPT("0",12)),2,2)+1)&lt;=20,IF(--LEFT(TEXT(RIGHT('SPD4'!nilai,12),REPT("0",12)),3)=1," satu milyar / ",INDEX([0]!idxSatuSampaiDuaPuluh,--LEFT(TEXT(RIGHT('SPD4'!nilai,11),REPT("0",11)),2)+1)),INDEX([0]!idxSatuSampaiDuaPuluh,--LEFT(RIGHT('SPD4'!nilai,11),1)+1)&amp;" puluh "&amp;INDEX([0]!idxSatuSampaiDuaPuluh,--LEFT(RIGHT('SPD4'!nilai,10),1)+1))&amp;IF(OR(LEN('SPD4'!nilai)&lt;=9,--LEFT(TEXT(RIGHT('SPD4'!nilai,12),REPT("0",12)),3)={0;1}),""," milyar / ")</definedName>
    <definedName name="milyar2" localSheetId="15">" "&amp;INDEX([0]!idxRatusan,--LEFT(TEXT(RIGHT('SPD5'!nilai,12),REPT("0",12)),1)+1)&amp;" "&amp;IF((--MID(TEXT(RIGHT('SPD5'!nilai,12),REPT("0",12)),2,2)+1)&lt;=20,IF(--LEFT(TEXT(RIGHT('SPD5'!nilai,12),REPT("0",12)),3)=1," satu milyar / ",INDEX([0]!idxSatuSampaiDuaPuluh,--LEFT(TEXT(RIGHT('SPD5'!nilai,11),REPT("0",11)),2)+1)),INDEX([0]!idxSatuSampaiDuaPuluh,--LEFT(RIGHT('SPD5'!nilai,11),1)+1)&amp;" puluh "&amp;INDEX([0]!idxSatuSampaiDuaPuluh,--LEFT(RIGHT('SPD5'!nilai,10),1)+1))&amp;IF(OR(LEN('SPD5'!nilai)&lt;=9,--LEFT(TEXT(RIGHT('SPD5'!nilai,12),REPT("0",12)),3)={0;1}),""," milyar / ")</definedName>
    <definedName name="milyar2" localSheetId="16">" "&amp;INDEX([0]!idxRatusan,--LEFT(TEXT(RIGHT('SPD6'!nilai,12),REPT("0",12)),1)+1)&amp;" "&amp;IF((--MID(TEXT(RIGHT('SPD6'!nilai,12),REPT("0",12)),2,2)+1)&lt;=20,IF(--LEFT(TEXT(RIGHT('SPD6'!nilai,12),REPT("0",12)),3)=1," satu milyar / ",INDEX([0]!idxSatuSampaiDuaPuluh,--LEFT(TEXT(RIGHT('SPD6'!nilai,11),REPT("0",11)),2)+1)),INDEX([0]!idxSatuSampaiDuaPuluh,--LEFT(RIGHT('SPD6'!nilai,11),1)+1)&amp;" puluh "&amp;INDEX([0]!idxSatuSampaiDuaPuluh,--LEFT(RIGHT('SPD6'!nilai,10),1)+1))&amp;IF(OR(LEN('SPD6'!nilai)&lt;=9,--LEFT(TEXT(RIGHT('SPD6'!nilai,12),REPT("0",12)),3)={0;1}),""," milyar / ")</definedName>
    <definedName name="milyar2" localSheetId="17">" "&amp;INDEX([0]!idxRatusan,--LEFT(TEXT(RIGHT('SPD7'!nilai,12),REPT("0",12)),1)+1)&amp;" "&amp;IF((--MID(TEXT(RIGHT('SPD7'!nilai,12),REPT("0",12)),2,2)+1)&lt;=20,IF(--LEFT(TEXT(RIGHT('SPD7'!nilai,12),REPT("0",12)),3)=1," satu milyar / ",INDEX([0]!idxSatuSampaiDuaPuluh,--LEFT(TEXT(RIGHT('SPD7'!nilai,11),REPT("0",11)),2)+1)),INDEX([0]!idxSatuSampaiDuaPuluh,--LEFT(RIGHT('SPD7'!nilai,11),1)+1)&amp;" puluh "&amp;INDEX([0]!idxSatuSampaiDuaPuluh,--LEFT(RIGHT('SPD7'!nilai,10),1)+1))&amp;IF(OR(LEN('SPD7'!nilai)&lt;=9,--LEFT(TEXT(RIGHT('SPD7'!nilai,12),REPT("0",12)),3)={0;1}),""," milyar / ")</definedName>
    <definedName name="milyar2" localSheetId="18">" "&amp;INDEX([0]!idxRatusan,--LEFT(TEXT(RIGHT('SPD8'!nilai,12),REPT("0",12)),1)+1)&amp;" "&amp;IF((--MID(TEXT(RIGHT('SPD8'!nilai,12),REPT("0",12)),2,2)+1)&lt;=20,IF(--LEFT(TEXT(RIGHT('SPD8'!nilai,12),REPT("0",12)),3)=1," satu milyar / ",INDEX([0]!idxSatuSampaiDuaPuluh,--LEFT(TEXT(RIGHT('SPD8'!nilai,11),REPT("0",11)),2)+1)),INDEX([0]!idxSatuSampaiDuaPuluh,--LEFT(RIGHT('SPD8'!nilai,11),1)+1)&amp;" puluh "&amp;INDEX([0]!idxSatuSampaiDuaPuluh,--LEFT(RIGHT('SPD8'!nilai,10),1)+1))&amp;IF(OR(LEN('SPD8'!nilai)&lt;=9,--LEFT(TEXT(RIGHT('SPD8'!nilai,12),REPT("0",12)),3)={0;1}),""," milyar / ")</definedName>
    <definedName name="milyar2" localSheetId="1">" "&amp;INDEX([0]!idxRatusan,--LEFT(TEXT(RIGHT(Terbilang2!nilai,12),REPT("0",12)),1)+1)&amp;" "&amp;IF((--MID(TEXT(RIGHT(Terbilang2!nilai,12),REPT("0",12)),2,2)+1)&lt;=20,IF(--LEFT(TEXT(RIGHT(Terbilang2!nilai,12),REPT("0",12)),3)=1," satu milyar / ",INDEX([0]!idxSatuSampaiDuaPuluh,--LEFT(TEXT(RIGHT(Terbilang2!nilai,11),REPT("0",11)),2)+1)),INDEX([0]!idxSatuSampaiDuaPuluh,--LEFT(RIGHT(Terbilang2!nilai,11),1)+1)&amp;" puluh "&amp;INDEX([0]!idxSatuSampaiDuaPuluh,--LEFT(RIGHT(Terbilang2!nilai,10),1)+1))&amp;IF(OR(LEN(Terbilang2!nilai)&lt;=9,--LEFT(TEXT(RIGHT(Terbilang2!nilai,12),REPT("0",12)),3)={0;1}),""," milyar / ")</definedName>
    <definedName name="milyar2" localSheetId="2">" "&amp;INDEX([0]!idxRatusan,--LEFT(TEXT(RIGHT(Terbilang3!nilai,12),REPT("0",12)),1)+1)&amp;" "&amp;IF((--MID(TEXT(RIGHT(Terbilang3!nilai,12),REPT("0",12)),2,2)+1)&lt;=20,IF(--LEFT(TEXT(RIGHT(Terbilang3!nilai,12),REPT("0",12)),3)=1," satu milyar / ",INDEX([0]!idxSatuSampaiDuaPuluh,--LEFT(TEXT(RIGHT(Terbilang3!nilai,11),REPT("0",11)),2)+1)),INDEX([0]!idxSatuSampaiDuaPuluh,--LEFT(RIGHT(Terbilang3!nilai,11),1)+1)&amp;" puluh "&amp;INDEX([0]!idxSatuSampaiDuaPuluh,--LEFT(RIGHT(Terbilang3!nilai,10),1)+1))&amp;IF(OR(LEN(Terbilang3!nilai)&lt;=9,--LEFT(TEXT(RIGHT(Terbilang3!nilai,12),REPT("0",12)),3)={0;1}),""," milyar / ")</definedName>
    <definedName name="milyar2" localSheetId="3">" "&amp;INDEX([0]!idxRatusan,--LEFT(TEXT(RIGHT(Terbilang4!nilai,12),REPT("0",12)),1)+1)&amp;" "&amp;IF((--MID(TEXT(RIGHT(Terbilang4!nilai,12),REPT("0",12)),2,2)+1)&lt;=20,IF(--LEFT(TEXT(RIGHT(Terbilang4!nilai,12),REPT("0",12)),3)=1," satu milyar / ",INDEX([0]!idxSatuSampaiDuaPuluh,--LEFT(TEXT(RIGHT(Terbilang4!nilai,11),REPT("0",11)),2)+1)),INDEX([0]!idxSatuSampaiDuaPuluh,--LEFT(RIGHT(Terbilang4!nilai,11),1)+1)&amp;" puluh "&amp;INDEX([0]!idxSatuSampaiDuaPuluh,--LEFT(RIGHT(Terbilang4!nilai,10),1)+1))&amp;IF(OR(LEN(Terbilang4!nilai)&lt;=9,--LEFT(TEXT(RIGHT(Terbilang4!nilai,12),REPT("0",12)),3)={0;1}),""," milyar / ")</definedName>
    <definedName name="milyar2" localSheetId="4">" "&amp;INDEX([0]!idxRatusan,--LEFT(TEXT(RIGHT(Terbilang5!nilai,12),REPT("0",12)),1)+1)&amp;" "&amp;IF((--MID(TEXT(RIGHT(Terbilang5!nilai,12),REPT("0",12)),2,2)+1)&lt;=20,IF(--LEFT(TEXT(RIGHT(Terbilang5!nilai,12),REPT("0",12)),3)=1," satu milyar / ",INDEX([0]!idxSatuSampaiDuaPuluh,--LEFT(TEXT(RIGHT(Terbilang5!nilai,11),REPT("0",11)),2)+1)),INDEX([0]!idxSatuSampaiDuaPuluh,--LEFT(RIGHT(Terbilang5!nilai,11),1)+1)&amp;" puluh "&amp;INDEX([0]!idxSatuSampaiDuaPuluh,--LEFT(RIGHT(Terbilang5!nilai,10),1)+1))&amp;IF(OR(LEN(Terbilang5!nilai)&lt;=9,--LEFT(TEXT(RIGHT(Terbilang5!nilai,12),REPT("0",12)),3)={0;1}),""," milyar / ")</definedName>
    <definedName name="milyar2" localSheetId="5">" "&amp;INDEX([0]!idxRatusan,--LEFT(TEXT(RIGHT(Terbilang6!nilai,12),REPT("0",12)),1)+1)&amp;" "&amp;IF((--MID(TEXT(RIGHT(Terbilang6!nilai,12),REPT("0",12)),2,2)+1)&lt;=20,IF(--LEFT(TEXT(RIGHT(Terbilang6!nilai,12),REPT("0",12)),3)=1," satu milyar / ",INDEX([0]!idxSatuSampaiDuaPuluh,--LEFT(TEXT(RIGHT(Terbilang6!nilai,11),REPT("0",11)),2)+1)),INDEX([0]!idxSatuSampaiDuaPuluh,--LEFT(RIGHT(Terbilang6!nilai,11),1)+1)&amp;" puluh "&amp;INDEX([0]!idxSatuSampaiDuaPuluh,--LEFT(RIGHT(Terbilang6!nilai,10),1)+1))&amp;IF(OR(LEN(Terbilang6!nilai)&lt;=9,--LEFT(TEXT(RIGHT(Terbilang6!nilai,12),REPT("0",12)),3)={0;1}),""," milyar / ")</definedName>
    <definedName name="milyar2" localSheetId="6">" "&amp;INDEX([0]!idxRatusan,--LEFT(TEXT(RIGHT(Terbilang7!nilai,12),REPT("0",12)),1)+1)&amp;" "&amp;IF((--MID(TEXT(RIGHT(Terbilang7!nilai,12),REPT("0",12)),2,2)+1)&lt;=20,IF(--LEFT(TEXT(RIGHT(Terbilang7!nilai,12),REPT("0",12)),3)=1," satu milyar / ",INDEX([0]!idxSatuSampaiDuaPuluh,--LEFT(TEXT(RIGHT(Terbilang7!nilai,11),REPT("0",11)),2)+1)),INDEX([0]!idxSatuSampaiDuaPuluh,--LEFT(RIGHT(Terbilang7!nilai,11),1)+1)&amp;" puluh "&amp;INDEX([0]!idxSatuSampaiDuaPuluh,--LEFT(RIGHT(Terbilang7!nilai,10),1)+1))&amp;IF(OR(LEN(Terbilang7!nilai)&lt;=9,--LEFT(TEXT(RIGHT(Terbilang7!nilai,12),REPT("0",12)),3)={0;1}),""," milyar / ")</definedName>
    <definedName name="milyar2" localSheetId="7">" "&amp;INDEX([0]!idxRatusan,--LEFT(TEXT(RIGHT(Terbilang8!nilai,12),REPT("0",12)),1)+1)&amp;" "&amp;IF((--MID(TEXT(RIGHT(Terbilang8!nilai,12),REPT("0",12)),2,2)+1)&lt;=20,IF(--LEFT(TEXT(RIGHT(Terbilang8!nilai,12),REPT("0",12)),3)=1," satu milyar / ",INDEX([0]!idxSatuSampaiDuaPuluh,--LEFT(TEXT(RIGHT(Terbilang8!nilai,11),REPT("0",11)),2)+1)),INDEX([0]!idxSatuSampaiDuaPuluh,--LEFT(RIGHT(Terbilang8!nilai,11),1)+1)&amp;" puluh "&amp;INDEX([0]!idxSatuSampaiDuaPuluh,--LEFT(RIGHT(Terbilang8!nilai,10),1)+1))&amp;IF(OR(LEN(Terbilang8!nilai)&lt;=9,--LEFT(TEXT(RIGHT(Terbilang8!nilai,12),REPT("0",12)),3)={0;1}),""," milyar / ")</definedName>
    <definedName name="milyar2">" "&amp;INDEX(idxRatusan,--LEFT(TEXT(RIGHT(nilai,12),REPT("0",12)),1)+1)&amp;" "&amp;IF((--MID(TEXT(RIGHT(nilai,12),REPT("0",12)),2,2)+1)&lt;=20,IF(--LEFT(TEXT(RIGHT(nilai,12),REPT("0",12)),3)=1," satu milyar / ",INDEX(idxSatuSampaiDuaPuluh,--LEFT(TEXT(RIGHT(nilai,11),REPT("0",11)),2)+1)),INDEX(idxSatuSampaiDuaPuluh,--LEFT(RIGHT(nilai,11),1)+1)&amp;" puluh "&amp;INDEX(idxSatuSampaiDuaPuluh,--LEFT(RIGHT(nilai,10),1)+1))&amp;IF(OR(LEN(nilai)&lt;=9,--LEFT(TEXT(RIGHT(nilai,12),REPT("0",12)),3)={0;1}),""," milyar / ")</definedName>
    <definedName name="milyar3" localSheetId="32">" "&amp;INDEX([0]!idxRatusan,--LEFT(TEXT(RIGHT(#REF!,12),REPT("0",12)),1)+1)&amp;" "&amp;IF((--MID(TEXT(RIGHT(#REF!,12),REPT("0",12)),2,2)+1)&lt;=20,IF(--LEFT(TEXT(RIGHT(#REF!,12),REPT("0",12)),3)=1," satu milyar",INDEX([0]!idxSatuSampaiDuaPuluh,--LEFT(TEXT(RIGHT(#REF!,11),REPT("0",11)),2)+1)),INDEX([0]!idxSatuSampaiDuaPuluh,--LEFT(RIGHT(#REF!,11),1)+1)&amp;" puluh "&amp;INDEX([0]!idxSatuSampaiDuaPuluh,--LEFT(RIGHT(#REF!,10),1)+1))&amp;IF(OR(LEN(#REF!)&lt;=9,--LEFT(TEXT(RIGHT(#REF!,12),REPT("0",12)),3)={0;1}),""," milyar")</definedName>
    <definedName name="milyar3" localSheetId="33">" "&amp;INDEX([0]!idxRatusan,--LEFT(TEXT(RIGHT(#REF!,12),REPT("0",12)),1)+1)&amp;" "&amp;IF((--MID(TEXT(RIGHT(#REF!,12),REPT("0",12)),2,2)+1)&lt;=20,IF(--LEFT(TEXT(RIGHT(#REF!,12),REPT("0",12)),3)=1," satu milyar",INDEX([0]!idxSatuSampaiDuaPuluh,--LEFT(TEXT(RIGHT(#REF!,11),REPT("0",11)),2)+1)),INDEX([0]!idxSatuSampaiDuaPuluh,--LEFT(RIGHT(#REF!,11),1)+1)&amp;" puluh "&amp;INDEX([0]!idxSatuSampaiDuaPuluh,--LEFT(RIGHT(#REF!,10),1)+1))&amp;IF(OR(LEN(#REF!)&lt;=9,--LEFT(TEXT(RIGHT(#REF!,12),REPT("0",12)),3)={0;1}),""," milyar")</definedName>
    <definedName name="milyar3" localSheetId="34">" "&amp;INDEX([0]!idxRatusan,--LEFT(TEXT(RIGHT(#REF!,12),REPT("0",12)),1)+1)&amp;" "&amp;IF((--MID(TEXT(RIGHT(#REF!,12),REPT("0",12)),2,2)+1)&lt;=20,IF(--LEFT(TEXT(RIGHT(#REF!,12),REPT("0",12)),3)=1," satu milyar",INDEX([0]!idxSatuSampaiDuaPuluh,--LEFT(TEXT(RIGHT(#REF!,11),REPT("0",11)),2)+1)),INDEX([0]!idxSatuSampaiDuaPuluh,--LEFT(RIGHT(#REF!,11),1)+1)&amp;" puluh "&amp;INDEX([0]!idxSatuSampaiDuaPuluh,--LEFT(RIGHT(#REF!,10),1)+1))&amp;IF(OR(LEN(#REF!)&lt;=9,--LEFT(TEXT(RIGHT(#REF!,12),REPT("0",12)),3)={0;1}),""," milyar")</definedName>
    <definedName name="milyar3" localSheetId="35">" "&amp;INDEX([0]!idxRatusan,--LEFT(TEXT(RIGHT(#REF!,12),REPT("0",12)),1)+1)&amp;" "&amp;IF((--MID(TEXT(RIGHT(#REF!,12),REPT("0",12)),2,2)+1)&lt;=20,IF(--LEFT(TEXT(RIGHT(#REF!,12),REPT("0",12)),3)=1," satu milyar",INDEX([0]!idxSatuSampaiDuaPuluh,--LEFT(TEXT(RIGHT(#REF!,11),REPT("0",11)),2)+1)),INDEX([0]!idxSatuSampaiDuaPuluh,--LEFT(RIGHT(#REF!,11),1)+1)&amp;" puluh "&amp;INDEX([0]!idxSatuSampaiDuaPuluh,--LEFT(RIGHT(#REF!,10),1)+1))&amp;IF(OR(LEN(#REF!)&lt;=9,--LEFT(TEXT(RIGHT(#REF!,12),REPT("0",12)),3)={0;1}),""," milyar")</definedName>
    <definedName name="milyar3" localSheetId="39">" "&amp;INDEX([0]!idxRatusan,--LEFT(TEXT(RIGHT(#REF!,12),REPT("0",12)),1)+1)&amp;" "&amp;IF((--MID(TEXT(RIGHT(#REF!,12),REPT("0",12)),2,2)+1)&lt;=20,IF(--LEFT(TEXT(RIGHT(#REF!,12),REPT("0",12)),3)=1," satu milyar",INDEX([0]!idxSatuSampaiDuaPuluh,--LEFT(TEXT(RIGHT(#REF!,11),REPT("0",11)),2)+1)),INDEX([0]!idxSatuSampaiDuaPuluh,--LEFT(RIGHT(#REF!,11),1)+1)&amp;" puluh "&amp;INDEX([0]!idxSatuSampaiDuaPuluh,--LEFT(RIGHT(#REF!,10),1)+1))&amp;IF(OR(LEN(#REF!)&lt;=9,--LEFT(TEXT(RIGHT(#REF!,12),REPT("0",12)),3)={0;1}),""," milyar")</definedName>
    <definedName name="milyar3" localSheetId="40">" "&amp;INDEX([0]!idxRatusan,--LEFT(TEXT(RIGHT(#REF!,12),REPT("0",12)),1)+1)&amp;" "&amp;IF((--MID(TEXT(RIGHT(#REF!,12),REPT("0",12)),2,2)+1)&lt;=20,IF(--LEFT(TEXT(RIGHT(#REF!,12),REPT("0",12)),3)=1," satu milyar",INDEX([0]!idxSatuSampaiDuaPuluh,--LEFT(TEXT(RIGHT(#REF!,11),REPT("0",11)),2)+1)),INDEX([0]!idxSatuSampaiDuaPuluh,--LEFT(RIGHT(#REF!,11),1)+1)&amp;" puluh "&amp;INDEX([0]!idxSatuSampaiDuaPuluh,--LEFT(RIGHT(#REF!,10),1)+1))&amp;IF(OR(LEN(#REF!)&lt;=9,--LEFT(TEXT(RIGHT(#REF!,12),REPT("0",12)),3)={0;1}),""," milyar")</definedName>
    <definedName name="milyar3" localSheetId="37">" "&amp;INDEX([0]!idxRatusan,--LEFT(TEXT(RIGHT(#REF!,12),REPT("0",12)),1)+1)&amp;" "&amp;IF((--MID(TEXT(RIGHT(#REF!,12),REPT("0",12)),2,2)+1)&lt;=20,IF(--LEFT(TEXT(RIGHT(#REF!,12),REPT("0",12)),3)=1," satu milyar",INDEX([0]!idxSatuSampaiDuaPuluh,--LEFT(TEXT(RIGHT(#REF!,11),REPT("0",11)),2)+1)),INDEX([0]!idxSatuSampaiDuaPuluh,--LEFT(RIGHT(#REF!,11),1)+1)&amp;" puluh "&amp;INDEX([0]!idxSatuSampaiDuaPuluh,--LEFT(RIGHT(#REF!,10),1)+1))&amp;IF(OR(LEN(#REF!)&lt;=9,--LEFT(TEXT(RIGHT(#REF!,12),REPT("0",12)),3)={0;1}),""," milyar")</definedName>
    <definedName name="milyar3" localSheetId="38">" "&amp;INDEX([0]!idxRatusan,--LEFT(TEXT(RIGHT(#REF!,12),REPT("0",12)),1)+1)&amp;" "&amp;IF((--MID(TEXT(RIGHT(#REF!,12),REPT("0",12)),2,2)+1)&lt;=20,IF(--LEFT(TEXT(RIGHT(#REF!,12),REPT("0",12)),3)=1," satu milyar",INDEX([0]!idxSatuSampaiDuaPuluh,--LEFT(TEXT(RIGHT(#REF!,11),REPT("0",11)),2)+1)),INDEX([0]!idxSatuSampaiDuaPuluh,--LEFT(RIGHT(#REF!,11),1)+1)&amp;" puluh "&amp;INDEX([0]!idxSatuSampaiDuaPuluh,--LEFT(RIGHT(#REF!,10),1)+1))&amp;IF(OR(LEN(#REF!)&lt;=9,--LEFT(TEXT(RIGHT(#REF!,12),REPT("0",12)),3)={0;1}),""," milyar")</definedName>
    <definedName name="milyar3" localSheetId="19">" "&amp;INDEX([0]!idxRatusan,--LEFT(TEXT(RIGHT(#REF!,12),REPT("0",12)),1)+1)&amp;" "&amp;IF((--MID(TEXT(RIGHT(#REF!,12),REPT("0",12)),2,2)+1)&lt;=20,IF(--LEFT(TEXT(RIGHT(#REF!,12),REPT("0",12)),3)=1," satu milyar",INDEX([0]!idxSatuSampaiDuaPuluh,--LEFT(TEXT(RIGHT(#REF!,11),REPT("0",11)),2)+1)),INDEX([0]!idxSatuSampaiDuaPuluh,--LEFT(RIGHT(#REF!,11),1)+1)&amp;" puluh "&amp;INDEX([0]!idxSatuSampaiDuaPuluh,--LEFT(RIGHT(#REF!,10),1)+1))&amp;IF(OR(LEN(#REF!)&lt;=9,--LEFT(TEXT(RIGHT(#REF!,12),REPT("0",12)),3)={0;1}),""," milyar")</definedName>
    <definedName name="milyar3" localSheetId="20">" "&amp;INDEX([0]!idxRatusan,--LEFT(TEXT(RIGHT(#REF!,12),REPT("0",12)),1)+1)&amp;" "&amp;IF((--MID(TEXT(RIGHT(#REF!,12),REPT("0",12)),2,2)+1)&lt;=20,IF(--LEFT(TEXT(RIGHT(#REF!,12),REPT("0",12)),3)=1," satu milyar",INDEX([0]!idxSatuSampaiDuaPuluh,--LEFT(TEXT(RIGHT(#REF!,11),REPT("0",11)),2)+1)),INDEX([0]!idxSatuSampaiDuaPuluh,--LEFT(RIGHT(#REF!,11),1)+1)&amp;" puluh "&amp;INDEX([0]!idxSatuSampaiDuaPuluh,--LEFT(RIGHT(#REF!,10),1)+1))&amp;IF(OR(LEN(#REF!)&lt;=9,--LEFT(TEXT(RIGHT(#REF!,12),REPT("0",12)),3)={0;1}),""," milyar")</definedName>
    <definedName name="milyar3" localSheetId="12">" "&amp;INDEX([0]!idxRatusan,--LEFT(TEXT(RIGHT(#REF!,12),REPT("0",12)),1)+1)&amp;" "&amp;IF((--MID(TEXT(RIGHT(#REF!,12),REPT("0",12)),2,2)+1)&lt;=20,IF(--LEFT(TEXT(RIGHT(#REF!,12),REPT("0",12)),3)=1," satu milyar",INDEX([0]!idxSatuSampaiDuaPuluh,--LEFT(TEXT(RIGHT(#REF!,11),REPT("0",11)),2)+1)),INDEX([0]!idxSatuSampaiDuaPuluh,--LEFT(RIGHT(#REF!,11),1)+1)&amp;" puluh "&amp;INDEX([0]!idxSatuSampaiDuaPuluh,--LEFT(RIGHT(#REF!,10),1)+1))&amp;IF(OR(LEN(#REF!)&lt;=9,--LEFT(TEXT(RIGHT(#REF!,12),REPT("0",12)),3)={0;1}),""," milyar")</definedName>
    <definedName name="milyar3" localSheetId="13">" "&amp;INDEX([0]!idxRatusan,--LEFT(TEXT(RIGHT(#REF!,12),REPT("0",12)),1)+1)&amp;" "&amp;IF((--MID(TEXT(RIGHT(#REF!,12),REPT("0",12)),2,2)+1)&lt;=20,IF(--LEFT(TEXT(RIGHT(#REF!,12),REPT("0",12)),3)=1," satu milyar",INDEX([0]!idxSatuSampaiDuaPuluh,--LEFT(TEXT(RIGHT(#REF!,11),REPT("0",11)),2)+1)),INDEX([0]!idxSatuSampaiDuaPuluh,--LEFT(RIGHT(#REF!,11),1)+1)&amp;" puluh "&amp;INDEX([0]!idxSatuSampaiDuaPuluh,--LEFT(RIGHT(#REF!,10),1)+1))&amp;IF(OR(LEN(#REF!)&lt;=9,--LEFT(TEXT(RIGHT(#REF!,12),REPT("0",12)),3)={0;1}),""," milyar")</definedName>
    <definedName name="milyar3" localSheetId="14">" "&amp;INDEX([0]!idxRatusan,--LEFT(TEXT(RIGHT(#REF!,12),REPT("0",12)),1)+1)&amp;" "&amp;IF((--MID(TEXT(RIGHT(#REF!,12),REPT("0",12)),2,2)+1)&lt;=20,IF(--LEFT(TEXT(RIGHT(#REF!,12),REPT("0",12)),3)=1," satu milyar",INDEX([0]!idxSatuSampaiDuaPuluh,--LEFT(TEXT(RIGHT(#REF!,11),REPT("0",11)),2)+1)),INDEX([0]!idxSatuSampaiDuaPuluh,--LEFT(RIGHT(#REF!,11),1)+1)&amp;" puluh "&amp;INDEX([0]!idxSatuSampaiDuaPuluh,--LEFT(RIGHT(#REF!,10),1)+1))&amp;IF(OR(LEN(#REF!)&lt;=9,--LEFT(TEXT(RIGHT(#REF!,12),REPT("0",12)),3)={0;1}),""," milyar")</definedName>
    <definedName name="milyar3" localSheetId="15">" "&amp;INDEX([0]!idxRatusan,--LEFT(TEXT(RIGHT(#REF!,12),REPT("0",12)),1)+1)&amp;" "&amp;IF((--MID(TEXT(RIGHT(#REF!,12),REPT("0",12)),2,2)+1)&lt;=20,IF(--LEFT(TEXT(RIGHT(#REF!,12),REPT("0",12)),3)=1," satu milyar",INDEX([0]!idxSatuSampaiDuaPuluh,--LEFT(TEXT(RIGHT(#REF!,11),REPT("0",11)),2)+1)),INDEX([0]!idxSatuSampaiDuaPuluh,--LEFT(RIGHT(#REF!,11),1)+1)&amp;" puluh "&amp;INDEX([0]!idxSatuSampaiDuaPuluh,--LEFT(RIGHT(#REF!,10),1)+1))&amp;IF(OR(LEN(#REF!)&lt;=9,--LEFT(TEXT(RIGHT(#REF!,12),REPT("0",12)),3)={0;1}),""," milyar")</definedName>
    <definedName name="milyar3" localSheetId="16">" "&amp;INDEX([0]!idxRatusan,--LEFT(TEXT(RIGHT(#REF!,12),REPT("0",12)),1)+1)&amp;" "&amp;IF((--MID(TEXT(RIGHT(#REF!,12),REPT("0",12)),2,2)+1)&lt;=20,IF(--LEFT(TEXT(RIGHT(#REF!,12),REPT("0",12)),3)=1," satu milyar",INDEX([0]!idxSatuSampaiDuaPuluh,--LEFT(TEXT(RIGHT(#REF!,11),REPT("0",11)),2)+1)),INDEX([0]!idxSatuSampaiDuaPuluh,--LEFT(RIGHT(#REF!,11),1)+1)&amp;" puluh "&amp;INDEX([0]!idxSatuSampaiDuaPuluh,--LEFT(RIGHT(#REF!,10),1)+1))&amp;IF(OR(LEN(#REF!)&lt;=9,--LEFT(TEXT(RIGHT(#REF!,12),REPT("0",12)),3)={0;1}),""," milyar")</definedName>
    <definedName name="milyar3" localSheetId="17">" "&amp;INDEX([0]!idxRatusan,--LEFT(TEXT(RIGHT(#REF!,12),REPT("0",12)),1)+1)&amp;" "&amp;IF((--MID(TEXT(RIGHT(#REF!,12),REPT("0",12)),2,2)+1)&lt;=20,IF(--LEFT(TEXT(RIGHT(#REF!,12),REPT("0",12)),3)=1," satu milyar",INDEX([0]!idxSatuSampaiDuaPuluh,--LEFT(TEXT(RIGHT(#REF!,11),REPT("0",11)),2)+1)),INDEX([0]!idxSatuSampaiDuaPuluh,--LEFT(RIGHT(#REF!,11),1)+1)&amp;" puluh "&amp;INDEX([0]!idxSatuSampaiDuaPuluh,--LEFT(RIGHT(#REF!,10),1)+1))&amp;IF(OR(LEN(#REF!)&lt;=9,--LEFT(TEXT(RIGHT(#REF!,12),REPT("0",12)),3)={0;1}),""," milyar")</definedName>
    <definedName name="milyar3" localSheetId="18">" "&amp;INDEX([0]!idxRatusan,--LEFT(TEXT(RIGHT(#REF!,12),REPT("0",12)),1)+1)&amp;" "&amp;IF((--MID(TEXT(RIGHT(#REF!,12),REPT("0",12)),2,2)+1)&lt;=20,IF(--LEFT(TEXT(RIGHT(#REF!,12),REPT("0",12)),3)=1," satu milyar",INDEX([0]!idxSatuSampaiDuaPuluh,--LEFT(TEXT(RIGHT(#REF!,11),REPT("0",11)),2)+1)),INDEX([0]!idxSatuSampaiDuaPuluh,--LEFT(RIGHT(#REF!,11),1)+1)&amp;" puluh "&amp;INDEX([0]!idxSatuSampaiDuaPuluh,--LEFT(RIGHT(#REF!,10),1)+1))&amp;IF(OR(LEN(#REF!)&lt;=9,--LEFT(TEXT(RIGHT(#REF!,12),REPT("0",12)),3)={0;1}),""," milyar")</definedName>
    <definedName name="milyar3" localSheetId="1">" "&amp;INDEX([0]!idxRatusan,--LEFT(TEXT(RIGHT(#REF!,12),REPT("0",12)),1)+1)&amp;" "&amp;IF((--MID(TEXT(RIGHT(#REF!,12),REPT("0",12)),2,2)+1)&lt;=20,IF(--LEFT(TEXT(RIGHT(#REF!,12),REPT("0",12)),3)=1," satu milyar",INDEX([0]!idxSatuSampaiDuaPuluh,--LEFT(TEXT(RIGHT(#REF!,11),REPT("0",11)),2)+1)),INDEX([0]!idxSatuSampaiDuaPuluh,--LEFT(RIGHT(#REF!,11),1)+1)&amp;" puluh "&amp;INDEX([0]!idxSatuSampaiDuaPuluh,--LEFT(RIGHT(#REF!,10),1)+1))&amp;IF(OR(LEN(#REF!)&lt;=9,--LEFT(TEXT(RIGHT(#REF!,12),REPT("0",12)),3)={0;1}),""," milyar")</definedName>
    <definedName name="milyar3" localSheetId="2">" "&amp;INDEX([0]!idxRatusan,--LEFT(TEXT(RIGHT(#REF!,12),REPT("0",12)),1)+1)&amp;" "&amp;IF((--MID(TEXT(RIGHT(#REF!,12),REPT("0",12)),2,2)+1)&lt;=20,IF(--LEFT(TEXT(RIGHT(#REF!,12),REPT("0",12)),3)=1," satu milyar",INDEX([0]!idxSatuSampaiDuaPuluh,--LEFT(TEXT(RIGHT(#REF!,11),REPT("0",11)),2)+1)),INDEX([0]!idxSatuSampaiDuaPuluh,--LEFT(RIGHT(#REF!,11),1)+1)&amp;" puluh "&amp;INDEX([0]!idxSatuSampaiDuaPuluh,--LEFT(RIGHT(#REF!,10),1)+1))&amp;IF(OR(LEN(#REF!)&lt;=9,--LEFT(TEXT(RIGHT(#REF!,12),REPT("0",12)),3)={0;1}),""," milyar")</definedName>
    <definedName name="milyar3" localSheetId="3">" "&amp;INDEX([0]!idxRatusan,--LEFT(TEXT(RIGHT(#REF!,12),REPT("0",12)),1)+1)&amp;" "&amp;IF((--MID(TEXT(RIGHT(#REF!,12),REPT("0",12)),2,2)+1)&lt;=20,IF(--LEFT(TEXT(RIGHT(#REF!,12),REPT("0",12)),3)=1," satu milyar",INDEX([0]!idxSatuSampaiDuaPuluh,--LEFT(TEXT(RIGHT(#REF!,11),REPT("0",11)),2)+1)),INDEX([0]!idxSatuSampaiDuaPuluh,--LEFT(RIGHT(#REF!,11),1)+1)&amp;" puluh "&amp;INDEX([0]!idxSatuSampaiDuaPuluh,--LEFT(RIGHT(#REF!,10),1)+1))&amp;IF(OR(LEN(#REF!)&lt;=9,--LEFT(TEXT(RIGHT(#REF!,12),REPT("0",12)),3)={0;1}),""," milyar")</definedName>
    <definedName name="milyar3" localSheetId="4">" "&amp;INDEX([0]!idxRatusan,--LEFT(TEXT(RIGHT(#REF!,12),REPT("0",12)),1)+1)&amp;" "&amp;IF((--MID(TEXT(RIGHT(#REF!,12),REPT("0",12)),2,2)+1)&lt;=20,IF(--LEFT(TEXT(RIGHT(#REF!,12),REPT("0",12)),3)=1," satu milyar",INDEX([0]!idxSatuSampaiDuaPuluh,--LEFT(TEXT(RIGHT(#REF!,11),REPT("0",11)),2)+1)),INDEX([0]!idxSatuSampaiDuaPuluh,--LEFT(RIGHT(#REF!,11),1)+1)&amp;" puluh "&amp;INDEX([0]!idxSatuSampaiDuaPuluh,--LEFT(RIGHT(#REF!,10),1)+1))&amp;IF(OR(LEN(#REF!)&lt;=9,--LEFT(TEXT(RIGHT(#REF!,12),REPT("0",12)),3)={0;1}),""," milyar")</definedName>
    <definedName name="milyar3" localSheetId="5">" "&amp;INDEX([0]!idxRatusan,--LEFT(TEXT(RIGHT(#REF!,12),REPT("0",12)),1)+1)&amp;" "&amp;IF((--MID(TEXT(RIGHT(#REF!,12),REPT("0",12)),2,2)+1)&lt;=20,IF(--LEFT(TEXT(RIGHT(#REF!,12),REPT("0",12)),3)=1," satu milyar",INDEX([0]!idxSatuSampaiDuaPuluh,--LEFT(TEXT(RIGHT(#REF!,11),REPT("0",11)),2)+1)),INDEX([0]!idxSatuSampaiDuaPuluh,--LEFT(RIGHT(#REF!,11),1)+1)&amp;" puluh "&amp;INDEX([0]!idxSatuSampaiDuaPuluh,--LEFT(RIGHT(#REF!,10),1)+1))&amp;IF(OR(LEN(#REF!)&lt;=9,--LEFT(TEXT(RIGHT(#REF!,12),REPT("0",12)),3)={0;1}),""," milyar")</definedName>
    <definedName name="milyar3" localSheetId="6">" "&amp;INDEX([0]!idxRatusan,--LEFT(TEXT(RIGHT(#REF!,12),REPT("0",12)),1)+1)&amp;" "&amp;IF((--MID(TEXT(RIGHT(#REF!,12),REPT("0",12)),2,2)+1)&lt;=20,IF(--LEFT(TEXT(RIGHT(#REF!,12),REPT("0",12)),3)=1," satu milyar",INDEX([0]!idxSatuSampaiDuaPuluh,--LEFT(TEXT(RIGHT(#REF!,11),REPT("0",11)),2)+1)),INDEX([0]!idxSatuSampaiDuaPuluh,--LEFT(RIGHT(#REF!,11),1)+1)&amp;" puluh "&amp;INDEX([0]!idxSatuSampaiDuaPuluh,--LEFT(RIGHT(#REF!,10),1)+1))&amp;IF(OR(LEN(#REF!)&lt;=9,--LEFT(TEXT(RIGHT(#REF!,12),REPT("0",12)),3)={0;1}),""," milyar")</definedName>
    <definedName name="milyar3" localSheetId="7">" "&amp;INDEX([0]!idxRatusan,--LEFT(TEXT(RIGHT(#REF!,12),REPT("0",12)),1)+1)&amp;" "&amp;IF((--MID(TEXT(RIGHT(#REF!,12),REPT("0",12)),2,2)+1)&lt;=20,IF(--LEFT(TEXT(RIGHT(#REF!,12),REPT("0",12)),3)=1," satu milyar",INDEX([0]!idxSatuSampaiDuaPuluh,--LEFT(TEXT(RIGHT(#REF!,11),REPT("0",11)),2)+1)),INDEX([0]!idxSatuSampaiDuaPuluh,--LEFT(RIGHT(#REF!,11),1)+1)&amp;" puluh "&amp;INDEX([0]!idxSatuSampaiDuaPuluh,--LEFT(RIGHT(#REF!,10),1)+1))&amp;IF(OR(LEN(#REF!)&lt;=9,--LEFT(TEXT(RIGHT(#REF!,12),REPT("0",12)),3)={0;1}),""," milyar")</definedName>
    <definedName name="milyar3">" "&amp;INDEX(idxRatusan,--LEFT(TEXT(RIGHT(#REF!,12),REPT("0",12)),1)+1)&amp;" "&amp;IF((--MID(TEXT(RIGHT(#REF!,12),REPT("0",12)),2,2)+1)&lt;=20,IF(--LEFT(TEXT(RIGHT(#REF!,12),REPT("0",12)),3)=1," satu milyar",INDEX(idxSatuSampaiDuaPuluh,--LEFT(TEXT(RIGHT(#REF!,11),REPT("0",11)),2)+1)),INDEX(idxSatuSampaiDuaPuluh,--LEFT(RIGHT(#REF!,11),1)+1)&amp;" puluh "&amp;INDEX(idxSatuSampaiDuaPuluh,--LEFT(RIGHT(#REF!,10),1)+1))&amp;IF(OR(LEN(#REF!)&lt;=9,--LEFT(TEXT(RIGHT(#REF!,12),REPT("0",12)),3)={0;1}),""," milyar")</definedName>
    <definedName name="milyar4" localSheetId="32">" "&amp;INDEX([0]!idxRatusan,--LEFT(TEXT(RIGHT(#REF!,12),REPT("0",12)),1)+1)&amp;" "&amp;IF((--MID(TEXT(RIGHT(#REF!,12),REPT("0",12)),2,2)+1)&lt;=20,IF(--LEFT(TEXT(RIGHT(#REF!,12),REPT("0",12)),3)=1," satu milyar / ",INDEX([0]!idxSatuSampaiDuaPuluh,--LEFT(TEXT(RIGHT(#REF!,11),REPT("0",11)),2)+1)),INDEX([0]!idxSatuSampaiDuaPuluh,--LEFT(RIGHT(#REF!,11),1)+1)&amp;" puluh "&amp;INDEX([0]!idxSatuSampaiDuaPuluh,--LEFT(RIGHT(#REF!,10),1)+1))&amp;IF(OR(LEN(#REF!)&lt;=9,--LEFT(TEXT(RIGHT(#REF!,12),REPT("0",12)),3)={0;1}),""," milyar / ")</definedName>
    <definedName name="milyar4" localSheetId="33">" "&amp;INDEX([0]!idxRatusan,--LEFT(TEXT(RIGHT(#REF!,12),REPT("0",12)),1)+1)&amp;" "&amp;IF((--MID(TEXT(RIGHT(#REF!,12),REPT("0",12)),2,2)+1)&lt;=20,IF(--LEFT(TEXT(RIGHT(#REF!,12),REPT("0",12)),3)=1," satu milyar / ",INDEX([0]!idxSatuSampaiDuaPuluh,--LEFT(TEXT(RIGHT(#REF!,11),REPT("0",11)),2)+1)),INDEX([0]!idxSatuSampaiDuaPuluh,--LEFT(RIGHT(#REF!,11),1)+1)&amp;" puluh "&amp;INDEX([0]!idxSatuSampaiDuaPuluh,--LEFT(RIGHT(#REF!,10),1)+1))&amp;IF(OR(LEN(#REF!)&lt;=9,--LEFT(TEXT(RIGHT(#REF!,12),REPT("0",12)),3)={0;1}),""," milyar / ")</definedName>
    <definedName name="milyar4" localSheetId="34">" "&amp;INDEX([0]!idxRatusan,--LEFT(TEXT(RIGHT(#REF!,12),REPT("0",12)),1)+1)&amp;" "&amp;IF((--MID(TEXT(RIGHT(#REF!,12),REPT("0",12)),2,2)+1)&lt;=20,IF(--LEFT(TEXT(RIGHT(#REF!,12),REPT("0",12)),3)=1," satu milyar / ",INDEX([0]!idxSatuSampaiDuaPuluh,--LEFT(TEXT(RIGHT(#REF!,11),REPT("0",11)),2)+1)),INDEX([0]!idxSatuSampaiDuaPuluh,--LEFT(RIGHT(#REF!,11),1)+1)&amp;" puluh "&amp;INDEX([0]!idxSatuSampaiDuaPuluh,--LEFT(RIGHT(#REF!,10),1)+1))&amp;IF(OR(LEN(#REF!)&lt;=9,--LEFT(TEXT(RIGHT(#REF!,12),REPT("0",12)),3)={0;1}),""," milyar / ")</definedName>
    <definedName name="milyar4" localSheetId="35">" "&amp;INDEX([0]!idxRatusan,--LEFT(TEXT(RIGHT(#REF!,12),REPT("0",12)),1)+1)&amp;" "&amp;IF((--MID(TEXT(RIGHT(#REF!,12),REPT("0",12)),2,2)+1)&lt;=20,IF(--LEFT(TEXT(RIGHT(#REF!,12),REPT("0",12)),3)=1," satu milyar / ",INDEX([0]!idxSatuSampaiDuaPuluh,--LEFT(TEXT(RIGHT(#REF!,11),REPT("0",11)),2)+1)),INDEX([0]!idxSatuSampaiDuaPuluh,--LEFT(RIGHT(#REF!,11),1)+1)&amp;" puluh "&amp;INDEX([0]!idxSatuSampaiDuaPuluh,--LEFT(RIGHT(#REF!,10),1)+1))&amp;IF(OR(LEN(#REF!)&lt;=9,--LEFT(TEXT(RIGHT(#REF!,12),REPT("0",12)),3)={0;1}),""," milyar / ")</definedName>
    <definedName name="milyar4" localSheetId="39">" "&amp;INDEX([0]!idxRatusan,--LEFT(TEXT(RIGHT(#REF!,12),REPT("0",12)),1)+1)&amp;" "&amp;IF((--MID(TEXT(RIGHT(#REF!,12),REPT("0",12)),2,2)+1)&lt;=20,IF(--LEFT(TEXT(RIGHT(#REF!,12),REPT("0",12)),3)=1," satu milyar / ",INDEX([0]!idxSatuSampaiDuaPuluh,--LEFT(TEXT(RIGHT(#REF!,11),REPT("0",11)),2)+1)),INDEX([0]!idxSatuSampaiDuaPuluh,--LEFT(RIGHT(#REF!,11),1)+1)&amp;" puluh "&amp;INDEX([0]!idxSatuSampaiDuaPuluh,--LEFT(RIGHT(#REF!,10),1)+1))&amp;IF(OR(LEN(#REF!)&lt;=9,--LEFT(TEXT(RIGHT(#REF!,12),REPT("0",12)),3)={0;1}),""," milyar / ")</definedName>
    <definedName name="milyar4" localSheetId="40">" "&amp;INDEX([0]!idxRatusan,--LEFT(TEXT(RIGHT(#REF!,12),REPT("0",12)),1)+1)&amp;" "&amp;IF((--MID(TEXT(RIGHT(#REF!,12),REPT("0",12)),2,2)+1)&lt;=20,IF(--LEFT(TEXT(RIGHT(#REF!,12),REPT("0",12)),3)=1," satu milyar / ",INDEX([0]!idxSatuSampaiDuaPuluh,--LEFT(TEXT(RIGHT(#REF!,11),REPT("0",11)),2)+1)),INDEX([0]!idxSatuSampaiDuaPuluh,--LEFT(RIGHT(#REF!,11),1)+1)&amp;" puluh "&amp;INDEX([0]!idxSatuSampaiDuaPuluh,--LEFT(RIGHT(#REF!,10),1)+1))&amp;IF(OR(LEN(#REF!)&lt;=9,--LEFT(TEXT(RIGHT(#REF!,12),REPT("0",12)),3)={0;1}),""," milyar / ")</definedName>
    <definedName name="milyar4" localSheetId="37">" "&amp;INDEX([0]!idxRatusan,--LEFT(TEXT(RIGHT(#REF!,12),REPT("0",12)),1)+1)&amp;" "&amp;IF((--MID(TEXT(RIGHT(#REF!,12),REPT("0",12)),2,2)+1)&lt;=20,IF(--LEFT(TEXT(RIGHT(#REF!,12),REPT("0",12)),3)=1," satu milyar / ",INDEX([0]!idxSatuSampaiDuaPuluh,--LEFT(TEXT(RIGHT(#REF!,11),REPT("0",11)),2)+1)),INDEX([0]!idxSatuSampaiDuaPuluh,--LEFT(RIGHT(#REF!,11),1)+1)&amp;" puluh "&amp;INDEX([0]!idxSatuSampaiDuaPuluh,--LEFT(RIGHT(#REF!,10),1)+1))&amp;IF(OR(LEN(#REF!)&lt;=9,--LEFT(TEXT(RIGHT(#REF!,12),REPT("0",12)),3)={0;1}),""," milyar / ")</definedName>
    <definedName name="milyar4" localSheetId="38">" "&amp;INDEX([0]!idxRatusan,--LEFT(TEXT(RIGHT(#REF!,12),REPT("0",12)),1)+1)&amp;" "&amp;IF((--MID(TEXT(RIGHT(#REF!,12),REPT("0",12)),2,2)+1)&lt;=20,IF(--LEFT(TEXT(RIGHT(#REF!,12),REPT("0",12)),3)=1," satu milyar / ",INDEX([0]!idxSatuSampaiDuaPuluh,--LEFT(TEXT(RIGHT(#REF!,11),REPT("0",11)),2)+1)),INDEX([0]!idxSatuSampaiDuaPuluh,--LEFT(RIGHT(#REF!,11),1)+1)&amp;" puluh "&amp;INDEX([0]!idxSatuSampaiDuaPuluh,--LEFT(RIGHT(#REF!,10),1)+1))&amp;IF(OR(LEN(#REF!)&lt;=9,--LEFT(TEXT(RIGHT(#REF!,12),REPT("0",12)),3)={0;1}),""," milyar / ")</definedName>
    <definedName name="milyar4" localSheetId="19">" "&amp;INDEX([0]!idxRatusan,--LEFT(TEXT(RIGHT(#REF!,12),REPT("0",12)),1)+1)&amp;" "&amp;IF((--MID(TEXT(RIGHT(#REF!,12),REPT("0",12)),2,2)+1)&lt;=20,IF(--LEFT(TEXT(RIGHT(#REF!,12),REPT("0",12)),3)=1," satu milyar / ",INDEX([0]!idxSatuSampaiDuaPuluh,--LEFT(TEXT(RIGHT(#REF!,11),REPT("0",11)),2)+1)),INDEX([0]!idxSatuSampaiDuaPuluh,--LEFT(RIGHT(#REF!,11),1)+1)&amp;" puluh "&amp;INDEX([0]!idxSatuSampaiDuaPuluh,--LEFT(RIGHT(#REF!,10),1)+1))&amp;IF(OR(LEN(#REF!)&lt;=9,--LEFT(TEXT(RIGHT(#REF!,12),REPT("0",12)),3)={0;1}),""," milyar / ")</definedName>
    <definedName name="milyar4" localSheetId="20">" "&amp;INDEX([0]!idxRatusan,--LEFT(TEXT(RIGHT(#REF!,12),REPT("0",12)),1)+1)&amp;" "&amp;IF((--MID(TEXT(RIGHT(#REF!,12),REPT("0",12)),2,2)+1)&lt;=20,IF(--LEFT(TEXT(RIGHT(#REF!,12),REPT("0",12)),3)=1," satu milyar / ",INDEX([0]!idxSatuSampaiDuaPuluh,--LEFT(TEXT(RIGHT(#REF!,11),REPT("0",11)),2)+1)),INDEX([0]!idxSatuSampaiDuaPuluh,--LEFT(RIGHT(#REF!,11),1)+1)&amp;" puluh "&amp;INDEX([0]!idxSatuSampaiDuaPuluh,--LEFT(RIGHT(#REF!,10),1)+1))&amp;IF(OR(LEN(#REF!)&lt;=9,--LEFT(TEXT(RIGHT(#REF!,12),REPT("0",12)),3)={0;1}),""," milyar / ")</definedName>
    <definedName name="milyar4" localSheetId="12">" "&amp;INDEX([0]!idxRatusan,--LEFT(TEXT(RIGHT(#REF!,12),REPT("0",12)),1)+1)&amp;" "&amp;IF((--MID(TEXT(RIGHT(#REF!,12),REPT("0",12)),2,2)+1)&lt;=20,IF(--LEFT(TEXT(RIGHT(#REF!,12),REPT("0",12)),3)=1," satu milyar / ",INDEX([0]!idxSatuSampaiDuaPuluh,--LEFT(TEXT(RIGHT(#REF!,11),REPT("0",11)),2)+1)),INDEX([0]!idxSatuSampaiDuaPuluh,--LEFT(RIGHT(#REF!,11),1)+1)&amp;" puluh "&amp;INDEX([0]!idxSatuSampaiDuaPuluh,--LEFT(RIGHT(#REF!,10),1)+1))&amp;IF(OR(LEN(#REF!)&lt;=9,--LEFT(TEXT(RIGHT(#REF!,12),REPT("0",12)),3)={0;1}),""," milyar / ")</definedName>
    <definedName name="milyar4" localSheetId="13">" "&amp;INDEX([0]!idxRatusan,--LEFT(TEXT(RIGHT(#REF!,12),REPT("0",12)),1)+1)&amp;" "&amp;IF((--MID(TEXT(RIGHT(#REF!,12),REPT("0",12)),2,2)+1)&lt;=20,IF(--LEFT(TEXT(RIGHT(#REF!,12),REPT("0",12)),3)=1," satu milyar / ",INDEX([0]!idxSatuSampaiDuaPuluh,--LEFT(TEXT(RIGHT(#REF!,11),REPT("0",11)),2)+1)),INDEX([0]!idxSatuSampaiDuaPuluh,--LEFT(RIGHT(#REF!,11),1)+1)&amp;" puluh "&amp;INDEX([0]!idxSatuSampaiDuaPuluh,--LEFT(RIGHT(#REF!,10),1)+1))&amp;IF(OR(LEN(#REF!)&lt;=9,--LEFT(TEXT(RIGHT(#REF!,12),REPT("0",12)),3)={0;1}),""," milyar / ")</definedName>
    <definedName name="milyar4" localSheetId="14">" "&amp;INDEX([0]!idxRatusan,--LEFT(TEXT(RIGHT(#REF!,12),REPT("0",12)),1)+1)&amp;" "&amp;IF((--MID(TEXT(RIGHT(#REF!,12),REPT("0",12)),2,2)+1)&lt;=20,IF(--LEFT(TEXT(RIGHT(#REF!,12),REPT("0",12)),3)=1," satu milyar / ",INDEX([0]!idxSatuSampaiDuaPuluh,--LEFT(TEXT(RIGHT(#REF!,11),REPT("0",11)),2)+1)),INDEX([0]!idxSatuSampaiDuaPuluh,--LEFT(RIGHT(#REF!,11),1)+1)&amp;" puluh "&amp;INDEX([0]!idxSatuSampaiDuaPuluh,--LEFT(RIGHT(#REF!,10),1)+1))&amp;IF(OR(LEN(#REF!)&lt;=9,--LEFT(TEXT(RIGHT(#REF!,12),REPT("0",12)),3)={0;1}),""," milyar / ")</definedName>
    <definedName name="milyar4" localSheetId="15">" "&amp;INDEX([0]!idxRatusan,--LEFT(TEXT(RIGHT(#REF!,12),REPT("0",12)),1)+1)&amp;" "&amp;IF((--MID(TEXT(RIGHT(#REF!,12),REPT("0",12)),2,2)+1)&lt;=20,IF(--LEFT(TEXT(RIGHT(#REF!,12),REPT("0",12)),3)=1," satu milyar / ",INDEX([0]!idxSatuSampaiDuaPuluh,--LEFT(TEXT(RIGHT(#REF!,11),REPT("0",11)),2)+1)),INDEX([0]!idxSatuSampaiDuaPuluh,--LEFT(RIGHT(#REF!,11),1)+1)&amp;" puluh "&amp;INDEX([0]!idxSatuSampaiDuaPuluh,--LEFT(RIGHT(#REF!,10),1)+1))&amp;IF(OR(LEN(#REF!)&lt;=9,--LEFT(TEXT(RIGHT(#REF!,12),REPT("0",12)),3)={0;1}),""," milyar / ")</definedName>
    <definedName name="milyar4" localSheetId="16">" "&amp;INDEX([0]!idxRatusan,--LEFT(TEXT(RIGHT(#REF!,12),REPT("0",12)),1)+1)&amp;" "&amp;IF((--MID(TEXT(RIGHT(#REF!,12),REPT("0",12)),2,2)+1)&lt;=20,IF(--LEFT(TEXT(RIGHT(#REF!,12),REPT("0",12)),3)=1," satu milyar / ",INDEX([0]!idxSatuSampaiDuaPuluh,--LEFT(TEXT(RIGHT(#REF!,11),REPT("0",11)),2)+1)),INDEX([0]!idxSatuSampaiDuaPuluh,--LEFT(RIGHT(#REF!,11),1)+1)&amp;" puluh "&amp;INDEX([0]!idxSatuSampaiDuaPuluh,--LEFT(RIGHT(#REF!,10),1)+1))&amp;IF(OR(LEN(#REF!)&lt;=9,--LEFT(TEXT(RIGHT(#REF!,12),REPT("0",12)),3)={0;1}),""," milyar / ")</definedName>
    <definedName name="milyar4" localSheetId="17">" "&amp;INDEX([0]!idxRatusan,--LEFT(TEXT(RIGHT(#REF!,12),REPT("0",12)),1)+1)&amp;" "&amp;IF((--MID(TEXT(RIGHT(#REF!,12),REPT("0",12)),2,2)+1)&lt;=20,IF(--LEFT(TEXT(RIGHT(#REF!,12),REPT("0",12)),3)=1," satu milyar / ",INDEX([0]!idxSatuSampaiDuaPuluh,--LEFT(TEXT(RIGHT(#REF!,11),REPT("0",11)),2)+1)),INDEX([0]!idxSatuSampaiDuaPuluh,--LEFT(RIGHT(#REF!,11),1)+1)&amp;" puluh "&amp;INDEX([0]!idxSatuSampaiDuaPuluh,--LEFT(RIGHT(#REF!,10),1)+1))&amp;IF(OR(LEN(#REF!)&lt;=9,--LEFT(TEXT(RIGHT(#REF!,12),REPT("0",12)),3)={0;1}),""," milyar / ")</definedName>
    <definedName name="milyar4" localSheetId="18">" "&amp;INDEX([0]!idxRatusan,--LEFT(TEXT(RIGHT(#REF!,12),REPT("0",12)),1)+1)&amp;" "&amp;IF((--MID(TEXT(RIGHT(#REF!,12),REPT("0",12)),2,2)+1)&lt;=20,IF(--LEFT(TEXT(RIGHT(#REF!,12),REPT("0",12)),3)=1," satu milyar / ",INDEX([0]!idxSatuSampaiDuaPuluh,--LEFT(TEXT(RIGHT(#REF!,11),REPT("0",11)),2)+1)),INDEX([0]!idxSatuSampaiDuaPuluh,--LEFT(RIGHT(#REF!,11),1)+1)&amp;" puluh "&amp;INDEX([0]!idxSatuSampaiDuaPuluh,--LEFT(RIGHT(#REF!,10),1)+1))&amp;IF(OR(LEN(#REF!)&lt;=9,--LEFT(TEXT(RIGHT(#REF!,12),REPT("0",12)),3)={0;1}),""," milyar / ")</definedName>
    <definedName name="milyar4" localSheetId="1">" "&amp;INDEX([0]!idxRatusan,--LEFT(TEXT(RIGHT(#REF!,12),REPT("0",12)),1)+1)&amp;" "&amp;IF((--MID(TEXT(RIGHT(#REF!,12),REPT("0",12)),2,2)+1)&lt;=20,IF(--LEFT(TEXT(RIGHT(#REF!,12),REPT("0",12)),3)=1," satu milyar / ",INDEX([0]!idxSatuSampaiDuaPuluh,--LEFT(TEXT(RIGHT(#REF!,11),REPT("0",11)),2)+1)),INDEX([0]!idxSatuSampaiDuaPuluh,--LEFT(RIGHT(#REF!,11),1)+1)&amp;" puluh "&amp;INDEX([0]!idxSatuSampaiDuaPuluh,--LEFT(RIGHT(#REF!,10),1)+1))&amp;IF(OR(LEN(#REF!)&lt;=9,--LEFT(TEXT(RIGHT(#REF!,12),REPT("0",12)),3)={0;1}),""," milyar / ")</definedName>
    <definedName name="milyar4" localSheetId="2">" "&amp;INDEX([0]!idxRatusan,--LEFT(TEXT(RIGHT(#REF!,12),REPT("0",12)),1)+1)&amp;" "&amp;IF((--MID(TEXT(RIGHT(#REF!,12),REPT("0",12)),2,2)+1)&lt;=20,IF(--LEFT(TEXT(RIGHT(#REF!,12),REPT("0",12)),3)=1," satu milyar / ",INDEX([0]!idxSatuSampaiDuaPuluh,--LEFT(TEXT(RIGHT(#REF!,11),REPT("0",11)),2)+1)),INDEX([0]!idxSatuSampaiDuaPuluh,--LEFT(RIGHT(#REF!,11),1)+1)&amp;" puluh "&amp;INDEX([0]!idxSatuSampaiDuaPuluh,--LEFT(RIGHT(#REF!,10),1)+1))&amp;IF(OR(LEN(#REF!)&lt;=9,--LEFT(TEXT(RIGHT(#REF!,12),REPT("0",12)),3)={0;1}),""," milyar / ")</definedName>
    <definedName name="milyar4" localSheetId="3">" "&amp;INDEX([0]!idxRatusan,--LEFT(TEXT(RIGHT(#REF!,12),REPT("0",12)),1)+1)&amp;" "&amp;IF((--MID(TEXT(RIGHT(#REF!,12),REPT("0",12)),2,2)+1)&lt;=20,IF(--LEFT(TEXT(RIGHT(#REF!,12),REPT("0",12)),3)=1," satu milyar / ",INDEX([0]!idxSatuSampaiDuaPuluh,--LEFT(TEXT(RIGHT(#REF!,11),REPT("0",11)),2)+1)),INDEX([0]!idxSatuSampaiDuaPuluh,--LEFT(RIGHT(#REF!,11),1)+1)&amp;" puluh "&amp;INDEX([0]!idxSatuSampaiDuaPuluh,--LEFT(RIGHT(#REF!,10),1)+1))&amp;IF(OR(LEN(#REF!)&lt;=9,--LEFT(TEXT(RIGHT(#REF!,12),REPT("0",12)),3)={0;1}),""," milyar / ")</definedName>
    <definedName name="milyar4" localSheetId="4">" "&amp;INDEX([0]!idxRatusan,--LEFT(TEXT(RIGHT(#REF!,12),REPT("0",12)),1)+1)&amp;" "&amp;IF((--MID(TEXT(RIGHT(#REF!,12),REPT("0",12)),2,2)+1)&lt;=20,IF(--LEFT(TEXT(RIGHT(#REF!,12),REPT("0",12)),3)=1," satu milyar / ",INDEX([0]!idxSatuSampaiDuaPuluh,--LEFT(TEXT(RIGHT(#REF!,11),REPT("0",11)),2)+1)),INDEX([0]!idxSatuSampaiDuaPuluh,--LEFT(RIGHT(#REF!,11),1)+1)&amp;" puluh "&amp;INDEX([0]!idxSatuSampaiDuaPuluh,--LEFT(RIGHT(#REF!,10),1)+1))&amp;IF(OR(LEN(#REF!)&lt;=9,--LEFT(TEXT(RIGHT(#REF!,12),REPT("0",12)),3)={0;1}),""," milyar / ")</definedName>
    <definedName name="milyar4" localSheetId="5">" "&amp;INDEX([0]!idxRatusan,--LEFT(TEXT(RIGHT(#REF!,12),REPT("0",12)),1)+1)&amp;" "&amp;IF((--MID(TEXT(RIGHT(#REF!,12),REPT("0",12)),2,2)+1)&lt;=20,IF(--LEFT(TEXT(RIGHT(#REF!,12),REPT("0",12)),3)=1," satu milyar / ",INDEX([0]!idxSatuSampaiDuaPuluh,--LEFT(TEXT(RIGHT(#REF!,11),REPT("0",11)),2)+1)),INDEX([0]!idxSatuSampaiDuaPuluh,--LEFT(RIGHT(#REF!,11),1)+1)&amp;" puluh "&amp;INDEX([0]!idxSatuSampaiDuaPuluh,--LEFT(RIGHT(#REF!,10),1)+1))&amp;IF(OR(LEN(#REF!)&lt;=9,--LEFT(TEXT(RIGHT(#REF!,12),REPT("0",12)),3)={0;1}),""," milyar / ")</definedName>
    <definedName name="milyar4" localSheetId="6">" "&amp;INDEX([0]!idxRatusan,--LEFT(TEXT(RIGHT(#REF!,12),REPT("0",12)),1)+1)&amp;" "&amp;IF((--MID(TEXT(RIGHT(#REF!,12),REPT("0",12)),2,2)+1)&lt;=20,IF(--LEFT(TEXT(RIGHT(#REF!,12),REPT("0",12)),3)=1," satu milyar / ",INDEX([0]!idxSatuSampaiDuaPuluh,--LEFT(TEXT(RIGHT(#REF!,11),REPT("0",11)),2)+1)),INDEX([0]!idxSatuSampaiDuaPuluh,--LEFT(RIGHT(#REF!,11),1)+1)&amp;" puluh "&amp;INDEX([0]!idxSatuSampaiDuaPuluh,--LEFT(RIGHT(#REF!,10),1)+1))&amp;IF(OR(LEN(#REF!)&lt;=9,--LEFT(TEXT(RIGHT(#REF!,12),REPT("0",12)),3)={0;1}),""," milyar / ")</definedName>
    <definedName name="milyar4" localSheetId="7">" "&amp;INDEX([0]!idxRatusan,--LEFT(TEXT(RIGHT(#REF!,12),REPT("0",12)),1)+1)&amp;" "&amp;IF((--MID(TEXT(RIGHT(#REF!,12),REPT("0",12)),2,2)+1)&lt;=20,IF(--LEFT(TEXT(RIGHT(#REF!,12),REPT("0",12)),3)=1," satu milyar / ",INDEX([0]!idxSatuSampaiDuaPuluh,--LEFT(TEXT(RIGHT(#REF!,11),REPT("0",11)),2)+1)),INDEX([0]!idxSatuSampaiDuaPuluh,--LEFT(RIGHT(#REF!,11),1)+1)&amp;" puluh "&amp;INDEX([0]!idxSatuSampaiDuaPuluh,--LEFT(RIGHT(#REF!,10),1)+1))&amp;IF(OR(LEN(#REF!)&lt;=9,--LEFT(TEXT(RIGHT(#REF!,12),REPT("0",12)),3)={0;1}),""," milyar / ")</definedName>
    <definedName name="milyar4">" "&amp;INDEX(idxRatusan,--LEFT(TEXT(RIGHT(#REF!,12),REPT("0",12)),1)+1)&amp;" "&amp;IF((--MID(TEXT(RIGHT(#REF!,12),REPT("0",12)),2,2)+1)&lt;=20,IF(--LEFT(TEXT(RIGHT(#REF!,12),REPT("0",12)),3)=1," satu milyar / ",INDEX(idxSatuSampaiDuaPuluh,--LEFT(TEXT(RIGHT(#REF!,11),REPT("0",11)),2)+1)),INDEX(idxSatuSampaiDuaPuluh,--LEFT(RIGHT(#REF!,11),1)+1)&amp;" puluh "&amp;INDEX(idxSatuSampaiDuaPuluh,--LEFT(RIGHT(#REF!,10),1)+1))&amp;IF(OR(LEN(#REF!)&lt;=9,--LEFT(TEXT(RIGHT(#REF!,12),REPT("0",12)),3)={0;1}),""," milyar / ")</definedName>
    <definedName name="nilai" localSheetId="32">#REF!</definedName>
    <definedName name="nilai" localSheetId="33">#REF!</definedName>
    <definedName name="nilai" localSheetId="34">#REF!</definedName>
    <definedName name="nilai" localSheetId="35">#REF!</definedName>
    <definedName name="nilai" localSheetId="39">#REF!</definedName>
    <definedName name="nilai" localSheetId="40">#REF!</definedName>
    <definedName name="nilai" localSheetId="37">#REF!</definedName>
    <definedName name="nilai" localSheetId="38">#REF!</definedName>
    <definedName name="nilai" localSheetId="19">#REF!</definedName>
    <definedName name="nilai" localSheetId="20">#REF!</definedName>
    <definedName name="nilai" localSheetId="12">#REF!</definedName>
    <definedName name="nilai" localSheetId="13">#REF!</definedName>
    <definedName name="nilai" localSheetId="14">#REF!</definedName>
    <definedName name="nilai" localSheetId="15">#REF!</definedName>
    <definedName name="nilai" localSheetId="16">#REF!</definedName>
    <definedName name="nilai" localSheetId="17">#REF!</definedName>
    <definedName name="nilai" localSheetId="18">#REF!</definedName>
    <definedName name="nilai" localSheetId="1">#REF!</definedName>
    <definedName name="nilai" localSheetId="2">#REF!</definedName>
    <definedName name="nilai" localSheetId="3">#REF!</definedName>
    <definedName name="nilai" localSheetId="4">#REF!</definedName>
    <definedName name="nilai" localSheetId="5">#REF!</definedName>
    <definedName name="nilai" localSheetId="6">#REF!</definedName>
    <definedName name="nilai" localSheetId="7">#REF!</definedName>
    <definedName name="nilai">#REF!</definedName>
    <definedName name="OLE_LINK1" localSheetId="10">SPT!#REF!</definedName>
    <definedName name="personal" localSheetId="35">" "&amp;INDEX([0]!idxRatusan,--LEFT(TEXT(RIGHT(#REF!,3),"000"),1)+1)&amp;" "&amp;IF(--RIGHT(#REF!,2)&lt;=20,INDEX([0]!idxSatuSampaiDuaPuluh,--LEFT(RIGHT(#REF!,2),2)+1),INDEX([0]!idxSatuSampaiDuaPuluh,--LEFT(RIGHT(#REF!,2),1)+1)&amp;" puluh "&amp;INDEX([0]!idxSatuSampaiDuaPuluh,--RIGHT(#REF!,1)+1))</definedName>
    <definedName name="personal" localSheetId="39">" "&amp;INDEX([0]!idxRatusan,--LEFT(TEXT(RIGHT(#REF!,3),"000"),1)+1)&amp;" "&amp;IF(--RIGHT(#REF!,2)&lt;=20,INDEX([0]!idxSatuSampaiDuaPuluh,--LEFT(RIGHT(#REF!,2),2)+1),INDEX([0]!idxSatuSampaiDuaPuluh,--LEFT(RIGHT(#REF!,2),1)+1)&amp;" puluh "&amp;INDEX([0]!idxSatuSampaiDuaPuluh,--RIGHT(#REF!,1)+1))</definedName>
    <definedName name="personal" localSheetId="40">" "&amp;INDEX([0]!idxRatusan,--LEFT(TEXT(RIGHT(#REF!,3),"000"),1)+1)&amp;" "&amp;IF(--RIGHT(#REF!,2)&lt;=20,INDEX([0]!idxSatuSampaiDuaPuluh,--LEFT(RIGHT(#REF!,2),2)+1),INDEX([0]!idxSatuSampaiDuaPuluh,--LEFT(RIGHT(#REF!,2),1)+1)&amp;" puluh "&amp;INDEX([0]!idxSatuSampaiDuaPuluh,--RIGHT(#REF!,1)+1))</definedName>
    <definedName name="personal" localSheetId="38">" "&amp;INDEX([0]!idxRatusan,--LEFT(TEXT(RIGHT(#REF!,3),"000"),1)+1)&amp;" "&amp;IF(--RIGHT(#REF!,2)&lt;=20,INDEX([0]!idxSatuSampaiDuaPuluh,--LEFT(RIGHT(#REF!,2),2)+1),INDEX([0]!idxSatuSampaiDuaPuluh,--LEFT(RIGHT(#REF!,2),1)+1)&amp;" puluh "&amp;INDEX([0]!idxSatuSampaiDuaPuluh,--RIGHT(#REF!,1)+1))</definedName>
    <definedName name="personal" localSheetId="19">" "&amp;INDEX([0]!idxRatusan,--LEFT(TEXT(RIGHT(#REF!,3),"000"),1)+1)&amp;" "&amp;IF(--RIGHT(#REF!,2)&lt;=20,INDEX([0]!idxSatuSampaiDuaPuluh,--LEFT(RIGHT(#REF!,2),2)+1),INDEX([0]!idxSatuSampaiDuaPuluh,--LEFT(RIGHT(#REF!,2),1)+1)&amp;" puluh "&amp;INDEX([0]!idxSatuSampaiDuaPuluh,--RIGHT(#REF!,1)+1))</definedName>
    <definedName name="personal" localSheetId="20">" "&amp;INDEX([0]!idxRatusan,--LEFT(TEXT(RIGHT(#REF!,3),"000"),1)+1)&amp;" "&amp;IF(--RIGHT(#REF!,2)&lt;=20,INDEX([0]!idxSatuSampaiDuaPuluh,--LEFT(RIGHT(#REF!,2),2)+1),INDEX([0]!idxSatuSampaiDuaPuluh,--LEFT(RIGHT(#REF!,2),1)+1)&amp;" puluh "&amp;INDEX([0]!idxSatuSampaiDuaPuluh,--RIGHT(#REF!,1)+1))</definedName>
    <definedName name="personal" localSheetId="12">" "&amp;INDEX([0]!idxRatusan,--LEFT(TEXT(RIGHT(#REF!,3),"000"),1)+1)&amp;" "&amp;IF(--RIGHT(#REF!,2)&lt;=20,INDEX([0]!idxSatuSampaiDuaPuluh,--LEFT(RIGHT(#REF!,2),2)+1),INDEX([0]!idxSatuSampaiDuaPuluh,--LEFT(RIGHT(#REF!,2),1)+1)&amp;" puluh "&amp;INDEX([0]!idxSatuSampaiDuaPuluh,--RIGHT(#REF!,1)+1))</definedName>
    <definedName name="personal" localSheetId="13">" "&amp;INDEX([0]!idxRatusan,--LEFT(TEXT(RIGHT(#REF!,3),"000"),1)+1)&amp;" "&amp;IF(--RIGHT(#REF!,2)&lt;=20,INDEX([0]!idxSatuSampaiDuaPuluh,--LEFT(RIGHT(#REF!,2),2)+1),INDEX([0]!idxSatuSampaiDuaPuluh,--LEFT(RIGHT(#REF!,2),1)+1)&amp;" puluh "&amp;INDEX([0]!idxSatuSampaiDuaPuluh,--RIGHT(#REF!,1)+1))</definedName>
    <definedName name="personal" localSheetId="14">" "&amp;INDEX([0]!idxRatusan,--LEFT(TEXT(RIGHT(#REF!,3),"000"),1)+1)&amp;" "&amp;IF(--RIGHT(#REF!,2)&lt;=20,INDEX([0]!idxSatuSampaiDuaPuluh,--LEFT(RIGHT(#REF!,2),2)+1),INDEX([0]!idxSatuSampaiDuaPuluh,--LEFT(RIGHT(#REF!,2),1)+1)&amp;" puluh "&amp;INDEX([0]!idxSatuSampaiDuaPuluh,--RIGHT(#REF!,1)+1))</definedName>
    <definedName name="personal" localSheetId="15">" "&amp;INDEX([0]!idxRatusan,--LEFT(TEXT(RIGHT(#REF!,3),"000"),1)+1)&amp;" "&amp;IF(--RIGHT(#REF!,2)&lt;=20,INDEX([0]!idxSatuSampaiDuaPuluh,--LEFT(RIGHT(#REF!,2),2)+1),INDEX([0]!idxSatuSampaiDuaPuluh,--LEFT(RIGHT(#REF!,2),1)+1)&amp;" puluh "&amp;INDEX([0]!idxSatuSampaiDuaPuluh,--RIGHT(#REF!,1)+1))</definedName>
    <definedName name="personal" localSheetId="16">" "&amp;INDEX([0]!idxRatusan,--LEFT(TEXT(RIGHT(#REF!,3),"000"),1)+1)&amp;" "&amp;IF(--RIGHT(#REF!,2)&lt;=20,INDEX([0]!idxSatuSampaiDuaPuluh,--LEFT(RIGHT(#REF!,2),2)+1),INDEX([0]!idxSatuSampaiDuaPuluh,--LEFT(RIGHT(#REF!,2),1)+1)&amp;" puluh "&amp;INDEX([0]!idxSatuSampaiDuaPuluh,--RIGHT(#REF!,1)+1))</definedName>
    <definedName name="personal" localSheetId="17">" "&amp;INDEX([0]!idxRatusan,--LEFT(TEXT(RIGHT(#REF!,3),"000"),1)+1)&amp;" "&amp;IF(--RIGHT(#REF!,2)&lt;=20,INDEX([0]!idxSatuSampaiDuaPuluh,--LEFT(RIGHT(#REF!,2),2)+1),INDEX([0]!idxSatuSampaiDuaPuluh,--LEFT(RIGHT(#REF!,2),1)+1)&amp;" puluh "&amp;INDEX([0]!idxSatuSampaiDuaPuluh,--RIGHT(#REF!,1)+1))</definedName>
    <definedName name="personal" localSheetId="18">" "&amp;INDEX([0]!idxRatusan,--LEFT(TEXT(RIGHT(#REF!,3),"000"),1)+1)&amp;" "&amp;IF(--RIGHT(#REF!,2)&lt;=20,INDEX([0]!idxSatuSampaiDuaPuluh,--LEFT(RIGHT(#REF!,2),2)+1),INDEX([0]!idxSatuSampaiDuaPuluh,--LEFT(RIGHT(#REF!,2),1)+1)&amp;" puluh "&amp;INDEX([0]!idxSatuSampaiDuaPuluh,--RIGHT(#REF!,1)+1))</definedName>
    <definedName name="personal" localSheetId="1">" "&amp;INDEX([0]!idxRatusan,--LEFT(TEXT(RIGHT(#REF!,3),"000"),1)+1)&amp;" "&amp;IF(--RIGHT(#REF!,2)&lt;=20,INDEX([0]!idxSatuSampaiDuaPuluh,--LEFT(RIGHT(#REF!,2),2)+1),INDEX([0]!idxSatuSampaiDuaPuluh,--LEFT(RIGHT(#REF!,2),1)+1)&amp;" puluh "&amp;INDEX([0]!idxSatuSampaiDuaPuluh,--RIGHT(#REF!,1)+1))</definedName>
    <definedName name="personal" localSheetId="2">" "&amp;INDEX([0]!idxRatusan,--LEFT(TEXT(RIGHT(#REF!,3),"000"),1)+1)&amp;" "&amp;IF(--RIGHT(#REF!,2)&lt;=20,INDEX([0]!idxSatuSampaiDuaPuluh,--LEFT(RIGHT(#REF!,2),2)+1),INDEX([0]!idxSatuSampaiDuaPuluh,--LEFT(RIGHT(#REF!,2),1)+1)&amp;" puluh "&amp;INDEX([0]!idxSatuSampaiDuaPuluh,--RIGHT(#REF!,1)+1))</definedName>
    <definedName name="personal" localSheetId="3">" "&amp;INDEX([0]!idxRatusan,--LEFT(TEXT(RIGHT(#REF!,3),"000"),1)+1)&amp;" "&amp;IF(--RIGHT(#REF!,2)&lt;=20,INDEX([0]!idxSatuSampaiDuaPuluh,--LEFT(RIGHT(#REF!,2),2)+1),INDEX([0]!idxSatuSampaiDuaPuluh,--LEFT(RIGHT(#REF!,2),1)+1)&amp;" puluh "&amp;INDEX([0]!idxSatuSampaiDuaPuluh,--RIGHT(#REF!,1)+1))</definedName>
    <definedName name="personal" localSheetId="4">" "&amp;INDEX([0]!idxRatusan,--LEFT(TEXT(RIGHT(#REF!,3),"000"),1)+1)&amp;" "&amp;IF(--RIGHT(#REF!,2)&lt;=20,INDEX([0]!idxSatuSampaiDuaPuluh,--LEFT(RIGHT(#REF!,2),2)+1),INDEX([0]!idxSatuSampaiDuaPuluh,--LEFT(RIGHT(#REF!,2),1)+1)&amp;" puluh "&amp;INDEX([0]!idxSatuSampaiDuaPuluh,--RIGHT(#REF!,1)+1))</definedName>
    <definedName name="personal" localSheetId="5">" "&amp;INDEX([0]!idxRatusan,--LEFT(TEXT(RIGHT(#REF!,3),"000"),1)+1)&amp;" "&amp;IF(--RIGHT(#REF!,2)&lt;=20,INDEX([0]!idxSatuSampaiDuaPuluh,--LEFT(RIGHT(#REF!,2),2)+1),INDEX([0]!idxSatuSampaiDuaPuluh,--LEFT(RIGHT(#REF!,2),1)+1)&amp;" puluh "&amp;INDEX([0]!idxSatuSampaiDuaPuluh,--RIGHT(#REF!,1)+1))</definedName>
    <definedName name="personal" localSheetId="6">" "&amp;INDEX([0]!idxRatusan,--LEFT(TEXT(RIGHT(#REF!,3),"000"),1)+1)&amp;" "&amp;IF(--RIGHT(#REF!,2)&lt;=20,INDEX([0]!idxSatuSampaiDuaPuluh,--LEFT(RIGHT(#REF!,2),2)+1),INDEX([0]!idxSatuSampaiDuaPuluh,--LEFT(RIGHT(#REF!,2),1)+1)&amp;" puluh "&amp;INDEX([0]!idxSatuSampaiDuaPuluh,--RIGHT(#REF!,1)+1))</definedName>
    <definedName name="personal" localSheetId="7">" "&amp;INDEX([0]!idxRatusan,--LEFT(TEXT(RIGHT(#REF!,3),"000"),1)+1)&amp;" "&amp;IF(--RIGHT(#REF!,2)&lt;=20,INDEX([0]!idxSatuSampaiDuaPuluh,--LEFT(RIGHT(#REF!,2),2)+1),INDEX([0]!idxSatuSampaiDuaPuluh,--LEFT(RIGHT(#REF!,2),1)+1)&amp;" puluh "&amp;INDEX([0]!idxSatuSampaiDuaPuluh,--RIGHT(#REF!,1)+1))</definedName>
    <definedName name="personal">" "&amp;INDEX([0]!idxRatusan,--LEFT(TEXT(RIGHT(#REF!,3),"000"),1)+1)&amp;" "&amp;IF(--RIGHT(#REF!,2)&lt;=20,INDEX([0]!idxSatuSampaiDuaPuluh,--LEFT(RIGHT(#REF!,2),2)+1),INDEX([0]!idxSatuSampaiDuaPuluh,--LEFT(RIGHT(#REF!,2),1)+1)&amp;" puluh "&amp;INDEX([0]!idxSatuSampaiDuaPuluh,--RIGHT(#REF!,1)+1))</definedName>
    <definedName name="_xlnm.Print_Area" localSheetId="8">DATABASE!$O$1:$P$60</definedName>
    <definedName name="_xlnm.Print_Area" localSheetId="31">'KWT1'!$A$1:$K$50</definedName>
    <definedName name="_xlnm.Print_Area" localSheetId="21">RBPD1!$A$1:$O$37</definedName>
    <definedName name="_xlnm.Print_Area" localSheetId="22">RBPD2!$A$1:$O$37</definedName>
    <definedName name="_xlnm.Print_Area" localSheetId="23">RBPD3!$A$1:$O$37</definedName>
    <definedName name="_xlnm.Print_Area" localSheetId="24">RBPD4!$A$1:$O$37</definedName>
    <definedName name="_xlnm.Print_Area" localSheetId="25">RBPD5!$A$1:$O$37</definedName>
    <definedName name="_xlnm.Print_Area" localSheetId="29">'RBPD5 (2)'!$A$1:$O$37</definedName>
    <definedName name="_xlnm.Print_Area" localSheetId="30">'RBPD5 (3)'!$A$1:$O$37</definedName>
    <definedName name="_xlnm.Print_Area" localSheetId="26">RBPD6!$A$1:$O$37</definedName>
    <definedName name="_xlnm.Print_Area" localSheetId="27">RBPD7!$A$1:$O$37</definedName>
    <definedName name="_xlnm.Print_Area" localSheetId="28">RBPD8!$A$1:$O$37</definedName>
    <definedName name="_xlnm.Print_Area" localSheetId="51">'SP1'!$A$1:$H$22</definedName>
    <definedName name="_xlnm.Print_Area" localSheetId="52">'SP2'!$A$1:$H$22</definedName>
    <definedName name="_xlnm.Print_Area" localSheetId="53">'SP3'!$A$1:$H$22</definedName>
    <definedName name="_xlnm.Print_Area" localSheetId="54">'SP4'!$A$1:$H$22</definedName>
    <definedName name="_xlnm.Print_Area" localSheetId="55">'SP5'!$A$1:$H$22</definedName>
    <definedName name="_xlnm.Print_Area" localSheetId="56">'SP5 (2)'!$A$1:$H$22</definedName>
    <definedName name="_xlnm.Print_Area" localSheetId="57">'SP5 (3)'!$A$1:$H$22</definedName>
    <definedName name="_xlnm.Print_Area" localSheetId="58">'SP6'!$A$1:$H$22</definedName>
    <definedName name="_xlnm.Print_Area" localSheetId="59">'SP7'!$A$1:$H$22</definedName>
    <definedName name="_xlnm.Print_Area" localSheetId="60">'SP8'!$A$1:$H$22</definedName>
    <definedName name="_xlnm.Print_Area" localSheetId="19">SPD!$C$2:$U$50</definedName>
    <definedName name="_xlnm.Print_Area" localSheetId="20">'SPD (2)'!$C$2:$U$50</definedName>
    <definedName name="_xlnm.Print_Area" localSheetId="11">'SPD1'!$C$2:$U$49</definedName>
    <definedName name="_xlnm.Print_Area" localSheetId="12">'SPD2'!$C$2:$U$50</definedName>
    <definedName name="_xlnm.Print_Area" localSheetId="13">'SPD3'!$B$2:$U$49</definedName>
    <definedName name="_xlnm.Print_Area" localSheetId="14">'SPD4'!$C$2:$U$50</definedName>
    <definedName name="_xlnm.Print_Area" localSheetId="15">'SPD5'!$C$2:$U$50</definedName>
    <definedName name="_xlnm.Print_Area" localSheetId="16">'SPD6'!$C$2:$U$50</definedName>
    <definedName name="_xlnm.Print_Area" localSheetId="17">'SPD7'!$C$2:$U$50</definedName>
    <definedName name="_xlnm.Print_Area" localSheetId="18">'SPD8'!$C$2:$U$50</definedName>
    <definedName name="_xlnm.Print_Area" localSheetId="10">SPT!$A$1:$L$52</definedName>
    <definedName name="ratus" localSheetId="32">" "&amp;INDEX([0]!idxRatusan,--LEFT(TEXT(RIGHT('KWT2'!nilai,3),"000"),1)+1)&amp;" "&amp;IF(--RIGHT('KWT2'!nilai,2)&lt;=20,INDEX([0]!idxSatuSampaiDuaPuluh,--LEFT(RIGHT('KWT2'!nilai,2),2)+1),INDEX([0]!idxSatuSampaiDuaPuluh,--LEFT(RIGHT('KWT2'!nilai,2),1)+1)&amp;" puluh "&amp;INDEX([0]!idxSatuSampaiDuaPuluh,--RIGHT('KWT2'!nilai,1)+1))</definedName>
    <definedName name="ratus" localSheetId="33">" "&amp;INDEX([0]!idxRatusan,--LEFT(TEXT(RIGHT('KWT3'!nilai,3),"000"),1)+1)&amp;" "&amp;IF(--RIGHT('KWT3'!nilai,2)&lt;=20,INDEX([0]!idxSatuSampaiDuaPuluh,--LEFT(RIGHT('KWT3'!nilai,2),2)+1),INDEX([0]!idxSatuSampaiDuaPuluh,--LEFT(RIGHT('KWT3'!nilai,2),1)+1)&amp;" puluh "&amp;INDEX([0]!idxSatuSampaiDuaPuluh,--RIGHT('KWT3'!nilai,1)+1))</definedName>
    <definedName name="ratus" localSheetId="34">" "&amp;INDEX([0]!idxRatusan,--LEFT(TEXT(RIGHT('KWT4'!nilai,3),"000"),1)+1)&amp;" "&amp;IF(--RIGHT('KWT4'!nilai,2)&lt;=20,INDEX([0]!idxSatuSampaiDuaPuluh,--LEFT(RIGHT('KWT4'!nilai,2),2)+1),INDEX([0]!idxSatuSampaiDuaPuluh,--LEFT(RIGHT('KWT4'!nilai,2),1)+1)&amp;" puluh "&amp;INDEX([0]!idxSatuSampaiDuaPuluh,--RIGHT('KWT4'!nilai,1)+1))</definedName>
    <definedName name="ratus" localSheetId="35">" "&amp;INDEX([0]!idxRatusan,--LEFT(TEXT(RIGHT('KWT5'!nilai,3),"000"),1)+1)&amp;" "&amp;IF(--RIGHT('KWT5'!nilai,2)&lt;=20,INDEX([0]!idxSatuSampaiDuaPuluh,--LEFT(RIGHT('KWT5'!nilai,2),2)+1),INDEX([0]!idxSatuSampaiDuaPuluh,--LEFT(RIGHT('KWT5'!nilai,2),1)+1)&amp;" puluh "&amp;INDEX([0]!idxSatuSampaiDuaPuluh,--RIGHT('KWT5'!nilai,1)+1))</definedName>
    <definedName name="ratus" localSheetId="39">" "&amp;INDEX([0]!idxRatusan,--LEFT(TEXT(RIGHT('KWT5 (2)'!nilai,3),"000"),1)+1)&amp;" "&amp;IF(--RIGHT('KWT5 (2)'!nilai,2)&lt;=20,INDEX([0]!idxSatuSampaiDuaPuluh,--LEFT(RIGHT('KWT5 (2)'!nilai,2),2)+1),INDEX([0]!idxSatuSampaiDuaPuluh,--LEFT(RIGHT('KWT5 (2)'!nilai,2),1)+1)&amp;" puluh "&amp;INDEX([0]!idxSatuSampaiDuaPuluh,--RIGHT('KWT5 (2)'!nilai,1)+1))</definedName>
    <definedName name="ratus" localSheetId="40">" "&amp;INDEX([0]!idxRatusan,--LEFT(TEXT(RIGHT('KWT5 (3)'!nilai,3),"000"),1)+1)&amp;" "&amp;IF(--RIGHT('KWT5 (3)'!nilai,2)&lt;=20,INDEX([0]!idxSatuSampaiDuaPuluh,--LEFT(RIGHT('KWT5 (3)'!nilai,2),2)+1),INDEX([0]!idxSatuSampaiDuaPuluh,--LEFT(RIGHT('KWT5 (3)'!nilai,2),1)+1)&amp;" puluh "&amp;INDEX([0]!idxSatuSampaiDuaPuluh,--RIGHT('KWT5 (3)'!nilai,1)+1))</definedName>
    <definedName name="ratus" localSheetId="37">" "&amp;INDEX([0]!idxRatusan,--LEFT(TEXT(RIGHT('KWT7'!nilai,3),"000"),1)+1)&amp;" "&amp;IF(--RIGHT('KWT7'!nilai,2)&lt;=20,INDEX([0]!idxSatuSampaiDuaPuluh,--LEFT(RIGHT('KWT7'!nilai,2),2)+1),INDEX([0]!idxSatuSampaiDuaPuluh,--LEFT(RIGHT('KWT7'!nilai,2),1)+1)&amp;" puluh "&amp;INDEX([0]!idxSatuSampaiDuaPuluh,--RIGHT('KWT7'!nilai,1)+1))</definedName>
    <definedName name="ratus" localSheetId="38">" "&amp;INDEX([0]!idxRatusan,--LEFT(TEXT(RIGHT('KWT8'!nilai,3),"000"),1)+1)&amp;" "&amp;IF(--RIGHT('KWT8'!nilai,2)&lt;=20,INDEX([0]!idxSatuSampaiDuaPuluh,--LEFT(RIGHT('KWT8'!nilai,2),2)+1),INDEX([0]!idxSatuSampaiDuaPuluh,--LEFT(RIGHT('KWT8'!nilai,2),1)+1)&amp;" puluh "&amp;INDEX([0]!idxSatuSampaiDuaPuluh,--RIGHT('KWT8'!nilai,1)+1))</definedName>
    <definedName name="ratus" localSheetId="19">" "&amp;INDEX([0]!idxRatusan,--LEFT(TEXT(RIGHT(SPD!nilai,3),"000"),1)+1)&amp;" "&amp;IF(--RIGHT(SPD!nilai,2)&lt;=20,INDEX([0]!idxSatuSampaiDuaPuluh,--LEFT(RIGHT(SPD!nilai,2),2)+1),INDEX([0]!idxSatuSampaiDuaPuluh,--LEFT(RIGHT(SPD!nilai,2),1)+1)&amp;" puluh "&amp;INDEX([0]!idxSatuSampaiDuaPuluh,--RIGHT(SPD!nilai,1)+1))</definedName>
    <definedName name="ratus" localSheetId="20">" "&amp;INDEX([0]!idxRatusan,--LEFT(TEXT(RIGHT('SPD (2)'!nilai,3),"000"),1)+1)&amp;" "&amp;IF(--RIGHT('SPD (2)'!nilai,2)&lt;=20,INDEX([0]!idxSatuSampaiDuaPuluh,--LEFT(RIGHT('SPD (2)'!nilai,2),2)+1),INDEX([0]!idxSatuSampaiDuaPuluh,--LEFT(RIGHT('SPD (2)'!nilai,2),1)+1)&amp;" puluh "&amp;INDEX([0]!idxSatuSampaiDuaPuluh,--RIGHT('SPD (2)'!nilai,1)+1))</definedName>
    <definedName name="ratus" localSheetId="12">" "&amp;INDEX([0]!idxRatusan,--LEFT(TEXT(RIGHT('SPD2'!nilai,3),"000"),1)+1)&amp;" "&amp;IF(--RIGHT('SPD2'!nilai,2)&lt;=20,INDEX([0]!idxSatuSampaiDuaPuluh,--LEFT(RIGHT('SPD2'!nilai,2),2)+1),INDEX([0]!idxSatuSampaiDuaPuluh,--LEFT(RIGHT('SPD2'!nilai,2),1)+1)&amp;" puluh "&amp;INDEX([0]!idxSatuSampaiDuaPuluh,--RIGHT('SPD2'!nilai,1)+1))</definedName>
    <definedName name="ratus" localSheetId="13">" "&amp;INDEX([0]!idxRatusan,--LEFT(TEXT(RIGHT('SPD3'!nilai,3),"000"),1)+1)&amp;" "&amp;IF(--RIGHT('SPD3'!nilai,2)&lt;=20,INDEX([0]!idxSatuSampaiDuaPuluh,--LEFT(RIGHT('SPD3'!nilai,2),2)+1),INDEX([0]!idxSatuSampaiDuaPuluh,--LEFT(RIGHT('SPD3'!nilai,2),1)+1)&amp;" puluh "&amp;INDEX([0]!idxSatuSampaiDuaPuluh,--RIGHT('SPD3'!nilai,1)+1))</definedName>
    <definedName name="ratus" localSheetId="14">" "&amp;INDEX([0]!idxRatusan,--LEFT(TEXT(RIGHT('SPD4'!nilai,3),"000"),1)+1)&amp;" "&amp;IF(--RIGHT('SPD4'!nilai,2)&lt;=20,INDEX([0]!idxSatuSampaiDuaPuluh,--LEFT(RIGHT('SPD4'!nilai,2),2)+1),INDEX([0]!idxSatuSampaiDuaPuluh,--LEFT(RIGHT('SPD4'!nilai,2),1)+1)&amp;" puluh "&amp;INDEX([0]!idxSatuSampaiDuaPuluh,--RIGHT('SPD4'!nilai,1)+1))</definedName>
    <definedName name="ratus" localSheetId="15">" "&amp;INDEX([0]!idxRatusan,--LEFT(TEXT(RIGHT('SPD5'!nilai,3),"000"),1)+1)&amp;" "&amp;IF(--RIGHT('SPD5'!nilai,2)&lt;=20,INDEX([0]!idxSatuSampaiDuaPuluh,--LEFT(RIGHT('SPD5'!nilai,2),2)+1),INDEX([0]!idxSatuSampaiDuaPuluh,--LEFT(RIGHT('SPD5'!nilai,2),1)+1)&amp;" puluh "&amp;INDEX([0]!idxSatuSampaiDuaPuluh,--RIGHT('SPD5'!nilai,1)+1))</definedName>
    <definedName name="ratus" localSheetId="16">" "&amp;INDEX([0]!idxRatusan,--LEFT(TEXT(RIGHT('SPD6'!nilai,3),"000"),1)+1)&amp;" "&amp;IF(--RIGHT('SPD6'!nilai,2)&lt;=20,INDEX([0]!idxSatuSampaiDuaPuluh,--LEFT(RIGHT('SPD6'!nilai,2),2)+1),INDEX([0]!idxSatuSampaiDuaPuluh,--LEFT(RIGHT('SPD6'!nilai,2),1)+1)&amp;" puluh "&amp;INDEX([0]!idxSatuSampaiDuaPuluh,--RIGHT('SPD6'!nilai,1)+1))</definedName>
    <definedName name="ratus" localSheetId="17">" "&amp;INDEX([0]!idxRatusan,--LEFT(TEXT(RIGHT('SPD7'!nilai,3),"000"),1)+1)&amp;" "&amp;IF(--RIGHT('SPD7'!nilai,2)&lt;=20,INDEX([0]!idxSatuSampaiDuaPuluh,--LEFT(RIGHT('SPD7'!nilai,2),2)+1),INDEX([0]!idxSatuSampaiDuaPuluh,--LEFT(RIGHT('SPD7'!nilai,2),1)+1)&amp;" puluh "&amp;INDEX([0]!idxSatuSampaiDuaPuluh,--RIGHT('SPD7'!nilai,1)+1))</definedName>
    <definedName name="ratus" localSheetId="18">" "&amp;INDEX([0]!idxRatusan,--LEFT(TEXT(RIGHT('SPD8'!nilai,3),"000"),1)+1)&amp;" "&amp;IF(--RIGHT('SPD8'!nilai,2)&lt;=20,INDEX([0]!idxSatuSampaiDuaPuluh,--LEFT(RIGHT('SPD8'!nilai,2),2)+1),INDEX([0]!idxSatuSampaiDuaPuluh,--LEFT(RIGHT('SPD8'!nilai,2),1)+1)&amp;" puluh "&amp;INDEX([0]!idxSatuSampaiDuaPuluh,--RIGHT('SPD8'!nilai,1)+1))</definedName>
    <definedName name="ratus" localSheetId="1">" "&amp;INDEX([0]!idxRatusan,--LEFT(TEXT(RIGHT(Terbilang2!nilai,3),"000"),1)+1)&amp;" "&amp;IF(--RIGHT(Terbilang2!nilai,2)&lt;=20,INDEX([0]!idxSatuSampaiDuaPuluh,--LEFT(RIGHT(Terbilang2!nilai,2),2)+1),INDEX([0]!idxSatuSampaiDuaPuluh,--LEFT(RIGHT(Terbilang2!nilai,2),1)+1)&amp;" puluh "&amp;INDEX([0]!idxSatuSampaiDuaPuluh,--RIGHT(Terbilang2!nilai,1)+1))</definedName>
    <definedName name="ratus" localSheetId="2">" "&amp;INDEX([0]!idxRatusan,--LEFT(TEXT(RIGHT(Terbilang3!nilai,3),"000"),1)+1)&amp;" "&amp;IF(--RIGHT(Terbilang3!nilai,2)&lt;=20,INDEX([0]!idxSatuSampaiDuaPuluh,--LEFT(RIGHT(Terbilang3!nilai,2),2)+1),INDEX([0]!idxSatuSampaiDuaPuluh,--LEFT(RIGHT(Terbilang3!nilai,2),1)+1)&amp;" puluh "&amp;INDEX([0]!idxSatuSampaiDuaPuluh,--RIGHT(Terbilang3!nilai,1)+1))</definedName>
    <definedName name="ratus" localSheetId="3">" "&amp;INDEX([0]!idxRatusan,--LEFT(TEXT(RIGHT(Terbilang4!nilai,3),"000"),1)+1)&amp;" "&amp;IF(--RIGHT(Terbilang4!nilai,2)&lt;=20,INDEX([0]!idxSatuSampaiDuaPuluh,--LEFT(RIGHT(Terbilang4!nilai,2),2)+1),INDEX([0]!idxSatuSampaiDuaPuluh,--LEFT(RIGHT(Terbilang4!nilai,2),1)+1)&amp;" puluh "&amp;INDEX([0]!idxSatuSampaiDuaPuluh,--RIGHT(Terbilang4!nilai,1)+1))</definedName>
    <definedName name="ratus" localSheetId="4">" "&amp;INDEX([0]!idxRatusan,--LEFT(TEXT(RIGHT(Terbilang5!nilai,3),"000"),1)+1)&amp;" "&amp;IF(--RIGHT(Terbilang5!nilai,2)&lt;=20,INDEX([0]!idxSatuSampaiDuaPuluh,--LEFT(RIGHT(Terbilang5!nilai,2),2)+1),INDEX([0]!idxSatuSampaiDuaPuluh,--LEFT(RIGHT(Terbilang5!nilai,2),1)+1)&amp;" puluh "&amp;INDEX([0]!idxSatuSampaiDuaPuluh,--RIGHT(Terbilang5!nilai,1)+1))</definedName>
    <definedName name="ratus" localSheetId="5">" "&amp;INDEX([0]!idxRatusan,--LEFT(TEXT(RIGHT(Terbilang6!nilai,3),"000"),1)+1)&amp;" "&amp;IF(--RIGHT(Terbilang6!nilai,2)&lt;=20,INDEX([0]!idxSatuSampaiDuaPuluh,--LEFT(RIGHT(Terbilang6!nilai,2),2)+1),INDEX([0]!idxSatuSampaiDuaPuluh,--LEFT(RIGHT(Terbilang6!nilai,2),1)+1)&amp;" puluh "&amp;INDEX([0]!idxSatuSampaiDuaPuluh,--RIGHT(Terbilang6!nilai,1)+1))</definedName>
    <definedName name="ratus" localSheetId="6">" "&amp;INDEX([0]!idxRatusan,--LEFT(TEXT(RIGHT(Terbilang7!nilai,3),"000"),1)+1)&amp;" "&amp;IF(--RIGHT(Terbilang7!nilai,2)&lt;=20,INDEX([0]!idxSatuSampaiDuaPuluh,--LEFT(RIGHT(Terbilang7!nilai,2),2)+1),INDEX([0]!idxSatuSampaiDuaPuluh,--LEFT(RIGHT(Terbilang7!nilai,2),1)+1)&amp;" puluh "&amp;INDEX([0]!idxSatuSampaiDuaPuluh,--RIGHT(Terbilang7!nilai,1)+1))</definedName>
    <definedName name="ratus" localSheetId="7">" "&amp;INDEX([0]!idxRatusan,--LEFT(TEXT(RIGHT(Terbilang8!nilai,3),"000"),1)+1)&amp;" "&amp;IF(--RIGHT(Terbilang8!nilai,2)&lt;=20,INDEX([0]!idxSatuSampaiDuaPuluh,--LEFT(RIGHT(Terbilang8!nilai,2),2)+1),INDEX([0]!idxSatuSampaiDuaPuluh,--LEFT(RIGHT(Terbilang8!nilai,2),1)+1)&amp;" puluh "&amp;INDEX([0]!idxSatuSampaiDuaPuluh,--RIGHT(Terbilang8!nilai,1)+1))</definedName>
    <definedName name="ratus">" "&amp;INDEX(idxRatusan,--LEFT(TEXT(RIGHT(nilai,3),"000"),1)+1)&amp;" "&amp;IF(--RIGHT(nilai,2)&lt;=20,INDEX(idxSatuSampaiDuaPuluh,--LEFT(RIGHT(nilai,2),2)+1),INDEX(idxSatuSampaiDuaPuluh,--LEFT(RIGHT(nilai,2),1)+1)&amp;" puluh "&amp;INDEX(idxSatuSampaiDuaPuluh,--RIGHT(nilai,1)+1))</definedName>
    <definedName name="ratus2" localSheetId="32">" "&amp;INDEX([0]!idxRatusan,--LEFT(TEXT(RIGHT('KWT2'!nilai,3),"000"),1)+1)&amp;" "&amp;IF(--RIGHT('KWT2'!nilai,2)&lt;=20,INDEX([0]!idxSatuSampaiDuaPuluh,--LEFT(RIGHT('KWT2'!nilai,2),2)+1),INDEX([0]!idxSatuSampaiDuaPuluh,--LEFT(RIGHT('KWT2'!nilai,2),1)+1)&amp;" puluh "&amp;INDEX([0]!idxSatuSampaiDuaPuluh,--RIGHT('KWT2'!nilai,1)+1))</definedName>
    <definedName name="ratus2" localSheetId="33">" "&amp;INDEX([0]!idxRatusan,--LEFT(TEXT(RIGHT('KWT3'!nilai,3),"000"),1)+1)&amp;" "&amp;IF(--RIGHT('KWT3'!nilai,2)&lt;=20,INDEX([0]!idxSatuSampaiDuaPuluh,--LEFT(RIGHT('KWT3'!nilai,2),2)+1),INDEX([0]!idxSatuSampaiDuaPuluh,--LEFT(RIGHT('KWT3'!nilai,2),1)+1)&amp;" puluh "&amp;INDEX([0]!idxSatuSampaiDuaPuluh,--RIGHT('KWT3'!nilai,1)+1))</definedName>
    <definedName name="ratus2" localSheetId="34">" "&amp;INDEX([0]!idxRatusan,--LEFT(TEXT(RIGHT('KWT4'!nilai,3),"000"),1)+1)&amp;" "&amp;IF(--RIGHT('KWT4'!nilai,2)&lt;=20,INDEX([0]!idxSatuSampaiDuaPuluh,--LEFT(RIGHT('KWT4'!nilai,2),2)+1),INDEX([0]!idxSatuSampaiDuaPuluh,--LEFT(RIGHT('KWT4'!nilai,2),1)+1)&amp;" puluh "&amp;INDEX([0]!idxSatuSampaiDuaPuluh,--RIGHT('KWT4'!nilai,1)+1))</definedName>
    <definedName name="ratus2" localSheetId="35">" "&amp;INDEX([0]!idxRatusan,--LEFT(TEXT(RIGHT('KWT5'!nilai,3),"000"),1)+1)&amp;" "&amp;IF(--RIGHT('KWT5'!nilai,2)&lt;=20,INDEX([0]!idxSatuSampaiDuaPuluh,--LEFT(RIGHT('KWT5'!nilai,2),2)+1),INDEX([0]!idxSatuSampaiDuaPuluh,--LEFT(RIGHT('KWT5'!nilai,2),1)+1)&amp;" puluh "&amp;INDEX([0]!idxSatuSampaiDuaPuluh,--RIGHT('KWT5'!nilai,1)+1))</definedName>
    <definedName name="ratus2" localSheetId="39">" "&amp;INDEX([0]!idxRatusan,--LEFT(TEXT(RIGHT('KWT5 (2)'!nilai,3),"000"),1)+1)&amp;" "&amp;IF(--RIGHT('KWT5 (2)'!nilai,2)&lt;=20,INDEX([0]!idxSatuSampaiDuaPuluh,--LEFT(RIGHT('KWT5 (2)'!nilai,2),2)+1),INDEX([0]!idxSatuSampaiDuaPuluh,--LEFT(RIGHT('KWT5 (2)'!nilai,2),1)+1)&amp;" puluh "&amp;INDEX([0]!idxSatuSampaiDuaPuluh,--RIGHT('KWT5 (2)'!nilai,1)+1))</definedName>
    <definedName name="ratus2" localSheetId="40">" "&amp;INDEX([0]!idxRatusan,--LEFT(TEXT(RIGHT('KWT5 (3)'!nilai,3),"000"),1)+1)&amp;" "&amp;IF(--RIGHT('KWT5 (3)'!nilai,2)&lt;=20,INDEX([0]!idxSatuSampaiDuaPuluh,--LEFT(RIGHT('KWT5 (3)'!nilai,2),2)+1),INDEX([0]!idxSatuSampaiDuaPuluh,--LEFT(RIGHT('KWT5 (3)'!nilai,2),1)+1)&amp;" puluh "&amp;INDEX([0]!idxSatuSampaiDuaPuluh,--RIGHT('KWT5 (3)'!nilai,1)+1))</definedName>
    <definedName name="ratus2" localSheetId="37">" "&amp;INDEX([0]!idxRatusan,--LEFT(TEXT(RIGHT('KWT7'!nilai,3),"000"),1)+1)&amp;" "&amp;IF(--RIGHT('KWT7'!nilai,2)&lt;=20,INDEX([0]!idxSatuSampaiDuaPuluh,--LEFT(RIGHT('KWT7'!nilai,2),2)+1),INDEX([0]!idxSatuSampaiDuaPuluh,--LEFT(RIGHT('KWT7'!nilai,2),1)+1)&amp;" puluh "&amp;INDEX([0]!idxSatuSampaiDuaPuluh,--RIGHT('KWT7'!nilai,1)+1))</definedName>
    <definedName name="ratus2" localSheetId="38">" "&amp;INDEX([0]!idxRatusan,--LEFT(TEXT(RIGHT('KWT8'!nilai,3),"000"),1)+1)&amp;" "&amp;IF(--RIGHT('KWT8'!nilai,2)&lt;=20,INDEX([0]!idxSatuSampaiDuaPuluh,--LEFT(RIGHT('KWT8'!nilai,2),2)+1),INDEX([0]!idxSatuSampaiDuaPuluh,--LEFT(RIGHT('KWT8'!nilai,2),1)+1)&amp;" puluh "&amp;INDEX([0]!idxSatuSampaiDuaPuluh,--RIGHT('KWT8'!nilai,1)+1))</definedName>
    <definedName name="ratus2" localSheetId="19">" "&amp;INDEX([0]!idxRatusan,--LEFT(TEXT(RIGHT(SPD!nilai,3),"000"),1)+1)&amp;" "&amp;IF(--RIGHT(SPD!nilai,2)&lt;=20,INDEX([0]!idxSatuSampaiDuaPuluh,--LEFT(RIGHT(SPD!nilai,2),2)+1),INDEX([0]!idxSatuSampaiDuaPuluh,--LEFT(RIGHT(SPD!nilai,2),1)+1)&amp;" puluh "&amp;INDEX([0]!idxSatuSampaiDuaPuluh,--RIGHT(SPD!nilai,1)+1))</definedName>
    <definedName name="ratus2" localSheetId="20">" "&amp;INDEX([0]!idxRatusan,--LEFT(TEXT(RIGHT('SPD (2)'!nilai,3),"000"),1)+1)&amp;" "&amp;IF(--RIGHT('SPD (2)'!nilai,2)&lt;=20,INDEX([0]!idxSatuSampaiDuaPuluh,--LEFT(RIGHT('SPD (2)'!nilai,2),2)+1),INDEX([0]!idxSatuSampaiDuaPuluh,--LEFT(RIGHT('SPD (2)'!nilai,2),1)+1)&amp;" puluh "&amp;INDEX([0]!idxSatuSampaiDuaPuluh,--RIGHT('SPD (2)'!nilai,1)+1))</definedName>
    <definedName name="ratus2" localSheetId="12">" "&amp;INDEX([0]!idxRatusan,--LEFT(TEXT(RIGHT('SPD2'!nilai,3),"000"),1)+1)&amp;" "&amp;IF(--RIGHT('SPD2'!nilai,2)&lt;=20,INDEX([0]!idxSatuSampaiDuaPuluh,--LEFT(RIGHT('SPD2'!nilai,2),2)+1),INDEX([0]!idxSatuSampaiDuaPuluh,--LEFT(RIGHT('SPD2'!nilai,2),1)+1)&amp;" puluh "&amp;INDEX([0]!idxSatuSampaiDuaPuluh,--RIGHT('SPD2'!nilai,1)+1))</definedName>
    <definedName name="ratus2" localSheetId="13">" "&amp;INDEX([0]!idxRatusan,--LEFT(TEXT(RIGHT('SPD3'!nilai,3),"000"),1)+1)&amp;" "&amp;IF(--RIGHT('SPD3'!nilai,2)&lt;=20,INDEX([0]!idxSatuSampaiDuaPuluh,--LEFT(RIGHT('SPD3'!nilai,2),2)+1),INDEX([0]!idxSatuSampaiDuaPuluh,--LEFT(RIGHT('SPD3'!nilai,2),1)+1)&amp;" puluh "&amp;INDEX([0]!idxSatuSampaiDuaPuluh,--RIGHT('SPD3'!nilai,1)+1))</definedName>
    <definedName name="ratus2" localSheetId="14">" "&amp;INDEX([0]!idxRatusan,--LEFT(TEXT(RIGHT('SPD4'!nilai,3),"000"),1)+1)&amp;" "&amp;IF(--RIGHT('SPD4'!nilai,2)&lt;=20,INDEX([0]!idxSatuSampaiDuaPuluh,--LEFT(RIGHT('SPD4'!nilai,2),2)+1),INDEX([0]!idxSatuSampaiDuaPuluh,--LEFT(RIGHT('SPD4'!nilai,2),1)+1)&amp;" puluh "&amp;INDEX([0]!idxSatuSampaiDuaPuluh,--RIGHT('SPD4'!nilai,1)+1))</definedName>
    <definedName name="ratus2" localSheetId="15">" "&amp;INDEX([0]!idxRatusan,--LEFT(TEXT(RIGHT('SPD5'!nilai,3),"000"),1)+1)&amp;" "&amp;IF(--RIGHT('SPD5'!nilai,2)&lt;=20,INDEX([0]!idxSatuSampaiDuaPuluh,--LEFT(RIGHT('SPD5'!nilai,2),2)+1),INDEX([0]!idxSatuSampaiDuaPuluh,--LEFT(RIGHT('SPD5'!nilai,2),1)+1)&amp;" puluh "&amp;INDEX([0]!idxSatuSampaiDuaPuluh,--RIGHT('SPD5'!nilai,1)+1))</definedName>
    <definedName name="ratus2" localSheetId="16">" "&amp;INDEX([0]!idxRatusan,--LEFT(TEXT(RIGHT('SPD6'!nilai,3),"000"),1)+1)&amp;" "&amp;IF(--RIGHT('SPD6'!nilai,2)&lt;=20,INDEX([0]!idxSatuSampaiDuaPuluh,--LEFT(RIGHT('SPD6'!nilai,2),2)+1),INDEX([0]!idxSatuSampaiDuaPuluh,--LEFT(RIGHT('SPD6'!nilai,2),1)+1)&amp;" puluh "&amp;INDEX([0]!idxSatuSampaiDuaPuluh,--RIGHT('SPD6'!nilai,1)+1))</definedName>
    <definedName name="ratus2" localSheetId="17">" "&amp;INDEX([0]!idxRatusan,--LEFT(TEXT(RIGHT('SPD7'!nilai,3),"000"),1)+1)&amp;" "&amp;IF(--RIGHT('SPD7'!nilai,2)&lt;=20,INDEX([0]!idxSatuSampaiDuaPuluh,--LEFT(RIGHT('SPD7'!nilai,2),2)+1),INDEX([0]!idxSatuSampaiDuaPuluh,--LEFT(RIGHT('SPD7'!nilai,2),1)+1)&amp;" puluh "&amp;INDEX([0]!idxSatuSampaiDuaPuluh,--RIGHT('SPD7'!nilai,1)+1))</definedName>
    <definedName name="ratus2" localSheetId="18">" "&amp;INDEX([0]!idxRatusan,--LEFT(TEXT(RIGHT('SPD8'!nilai,3),"000"),1)+1)&amp;" "&amp;IF(--RIGHT('SPD8'!nilai,2)&lt;=20,INDEX([0]!idxSatuSampaiDuaPuluh,--LEFT(RIGHT('SPD8'!nilai,2),2)+1),INDEX([0]!idxSatuSampaiDuaPuluh,--LEFT(RIGHT('SPD8'!nilai,2),1)+1)&amp;" puluh "&amp;INDEX([0]!idxSatuSampaiDuaPuluh,--RIGHT('SPD8'!nilai,1)+1))</definedName>
    <definedName name="ratus2" localSheetId="1">" "&amp;INDEX([0]!idxRatusan,--LEFT(TEXT(RIGHT(Terbilang2!nilai,3),"000"),1)+1)&amp;" "&amp;IF(--RIGHT(Terbilang2!nilai,2)&lt;=20,INDEX([0]!idxSatuSampaiDuaPuluh,--LEFT(RIGHT(Terbilang2!nilai,2),2)+1),INDEX([0]!idxSatuSampaiDuaPuluh,--LEFT(RIGHT(Terbilang2!nilai,2),1)+1)&amp;" puluh "&amp;INDEX([0]!idxSatuSampaiDuaPuluh,--RIGHT(Terbilang2!nilai,1)+1))</definedName>
    <definedName name="ratus2" localSheetId="2">" "&amp;INDEX([0]!idxRatusan,--LEFT(TEXT(RIGHT(Terbilang3!nilai,3),"000"),1)+1)&amp;" "&amp;IF(--RIGHT(Terbilang3!nilai,2)&lt;=20,INDEX([0]!idxSatuSampaiDuaPuluh,--LEFT(RIGHT(Terbilang3!nilai,2),2)+1),INDEX([0]!idxSatuSampaiDuaPuluh,--LEFT(RIGHT(Terbilang3!nilai,2),1)+1)&amp;" puluh "&amp;INDEX([0]!idxSatuSampaiDuaPuluh,--RIGHT(Terbilang3!nilai,1)+1))</definedName>
    <definedName name="ratus2" localSheetId="3">" "&amp;INDEX([0]!idxRatusan,--LEFT(TEXT(RIGHT(Terbilang4!nilai,3),"000"),1)+1)&amp;" "&amp;IF(--RIGHT(Terbilang4!nilai,2)&lt;=20,INDEX([0]!idxSatuSampaiDuaPuluh,--LEFT(RIGHT(Terbilang4!nilai,2),2)+1),INDEX([0]!idxSatuSampaiDuaPuluh,--LEFT(RIGHT(Terbilang4!nilai,2),1)+1)&amp;" puluh "&amp;INDEX([0]!idxSatuSampaiDuaPuluh,--RIGHT(Terbilang4!nilai,1)+1))</definedName>
    <definedName name="ratus2" localSheetId="4">" "&amp;INDEX([0]!idxRatusan,--LEFT(TEXT(RIGHT(Terbilang5!nilai,3),"000"),1)+1)&amp;" "&amp;IF(--RIGHT(Terbilang5!nilai,2)&lt;=20,INDEX([0]!idxSatuSampaiDuaPuluh,--LEFT(RIGHT(Terbilang5!nilai,2),2)+1),INDEX([0]!idxSatuSampaiDuaPuluh,--LEFT(RIGHT(Terbilang5!nilai,2),1)+1)&amp;" puluh "&amp;INDEX([0]!idxSatuSampaiDuaPuluh,--RIGHT(Terbilang5!nilai,1)+1))</definedName>
    <definedName name="ratus2" localSheetId="5">" "&amp;INDEX([0]!idxRatusan,--LEFT(TEXT(RIGHT(Terbilang6!nilai,3),"000"),1)+1)&amp;" "&amp;IF(--RIGHT(Terbilang6!nilai,2)&lt;=20,INDEX([0]!idxSatuSampaiDuaPuluh,--LEFT(RIGHT(Terbilang6!nilai,2),2)+1),INDEX([0]!idxSatuSampaiDuaPuluh,--LEFT(RIGHT(Terbilang6!nilai,2),1)+1)&amp;" puluh "&amp;INDEX([0]!idxSatuSampaiDuaPuluh,--RIGHT(Terbilang6!nilai,1)+1))</definedName>
    <definedName name="ratus2" localSheetId="6">" "&amp;INDEX([0]!idxRatusan,--LEFT(TEXT(RIGHT(Terbilang7!nilai,3),"000"),1)+1)&amp;" "&amp;IF(--RIGHT(Terbilang7!nilai,2)&lt;=20,INDEX([0]!idxSatuSampaiDuaPuluh,--LEFT(RIGHT(Terbilang7!nilai,2),2)+1),INDEX([0]!idxSatuSampaiDuaPuluh,--LEFT(RIGHT(Terbilang7!nilai,2),1)+1)&amp;" puluh "&amp;INDEX([0]!idxSatuSampaiDuaPuluh,--RIGHT(Terbilang7!nilai,1)+1))</definedName>
    <definedName name="ratus2" localSheetId="7">" "&amp;INDEX([0]!idxRatusan,--LEFT(TEXT(RIGHT(Terbilang8!nilai,3),"000"),1)+1)&amp;" "&amp;IF(--RIGHT(Terbilang8!nilai,2)&lt;=20,INDEX([0]!idxSatuSampaiDuaPuluh,--LEFT(RIGHT(Terbilang8!nilai,2),2)+1),INDEX([0]!idxSatuSampaiDuaPuluh,--LEFT(RIGHT(Terbilang8!nilai,2),1)+1)&amp;" puluh "&amp;INDEX([0]!idxSatuSampaiDuaPuluh,--RIGHT(Terbilang8!nilai,1)+1))</definedName>
    <definedName name="ratus2">" "&amp;INDEX(idxRatusan,--LEFT(TEXT(RIGHT(nilai,3),"000"),1)+1)&amp;" "&amp;IF(--RIGHT(nilai,2)&lt;=20,INDEX(idxSatuSampaiDuaPuluh,--LEFT(RIGHT(nilai,2),2)+1),INDEX(idxSatuSampaiDuaPuluh,--LEFT(RIGHT(nilai,2),1)+1)&amp;" puluh "&amp;INDEX(idxSatuSampaiDuaPuluh,--RIGHT(nilai,1)+1))</definedName>
    <definedName name="ratus22" localSheetId="35">" "&amp;INDEX([0]!idxRatusan,--LEFT(TEXT(RIGHT('KWT5'!tes,3),"000"),1)+1)&amp;" "&amp;IF(--RIGHT('KWT5'!tes,2)&lt;=20,INDEX([0]!idxSatuSampaiDuaPuluh,--LEFT(RIGHT('KWT5'!tes,2),2)+1),INDEX([0]!idxSatuSampaiDuaPuluh,--LEFT(RIGHT('KWT5'!tes,2),1)+1)&amp;" puluh "&amp;INDEX([0]!idxSatuSampaiDuaPuluh,--RIGHT('KWT5'!tes,1)+1))</definedName>
    <definedName name="ratus22" localSheetId="39">" "&amp;INDEX([0]!idxRatusan,--LEFT(TEXT(RIGHT('KWT5 (2)'!tes,3),"000"),1)+1)&amp;" "&amp;IF(--RIGHT('KWT5 (2)'!tes,2)&lt;=20,INDEX([0]!idxSatuSampaiDuaPuluh,--LEFT(RIGHT('KWT5 (2)'!tes,2),2)+1),INDEX([0]!idxSatuSampaiDuaPuluh,--LEFT(RIGHT('KWT5 (2)'!tes,2),1)+1)&amp;" puluh "&amp;INDEX([0]!idxSatuSampaiDuaPuluh,--RIGHT('KWT5 (2)'!tes,1)+1))</definedName>
    <definedName name="ratus22" localSheetId="40">" "&amp;INDEX([0]!idxRatusan,--LEFT(TEXT(RIGHT('KWT5 (3)'!tes,3),"000"),1)+1)&amp;" "&amp;IF(--RIGHT('KWT5 (3)'!tes,2)&lt;=20,INDEX([0]!idxSatuSampaiDuaPuluh,--LEFT(RIGHT('KWT5 (3)'!tes,2),2)+1),INDEX([0]!idxSatuSampaiDuaPuluh,--LEFT(RIGHT('KWT5 (3)'!tes,2),1)+1)&amp;" puluh "&amp;INDEX([0]!idxSatuSampaiDuaPuluh,--RIGHT('KWT5 (3)'!tes,1)+1))</definedName>
    <definedName name="ratus22" localSheetId="38">" "&amp;INDEX([0]!idxRatusan,--LEFT(TEXT(RIGHT('KWT8'!tes,3),"000"),1)+1)&amp;" "&amp;IF(--RIGHT('KWT8'!tes,2)&lt;=20,INDEX([0]!idxSatuSampaiDuaPuluh,--LEFT(RIGHT('KWT8'!tes,2),2)+1),INDEX([0]!idxSatuSampaiDuaPuluh,--LEFT(RIGHT('KWT8'!tes,2),1)+1)&amp;" puluh "&amp;INDEX([0]!idxSatuSampaiDuaPuluh,--RIGHT('KWT8'!tes,1)+1))</definedName>
    <definedName name="ratus22" localSheetId="19">" "&amp;INDEX([0]!idxRatusan,--LEFT(TEXT(RIGHT(SPD!tes,3),"000"),1)+1)&amp;" "&amp;IF(--RIGHT(SPD!tes,2)&lt;=20,INDEX([0]!idxSatuSampaiDuaPuluh,--LEFT(RIGHT(SPD!tes,2),2)+1),INDEX([0]!idxSatuSampaiDuaPuluh,--LEFT(RIGHT(SPD!tes,2),1)+1)&amp;" puluh "&amp;INDEX([0]!idxSatuSampaiDuaPuluh,--RIGHT(SPD!tes,1)+1))</definedName>
    <definedName name="ratus22" localSheetId="20">" "&amp;INDEX([0]!idxRatusan,--LEFT(TEXT(RIGHT('SPD (2)'!tes,3),"000"),1)+1)&amp;" "&amp;IF(--RIGHT('SPD (2)'!tes,2)&lt;=20,INDEX([0]!idxSatuSampaiDuaPuluh,--LEFT(RIGHT('SPD (2)'!tes,2),2)+1),INDEX([0]!idxSatuSampaiDuaPuluh,--LEFT(RIGHT('SPD (2)'!tes,2),1)+1)&amp;" puluh "&amp;INDEX([0]!idxSatuSampaiDuaPuluh,--RIGHT('SPD (2)'!tes,1)+1))</definedName>
    <definedName name="ratus22" localSheetId="12">" "&amp;INDEX([0]!idxRatusan,--LEFT(TEXT(RIGHT('SPD2'!tes,3),"000"),1)+1)&amp;" "&amp;IF(--RIGHT('SPD2'!tes,2)&lt;=20,INDEX([0]!idxSatuSampaiDuaPuluh,--LEFT(RIGHT('SPD2'!tes,2),2)+1),INDEX([0]!idxSatuSampaiDuaPuluh,--LEFT(RIGHT('SPD2'!tes,2),1)+1)&amp;" puluh "&amp;INDEX([0]!idxSatuSampaiDuaPuluh,--RIGHT('SPD2'!tes,1)+1))</definedName>
    <definedName name="ratus22" localSheetId="13">" "&amp;INDEX([0]!idxRatusan,--LEFT(TEXT(RIGHT('SPD3'!tes,3),"000"),1)+1)&amp;" "&amp;IF(--RIGHT('SPD3'!tes,2)&lt;=20,INDEX([0]!idxSatuSampaiDuaPuluh,--LEFT(RIGHT('SPD3'!tes,2),2)+1),INDEX([0]!idxSatuSampaiDuaPuluh,--LEFT(RIGHT('SPD3'!tes,2),1)+1)&amp;" puluh "&amp;INDEX([0]!idxSatuSampaiDuaPuluh,--RIGHT('SPD3'!tes,1)+1))</definedName>
    <definedName name="ratus22" localSheetId="14">" "&amp;INDEX([0]!idxRatusan,--LEFT(TEXT(RIGHT('SPD4'!tes,3),"000"),1)+1)&amp;" "&amp;IF(--RIGHT('SPD4'!tes,2)&lt;=20,INDEX([0]!idxSatuSampaiDuaPuluh,--LEFT(RIGHT('SPD4'!tes,2),2)+1),INDEX([0]!idxSatuSampaiDuaPuluh,--LEFT(RIGHT('SPD4'!tes,2),1)+1)&amp;" puluh "&amp;INDEX([0]!idxSatuSampaiDuaPuluh,--RIGHT('SPD4'!tes,1)+1))</definedName>
    <definedName name="ratus22" localSheetId="15">" "&amp;INDEX([0]!idxRatusan,--LEFT(TEXT(RIGHT('SPD5'!tes,3),"000"),1)+1)&amp;" "&amp;IF(--RIGHT('SPD5'!tes,2)&lt;=20,INDEX([0]!idxSatuSampaiDuaPuluh,--LEFT(RIGHT('SPD5'!tes,2),2)+1),INDEX([0]!idxSatuSampaiDuaPuluh,--LEFT(RIGHT('SPD5'!tes,2),1)+1)&amp;" puluh "&amp;INDEX([0]!idxSatuSampaiDuaPuluh,--RIGHT('SPD5'!tes,1)+1))</definedName>
    <definedName name="ratus22" localSheetId="16">" "&amp;INDEX([0]!idxRatusan,--LEFT(TEXT(RIGHT('SPD6'!tes,3),"000"),1)+1)&amp;" "&amp;IF(--RIGHT('SPD6'!tes,2)&lt;=20,INDEX([0]!idxSatuSampaiDuaPuluh,--LEFT(RIGHT('SPD6'!tes,2),2)+1),INDEX([0]!idxSatuSampaiDuaPuluh,--LEFT(RIGHT('SPD6'!tes,2),1)+1)&amp;" puluh "&amp;INDEX([0]!idxSatuSampaiDuaPuluh,--RIGHT('SPD6'!tes,1)+1))</definedName>
    <definedName name="ratus22" localSheetId="17">" "&amp;INDEX([0]!idxRatusan,--LEFT(TEXT(RIGHT('SPD7'!tes,3),"000"),1)+1)&amp;" "&amp;IF(--RIGHT('SPD7'!tes,2)&lt;=20,INDEX([0]!idxSatuSampaiDuaPuluh,--LEFT(RIGHT('SPD7'!tes,2),2)+1),INDEX([0]!idxSatuSampaiDuaPuluh,--LEFT(RIGHT('SPD7'!tes,2),1)+1)&amp;" puluh "&amp;INDEX([0]!idxSatuSampaiDuaPuluh,--RIGHT('SPD7'!tes,1)+1))</definedName>
    <definedName name="ratus22" localSheetId="18">" "&amp;INDEX([0]!idxRatusan,--LEFT(TEXT(RIGHT('SPD8'!tes,3),"000"),1)+1)&amp;" "&amp;IF(--RIGHT('SPD8'!tes,2)&lt;=20,INDEX([0]!idxSatuSampaiDuaPuluh,--LEFT(RIGHT('SPD8'!tes,2),2)+1),INDEX([0]!idxSatuSampaiDuaPuluh,--LEFT(RIGHT('SPD8'!tes,2),1)+1)&amp;" puluh "&amp;INDEX([0]!idxSatuSampaiDuaPuluh,--RIGHT('SPD8'!tes,1)+1))</definedName>
    <definedName name="ratus22" localSheetId="1">" "&amp;INDEX([0]!idxRatusan,--LEFT(TEXT(RIGHT(Terbilang2!tes,3),"000"),1)+1)&amp;" "&amp;IF(--RIGHT(Terbilang2!tes,2)&lt;=20,INDEX([0]!idxSatuSampaiDuaPuluh,--LEFT(RIGHT(Terbilang2!tes,2),2)+1),INDEX([0]!idxSatuSampaiDuaPuluh,--LEFT(RIGHT(Terbilang2!tes,2),1)+1)&amp;" puluh "&amp;INDEX([0]!idxSatuSampaiDuaPuluh,--RIGHT(Terbilang2!tes,1)+1))</definedName>
    <definedName name="ratus22" localSheetId="2">" "&amp;INDEX([0]!idxRatusan,--LEFT(TEXT(RIGHT(Terbilang3!tes,3),"000"),1)+1)&amp;" "&amp;IF(--RIGHT(Terbilang3!tes,2)&lt;=20,INDEX([0]!idxSatuSampaiDuaPuluh,--LEFT(RIGHT(Terbilang3!tes,2),2)+1),INDEX([0]!idxSatuSampaiDuaPuluh,--LEFT(RIGHT(Terbilang3!tes,2),1)+1)&amp;" puluh "&amp;INDEX([0]!idxSatuSampaiDuaPuluh,--RIGHT(Terbilang3!tes,1)+1))</definedName>
    <definedName name="ratus22" localSheetId="3">" "&amp;INDEX([0]!idxRatusan,--LEFT(TEXT(RIGHT(Terbilang4!tes,3),"000"),1)+1)&amp;" "&amp;IF(--RIGHT(Terbilang4!tes,2)&lt;=20,INDEX([0]!idxSatuSampaiDuaPuluh,--LEFT(RIGHT(Terbilang4!tes,2),2)+1),INDEX([0]!idxSatuSampaiDuaPuluh,--LEFT(RIGHT(Terbilang4!tes,2),1)+1)&amp;" puluh "&amp;INDEX([0]!idxSatuSampaiDuaPuluh,--RIGHT(Terbilang4!tes,1)+1))</definedName>
    <definedName name="ratus22" localSheetId="4">" "&amp;INDEX([0]!idxRatusan,--LEFT(TEXT(RIGHT(Terbilang5!tes,3),"000"),1)+1)&amp;" "&amp;IF(--RIGHT(Terbilang5!tes,2)&lt;=20,INDEX([0]!idxSatuSampaiDuaPuluh,--LEFT(RIGHT(Terbilang5!tes,2),2)+1),INDEX([0]!idxSatuSampaiDuaPuluh,--LEFT(RIGHT(Terbilang5!tes,2),1)+1)&amp;" puluh "&amp;INDEX([0]!idxSatuSampaiDuaPuluh,--RIGHT(Terbilang5!tes,1)+1))</definedName>
    <definedName name="ratus22" localSheetId="5">" "&amp;INDEX([0]!idxRatusan,--LEFT(TEXT(RIGHT(Terbilang6!tes,3),"000"),1)+1)&amp;" "&amp;IF(--RIGHT(Terbilang6!tes,2)&lt;=20,INDEX([0]!idxSatuSampaiDuaPuluh,--LEFT(RIGHT(Terbilang6!tes,2),2)+1),INDEX([0]!idxSatuSampaiDuaPuluh,--LEFT(RIGHT(Terbilang6!tes,2),1)+1)&amp;" puluh "&amp;INDEX([0]!idxSatuSampaiDuaPuluh,--RIGHT(Terbilang6!tes,1)+1))</definedName>
    <definedName name="ratus22" localSheetId="6">" "&amp;INDEX([0]!idxRatusan,--LEFT(TEXT(RIGHT(Terbilang7!tes,3),"000"),1)+1)&amp;" "&amp;IF(--RIGHT(Terbilang7!tes,2)&lt;=20,INDEX([0]!idxSatuSampaiDuaPuluh,--LEFT(RIGHT(Terbilang7!tes,2),2)+1),INDEX([0]!idxSatuSampaiDuaPuluh,--LEFT(RIGHT(Terbilang7!tes,2),1)+1)&amp;" puluh "&amp;INDEX([0]!idxSatuSampaiDuaPuluh,--RIGHT(Terbilang7!tes,1)+1))</definedName>
    <definedName name="ratus22" localSheetId="7">" "&amp;INDEX([0]!idxRatusan,--LEFT(TEXT(RIGHT(Terbilang8!tes,3),"000"),1)+1)&amp;" "&amp;IF(--RIGHT(Terbilang8!tes,2)&lt;=20,INDEX([0]!idxSatuSampaiDuaPuluh,--LEFT(RIGHT(Terbilang8!tes,2),2)+1),INDEX([0]!idxSatuSampaiDuaPuluh,--LEFT(RIGHT(Terbilang8!tes,2),1)+1)&amp;" puluh "&amp;INDEX([0]!idxSatuSampaiDuaPuluh,--RIGHT(Terbilang8!tes,1)+1))</definedName>
    <definedName name="ratus22">" "&amp;INDEX([0]!idxRatusan,--LEFT(TEXT(RIGHT(tes,3),"000"),1)+1)&amp;" "&amp;IF(--RIGHT(tes,2)&lt;=20,INDEX([0]!idxSatuSampaiDuaPuluh,--LEFT(RIGHT(tes,2),2)+1),INDEX([0]!idxSatuSampaiDuaPuluh,--LEFT(RIGHT(tes,2),1)+1)&amp;" puluh "&amp;INDEX([0]!idxSatuSampaiDuaPuluh,--RIGHT(tes,1)+1))</definedName>
    <definedName name="ratus3" localSheetId="32">" "&amp;INDEX([0]!idxRatusan,--LEFT(TEXT(RIGHT(#REF!,3),"000"),1)+1)&amp;" "&amp;IF(--RIGHT(#REF!,2)&lt;=20,INDEX([0]!idxSatuSampaiDuaPuluh,--LEFT(RIGHT(#REF!,2),2)+1),INDEX([0]!idxSatuSampaiDuaPuluh,--LEFT(RIGHT(#REF!,2),1)+1)&amp;" puluh "&amp;INDEX([0]!idxSatuSampaiDuaPuluh,--RIGHT(#REF!,1)+1))</definedName>
    <definedName name="ratus3" localSheetId="33">" "&amp;INDEX([0]!idxRatusan,--LEFT(TEXT(RIGHT(#REF!,3),"000"),1)+1)&amp;" "&amp;IF(--RIGHT(#REF!,2)&lt;=20,INDEX([0]!idxSatuSampaiDuaPuluh,--LEFT(RIGHT(#REF!,2),2)+1),INDEX([0]!idxSatuSampaiDuaPuluh,--LEFT(RIGHT(#REF!,2),1)+1)&amp;" puluh "&amp;INDEX([0]!idxSatuSampaiDuaPuluh,--RIGHT(#REF!,1)+1))</definedName>
    <definedName name="ratus3" localSheetId="34">" "&amp;INDEX([0]!idxRatusan,--LEFT(TEXT(RIGHT(#REF!,3),"000"),1)+1)&amp;" "&amp;IF(--RIGHT(#REF!,2)&lt;=20,INDEX([0]!idxSatuSampaiDuaPuluh,--LEFT(RIGHT(#REF!,2),2)+1),INDEX([0]!idxSatuSampaiDuaPuluh,--LEFT(RIGHT(#REF!,2),1)+1)&amp;" puluh "&amp;INDEX([0]!idxSatuSampaiDuaPuluh,--RIGHT(#REF!,1)+1))</definedName>
    <definedName name="ratus3" localSheetId="35">" "&amp;INDEX([0]!idxRatusan,--LEFT(TEXT(RIGHT(#REF!,3),"000"),1)+1)&amp;" "&amp;IF(--RIGHT(#REF!,2)&lt;=20,INDEX([0]!idxSatuSampaiDuaPuluh,--LEFT(RIGHT(#REF!,2),2)+1),INDEX([0]!idxSatuSampaiDuaPuluh,--LEFT(RIGHT(#REF!,2),1)+1)&amp;" puluh "&amp;INDEX([0]!idxSatuSampaiDuaPuluh,--RIGHT(#REF!,1)+1))</definedName>
    <definedName name="ratus3" localSheetId="39">" "&amp;INDEX([0]!idxRatusan,--LEFT(TEXT(RIGHT(#REF!,3),"000"),1)+1)&amp;" "&amp;IF(--RIGHT(#REF!,2)&lt;=20,INDEX([0]!idxSatuSampaiDuaPuluh,--LEFT(RIGHT(#REF!,2),2)+1),INDEX([0]!idxSatuSampaiDuaPuluh,--LEFT(RIGHT(#REF!,2),1)+1)&amp;" puluh "&amp;INDEX([0]!idxSatuSampaiDuaPuluh,--RIGHT(#REF!,1)+1))</definedName>
    <definedName name="ratus3" localSheetId="40">" "&amp;INDEX([0]!idxRatusan,--LEFT(TEXT(RIGHT(#REF!,3),"000"),1)+1)&amp;" "&amp;IF(--RIGHT(#REF!,2)&lt;=20,INDEX([0]!idxSatuSampaiDuaPuluh,--LEFT(RIGHT(#REF!,2),2)+1),INDEX([0]!idxSatuSampaiDuaPuluh,--LEFT(RIGHT(#REF!,2),1)+1)&amp;" puluh "&amp;INDEX([0]!idxSatuSampaiDuaPuluh,--RIGHT(#REF!,1)+1))</definedName>
    <definedName name="ratus3" localSheetId="37">" "&amp;INDEX([0]!idxRatusan,--LEFT(TEXT(RIGHT(#REF!,3),"000"),1)+1)&amp;" "&amp;IF(--RIGHT(#REF!,2)&lt;=20,INDEX([0]!idxSatuSampaiDuaPuluh,--LEFT(RIGHT(#REF!,2),2)+1),INDEX([0]!idxSatuSampaiDuaPuluh,--LEFT(RIGHT(#REF!,2),1)+1)&amp;" puluh "&amp;INDEX([0]!idxSatuSampaiDuaPuluh,--RIGHT(#REF!,1)+1))</definedName>
    <definedName name="ratus3" localSheetId="38">" "&amp;INDEX([0]!idxRatusan,--LEFT(TEXT(RIGHT(#REF!,3),"000"),1)+1)&amp;" "&amp;IF(--RIGHT(#REF!,2)&lt;=20,INDEX([0]!idxSatuSampaiDuaPuluh,--LEFT(RIGHT(#REF!,2),2)+1),INDEX([0]!idxSatuSampaiDuaPuluh,--LEFT(RIGHT(#REF!,2),1)+1)&amp;" puluh "&amp;INDEX([0]!idxSatuSampaiDuaPuluh,--RIGHT(#REF!,1)+1))</definedName>
    <definedName name="ratus3" localSheetId="19">" "&amp;INDEX([0]!idxRatusan,--LEFT(TEXT(RIGHT(#REF!,3),"000"),1)+1)&amp;" "&amp;IF(--RIGHT(#REF!,2)&lt;=20,INDEX([0]!idxSatuSampaiDuaPuluh,--LEFT(RIGHT(#REF!,2),2)+1),INDEX([0]!idxSatuSampaiDuaPuluh,--LEFT(RIGHT(#REF!,2),1)+1)&amp;" puluh "&amp;INDEX([0]!idxSatuSampaiDuaPuluh,--RIGHT(#REF!,1)+1))</definedName>
    <definedName name="ratus3" localSheetId="20">" "&amp;INDEX([0]!idxRatusan,--LEFT(TEXT(RIGHT(#REF!,3),"000"),1)+1)&amp;" "&amp;IF(--RIGHT(#REF!,2)&lt;=20,INDEX([0]!idxSatuSampaiDuaPuluh,--LEFT(RIGHT(#REF!,2),2)+1),INDEX([0]!idxSatuSampaiDuaPuluh,--LEFT(RIGHT(#REF!,2),1)+1)&amp;" puluh "&amp;INDEX([0]!idxSatuSampaiDuaPuluh,--RIGHT(#REF!,1)+1))</definedName>
    <definedName name="ratus3" localSheetId="12">" "&amp;INDEX([0]!idxRatusan,--LEFT(TEXT(RIGHT(#REF!,3),"000"),1)+1)&amp;" "&amp;IF(--RIGHT(#REF!,2)&lt;=20,INDEX([0]!idxSatuSampaiDuaPuluh,--LEFT(RIGHT(#REF!,2),2)+1),INDEX([0]!idxSatuSampaiDuaPuluh,--LEFT(RIGHT(#REF!,2),1)+1)&amp;" puluh "&amp;INDEX([0]!idxSatuSampaiDuaPuluh,--RIGHT(#REF!,1)+1))</definedName>
    <definedName name="ratus3" localSheetId="13">" "&amp;INDEX([0]!idxRatusan,--LEFT(TEXT(RIGHT(#REF!,3),"000"),1)+1)&amp;" "&amp;IF(--RIGHT(#REF!,2)&lt;=20,INDEX([0]!idxSatuSampaiDuaPuluh,--LEFT(RIGHT(#REF!,2),2)+1),INDEX([0]!idxSatuSampaiDuaPuluh,--LEFT(RIGHT(#REF!,2),1)+1)&amp;" puluh "&amp;INDEX([0]!idxSatuSampaiDuaPuluh,--RIGHT(#REF!,1)+1))</definedName>
    <definedName name="ratus3" localSheetId="14">" "&amp;INDEX([0]!idxRatusan,--LEFT(TEXT(RIGHT(#REF!,3),"000"),1)+1)&amp;" "&amp;IF(--RIGHT(#REF!,2)&lt;=20,INDEX([0]!idxSatuSampaiDuaPuluh,--LEFT(RIGHT(#REF!,2),2)+1),INDEX([0]!idxSatuSampaiDuaPuluh,--LEFT(RIGHT(#REF!,2),1)+1)&amp;" puluh "&amp;INDEX([0]!idxSatuSampaiDuaPuluh,--RIGHT(#REF!,1)+1))</definedName>
    <definedName name="ratus3" localSheetId="15">" "&amp;INDEX([0]!idxRatusan,--LEFT(TEXT(RIGHT(#REF!,3),"000"),1)+1)&amp;" "&amp;IF(--RIGHT(#REF!,2)&lt;=20,INDEX([0]!idxSatuSampaiDuaPuluh,--LEFT(RIGHT(#REF!,2),2)+1),INDEX([0]!idxSatuSampaiDuaPuluh,--LEFT(RIGHT(#REF!,2),1)+1)&amp;" puluh "&amp;INDEX([0]!idxSatuSampaiDuaPuluh,--RIGHT(#REF!,1)+1))</definedName>
    <definedName name="ratus3" localSheetId="16">" "&amp;INDEX([0]!idxRatusan,--LEFT(TEXT(RIGHT(#REF!,3),"000"),1)+1)&amp;" "&amp;IF(--RIGHT(#REF!,2)&lt;=20,INDEX([0]!idxSatuSampaiDuaPuluh,--LEFT(RIGHT(#REF!,2),2)+1),INDEX([0]!idxSatuSampaiDuaPuluh,--LEFT(RIGHT(#REF!,2),1)+1)&amp;" puluh "&amp;INDEX([0]!idxSatuSampaiDuaPuluh,--RIGHT(#REF!,1)+1))</definedName>
    <definedName name="ratus3" localSheetId="17">" "&amp;INDEX([0]!idxRatusan,--LEFT(TEXT(RIGHT(#REF!,3),"000"),1)+1)&amp;" "&amp;IF(--RIGHT(#REF!,2)&lt;=20,INDEX([0]!idxSatuSampaiDuaPuluh,--LEFT(RIGHT(#REF!,2),2)+1),INDEX([0]!idxSatuSampaiDuaPuluh,--LEFT(RIGHT(#REF!,2),1)+1)&amp;" puluh "&amp;INDEX([0]!idxSatuSampaiDuaPuluh,--RIGHT(#REF!,1)+1))</definedName>
    <definedName name="ratus3" localSheetId="18">" "&amp;INDEX([0]!idxRatusan,--LEFT(TEXT(RIGHT(#REF!,3),"000"),1)+1)&amp;" "&amp;IF(--RIGHT(#REF!,2)&lt;=20,INDEX([0]!idxSatuSampaiDuaPuluh,--LEFT(RIGHT(#REF!,2),2)+1),INDEX([0]!idxSatuSampaiDuaPuluh,--LEFT(RIGHT(#REF!,2),1)+1)&amp;" puluh "&amp;INDEX([0]!idxSatuSampaiDuaPuluh,--RIGHT(#REF!,1)+1))</definedName>
    <definedName name="ratus3" localSheetId="1">" "&amp;INDEX([0]!idxRatusan,--LEFT(TEXT(RIGHT(#REF!,3),"000"),1)+1)&amp;" "&amp;IF(--RIGHT(#REF!,2)&lt;=20,INDEX([0]!idxSatuSampaiDuaPuluh,--LEFT(RIGHT(#REF!,2),2)+1),INDEX([0]!idxSatuSampaiDuaPuluh,--LEFT(RIGHT(#REF!,2),1)+1)&amp;" puluh "&amp;INDEX([0]!idxSatuSampaiDuaPuluh,--RIGHT(#REF!,1)+1))</definedName>
    <definedName name="ratus3" localSheetId="2">" "&amp;INDEX([0]!idxRatusan,--LEFT(TEXT(RIGHT(#REF!,3),"000"),1)+1)&amp;" "&amp;IF(--RIGHT(#REF!,2)&lt;=20,INDEX([0]!idxSatuSampaiDuaPuluh,--LEFT(RIGHT(#REF!,2),2)+1),INDEX([0]!idxSatuSampaiDuaPuluh,--LEFT(RIGHT(#REF!,2),1)+1)&amp;" puluh "&amp;INDEX([0]!idxSatuSampaiDuaPuluh,--RIGHT(#REF!,1)+1))</definedName>
    <definedName name="ratus3" localSheetId="3">" "&amp;INDEX([0]!idxRatusan,--LEFT(TEXT(RIGHT(#REF!,3),"000"),1)+1)&amp;" "&amp;IF(--RIGHT(#REF!,2)&lt;=20,INDEX([0]!idxSatuSampaiDuaPuluh,--LEFT(RIGHT(#REF!,2),2)+1),INDEX([0]!idxSatuSampaiDuaPuluh,--LEFT(RIGHT(#REF!,2),1)+1)&amp;" puluh "&amp;INDEX([0]!idxSatuSampaiDuaPuluh,--RIGHT(#REF!,1)+1))</definedName>
    <definedName name="ratus3" localSheetId="4">" "&amp;INDEX([0]!idxRatusan,--LEFT(TEXT(RIGHT(#REF!,3),"000"),1)+1)&amp;" "&amp;IF(--RIGHT(#REF!,2)&lt;=20,INDEX([0]!idxSatuSampaiDuaPuluh,--LEFT(RIGHT(#REF!,2),2)+1),INDEX([0]!idxSatuSampaiDuaPuluh,--LEFT(RIGHT(#REF!,2),1)+1)&amp;" puluh "&amp;INDEX([0]!idxSatuSampaiDuaPuluh,--RIGHT(#REF!,1)+1))</definedName>
    <definedName name="ratus3" localSheetId="5">" "&amp;INDEX([0]!idxRatusan,--LEFT(TEXT(RIGHT(#REF!,3),"000"),1)+1)&amp;" "&amp;IF(--RIGHT(#REF!,2)&lt;=20,INDEX([0]!idxSatuSampaiDuaPuluh,--LEFT(RIGHT(#REF!,2),2)+1),INDEX([0]!idxSatuSampaiDuaPuluh,--LEFT(RIGHT(#REF!,2),1)+1)&amp;" puluh "&amp;INDEX([0]!idxSatuSampaiDuaPuluh,--RIGHT(#REF!,1)+1))</definedName>
    <definedName name="ratus3" localSheetId="6">" "&amp;INDEX([0]!idxRatusan,--LEFT(TEXT(RIGHT(#REF!,3),"000"),1)+1)&amp;" "&amp;IF(--RIGHT(#REF!,2)&lt;=20,INDEX([0]!idxSatuSampaiDuaPuluh,--LEFT(RIGHT(#REF!,2),2)+1),INDEX([0]!idxSatuSampaiDuaPuluh,--LEFT(RIGHT(#REF!,2),1)+1)&amp;" puluh "&amp;INDEX([0]!idxSatuSampaiDuaPuluh,--RIGHT(#REF!,1)+1))</definedName>
    <definedName name="ratus3" localSheetId="7">" "&amp;INDEX([0]!idxRatusan,--LEFT(TEXT(RIGHT(#REF!,3),"000"),1)+1)&amp;" "&amp;IF(--RIGHT(#REF!,2)&lt;=20,INDEX([0]!idxSatuSampaiDuaPuluh,--LEFT(RIGHT(#REF!,2),2)+1),INDEX([0]!idxSatuSampaiDuaPuluh,--LEFT(RIGHT(#REF!,2),1)+1)&amp;" puluh "&amp;INDEX([0]!idxSatuSampaiDuaPuluh,--RIGHT(#REF!,1)+1))</definedName>
    <definedName name="ratus3">" "&amp;INDEX(idxRatusan,--LEFT(TEXT(RIGHT(#REF!,3),"000"),1)+1)&amp;" "&amp;IF(--RIGHT(#REF!,2)&lt;=20,INDEX(idxSatuSampaiDuaPuluh,--LEFT(RIGHT(#REF!,2),2)+1),INDEX(idxSatuSampaiDuaPuluh,--LEFT(RIGHT(#REF!,2),1)+1)&amp;" puluh "&amp;INDEX(idxSatuSampaiDuaPuluh,--RIGHT(#REF!,1)+1))</definedName>
    <definedName name="ratus4" localSheetId="32">" "&amp;INDEX([0]!idxRatusan,--LEFT(TEXT(RIGHT(#REF!,3),"000"),1)+1)&amp;" "&amp;IF(--RIGHT(#REF!,2)&lt;=20,INDEX([0]!idxSatuSampaiDuaPuluh,--LEFT(RIGHT(#REF!,2),2)+1),INDEX([0]!idxSatuSampaiDuaPuluh,--LEFT(RIGHT(#REF!,2),1)+1)&amp;" puluh "&amp;INDEX([0]!idxSatuSampaiDuaPuluh,--RIGHT(#REF!,1)+1))</definedName>
    <definedName name="ratus4" localSheetId="33">" "&amp;INDEX([0]!idxRatusan,--LEFT(TEXT(RIGHT(#REF!,3),"000"),1)+1)&amp;" "&amp;IF(--RIGHT(#REF!,2)&lt;=20,INDEX([0]!idxSatuSampaiDuaPuluh,--LEFT(RIGHT(#REF!,2),2)+1),INDEX([0]!idxSatuSampaiDuaPuluh,--LEFT(RIGHT(#REF!,2),1)+1)&amp;" puluh "&amp;INDEX([0]!idxSatuSampaiDuaPuluh,--RIGHT(#REF!,1)+1))</definedName>
    <definedName name="ratus4" localSheetId="34">" "&amp;INDEX([0]!idxRatusan,--LEFT(TEXT(RIGHT(#REF!,3),"000"),1)+1)&amp;" "&amp;IF(--RIGHT(#REF!,2)&lt;=20,INDEX([0]!idxSatuSampaiDuaPuluh,--LEFT(RIGHT(#REF!,2),2)+1),INDEX([0]!idxSatuSampaiDuaPuluh,--LEFT(RIGHT(#REF!,2),1)+1)&amp;" puluh "&amp;INDEX([0]!idxSatuSampaiDuaPuluh,--RIGHT(#REF!,1)+1))</definedName>
    <definedName name="ratus4" localSheetId="35">" "&amp;INDEX([0]!idxRatusan,--LEFT(TEXT(RIGHT(#REF!,3),"000"),1)+1)&amp;" "&amp;IF(--RIGHT(#REF!,2)&lt;=20,INDEX([0]!idxSatuSampaiDuaPuluh,--LEFT(RIGHT(#REF!,2),2)+1),INDEX([0]!idxSatuSampaiDuaPuluh,--LEFT(RIGHT(#REF!,2),1)+1)&amp;" puluh "&amp;INDEX([0]!idxSatuSampaiDuaPuluh,--RIGHT(#REF!,1)+1))</definedName>
    <definedName name="ratus4" localSheetId="39">" "&amp;INDEX([0]!idxRatusan,--LEFT(TEXT(RIGHT(#REF!,3),"000"),1)+1)&amp;" "&amp;IF(--RIGHT(#REF!,2)&lt;=20,INDEX([0]!idxSatuSampaiDuaPuluh,--LEFT(RIGHT(#REF!,2),2)+1),INDEX([0]!idxSatuSampaiDuaPuluh,--LEFT(RIGHT(#REF!,2),1)+1)&amp;" puluh "&amp;INDEX([0]!idxSatuSampaiDuaPuluh,--RIGHT(#REF!,1)+1))</definedName>
    <definedName name="ratus4" localSheetId="40">" "&amp;INDEX([0]!idxRatusan,--LEFT(TEXT(RIGHT(#REF!,3),"000"),1)+1)&amp;" "&amp;IF(--RIGHT(#REF!,2)&lt;=20,INDEX([0]!idxSatuSampaiDuaPuluh,--LEFT(RIGHT(#REF!,2),2)+1),INDEX([0]!idxSatuSampaiDuaPuluh,--LEFT(RIGHT(#REF!,2),1)+1)&amp;" puluh "&amp;INDEX([0]!idxSatuSampaiDuaPuluh,--RIGHT(#REF!,1)+1))</definedName>
    <definedName name="ratus4" localSheetId="37">" "&amp;INDEX([0]!idxRatusan,--LEFT(TEXT(RIGHT(#REF!,3),"000"),1)+1)&amp;" "&amp;IF(--RIGHT(#REF!,2)&lt;=20,INDEX([0]!idxSatuSampaiDuaPuluh,--LEFT(RIGHT(#REF!,2),2)+1),INDEX([0]!idxSatuSampaiDuaPuluh,--LEFT(RIGHT(#REF!,2),1)+1)&amp;" puluh "&amp;INDEX([0]!idxSatuSampaiDuaPuluh,--RIGHT(#REF!,1)+1))</definedName>
    <definedName name="ratus4" localSheetId="38">" "&amp;INDEX([0]!idxRatusan,--LEFT(TEXT(RIGHT(#REF!,3),"000"),1)+1)&amp;" "&amp;IF(--RIGHT(#REF!,2)&lt;=20,INDEX([0]!idxSatuSampaiDuaPuluh,--LEFT(RIGHT(#REF!,2),2)+1),INDEX([0]!idxSatuSampaiDuaPuluh,--LEFT(RIGHT(#REF!,2),1)+1)&amp;" puluh "&amp;INDEX([0]!idxSatuSampaiDuaPuluh,--RIGHT(#REF!,1)+1))</definedName>
    <definedName name="ratus4" localSheetId="19">" "&amp;INDEX([0]!idxRatusan,--LEFT(TEXT(RIGHT(#REF!,3),"000"),1)+1)&amp;" "&amp;IF(--RIGHT(#REF!,2)&lt;=20,INDEX([0]!idxSatuSampaiDuaPuluh,--LEFT(RIGHT(#REF!,2),2)+1),INDEX([0]!idxSatuSampaiDuaPuluh,--LEFT(RIGHT(#REF!,2),1)+1)&amp;" puluh "&amp;INDEX([0]!idxSatuSampaiDuaPuluh,--RIGHT(#REF!,1)+1))</definedName>
    <definedName name="ratus4" localSheetId="20">" "&amp;INDEX([0]!idxRatusan,--LEFT(TEXT(RIGHT(#REF!,3),"000"),1)+1)&amp;" "&amp;IF(--RIGHT(#REF!,2)&lt;=20,INDEX([0]!idxSatuSampaiDuaPuluh,--LEFT(RIGHT(#REF!,2),2)+1),INDEX([0]!idxSatuSampaiDuaPuluh,--LEFT(RIGHT(#REF!,2),1)+1)&amp;" puluh "&amp;INDEX([0]!idxSatuSampaiDuaPuluh,--RIGHT(#REF!,1)+1))</definedName>
    <definedName name="ratus4" localSheetId="12">" "&amp;INDEX([0]!idxRatusan,--LEFT(TEXT(RIGHT(#REF!,3),"000"),1)+1)&amp;" "&amp;IF(--RIGHT(#REF!,2)&lt;=20,INDEX([0]!idxSatuSampaiDuaPuluh,--LEFT(RIGHT(#REF!,2),2)+1),INDEX([0]!idxSatuSampaiDuaPuluh,--LEFT(RIGHT(#REF!,2),1)+1)&amp;" puluh "&amp;INDEX([0]!idxSatuSampaiDuaPuluh,--RIGHT(#REF!,1)+1))</definedName>
    <definedName name="ratus4" localSheetId="13">" "&amp;INDEX([0]!idxRatusan,--LEFT(TEXT(RIGHT(#REF!,3),"000"),1)+1)&amp;" "&amp;IF(--RIGHT(#REF!,2)&lt;=20,INDEX([0]!idxSatuSampaiDuaPuluh,--LEFT(RIGHT(#REF!,2),2)+1),INDEX([0]!idxSatuSampaiDuaPuluh,--LEFT(RIGHT(#REF!,2),1)+1)&amp;" puluh "&amp;INDEX([0]!idxSatuSampaiDuaPuluh,--RIGHT(#REF!,1)+1))</definedName>
    <definedName name="ratus4" localSheetId="14">" "&amp;INDEX([0]!idxRatusan,--LEFT(TEXT(RIGHT(#REF!,3),"000"),1)+1)&amp;" "&amp;IF(--RIGHT(#REF!,2)&lt;=20,INDEX([0]!idxSatuSampaiDuaPuluh,--LEFT(RIGHT(#REF!,2),2)+1),INDEX([0]!idxSatuSampaiDuaPuluh,--LEFT(RIGHT(#REF!,2),1)+1)&amp;" puluh "&amp;INDEX([0]!idxSatuSampaiDuaPuluh,--RIGHT(#REF!,1)+1))</definedName>
    <definedName name="ratus4" localSheetId="15">" "&amp;INDEX([0]!idxRatusan,--LEFT(TEXT(RIGHT(#REF!,3),"000"),1)+1)&amp;" "&amp;IF(--RIGHT(#REF!,2)&lt;=20,INDEX([0]!idxSatuSampaiDuaPuluh,--LEFT(RIGHT(#REF!,2),2)+1),INDEX([0]!idxSatuSampaiDuaPuluh,--LEFT(RIGHT(#REF!,2),1)+1)&amp;" puluh "&amp;INDEX([0]!idxSatuSampaiDuaPuluh,--RIGHT(#REF!,1)+1))</definedName>
    <definedName name="ratus4" localSheetId="16">" "&amp;INDEX([0]!idxRatusan,--LEFT(TEXT(RIGHT(#REF!,3),"000"),1)+1)&amp;" "&amp;IF(--RIGHT(#REF!,2)&lt;=20,INDEX([0]!idxSatuSampaiDuaPuluh,--LEFT(RIGHT(#REF!,2),2)+1),INDEX([0]!idxSatuSampaiDuaPuluh,--LEFT(RIGHT(#REF!,2),1)+1)&amp;" puluh "&amp;INDEX([0]!idxSatuSampaiDuaPuluh,--RIGHT(#REF!,1)+1))</definedName>
    <definedName name="ratus4" localSheetId="17">" "&amp;INDEX([0]!idxRatusan,--LEFT(TEXT(RIGHT(#REF!,3),"000"),1)+1)&amp;" "&amp;IF(--RIGHT(#REF!,2)&lt;=20,INDEX([0]!idxSatuSampaiDuaPuluh,--LEFT(RIGHT(#REF!,2),2)+1),INDEX([0]!idxSatuSampaiDuaPuluh,--LEFT(RIGHT(#REF!,2),1)+1)&amp;" puluh "&amp;INDEX([0]!idxSatuSampaiDuaPuluh,--RIGHT(#REF!,1)+1))</definedName>
    <definedName name="ratus4" localSheetId="18">" "&amp;INDEX([0]!idxRatusan,--LEFT(TEXT(RIGHT(#REF!,3),"000"),1)+1)&amp;" "&amp;IF(--RIGHT(#REF!,2)&lt;=20,INDEX([0]!idxSatuSampaiDuaPuluh,--LEFT(RIGHT(#REF!,2),2)+1),INDEX([0]!idxSatuSampaiDuaPuluh,--LEFT(RIGHT(#REF!,2),1)+1)&amp;" puluh "&amp;INDEX([0]!idxSatuSampaiDuaPuluh,--RIGHT(#REF!,1)+1))</definedName>
    <definedName name="ratus4" localSheetId="1">" "&amp;INDEX([0]!idxRatusan,--LEFT(TEXT(RIGHT(#REF!,3),"000"),1)+1)&amp;" "&amp;IF(--RIGHT(#REF!,2)&lt;=20,INDEX([0]!idxSatuSampaiDuaPuluh,--LEFT(RIGHT(#REF!,2),2)+1),INDEX([0]!idxSatuSampaiDuaPuluh,--LEFT(RIGHT(#REF!,2),1)+1)&amp;" puluh "&amp;INDEX([0]!idxSatuSampaiDuaPuluh,--RIGHT(#REF!,1)+1))</definedName>
    <definedName name="ratus4" localSheetId="2">" "&amp;INDEX([0]!idxRatusan,--LEFT(TEXT(RIGHT(#REF!,3),"000"),1)+1)&amp;" "&amp;IF(--RIGHT(#REF!,2)&lt;=20,INDEX([0]!idxSatuSampaiDuaPuluh,--LEFT(RIGHT(#REF!,2),2)+1),INDEX([0]!idxSatuSampaiDuaPuluh,--LEFT(RIGHT(#REF!,2),1)+1)&amp;" puluh "&amp;INDEX([0]!idxSatuSampaiDuaPuluh,--RIGHT(#REF!,1)+1))</definedName>
    <definedName name="ratus4" localSheetId="3">" "&amp;INDEX([0]!idxRatusan,--LEFT(TEXT(RIGHT(#REF!,3),"000"),1)+1)&amp;" "&amp;IF(--RIGHT(#REF!,2)&lt;=20,INDEX([0]!idxSatuSampaiDuaPuluh,--LEFT(RIGHT(#REF!,2),2)+1),INDEX([0]!idxSatuSampaiDuaPuluh,--LEFT(RIGHT(#REF!,2),1)+1)&amp;" puluh "&amp;INDEX([0]!idxSatuSampaiDuaPuluh,--RIGHT(#REF!,1)+1))</definedName>
    <definedName name="ratus4" localSheetId="4">" "&amp;INDEX([0]!idxRatusan,--LEFT(TEXT(RIGHT(#REF!,3),"000"),1)+1)&amp;" "&amp;IF(--RIGHT(#REF!,2)&lt;=20,INDEX([0]!idxSatuSampaiDuaPuluh,--LEFT(RIGHT(#REF!,2),2)+1),INDEX([0]!idxSatuSampaiDuaPuluh,--LEFT(RIGHT(#REF!,2),1)+1)&amp;" puluh "&amp;INDEX([0]!idxSatuSampaiDuaPuluh,--RIGHT(#REF!,1)+1))</definedName>
    <definedName name="ratus4" localSheetId="5">" "&amp;INDEX([0]!idxRatusan,--LEFT(TEXT(RIGHT(#REF!,3),"000"),1)+1)&amp;" "&amp;IF(--RIGHT(#REF!,2)&lt;=20,INDEX([0]!idxSatuSampaiDuaPuluh,--LEFT(RIGHT(#REF!,2),2)+1),INDEX([0]!idxSatuSampaiDuaPuluh,--LEFT(RIGHT(#REF!,2),1)+1)&amp;" puluh "&amp;INDEX([0]!idxSatuSampaiDuaPuluh,--RIGHT(#REF!,1)+1))</definedName>
    <definedName name="ratus4" localSheetId="6">" "&amp;INDEX([0]!idxRatusan,--LEFT(TEXT(RIGHT(#REF!,3),"000"),1)+1)&amp;" "&amp;IF(--RIGHT(#REF!,2)&lt;=20,INDEX([0]!idxSatuSampaiDuaPuluh,--LEFT(RIGHT(#REF!,2),2)+1),INDEX([0]!idxSatuSampaiDuaPuluh,--LEFT(RIGHT(#REF!,2),1)+1)&amp;" puluh "&amp;INDEX([0]!idxSatuSampaiDuaPuluh,--RIGHT(#REF!,1)+1))</definedName>
    <definedName name="ratus4" localSheetId="7">" "&amp;INDEX([0]!idxRatusan,--LEFT(TEXT(RIGHT(#REF!,3),"000"),1)+1)&amp;" "&amp;IF(--RIGHT(#REF!,2)&lt;=20,INDEX([0]!idxSatuSampaiDuaPuluh,--LEFT(RIGHT(#REF!,2),2)+1),INDEX([0]!idxSatuSampaiDuaPuluh,--LEFT(RIGHT(#REF!,2),1)+1)&amp;" puluh "&amp;INDEX([0]!idxSatuSampaiDuaPuluh,--RIGHT(#REF!,1)+1))</definedName>
    <definedName name="ratus4">" "&amp;INDEX(idxRatusan,--LEFT(TEXT(RIGHT(#REF!,3),"000"),1)+1)&amp;" "&amp;IF(--RIGHT(#REF!,2)&lt;=20,INDEX(idxSatuSampaiDuaPuluh,--LEFT(RIGHT(#REF!,2),2)+1),INDEX(idxSatuSampaiDuaPuluh,--LEFT(RIGHT(#REF!,2),1)+1)&amp;" puluh "&amp;INDEX(idxSatuSampaiDuaPuluh,--RIGHT(#REF!,1)+1))</definedName>
    <definedName name="ribu" localSheetId="32">" "&amp;INDEX([0]!idxRatusan,--LEFT(TEXT(RIGHT('KWT2'!nilai,6),REPT("0",6)),1)+1)&amp;" "&amp;IF((--MID(TEXT(RIGHT('KWT2'!nilai,6),REPT("0",6)),2,2)+1)&lt;=20,IF(--LEFT(TEXT(RIGHT('KWT2'!nilai,6),REPT("0",6)),3)=1," seribu",INDEX([0]!idxSatuSampaiDuaPuluh,--LEFT(TEXT(RIGHT('KWT2'!nilai,5),REPT("0",5)),2)+1)),INDEX([0]!idxSatuSampaiDuaPuluh,--LEFT(RIGHT('KWT2'!nilai,5),1)+1)&amp;" puluh "&amp;INDEX([0]!idxSatuSampaiDuaPuluh,--LEFT(RIGHT('KWT2'!nilai,4),1)+1))&amp;IF(OR(LEN('KWT2'!nilai)&lt;=3,--LEFT(TEXT(RIGHT('KWT2'!nilai,6),REPT("0",6)),3)={0;1}),""," ribu")</definedName>
    <definedName name="ribu" localSheetId="33">" "&amp;INDEX([0]!idxRatusan,--LEFT(TEXT(RIGHT('KWT3'!nilai,6),REPT("0",6)),1)+1)&amp;" "&amp;IF((--MID(TEXT(RIGHT('KWT3'!nilai,6),REPT("0",6)),2,2)+1)&lt;=20,IF(--LEFT(TEXT(RIGHT('KWT3'!nilai,6),REPT("0",6)),3)=1," seribu",INDEX([0]!idxSatuSampaiDuaPuluh,--LEFT(TEXT(RIGHT('KWT3'!nilai,5),REPT("0",5)),2)+1)),INDEX([0]!idxSatuSampaiDuaPuluh,--LEFT(RIGHT('KWT3'!nilai,5),1)+1)&amp;" puluh "&amp;INDEX([0]!idxSatuSampaiDuaPuluh,--LEFT(RIGHT('KWT3'!nilai,4),1)+1))&amp;IF(OR(LEN('KWT3'!nilai)&lt;=3,--LEFT(TEXT(RIGHT('KWT3'!nilai,6),REPT("0",6)),3)={0;1}),""," ribu")</definedName>
    <definedName name="ribu" localSheetId="34">" "&amp;INDEX([0]!idxRatusan,--LEFT(TEXT(RIGHT('KWT4'!nilai,6),REPT("0",6)),1)+1)&amp;" "&amp;IF((--MID(TEXT(RIGHT('KWT4'!nilai,6),REPT("0",6)),2,2)+1)&lt;=20,IF(--LEFT(TEXT(RIGHT('KWT4'!nilai,6),REPT("0",6)),3)=1," seribu",INDEX([0]!idxSatuSampaiDuaPuluh,--LEFT(TEXT(RIGHT('KWT4'!nilai,5),REPT("0",5)),2)+1)),INDEX([0]!idxSatuSampaiDuaPuluh,--LEFT(RIGHT('KWT4'!nilai,5),1)+1)&amp;" puluh "&amp;INDEX([0]!idxSatuSampaiDuaPuluh,--LEFT(RIGHT('KWT4'!nilai,4),1)+1))&amp;IF(OR(LEN('KWT4'!nilai)&lt;=3,--LEFT(TEXT(RIGHT('KWT4'!nilai,6),REPT("0",6)),3)={0;1}),""," ribu")</definedName>
    <definedName name="ribu" localSheetId="35">" "&amp;INDEX([0]!idxRatusan,--LEFT(TEXT(RIGHT('KWT5'!nilai,6),REPT("0",6)),1)+1)&amp;" "&amp;IF((--MID(TEXT(RIGHT('KWT5'!nilai,6),REPT("0",6)),2,2)+1)&lt;=20,IF(--LEFT(TEXT(RIGHT('KWT5'!nilai,6),REPT("0",6)),3)=1," seribu",INDEX([0]!idxSatuSampaiDuaPuluh,--LEFT(TEXT(RIGHT('KWT5'!nilai,5),REPT("0",5)),2)+1)),INDEX([0]!idxSatuSampaiDuaPuluh,--LEFT(RIGHT('KWT5'!nilai,5),1)+1)&amp;" puluh "&amp;INDEX([0]!idxSatuSampaiDuaPuluh,--LEFT(RIGHT('KWT5'!nilai,4),1)+1))&amp;IF(OR(LEN('KWT5'!nilai)&lt;=3,--LEFT(TEXT(RIGHT('KWT5'!nilai,6),REPT("0",6)),3)={0;1}),""," ribu")</definedName>
    <definedName name="ribu" localSheetId="39">" "&amp;INDEX([0]!idxRatusan,--LEFT(TEXT(RIGHT('KWT5 (2)'!nilai,6),REPT("0",6)),1)+1)&amp;" "&amp;IF((--MID(TEXT(RIGHT('KWT5 (2)'!nilai,6),REPT("0",6)),2,2)+1)&lt;=20,IF(--LEFT(TEXT(RIGHT('KWT5 (2)'!nilai,6),REPT("0",6)),3)=1," seribu",INDEX([0]!idxSatuSampaiDuaPuluh,--LEFT(TEXT(RIGHT('KWT5 (2)'!nilai,5),REPT("0",5)),2)+1)),INDEX([0]!idxSatuSampaiDuaPuluh,--LEFT(RIGHT('KWT5 (2)'!nilai,5),1)+1)&amp;" puluh "&amp;INDEX([0]!idxSatuSampaiDuaPuluh,--LEFT(RIGHT('KWT5 (2)'!nilai,4),1)+1))&amp;IF(OR(LEN('KWT5 (2)'!nilai)&lt;=3,--LEFT(TEXT(RIGHT('KWT5 (2)'!nilai,6),REPT("0",6)),3)={0;1}),""," ribu")</definedName>
    <definedName name="ribu" localSheetId="40">" "&amp;INDEX([0]!idxRatusan,--LEFT(TEXT(RIGHT('KWT5 (3)'!nilai,6),REPT("0",6)),1)+1)&amp;" "&amp;IF((--MID(TEXT(RIGHT('KWT5 (3)'!nilai,6),REPT("0",6)),2,2)+1)&lt;=20,IF(--LEFT(TEXT(RIGHT('KWT5 (3)'!nilai,6),REPT("0",6)),3)=1," seribu",INDEX([0]!idxSatuSampaiDuaPuluh,--LEFT(TEXT(RIGHT('KWT5 (3)'!nilai,5),REPT("0",5)),2)+1)),INDEX([0]!idxSatuSampaiDuaPuluh,--LEFT(RIGHT('KWT5 (3)'!nilai,5),1)+1)&amp;" puluh "&amp;INDEX([0]!idxSatuSampaiDuaPuluh,--LEFT(RIGHT('KWT5 (3)'!nilai,4),1)+1))&amp;IF(OR(LEN('KWT5 (3)'!nilai)&lt;=3,--LEFT(TEXT(RIGHT('KWT5 (3)'!nilai,6),REPT("0",6)),3)={0;1}),""," ribu")</definedName>
    <definedName name="ribu" localSheetId="37">" "&amp;INDEX([0]!idxRatusan,--LEFT(TEXT(RIGHT('KWT7'!nilai,6),REPT("0",6)),1)+1)&amp;" "&amp;IF((--MID(TEXT(RIGHT('KWT7'!nilai,6),REPT("0",6)),2,2)+1)&lt;=20,IF(--LEFT(TEXT(RIGHT('KWT7'!nilai,6),REPT("0",6)),3)=1," seribu",INDEX([0]!idxSatuSampaiDuaPuluh,--LEFT(TEXT(RIGHT('KWT7'!nilai,5),REPT("0",5)),2)+1)),INDEX([0]!idxSatuSampaiDuaPuluh,--LEFT(RIGHT('KWT7'!nilai,5),1)+1)&amp;" puluh "&amp;INDEX([0]!idxSatuSampaiDuaPuluh,--LEFT(RIGHT('KWT7'!nilai,4),1)+1))&amp;IF(OR(LEN('KWT7'!nilai)&lt;=3,--LEFT(TEXT(RIGHT('KWT7'!nilai,6),REPT("0",6)),3)={0;1}),""," ribu")</definedName>
    <definedName name="ribu" localSheetId="38">" "&amp;INDEX([0]!idxRatusan,--LEFT(TEXT(RIGHT('KWT8'!nilai,6),REPT("0",6)),1)+1)&amp;" "&amp;IF((--MID(TEXT(RIGHT('KWT8'!nilai,6),REPT("0",6)),2,2)+1)&lt;=20,IF(--LEFT(TEXT(RIGHT('KWT8'!nilai,6),REPT("0",6)),3)=1," seribu",INDEX([0]!idxSatuSampaiDuaPuluh,--LEFT(TEXT(RIGHT('KWT8'!nilai,5),REPT("0",5)),2)+1)),INDEX([0]!idxSatuSampaiDuaPuluh,--LEFT(RIGHT('KWT8'!nilai,5),1)+1)&amp;" puluh "&amp;INDEX([0]!idxSatuSampaiDuaPuluh,--LEFT(RIGHT('KWT8'!nilai,4),1)+1))&amp;IF(OR(LEN('KWT8'!nilai)&lt;=3,--LEFT(TEXT(RIGHT('KWT8'!nilai,6),REPT("0",6)),3)={0;1}),""," ribu")</definedName>
    <definedName name="ribu" localSheetId="19">" "&amp;INDEX([0]!idxRatusan,--LEFT(TEXT(RIGHT(SPD!nilai,6),REPT("0",6)),1)+1)&amp;" "&amp;IF((--MID(TEXT(RIGHT(SPD!nilai,6),REPT("0",6)),2,2)+1)&lt;=20,IF(--LEFT(TEXT(RIGHT(SPD!nilai,6),REPT("0",6)),3)=1," seribu",INDEX([0]!idxSatuSampaiDuaPuluh,--LEFT(TEXT(RIGHT(SPD!nilai,5),REPT("0",5)),2)+1)),INDEX([0]!idxSatuSampaiDuaPuluh,--LEFT(RIGHT(SPD!nilai,5),1)+1)&amp;" puluh "&amp;INDEX([0]!idxSatuSampaiDuaPuluh,--LEFT(RIGHT(SPD!nilai,4),1)+1))&amp;IF(OR(LEN(SPD!nilai)&lt;=3,--LEFT(TEXT(RIGHT(SPD!nilai,6),REPT("0",6)),3)={0;1}),""," ribu")</definedName>
    <definedName name="ribu" localSheetId="20">" "&amp;INDEX([0]!idxRatusan,--LEFT(TEXT(RIGHT('SPD (2)'!nilai,6),REPT("0",6)),1)+1)&amp;" "&amp;IF((--MID(TEXT(RIGHT('SPD (2)'!nilai,6),REPT("0",6)),2,2)+1)&lt;=20,IF(--LEFT(TEXT(RIGHT('SPD (2)'!nilai,6),REPT("0",6)),3)=1," seribu",INDEX([0]!idxSatuSampaiDuaPuluh,--LEFT(TEXT(RIGHT('SPD (2)'!nilai,5),REPT("0",5)),2)+1)),INDEX([0]!idxSatuSampaiDuaPuluh,--LEFT(RIGHT('SPD (2)'!nilai,5),1)+1)&amp;" puluh "&amp;INDEX([0]!idxSatuSampaiDuaPuluh,--LEFT(RIGHT('SPD (2)'!nilai,4),1)+1))&amp;IF(OR(LEN('SPD (2)'!nilai)&lt;=3,--LEFT(TEXT(RIGHT('SPD (2)'!nilai,6),REPT("0",6)),3)={0;1}),""," ribu")</definedName>
    <definedName name="ribu" localSheetId="12">" "&amp;INDEX([0]!idxRatusan,--LEFT(TEXT(RIGHT('SPD2'!nilai,6),REPT("0",6)),1)+1)&amp;" "&amp;IF((--MID(TEXT(RIGHT('SPD2'!nilai,6),REPT("0",6)),2,2)+1)&lt;=20,IF(--LEFT(TEXT(RIGHT('SPD2'!nilai,6),REPT("0",6)),3)=1," seribu",INDEX([0]!idxSatuSampaiDuaPuluh,--LEFT(TEXT(RIGHT('SPD2'!nilai,5),REPT("0",5)),2)+1)),INDEX([0]!idxSatuSampaiDuaPuluh,--LEFT(RIGHT('SPD2'!nilai,5),1)+1)&amp;" puluh "&amp;INDEX([0]!idxSatuSampaiDuaPuluh,--LEFT(RIGHT('SPD2'!nilai,4),1)+1))&amp;IF(OR(LEN('SPD2'!nilai)&lt;=3,--LEFT(TEXT(RIGHT('SPD2'!nilai,6),REPT("0",6)),3)={0;1}),""," ribu")</definedName>
    <definedName name="ribu" localSheetId="13">" "&amp;INDEX([0]!idxRatusan,--LEFT(TEXT(RIGHT('SPD3'!nilai,6),REPT("0",6)),1)+1)&amp;" "&amp;IF((--MID(TEXT(RIGHT('SPD3'!nilai,6),REPT("0",6)),2,2)+1)&lt;=20,IF(--LEFT(TEXT(RIGHT('SPD3'!nilai,6),REPT("0",6)),3)=1," seribu",INDEX([0]!idxSatuSampaiDuaPuluh,--LEFT(TEXT(RIGHT('SPD3'!nilai,5),REPT("0",5)),2)+1)),INDEX([0]!idxSatuSampaiDuaPuluh,--LEFT(RIGHT('SPD3'!nilai,5),1)+1)&amp;" puluh "&amp;INDEX([0]!idxSatuSampaiDuaPuluh,--LEFT(RIGHT('SPD3'!nilai,4),1)+1))&amp;IF(OR(LEN('SPD3'!nilai)&lt;=3,--LEFT(TEXT(RIGHT('SPD3'!nilai,6),REPT("0",6)),3)={0;1}),""," ribu")</definedName>
    <definedName name="ribu" localSheetId="14">" "&amp;INDEX([0]!idxRatusan,--LEFT(TEXT(RIGHT('SPD4'!nilai,6),REPT("0",6)),1)+1)&amp;" "&amp;IF((--MID(TEXT(RIGHT('SPD4'!nilai,6),REPT("0",6)),2,2)+1)&lt;=20,IF(--LEFT(TEXT(RIGHT('SPD4'!nilai,6),REPT("0",6)),3)=1," seribu",INDEX([0]!idxSatuSampaiDuaPuluh,--LEFT(TEXT(RIGHT('SPD4'!nilai,5),REPT("0",5)),2)+1)),INDEX([0]!idxSatuSampaiDuaPuluh,--LEFT(RIGHT('SPD4'!nilai,5),1)+1)&amp;" puluh "&amp;INDEX([0]!idxSatuSampaiDuaPuluh,--LEFT(RIGHT('SPD4'!nilai,4),1)+1))&amp;IF(OR(LEN('SPD4'!nilai)&lt;=3,--LEFT(TEXT(RIGHT('SPD4'!nilai,6),REPT("0",6)),3)={0;1}),""," ribu")</definedName>
    <definedName name="ribu" localSheetId="15">" "&amp;INDEX([0]!idxRatusan,--LEFT(TEXT(RIGHT('SPD5'!nilai,6),REPT("0",6)),1)+1)&amp;" "&amp;IF((--MID(TEXT(RIGHT('SPD5'!nilai,6),REPT("0",6)),2,2)+1)&lt;=20,IF(--LEFT(TEXT(RIGHT('SPD5'!nilai,6),REPT("0",6)),3)=1," seribu",INDEX([0]!idxSatuSampaiDuaPuluh,--LEFT(TEXT(RIGHT('SPD5'!nilai,5),REPT("0",5)),2)+1)),INDEX([0]!idxSatuSampaiDuaPuluh,--LEFT(RIGHT('SPD5'!nilai,5),1)+1)&amp;" puluh "&amp;INDEX([0]!idxSatuSampaiDuaPuluh,--LEFT(RIGHT('SPD5'!nilai,4),1)+1))&amp;IF(OR(LEN('SPD5'!nilai)&lt;=3,--LEFT(TEXT(RIGHT('SPD5'!nilai,6),REPT("0",6)),3)={0;1}),""," ribu")</definedName>
    <definedName name="ribu" localSheetId="16">" "&amp;INDEX([0]!idxRatusan,--LEFT(TEXT(RIGHT('SPD6'!nilai,6),REPT("0",6)),1)+1)&amp;" "&amp;IF((--MID(TEXT(RIGHT('SPD6'!nilai,6),REPT("0",6)),2,2)+1)&lt;=20,IF(--LEFT(TEXT(RIGHT('SPD6'!nilai,6),REPT("0",6)),3)=1," seribu",INDEX([0]!idxSatuSampaiDuaPuluh,--LEFT(TEXT(RIGHT('SPD6'!nilai,5),REPT("0",5)),2)+1)),INDEX([0]!idxSatuSampaiDuaPuluh,--LEFT(RIGHT('SPD6'!nilai,5),1)+1)&amp;" puluh "&amp;INDEX([0]!idxSatuSampaiDuaPuluh,--LEFT(RIGHT('SPD6'!nilai,4),1)+1))&amp;IF(OR(LEN('SPD6'!nilai)&lt;=3,--LEFT(TEXT(RIGHT('SPD6'!nilai,6),REPT("0",6)),3)={0;1}),""," ribu")</definedName>
    <definedName name="ribu" localSheetId="17">" "&amp;INDEX([0]!idxRatusan,--LEFT(TEXT(RIGHT('SPD7'!nilai,6),REPT("0",6)),1)+1)&amp;" "&amp;IF((--MID(TEXT(RIGHT('SPD7'!nilai,6),REPT("0",6)),2,2)+1)&lt;=20,IF(--LEFT(TEXT(RIGHT('SPD7'!nilai,6),REPT("0",6)),3)=1," seribu",INDEX([0]!idxSatuSampaiDuaPuluh,--LEFT(TEXT(RIGHT('SPD7'!nilai,5),REPT("0",5)),2)+1)),INDEX([0]!idxSatuSampaiDuaPuluh,--LEFT(RIGHT('SPD7'!nilai,5),1)+1)&amp;" puluh "&amp;INDEX([0]!idxSatuSampaiDuaPuluh,--LEFT(RIGHT('SPD7'!nilai,4),1)+1))&amp;IF(OR(LEN('SPD7'!nilai)&lt;=3,--LEFT(TEXT(RIGHT('SPD7'!nilai,6),REPT("0",6)),3)={0;1}),""," ribu")</definedName>
    <definedName name="ribu" localSheetId="18">" "&amp;INDEX([0]!idxRatusan,--LEFT(TEXT(RIGHT('SPD8'!nilai,6),REPT("0",6)),1)+1)&amp;" "&amp;IF((--MID(TEXT(RIGHT('SPD8'!nilai,6),REPT("0",6)),2,2)+1)&lt;=20,IF(--LEFT(TEXT(RIGHT('SPD8'!nilai,6),REPT("0",6)),3)=1," seribu",INDEX([0]!idxSatuSampaiDuaPuluh,--LEFT(TEXT(RIGHT('SPD8'!nilai,5),REPT("0",5)),2)+1)),INDEX([0]!idxSatuSampaiDuaPuluh,--LEFT(RIGHT('SPD8'!nilai,5),1)+1)&amp;" puluh "&amp;INDEX([0]!idxSatuSampaiDuaPuluh,--LEFT(RIGHT('SPD8'!nilai,4),1)+1))&amp;IF(OR(LEN('SPD8'!nilai)&lt;=3,--LEFT(TEXT(RIGHT('SPD8'!nilai,6),REPT("0",6)),3)={0;1}),""," ribu")</definedName>
    <definedName name="ribu" localSheetId="1">" "&amp;INDEX([0]!idxRatusan,--LEFT(TEXT(RIGHT(Terbilang2!nilai,6),REPT("0",6)),1)+1)&amp;" "&amp;IF((--MID(TEXT(RIGHT(Terbilang2!nilai,6),REPT("0",6)),2,2)+1)&lt;=20,IF(--LEFT(TEXT(RIGHT(Terbilang2!nilai,6),REPT("0",6)),3)=1," seribu",INDEX([0]!idxSatuSampaiDuaPuluh,--LEFT(TEXT(RIGHT(Terbilang2!nilai,5),REPT("0",5)),2)+1)),INDEX([0]!idxSatuSampaiDuaPuluh,--LEFT(RIGHT(Terbilang2!nilai,5),1)+1)&amp;" puluh "&amp;INDEX([0]!idxSatuSampaiDuaPuluh,--LEFT(RIGHT(Terbilang2!nilai,4),1)+1))&amp;IF(OR(LEN(Terbilang2!nilai)&lt;=3,--LEFT(TEXT(RIGHT(Terbilang2!nilai,6),REPT("0",6)),3)={0;1}),""," ribu")</definedName>
    <definedName name="ribu" localSheetId="2">" "&amp;INDEX([0]!idxRatusan,--LEFT(TEXT(RIGHT(Terbilang3!nilai,6),REPT("0",6)),1)+1)&amp;" "&amp;IF((--MID(TEXT(RIGHT(Terbilang3!nilai,6),REPT("0",6)),2,2)+1)&lt;=20,IF(--LEFT(TEXT(RIGHT(Terbilang3!nilai,6),REPT("0",6)),3)=1," seribu",INDEX([0]!idxSatuSampaiDuaPuluh,--LEFT(TEXT(RIGHT(Terbilang3!nilai,5),REPT("0",5)),2)+1)),INDEX([0]!idxSatuSampaiDuaPuluh,--LEFT(RIGHT(Terbilang3!nilai,5),1)+1)&amp;" puluh "&amp;INDEX([0]!idxSatuSampaiDuaPuluh,--LEFT(RIGHT(Terbilang3!nilai,4),1)+1))&amp;IF(OR(LEN(Terbilang3!nilai)&lt;=3,--LEFT(TEXT(RIGHT(Terbilang3!nilai,6),REPT("0",6)),3)={0;1}),""," ribu")</definedName>
    <definedName name="ribu" localSheetId="3">" "&amp;INDEX([0]!idxRatusan,--LEFT(TEXT(RIGHT(Terbilang4!nilai,6),REPT("0",6)),1)+1)&amp;" "&amp;IF((--MID(TEXT(RIGHT(Terbilang4!nilai,6),REPT("0",6)),2,2)+1)&lt;=20,IF(--LEFT(TEXT(RIGHT(Terbilang4!nilai,6),REPT("0",6)),3)=1," seribu",INDEX([0]!idxSatuSampaiDuaPuluh,--LEFT(TEXT(RIGHT(Terbilang4!nilai,5),REPT("0",5)),2)+1)),INDEX([0]!idxSatuSampaiDuaPuluh,--LEFT(RIGHT(Terbilang4!nilai,5),1)+1)&amp;" puluh "&amp;INDEX([0]!idxSatuSampaiDuaPuluh,--LEFT(RIGHT(Terbilang4!nilai,4),1)+1))&amp;IF(OR(LEN(Terbilang4!nilai)&lt;=3,--LEFT(TEXT(RIGHT(Terbilang4!nilai,6),REPT("0",6)),3)={0;1}),""," ribu")</definedName>
    <definedName name="ribu" localSheetId="4">" "&amp;INDEX([0]!idxRatusan,--LEFT(TEXT(RIGHT(Terbilang5!nilai,6),REPT("0",6)),1)+1)&amp;" "&amp;IF((--MID(TEXT(RIGHT(Terbilang5!nilai,6),REPT("0",6)),2,2)+1)&lt;=20,IF(--LEFT(TEXT(RIGHT(Terbilang5!nilai,6),REPT("0",6)),3)=1," seribu",INDEX([0]!idxSatuSampaiDuaPuluh,--LEFT(TEXT(RIGHT(Terbilang5!nilai,5),REPT("0",5)),2)+1)),INDEX([0]!idxSatuSampaiDuaPuluh,--LEFT(RIGHT(Terbilang5!nilai,5),1)+1)&amp;" puluh "&amp;INDEX([0]!idxSatuSampaiDuaPuluh,--LEFT(RIGHT(Terbilang5!nilai,4),1)+1))&amp;IF(OR(LEN(Terbilang5!nilai)&lt;=3,--LEFT(TEXT(RIGHT(Terbilang5!nilai,6),REPT("0",6)),3)={0;1}),""," ribu")</definedName>
    <definedName name="ribu" localSheetId="5">" "&amp;INDEX([0]!idxRatusan,--LEFT(TEXT(RIGHT(Terbilang6!nilai,6),REPT("0",6)),1)+1)&amp;" "&amp;IF((--MID(TEXT(RIGHT(Terbilang6!nilai,6),REPT("0",6)),2,2)+1)&lt;=20,IF(--LEFT(TEXT(RIGHT(Terbilang6!nilai,6),REPT("0",6)),3)=1," seribu",INDEX([0]!idxSatuSampaiDuaPuluh,--LEFT(TEXT(RIGHT(Terbilang6!nilai,5),REPT("0",5)),2)+1)),INDEX([0]!idxSatuSampaiDuaPuluh,--LEFT(RIGHT(Terbilang6!nilai,5),1)+1)&amp;" puluh "&amp;INDEX([0]!idxSatuSampaiDuaPuluh,--LEFT(RIGHT(Terbilang6!nilai,4),1)+1))&amp;IF(OR(LEN(Terbilang6!nilai)&lt;=3,--LEFT(TEXT(RIGHT(Terbilang6!nilai,6),REPT("0",6)),3)={0;1}),""," ribu")</definedName>
    <definedName name="ribu" localSheetId="6">" "&amp;INDEX([0]!idxRatusan,--LEFT(TEXT(RIGHT(Terbilang7!nilai,6),REPT("0",6)),1)+1)&amp;" "&amp;IF((--MID(TEXT(RIGHT(Terbilang7!nilai,6),REPT("0",6)),2,2)+1)&lt;=20,IF(--LEFT(TEXT(RIGHT(Terbilang7!nilai,6),REPT("0",6)),3)=1," seribu",INDEX([0]!idxSatuSampaiDuaPuluh,--LEFT(TEXT(RIGHT(Terbilang7!nilai,5),REPT("0",5)),2)+1)),INDEX([0]!idxSatuSampaiDuaPuluh,--LEFT(RIGHT(Terbilang7!nilai,5),1)+1)&amp;" puluh "&amp;INDEX([0]!idxSatuSampaiDuaPuluh,--LEFT(RIGHT(Terbilang7!nilai,4),1)+1))&amp;IF(OR(LEN(Terbilang7!nilai)&lt;=3,--LEFT(TEXT(RIGHT(Terbilang7!nilai,6),REPT("0",6)),3)={0;1}),""," ribu")</definedName>
    <definedName name="ribu" localSheetId="7">" "&amp;INDEX([0]!idxRatusan,--LEFT(TEXT(RIGHT(Terbilang8!nilai,6),REPT("0",6)),1)+1)&amp;" "&amp;IF((--MID(TEXT(RIGHT(Terbilang8!nilai,6),REPT("0",6)),2,2)+1)&lt;=20,IF(--LEFT(TEXT(RIGHT(Terbilang8!nilai,6),REPT("0",6)),3)=1," seribu",INDEX([0]!idxSatuSampaiDuaPuluh,--LEFT(TEXT(RIGHT(Terbilang8!nilai,5),REPT("0",5)),2)+1)),INDEX([0]!idxSatuSampaiDuaPuluh,--LEFT(RIGHT(Terbilang8!nilai,5),1)+1)&amp;" puluh "&amp;INDEX([0]!idxSatuSampaiDuaPuluh,--LEFT(RIGHT(Terbilang8!nilai,4),1)+1))&amp;IF(OR(LEN(Terbilang8!nilai)&lt;=3,--LEFT(TEXT(RIGHT(Terbilang8!nilai,6),REPT("0",6)),3)={0;1}),""," ribu")</definedName>
    <definedName name="ribu">" "&amp;INDEX(idxRatusan,--LEFT(TEXT(RIGHT(nilai,6),REPT("0",6)),1)+1)&amp;" "&amp;IF((--MID(TEXT(RIGHT(nilai,6),REPT("0",6)),2,2)+1)&lt;=20,IF(--LEFT(TEXT(RIGHT(nilai,6),REPT("0",6)),3)=1," seribu",INDEX(idxSatuSampaiDuaPuluh,--LEFT(TEXT(RIGHT(nilai,5),REPT("0",5)),2)+1)),INDEX(idxSatuSampaiDuaPuluh,--LEFT(RIGHT(nilai,5),1)+1)&amp;" puluh "&amp;INDEX(idxSatuSampaiDuaPuluh,--LEFT(RIGHT(nilai,4),1)+1))&amp;IF(OR(LEN(nilai)&lt;=3,--LEFT(TEXT(RIGHT(nilai,6),REPT("0",6)),3)={0;1}),""," ribu")</definedName>
    <definedName name="ribu1" localSheetId="35">" "&amp;INDEX([0]!idxRatusan,--LEFT(TEXT(RIGHT('KWT5'!tes,6),REPT("0",6)),1)+1)&amp;" "&amp;IF((--MID(TEXT(RIGHT('KWT5'!tes,6),REPT("0",6)),2,2)+1)&lt;=20,IF(--LEFT(TEXT(RIGHT('KWT5'!tes,6),REPT("0",6)),3)=1," seribu",INDEX([0]!idxSatuSampaiDuaPuluh,--LEFT(TEXT(RIGHT('KWT5'!tes,5),REPT("0",5)),2)+1)),INDEX([0]!idxSatuSampaiDuaPuluh,--LEFT(RIGHT('KWT5'!tes,5),1)+1)&amp;" puluh "&amp;INDEX([0]!idxSatuSampaiDuaPuluh,--LEFT(RIGHT('KWT5'!tes,4),1)+1))&amp;IF(OR(LEN('KWT5'!tes)&lt;=3,--LEFT(TEXT(RIGHT('KWT5'!tes,6),REPT("0",6)),3)={0;1}),""," ribu")</definedName>
    <definedName name="ribu1" localSheetId="39">" "&amp;INDEX([0]!idxRatusan,--LEFT(TEXT(RIGHT('KWT5 (2)'!tes,6),REPT("0",6)),1)+1)&amp;" "&amp;IF((--MID(TEXT(RIGHT('KWT5 (2)'!tes,6),REPT("0",6)),2,2)+1)&lt;=20,IF(--LEFT(TEXT(RIGHT('KWT5 (2)'!tes,6),REPT("0",6)),3)=1," seribu",INDEX([0]!idxSatuSampaiDuaPuluh,--LEFT(TEXT(RIGHT('KWT5 (2)'!tes,5),REPT("0",5)),2)+1)),INDEX([0]!idxSatuSampaiDuaPuluh,--LEFT(RIGHT('KWT5 (2)'!tes,5),1)+1)&amp;" puluh "&amp;INDEX([0]!idxSatuSampaiDuaPuluh,--LEFT(RIGHT('KWT5 (2)'!tes,4),1)+1))&amp;IF(OR(LEN('KWT5 (2)'!tes)&lt;=3,--LEFT(TEXT(RIGHT('KWT5 (2)'!tes,6),REPT("0",6)),3)={0;1}),""," ribu")</definedName>
    <definedName name="ribu1" localSheetId="40">" "&amp;INDEX([0]!idxRatusan,--LEFT(TEXT(RIGHT('KWT5 (3)'!tes,6),REPT("0",6)),1)+1)&amp;" "&amp;IF((--MID(TEXT(RIGHT('KWT5 (3)'!tes,6),REPT("0",6)),2,2)+1)&lt;=20,IF(--LEFT(TEXT(RIGHT('KWT5 (3)'!tes,6),REPT("0",6)),3)=1," seribu",INDEX([0]!idxSatuSampaiDuaPuluh,--LEFT(TEXT(RIGHT('KWT5 (3)'!tes,5),REPT("0",5)),2)+1)),INDEX([0]!idxSatuSampaiDuaPuluh,--LEFT(RIGHT('KWT5 (3)'!tes,5),1)+1)&amp;" puluh "&amp;INDEX([0]!idxSatuSampaiDuaPuluh,--LEFT(RIGHT('KWT5 (3)'!tes,4),1)+1))&amp;IF(OR(LEN('KWT5 (3)'!tes)&lt;=3,--LEFT(TEXT(RIGHT('KWT5 (3)'!tes,6),REPT("0",6)),3)={0;1}),""," ribu")</definedName>
    <definedName name="ribu1" localSheetId="38">" "&amp;INDEX([0]!idxRatusan,--LEFT(TEXT(RIGHT('KWT8'!tes,6),REPT("0",6)),1)+1)&amp;" "&amp;IF((--MID(TEXT(RIGHT('KWT8'!tes,6),REPT("0",6)),2,2)+1)&lt;=20,IF(--LEFT(TEXT(RIGHT('KWT8'!tes,6),REPT("0",6)),3)=1," seribu",INDEX([0]!idxSatuSampaiDuaPuluh,--LEFT(TEXT(RIGHT('KWT8'!tes,5),REPT("0",5)),2)+1)),INDEX([0]!idxSatuSampaiDuaPuluh,--LEFT(RIGHT('KWT8'!tes,5),1)+1)&amp;" puluh "&amp;INDEX([0]!idxSatuSampaiDuaPuluh,--LEFT(RIGHT('KWT8'!tes,4),1)+1))&amp;IF(OR(LEN('KWT8'!tes)&lt;=3,--LEFT(TEXT(RIGHT('KWT8'!tes,6),REPT("0",6)),3)={0;1}),""," ribu")</definedName>
    <definedName name="ribu1" localSheetId="19">" "&amp;INDEX([0]!idxRatusan,--LEFT(TEXT(RIGHT(SPD!tes,6),REPT("0",6)),1)+1)&amp;" "&amp;IF((--MID(TEXT(RIGHT(SPD!tes,6),REPT("0",6)),2,2)+1)&lt;=20,IF(--LEFT(TEXT(RIGHT(SPD!tes,6),REPT("0",6)),3)=1," seribu",INDEX([0]!idxSatuSampaiDuaPuluh,--LEFT(TEXT(RIGHT(SPD!tes,5),REPT("0",5)),2)+1)),INDEX([0]!idxSatuSampaiDuaPuluh,--LEFT(RIGHT(SPD!tes,5),1)+1)&amp;" puluh "&amp;INDEX([0]!idxSatuSampaiDuaPuluh,--LEFT(RIGHT(SPD!tes,4),1)+1))&amp;IF(OR(LEN(SPD!tes)&lt;=3,--LEFT(TEXT(RIGHT(SPD!tes,6),REPT("0",6)),3)={0;1}),""," ribu")</definedName>
    <definedName name="ribu1" localSheetId="20">" "&amp;INDEX([0]!idxRatusan,--LEFT(TEXT(RIGHT('SPD (2)'!tes,6),REPT("0",6)),1)+1)&amp;" "&amp;IF((--MID(TEXT(RIGHT('SPD (2)'!tes,6),REPT("0",6)),2,2)+1)&lt;=20,IF(--LEFT(TEXT(RIGHT('SPD (2)'!tes,6),REPT("0",6)),3)=1," seribu",INDEX([0]!idxSatuSampaiDuaPuluh,--LEFT(TEXT(RIGHT('SPD (2)'!tes,5),REPT("0",5)),2)+1)),INDEX([0]!idxSatuSampaiDuaPuluh,--LEFT(RIGHT('SPD (2)'!tes,5),1)+1)&amp;" puluh "&amp;INDEX([0]!idxSatuSampaiDuaPuluh,--LEFT(RIGHT('SPD (2)'!tes,4),1)+1))&amp;IF(OR(LEN('SPD (2)'!tes)&lt;=3,--LEFT(TEXT(RIGHT('SPD (2)'!tes,6),REPT("0",6)),3)={0;1}),""," ribu")</definedName>
    <definedName name="ribu1" localSheetId="12">" "&amp;INDEX([0]!idxRatusan,--LEFT(TEXT(RIGHT('SPD2'!tes,6),REPT("0",6)),1)+1)&amp;" "&amp;IF((--MID(TEXT(RIGHT('SPD2'!tes,6),REPT("0",6)),2,2)+1)&lt;=20,IF(--LEFT(TEXT(RIGHT('SPD2'!tes,6),REPT("0",6)),3)=1," seribu",INDEX([0]!idxSatuSampaiDuaPuluh,--LEFT(TEXT(RIGHT('SPD2'!tes,5),REPT("0",5)),2)+1)),INDEX([0]!idxSatuSampaiDuaPuluh,--LEFT(RIGHT('SPD2'!tes,5),1)+1)&amp;" puluh "&amp;INDEX([0]!idxSatuSampaiDuaPuluh,--LEFT(RIGHT('SPD2'!tes,4),1)+1))&amp;IF(OR(LEN('SPD2'!tes)&lt;=3,--LEFT(TEXT(RIGHT('SPD2'!tes,6),REPT("0",6)),3)={0;1}),""," ribu")</definedName>
    <definedName name="ribu1" localSheetId="13">" "&amp;INDEX([0]!idxRatusan,--LEFT(TEXT(RIGHT('SPD3'!tes,6),REPT("0",6)),1)+1)&amp;" "&amp;IF((--MID(TEXT(RIGHT('SPD3'!tes,6),REPT("0",6)),2,2)+1)&lt;=20,IF(--LEFT(TEXT(RIGHT('SPD3'!tes,6),REPT("0",6)),3)=1," seribu",INDEX([0]!idxSatuSampaiDuaPuluh,--LEFT(TEXT(RIGHT('SPD3'!tes,5),REPT("0",5)),2)+1)),INDEX([0]!idxSatuSampaiDuaPuluh,--LEFT(RIGHT('SPD3'!tes,5),1)+1)&amp;" puluh "&amp;INDEX([0]!idxSatuSampaiDuaPuluh,--LEFT(RIGHT('SPD3'!tes,4),1)+1))&amp;IF(OR(LEN('SPD3'!tes)&lt;=3,--LEFT(TEXT(RIGHT('SPD3'!tes,6),REPT("0",6)),3)={0;1}),""," ribu")</definedName>
    <definedName name="ribu1" localSheetId="14">" "&amp;INDEX([0]!idxRatusan,--LEFT(TEXT(RIGHT('SPD4'!tes,6),REPT("0",6)),1)+1)&amp;" "&amp;IF((--MID(TEXT(RIGHT('SPD4'!tes,6),REPT("0",6)),2,2)+1)&lt;=20,IF(--LEFT(TEXT(RIGHT('SPD4'!tes,6),REPT("0",6)),3)=1," seribu",INDEX([0]!idxSatuSampaiDuaPuluh,--LEFT(TEXT(RIGHT('SPD4'!tes,5),REPT("0",5)),2)+1)),INDEX([0]!idxSatuSampaiDuaPuluh,--LEFT(RIGHT('SPD4'!tes,5),1)+1)&amp;" puluh "&amp;INDEX([0]!idxSatuSampaiDuaPuluh,--LEFT(RIGHT('SPD4'!tes,4),1)+1))&amp;IF(OR(LEN('SPD4'!tes)&lt;=3,--LEFT(TEXT(RIGHT('SPD4'!tes,6),REPT("0",6)),3)={0;1}),""," ribu")</definedName>
    <definedName name="ribu1" localSheetId="15">" "&amp;INDEX([0]!idxRatusan,--LEFT(TEXT(RIGHT('SPD5'!tes,6),REPT("0",6)),1)+1)&amp;" "&amp;IF((--MID(TEXT(RIGHT('SPD5'!tes,6),REPT("0",6)),2,2)+1)&lt;=20,IF(--LEFT(TEXT(RIGHT('SPD5'!tes,6),REPT("0",6)),3)=1," seribu",INDEX([0]!idxSatuSampaiDuaPuluh,--LEFT(TEXT(RIGHT('SPD5'!tes,5),REPT("0",5)),2)+1)),INDEX([0]!idxSatuSampaiDuaPuluh,--LEFT(RIGHT('SPD5'!tes,5),1)+1)&amp;" puluh "&amp;INDEX([0]!idxSatuSampaiDuaPuluh,--LEFT(RIGHT('SPD5'!tes,4),1)+1))&amp;IF(OR(LEN('SPD5'!tes)&lt;=3,--LEFT(TEXT(RIGHT('SPD5'!tes,6),REPT("0",6)),3)={0;1}),""," ribu")</definedName>
    <definedName name="ribu1" localSheetId="16">" "&amp;INDEX([0]!idxRatusan,--LEFT(TEXT(RIGHT('SPD6'!tes,6),REPT("0",6)),1)+1)&amp;" "&amp;IF((--MID(TEXT(RIGHT('SPD6'!tes,6),REPT("0",6)),2,2)+1)&lt;=20,IF(--LEFT(TEXT(RIGHT('SPD6'!tes,6),REPT("0",6)),3)=1," seribu",INDEX([0]!idxSatuSampaiDuaPuluh,--LEFT(TEXT(RIGHT('SPD6'!tes,5),REPT("0",5)),2)+1)),INDEX([0]!idxSatuSampaiDuaPuluh,--LEFT(RIGHT('SPD6'!tes,5),1)+1)&amp;" puluh "&amp;INDEX([0]!idxSatuSampaiDuaPuluh,--LEFT(RIGHT('SPD6'!tes,4),1)+1))&amp;IF(OR(LEN('SPD6'!tes)&lt;=3,--LEFT(TEXT(RIGHT('SPD6'!tes,6),REPT("0",6)),3)={0;1}),""," ribu")</definedName>
    <definedName name="ribu1" localSheetId="17">" "&amp;INDEX([0]!idxRatusan,--LEFT(TEXT(RIGHT('SPD7'!tes,6),REPT("0",6)),1)+1)&amp;" "&amp;IF((--MID(TEXT(RIGHT('SPD7'!tes,6),REPT("0",6)),2,2)+1)&lt;=20,IF(--LEFT(TEXT(RIGHT('SPD7'!tes,6),REPT("0",6)),3)=1," seribu",INDEX([0]!idxSatuSampaiDuaPuluh,--LEFT(TEXT(RIGHT('SPD7'!tes,5),REPT("0",5)),2)+1)),INDEX([0]!idxSatuSampaiDuaPuluh,--LEFT(RIGHT('SPD7'!tes,5),1)+1)&amp;" puluh "&amp;INDEX([0]!idxSatuSampaiDuaPuluh,--LEFT(RIGHT('SPD7'!tes,4),1)+1))&amp;IF(OR(LEN('SPD7'!tes)&lt;=3,--LEFT(TEXT(RIGHT('SPD7'!tes,6),REPT("0",6)),3)={0;1}),""," ribu")</definedName>
    <definedName name="ribu1" localSheetId="18">" "&amp;INDEX([0]!idxRatusan,--LEFT(TEXT(RIGHT('SPD8'!tes,6),REPT("0",6)),1)+1)&amp;" "&amp;IF((--MID(TEXT(RIGHT('SPD8'!tes,6),REPT("0",6)),2,2)+1)&lt;=20,IF(--LEFT(TEXT(RIGHT('SPD8'!tes,6),REPT("0",6)),3)=1," seribu",INDEX([0]!idxSatuSampaiDuaPuluh,--LEFT(TEXT(RIGHT('SPD8'!tes,5),REPT("0",5)),2)+1)),INDEX([0]!idxSatuSampaiDuaPuluh,--LEFT(RIGHT('SPD8'!tes,5),1)+1)&amp;" puluh "&amp;INDEX([0]!idxSatuSampaiDuaPuluh,--LEFT(RIGHT('SPD8'!tes,4),1)+1))&amp;IF(OR(LEN('SPD8'!tes)&lt;=3,--LEFT(TEXT(RIGHT('SPD8'!tes,6),REPT("0",6)),3)={0;1}),""," ribu")</definedName>
    <definedName name="ribu1" localSheetId="1">" "&amp;INDEX([0]!idxRatusan,--LEFT(TEXT(RIGHT(Terbilang2!tes,6),REPT("0",6)),1)+1)&amp;" "&amp;IF((--MID(TEXT(RIGHT(Terbilang2!tes,6),REPT("0",6)),2,2)+1)&lt;=20,IF(--LEFT(TEXT(RIGHT(Terbilang2!tes,6),REPT("0",6)),3)=1," seribu",INDEX([0]!idxSatuSampaiDuaPuluh,--LEFT(TEXT(RIGHT(Terbilang2!tes,5),REPT("0",5)),2)+1)),INDEX([0]!idxSatuSampaiDuaPuluh,--LEFT(RIGHT(Terbilang2!tes,5),1)+1)&amp;" puluh "&amp;INDEX([0]!idxSatuSampaiDuaPuluh,--LEFT(RIGHT(Terbilang2!tes,4),1)+1))&amp;IF(OR(LEN(Terbilang2!tes)&lt;=3,--LEFT(TEXT(RIGHT(Terbilang2!tes,6),REPT("0",6)),3)={0;1}),""," ribu")</definedName>
    <definedName name="ribu1" localSheetId="2">" "&amp;INDEX([0]!idxRatusan,--LEFT(TEXT(RIGHT(Terbilang3!tes,6),REPT("0",6)),1)+1)&amp;" "&amp;IF((--MID(TEXT(RIGHT(Terbilang3!tes,6),REPT("0",6)),2,2)+1)&lt;=20,IF(--LEFT(TEXT(RIGHT(Terbilang3!tes,6),REPT("0",6)),3)=1," seribu",INDEX([0]!idxSatuSampaiDuaPuluh,--LEFT(TEXT(RIGHT(Terbilang3!tes,5),REPT("0",5)),2)+1)),INDEX([0]!idxSatuSampaiDuaPuluh,--LEFT(RIGHT(Terbilang3!tes,5),1)+1)&amp;" puluh "&amp;INDEX([0]!idxSatuSampaiDuaPuluh,--LEFT(RIGHT(Terbilang3!tes,4),1)+1))&amp;IF(OR(LEN(Terbilang3!tes)&lt;=3,--LEFT(TEXT(RIGHT(Terbilang3!tes,6),REPT("0",6)),3)={0;1}),""," ribu")</definedName>
    <definedName name="ribu1" localSheetId="3">" "&amp;INDEX([0]!idxRatusan,--LEFT(TEXT(RIGHT(Terbilang4!tes,6),REPT("0",6)),1)+1)&amp;" "&amp;IF((--MID(TEXT(RIGHT(Terbilang4!tes,6),REPT("0",6)),2,2)+1)&lt;=20,IF(--LEFT(TEXT(RIGHT(Terbilang4!tes,6),REPT("0",6)),3)=1," seribu",INDEX([0]!idxSatuSampaiDuaPuluh,--LEFT(TEXT(RIGHT(Terbilang4!tes,5),REPT("0",5)),2)+1)),INDEX([0]!idxSatuSampaiDuaPuluh,--LEFT(RIGHT(Terbilang4!tes,5),1)+1)&amp;" puluh "&amp;INDEX([0]!idxSatuSampaiDuaPuluh,--LEFT(RIGHT(Terbilang4!tes,4),1)+1))&amp;IF(OR(LEN(Terbilang4!tes)&lt;=3,--LEFT(TEXT(RIGHT(Terbilang4!tes,6),REPT("0",6)),3)={0;1}),""," ribu")</definedName>
    <definedName name="ribu1" localSheetId="4">" "&amp;INDEX([0]!idxRatusan,--LEFT(TEXT(RIGHT(Terbilang5!tes,6),REPT("0",6)),1)+1)&amp;" "&amp;IF((--MID(TEXT(RIGHT(Terbilang5!tes,6),REPT("0",6)),2,2)+1)&lt;=20,IF(--LEFT(TEXT(RIGHT(Terbilang5!tes,6),REPT("0",6)),3)=1," seribu",INDEX([0]!idxSatuSampaiDuaPuluh,--LEFT(TEXT(RIGHT(Terbilang5!tes,5),REPT("0",5)),2)+1)),INDEX([0]!idxSatuSampaiDuaPuluh,--LEFT(RIGHT(Terbilang5!tes,5),1)+1)&amp;" puluh "&amp;INDEX([0]!idxSatuSampaiDuaPuluh,--LEFT(RIGHT(Terbilang5!tes,4),1)+1))&amp;IF(OR(LEN(Terbilang5!tes)&lt;=3,--LEFT(TEXT(RIGHT(Terbilang5!tes,6),REPT("0",6)),3)={0;1}),""," ribu")</definedName>
    <definedName name="ribu1" localSheetId="5">" "&amp;INDEX([0]!idxRatusan,--LEFT(TEXT(RIGHT(Terbilang6!tes,6),REPT("0",6)),1)+1)&amp;" "&amp;IF((--MID(TEXT(RIGHT(Terbilang6!tes,6),REPT("0",6)),2,2)+1)&lt;=20,IF(--LEFT(TEXT(RIGHT(Terbilang6!tes,6),REPT("0",6)),3)=1," seribu",INDEX([0]!idxSatuSampaiDuaPuluh,--LEFT(TEXT(RIGHT(Terbilang6!tes,5),REPT("0",5)),2)+1)),INDEX([0]!idxSatuSampaiDuaPuluh,--LEFT(RIGHT(Terbilang6!tes,5),1)+1)&amp;" puluh "&amp;INDEX([0]!idxSatuSampaiDuaPuluh,--LEFT(RIGHT(Terbilang6!tes,4),1)+1))&amp;IF(OR(LEN(Terbilang6!tes)&lt;=3,--LEFT(TEXT(RIGHT(Terbilang6!tes,6),REPT("0",6)),3)={0;1}),""," ribu")</definedName>
    <definedName name="ribu1" localSheetId="6">" "&amp;INDEX([0]!idxRatusan,--LEFT(TEXT(RIGHT(Terbilang7!tes,6),REPT("0",6)),1)+1)&amp;" "&amp;IF((--MID(TEXT(RIGHT(Terbilang7!tes,6),REPT("0",6)),2,2)+1)&lt;=20,IF(--LEFT(TEXT(RIGHT(Terbilang7!tes,6),REPT("0",6)),3)=1," seribu",INDEX([0]!idxSatuSampaiDuaPuluh,--LEFT(TEXT(RIGHT(Terbilang7!tes,5),REPT("0",5)),2)+1)),INDEX([0]!idxSatuSampaiDuaPuluh,--LEFT(RIGHT(Terbilang7!tes,5),1)+1)&amp;" puluh "&amp;INDEX([0]!idxSatuSampaiDuaPuluh,--LEFT(RIGHT(Terbilang7!tes,4),1)+1))&amp;IF(OR(LEN(Terbilang7!tes)&lt;=3,--LEFT(TEXT(RIGHT(Terbilang7!tes,6),REPT("0",6)),3)={0;1}),""," ribu")</definedName>
    <definedName name="ribu1" localSheetId="7">" "&amp;INDEX([0]!idxRatusan,--LEFT(TEXT(RIGHT(Terbilang8!tes,6),REPT("0",6)),1)+1)&amp;" "&amp;IF((--MID(TEXT(RIGHT(Terbilang8!tes,6),REPT("0",6)),2,2)+1)&lt;=20,IF(--LEFT(TEXT(RIGHT(Terbilang8!tes,6),REPT("0",6)),3)=1," seribu",INDEX([0]!idxSatuSampaiDuaPuluh,--LEFT(TEXT(RIGHT(Terbilang8!tes,5),REPT("0",5)),2)+1)),INDEX([0]!idxSatuSampaiDuaPuluh,--LEFT(RIGHT(Terbilang8!tes,5),1)+1)&amp;" puluh "&amp;INDEX([0]!idxSatuSampaiDuaPuluh,--LEFT(RIGHT(Terbilang8!tes,4),1)+1))&amp;IF(OR(LEN(Terbilang8!tes)&lt;=3,--LEFT(TEXT(RIGHT(Terbilang8!tes,6),REPT("0",6)),3)={0;1}),""," ribu")</definedName>
    <definedName name="ribu1">" "&amp;INDEX([0]!idxRatusan,--LEFT(TEXT(RIGHT(tes,6),REPT("0",6)),1)+1)&amp;" "&amp;IF((--MID(TEXT(RIGHT(tes,6),REPT("0",6)),2,2)+1)&lt;=20,IF(--LEFT(TEXT(RIGHT(tes,6),REPT("0",6)),3)=1," seribu",INDEX([0]!idxSatuSampaiDuaPuluh,--LEFT(TEXT(RIGHT(tes,5),REPT("0",5)),2)+1)),INDEX([0]!idxSatuSampaiDuaPuluh,--LEFT(RIGHT(tes,5),1)+1)&amp;" puluh "&amp;INDEX([0]!idxSatuSampaiDuaPuluh,--LEFT(RIGHT(tes,4),1)+1))&amp;IF(OR(LEN(tes)&lt;=3,--LEFT(TEXT(RIGHT(tes,6),REPT("0",6)),3)={0;1}),""," ribu")</definedName>
    <definedName name="ribu2" localSheetId="32">" "&amp;INDEX([0]!idxRatusan,--LEFT(TEXT(RIGHT('KWT2'!nilai,6),REPT("0",6)),1)+1)&amp;" "&amp;IF((--MID(TEXT(RIGHT('KWT2'!nilai,6),REPT("0",6)),2,2)+1)&lt;=20,IF(--LEFT(TEXT(RIGHT('KWT2'!nilai,6),REPT("0",6)),3)=1," seribu / ",INDEX([0]!idxSatuSampaiDuaPuluh,--LEFT(TEXT(RIGHT('KWT2'!nilai,5),REPT("0",5)),2)+1)),INDEX([0]!idxSatuSampaiDuaPuluh,--LEFT(RIGHT('KWT2'!nilai,5),1)+1)&amp;" puluh "&amp;INDEX([0]!idxSatuSampaiDuaPuluh,--LEFT(RIGHT('KWT2'!nilai,4),1)+1))&amp;IF(OR(LEN('KWT2'!nilai)&lt;=3,--LEFT(TEXT(RIGHT('KWT2'!nilai,6),REPT("0",6)),3)={0;1}),""," ribu / ")</definedName>
    <definedName name="ribu2" localSheetId="33">" "&amp;INDEX([0]!idxRatusan,--LEFT(TEXT(RIGHT('KWT3'!nilai,6),REPT("0",6)),1)+1)&amp;" "&amp;IF((--MID(TEXT(RIGHT('KWT3'!nilai,6),REPT("0",6)),2,2)+1)&lt;=20,IF(--LEFT(TEXT(RIGHT('KWT3'!nilai,6),REPT("0",6)),3)=1," seribu / ",INDEX([0]!idxSatuSampaiDuaPuluh,--LEFT(TEXT(RIGHT('KWT3'!nilai,5),REPT("0",5)),2)+1)),INDEX([0]!idxSatuSampaiDuaPuluh,--LEFT(RIGHT('KWT3'!nilai,5),1)+1)&amp;" puluh "&amp;INDEX([0]!idxSatuSampaiDuaPuluh,--LEFT(RIGHT('KWT3'!nilai,4),1)+1))&amp;IF(OR(LEN('KWT3'!nilai)&lt;=3,--LEFT(TEXT(RIGHT('KWT3'!nilai,6),REPT("0",6)),3)={0;1}),""," ribu / ")</definedName>
    <definedName name="ribu2" localSheetId="34">" "&amp;INDEX([0]!idxRatusan,--LEFT(TEXT(RIGHT('KWT4'!nilai,6),REPT("0",6)),1)+1)&amp;" "&amp;IF((--MID(TEXT(RIGHT('KWT4'!nilai,6),REPT("0",6)),2,2)+1)&lt;=20,IF(--LEFT(TEXT(RIGHT('KWT4'!nilai,6),REPT("0",6)),3)=1," seribu / ",INDEX([0]!idxSatuSampaiDuaPuluh,--LEFT(TEXT(RIGHT('KWT4'!nilai,5),REPT("0",5)),2)+1)),INDEX([0]!idxSatuSampaiDuaPuluh,--LEFT(RIGHT('KWT4'!nilai,5),1)+1)&amp;" puluh "&amp;INDEX([0]!idxSatuSampaiDuaPuluh,--LEFT(RIGHT('KWT4'!nilai,4),1)+1))&amp;IF(OR(LEN('KWT4'!nilai)&lt;=3,--LEFT(TEXT(RIGHT('KWT4'!nilai,6),REPT("0",6)),3)={0;1}),""," ribu / ")</definedName>
    <definedName name="ribu2" localSheetId="35">" "&amp;INDEX([0]!idxRatusan,--LEFT(TEXT(RIGHT('KWT5'!nilai,6),REPT("0",6)),1)+1)&amp;" "&amp;IF((--MID(TEXT(RIGHT('KWT5'!nilai,6),REPT("0",6)),2,2)+1)&lt;=20,IF(--LEFT(TEXT(RIGHT('KWT5'!nilai,6),REPT("0",6)),3)=1," seribu / ",INDEX([0]!idxSatuSampaiDuaPuluh,--LEFT(TEXT(RIGHT('KWT5'!nilai,5),REPT("0",5)),2)+1)),INDEX([0]!idxSatuSampaiDuaPuluh,--LEFT(RIGHT('KWT5'!nilai,5),1)+1)&amp;" puluh "&amp;INDEX([0]!idxSatuSampaiDuaPuluh,--LEFT(RIGHT('KWT5'!nilai,4),1)+1))&amp;IF(OR(LEN('KWT5'!nilai)&lt;=3,--LEFT(TEXT(RIGHT('KWT5'!nilai,6),REPT("0",6)),3)={0;1}),""," ribu / ")</definedName>
    <definedName name="ribu2" localSheetId="39">" "&amp;INDEX([0]!idxRatusan,--LEFT(TEXT(RIGHT('KWT5 (2)'!nilai,6),REPT("0",6)),1)+1)&amp;" "&amp;IF((--MID(TEXT(RIGHT('KWT5 (2)'!nilai,6),REPT("0",6)),2,2)+1)&lt;=20,IF(--LEFT(TEXT(RIGHT('KWT5 (2)'!nilai,6),REPT("0",6)),3)=1," seribu / ",INDEX([0]!idxSatuSampaiDuaPuluh,--LEFT(TEXT(RIGHT('KWT5 (2)'!nilai,5),REPT("0",5)),2)+1)),INDEX([0]!idxSatuSampaiDuaPuluh,--LEFT(RIGHT('KWT5 (2)'!nilai,5),1)+1)&amp;" puluh "&amp;INDEX([0]!idxSatuSampaiDuaPuluh,--LEFT(RIGHT('KWT5 (2)'!nilai,4),1)+1))&amp;IF(OR(LEN('KWT5 (2)'!nilai)&lt;=3,--LEFT(TEXT(RIGHT('KWT5 (2)'!nilai,6),REPT("0",6)),3)={0;1}),""," ribu / ")</definedName>
    <definedName name="ribu2" localSheetId="40">" "&amp;INDEX([0]!idxRatusan,--LEFT(TEXT(RIGHT('KWT5 (3)'!nilai,6),REPT("0",6)),1)+1)&amp;" "&amp;IF((--MID(TEXT(RIGHT('KWT5 (3)'!nilai,6),REPT("0",6)),2,2)+1)&lt;=20,IF(--LEFT(TEXT(RIGHT('KWT5 (3)'!nilai,6),REPT("0",6)),3)=1," seribu / ",INDEX([0]!idxSatuSampaiDuaPuluh,--LEFT(TEXT(RIGHT('KWT5 (3)'!nilai,5),REPT("0",5)),2)+1)),INDEX([0]!idxSatuSampaiDuaPuluh,--LEFT(RIGHT('KWT5 (3)'!nilai,5),1)+1)&amp;" puluh "&amp;INDEX([0]!idxSatuSampaiDuaPuluh,--LEFT(RIGHT('KWT5 (3)'!nilai,4),1)+1))&amp;IF(OR(LEN('KWT5 (3)'!nilai)&lt;=3,--LEFT(TEXT(RIGHT('KWT5 (3)'!nilai,6),REPT("0",6)),3)={0;1}),""," ribu / ")</definedName>
    <definedName name="ribu2" localSheetId="37">" "&amp;INDEX([0]!idxRatusan,--LEFT(TEXT(RIGHT('KWT7'!nilai,6),REPT("0",6)),1)+1)&amp;" "&amp;IF((--MID(TEXT(RIGHT('KWT7'!nilai,6),REPT("0",6)),2,2)+1)&lt;=20,IF(--LEFT(TEXT(RIGHT('KWT7'!nilai,6),REPT("0",6)),3)=1," seribu / ",INDEX([0]!idxSatuSampaiDuaPuluh,--LEFT(TEXT(RIGHT('KWT7'!nilai,5),REPT("0",5)),2)+1)),INDEX([0]!idxSatuSampaiDuaPuluh,--LEFT(RIGHT('KWT7'!nilai,5),1)+1)&amp;" puluh "&amp;INDEX([0]!idxSatuSampaiDuaPuluh,--LEFT(RIGHT('KWT7'!nilai,4),1)+1))&amp;IF(OR(LEN('KWT7'!nilai)&lt;=3,--LEFT(TEXT(RIGHT('KWT7'!nilai,6),REPT("0",6)),3)={0;1}),""," ribu / ")</definedName>
    <definedName name="ribu2" localSheetId="38">" "&amp;INDEX([0]!idxRatusan,--LEFT(TEXT(RIGHT('KWT8'!nilai,6),REPT("0",6)),1)+1)&amp;" "&amp;IF((--MID(TEXT(RIGHT('KWT8'!nilai,6),REPT("0",6)),2,2)+1)&lt;=20,IF(--LEFT(TEXT(RIGHT('KWT8'!nilai,6),REPT("0",6)),3)=1," seribu / ",INDEX([0]!idxSatuSampaiDuaPuluh,--LEFT(TEXT(RIGHT('KWT8'!nilai,5),REPT("0",5)),2)+1)),INDEX([0]!idxSatuSampaiDuaPuluh,--LEFT(RIGHT('KWT8'!nilai,5),1)+1)&amp;" puluh "&amp;INDEX([0]!idxSatuSampaiDuaPuluh,--LEFT(RIGHT('KWT8'!nilai,4),1)+1))&amp;IF(OR(LEN('KWT8'!nilai)&lt;=3,--LEFT(TEXT(RIGHT('KWT8'!nilai,6),REPT("0",6)),3)={0;1}),""," ribu / ")</definedName>
    <definedName name="ribu2" localSheetId="19">" "&amp;INDEX([0]!idxRatusan,--LEFT(TEXT(RIGHT(SPD!nilai,6),REPT("0",6)),1)+1)&amp;" "&amp;IF((--MID(TEXT(RIGHT(SPD!nilai,6),REPT("0",6)),2,2)+1)&lt;=20,IF(--LEFT(TEXT(RIGHT(SPD!nilai,6),REPT("0",6)),3)=1," seribu / ",INDEX([0]!idxSatuSampaiDuaPuluh,--LEFT(TEXT(RIGHT(SPD!nilai,5),REPT("0",5)),2)+1)),INDEX([0]!idxSatuSampaiDuaPuluh,--LEFT(RIGHT(SPD!nilai,5),1)+1)&amp;" puluh "&amp;INDEX([0]!idxSatuSampaiDuaPuluh,--LEFT(RIGHT(SPD!nilai,4),1)+1))&amp;IF(OR(LEN(SPD!nilai)&lt;=3,--LEFT(TEXT(RIGHT(SPD!nilai,6),REPT("0",6)),3)={0;1}),""," ribu / ")</definedName>
    <definedName name="ribu2" localSheetId="20">" "&amp;INDEX([0]!idxRatusan,--LEFT(TEXT(RIGHT('SPD (2)'!nilai,6),REPT("0",6)),1)+1)&amp;" "&amp;IF((--MID(TEXT(RIGHT('SPD (2)'!nilai,6),REPT("0",6)),2,2)+1)&lt;=20,IF(--LEFT(TEXT(RIGHT('SPD (2)'!nilai,6),REPT("0",6)),3)=1," seribu / ",INDEX([0]!idxSatuSampaiDuaPuluh,--LEFT(TEXT(RIGHT('SPD (2)'!nilai,5),REPT("0",5)),2)+1)),INDEX([0]!idxSatuSampaiDuaPuluh,--LEFT(RIGHT('SPD (2)'!nilai,5),1)+1)&amp;" puluh "&amp;INDEX([0]!idxSatuSampaiDuaPuluh,--LEFT(RIGHT('SPD (2)'!nilai,4),1)+1))&amp;IF(OR(LEN('SPD (2)'!nilai)&lt;=3,--LEFT(TEXT(RIGHT('SPD (2)'!nilai,6),REPT("0",6)),3)={0;1}),""," ribu / ")</definedName>
    <definedName name="ribu2" localSheetId="12">" "&amp;INDEX([0]!idxRatusan,--LEFT(TEXT(RIGHT('SPD2'!nilai,6),REPT("0",6)),1)+1)&amp;" "&amp;IF((--MID(TEXT(RIGHT('SPD2'!nilai,6),REPT("0",6)),2,2)+1)&lt;=20,IF(--LEFT(TEXT(RIGHT('SPD2'!nilai,6),REPT("0",6)),3)=1," seribu / ",INDEX([0]!idxSatuSampaiDuaPuluh,--LEFT(TEXT(RIGHT('SPD2'!nilai,5),REPT("0",5)),2)+1)),INDEX([0]!idxSatuSampaiDuaPuluh,--LEFT(RIGHT('SPD2'!nilai,5),1)+1)&amp;" puluh "&amp;INDEX([0]!idxSatuSampaiDuaPuluh,--LEFT(RIGHT('SPD2'!nilai,4),1)+1))&amp;IF(OR(LEN('SPD2'!nilai)&lt;=3,--LEFT(TEXT(RIGHT('SPD2'!nilai,6),REPT("0",6)),3)={0;1}),""," ribu / ")</definedName>
    <definedName name="ribu2" localSheetId="13">" "&amp;INDEX([0]!idxRatusan,--LEFT(TEXT(RIGHT('SPD3'!nilai,6),REPT("0",6)),1)+1)&amp;" "&amp;IF((--MID(TEXT(RIGHT('SPD3'!nilai,6),REPT("0",6)),2,2)+1)&lt;=20,IF(--LEFT(TEXT(RIGHT('SPD3'!nilai,6),REPT("0",6)),3)=1," seribu / ",INDEX([0]!idxSatuSampaiDuaPuluh,--LEFT(TEXT(RIGHT('SPD3'!nilai,5),REPT("0",5)),2)+1)),INDEX([0]!idxSatuSampaiDuaPuluh,--LEFT(RIGHT('SPD3'!nilai,5),1)+1)&amp;" puluh "&amp;INDEX([0]!idxSatuSampaiDuaPuluh,--LEFT(RIGHT('SPD3'!nilai,4),1)+1))&amp;IF(OR(LEN('SPD3'!nilai)&lt;=3,--LEFT(TEXT(RIGHT('SPD3'!nilai,6),REPT("0",6)),3)={0;1}),""," ribu / ")</definedName>
    <definedName name="ribu2" localSheetId="14">" "&amp;INDEX([0]!idxRatusan,--LEFT(TEXT(RIGHT('SPD4'!nilai,6),REPT("0",6)),1)+1)&amp;" "&amp;IF((--MID(TEXT(RIGHT('SPD4'!nilai,6),REPT("0",6)),2,2)+1)&lt;=20,IF(--LEFT(TEXT(RIGHT('SPD4'!nilai,6),REPT("0",6)),3)=1," seribu / ",INDEX([0]!idxSatuSampaiDuaPuluh,--LEFT(TEXT(RIGHT('SPD4'!nilai,5),REPT("0",5)),2)+1)),INDEX([0]!idxSatuSampaiDuaPuluh,--LEFT(RIGHT('SPD4'!nilai,5),1)+1)&amp;" puluh "&amp;INDEX([0]!idxSatuSampaiDuaPuluh,--LEFT(RIGHT('SPD4'!nilai,4),1)+1))&amp;IF(OR(LEN('SPD4'!nilai)&lt;=3,--LEFT(TEXT(RIGHT('SPD4'!nilai,6),REPT("0",6)),3)={0;1}),""," ribu / ")</definedName>
    <definedName name="ribu2" localSheetId="15">" "&amp;INDEX([0]!idxRatusan,--LEFT(TEXT(RIGHT('SPD5'!nilai,6),REPT("0",6)),1)+1)&amp;" "&amp;IF((--MID(TEXT(RIGHT('SPD5'!nilai,6),REPT("0",6)),2,2)+1)&lt;=20,IF(--LEFT(TEXT(RIGHT('SPD5'!nilai,6),REPT("0",6)),3)=1," seribu / ",INDEX([0]!idxSatuSampaiDuaPuluh,--LEFT(TEXT(RIGHT('SPD5'!nilai,5),REPT("0",5)),2)+1)),INDEX([0]!idxSatuSampaiDuaPuluh,--LEFT(RIGHT('SPD5'!nilai,5),1)+1)&amp;" puluh "&amp;INDEX([0]!idxSatuSampaiDuaPuluh,--LEFT(RIGHT('SPD5'!nilai,4),1)+1))&amp;IF(OR(LEN('SPD5'!nilai)&lt;=3,--LEFT(TEXT(RIGHT('SPD5'!nilai,6),REPT("0",6)),3)={0;1}),""," ribu / ")</definedName>
    <definedName name="ribu2" localSheetId="16">" "&amp;INDEX([0]!idxRatusan,--LEFT(TEXT(RIGHT('SPD6'!nilai,6),REPT("0",6)),1)+1)&amp;" "&amp;IF((--MID(TEXT(RIGHT('SPD6'!nilai,6),REPT("0",6)),2,2)+1)&lt;=20,IF(--LEFT(TEXT(RIGHT('SPD6'!nilai,6),REPT("0",6)),3)=1," seribu / ",INDEX([0]!idxSatuSampaiDuaPuluh,--LEFT(TEXT(RIGHT('SPD6'!nilai,5),REPT("0",5)),2)+1)),INDEX([0]!idxSatuSampaiDuaPuluh,--LEFT(RIGHT('SPD6'!nilai,5),1)+1)&amp;" puluh "&amp;INDEX([0]!idxSatuSampaiDuaPuluh,--LEFT(RIGHT('SPD6'!nilai,4),1)+1))&amp;IF(OR(LEN('SPD6'!nilai)&lt;=3,--LEFT(TEXT(RIGHT('SPD6'!nilai,6),REPT("0",6)),3)={0;1}),""," ribu / ")</definedName>
    <definedName name="ribu2" localSheetId="17">" "&amp;INDEX([0]!idxRatusan,--LEFT(TEXT(RIGHT('SPD7'!nilai,6),REPT("0",6)),1)+1)&amp;" "&amp;IF((--MID(TEXT(RIGHT('SPD7'!nilai,6),REPT("0",6)),2,2)+1)&lt;=20,IF(--LEFT(TEXT(RIGHT('SPD7'!nilai,6),REPT("0",6)),3)=1," seribu / ",INDEX([0]!idxSatuSampaiDuaPuluh,--LEFT(TEXT(RIGHT('SPD7'!nilai,5),REPT("0",5)),2)+1)),INDEX([0]!idxSatuSampaiDuaPuluh,--LEFT(RIGHT('SPD7'!nilai,5),1)+1)&amp;" puluh "&amp;INDEX([0]!idxSatuSampaiDuaPuluh,--LEFT(RIGHT('SPD7'!nilai,4),1)+1))&amp;IF(OR(LEN('SPD7'!nilai)&lt;=3,--LEFT(TEXT(RIGHT('SPD7'!nilai,6),REPT("0",6)),3)={0;1}),""," ribu / ")</definedName>
    <definedName name="ribu2" localSheetId="18">" "&amp;INDEX([0]!idxRatusan,--LEFT(TEXT(RIGHT('SPD8'!nilai,6),REPT("0",6)),1)+1)&amp;" "&amp;IF((--MID(TEXT(RIGHT('SPD8'!nilai,6),REPT("0",6)),2,2)+1)&lt;=20,IF(--LEFT(TEXT(RIGHT('SPD8'!nilai,6),REPT("0",6)),3)=1," seribu / ",INDEX([0]!idxSatuSampaiDuaPuluh,--LEFT(TEXT(RIGHT('SPD8'!nilai,5),REPT("0",5)),2)+1)),INDEX([0]!idxSatuSampaiDuaPuluh,--LEFT(RIGHT('SPD8'!nilai,5),1)+1)&amp;" puluh "&amp;INDEX([0]!idxSatuSampaiDuaPuluh,--LEFT(RIGHT('SPD8'!nilai,4),1)+1))&amp;IF(OR(LEN('SPD8'!nilai)&lt;=3,--LEFT(TEXT(RIGHT('SPD8'!nilai,6),REPT("0",6)),3)={0;1}),""," ribu / ")</definedName>
    <definedName name="ribu2" localSheetId="1">" "&amp;INDEX([0]!idxRatusan,--LEFT(TEXT(RIGHT(Terbilang2!nilai,6),REPT("0",6)),1)+1)&amp;" "&amp;IF((--MID(TEXT(RIGHT(Terbilang2!nilai,6),REPT("0",6)),2,2)+1)&lt;=20,IF(--LEFT(TEXT(RIGHT(Terbilang2!nilai,6),REPT("0",6)),3)=1," seribu / ",INDEX([0]!idxSatuSampaiDuaPuluh,--LEFT(TEXT(RIGHT(Terbilang2!nilai,5),REPT("0",5)),2)+1)),INDEX([0]!idxSatuSampaiDuaPuluh,--LEFT(RIGHT(Terbilang2!nilai,5),1)+1)&amp;" puluh "&amp;INDEX([0]!idxSatuSampaiDuaPuluh,--LEFT(RIGHT(Terbilang2!nilai,4),1)+1))&amp;IF(OR(LEN(Terbilang2!nilai)&lt;=3,--LEFT(TEXT(RIGHT(Terbilang2!nilai,6),REPT("0",6)),3)={0;1}),""," ribu / ")</definedName>
    <definedName name="ribu2" localSheetId="2">" "&amp;INDEX([0]!idxRatusan,--LEFT(TEXT(RIGHT(Terbilang3!nilai,6),REPT("0",6)),1)+1)&amp;" "&amp;IF((--MID(TEXT(RIGHT(Terbilang3!nilai,6),REPT("0",6)),2,2)+1)&lt;=20,IF(--LEFT(TEXT(RIGHT(Terbilang3!nilai,6),REPT("0",6)),3)=1," seribu / ",INDEX([0]!idxSatuSampaiDuaPuluh,--LEFT(TEXT(RIGHT(Terbilang3!nilai,5),REPT("0",5)),2)+1)),INDEX([0]!idxSatuSampaiDuaPuluh,--LEFT(RIGHT(Terbilang3!nilai,5),1)+1)&amp;" puluh "&amp;INDEX([0]!idxSatuSampaiDuaPuluh,--LEFT(RIGHT(Terbilang3!nilai,4),1)+1))&amp;IF(OR(LEN(Terbilang3!nilai)&lt;=3,--LEFT(TEXT(RIGHT(Terbilang3!nilai,6),REPT("0",6)),3)={0;1}),""," ribu / ")</definedName>
    <definedName name="ribu2" localSheetId="3">" "&amp;INDEX([0]!idxRatusan,--LEFT(TEXT(RIGHT(Terbilang4!nilai,6),REPT("0",6)),1)+1)&amp;" "&amp;IF((--MID(TEXT(RIGHT(Terbilang4!nilai,6),REPT("0",6)),2,2)+1)&lt;=20,IF(--LEFT(TEXT(RIGHT(Terbilang4!nilai,6),REPT("0",6)),3)=1," seribu / ",INDEX([0]!idxSatuSampaiDuaPuluh,--LEFT(TEXT(RIGHT(Terbilang4!nilai,5),REPT("0",5)),2)+1)),INDEX([0]!idxSatuSampaiDuaPuluh,--LEFT(RIGHT(Terbilang4!nilai,5),1)+1)&amp;" puluh "&amp;INDEX([0]!idxSatuSampaiDuaPuluh,--LEFT(RIGHT(Terbilang4!nilai,4),1)+1))&amp;IF(OR(LEN(Terbilang4!nilai)&lt;=3,--LEFT(TEXT(RIGHT(Terbilang4!nilai,6),REPT("0",6)),3)={0;1}),""," ribu / ")</definedName>
    <definedName name="ribu2" localSheetId="4">" "&amp;INDEX([0]!idxRatusan,--LEFT(TEXT(RIGHT(Terbilang5!nilai,6),REPT("0",6)),1)+1)&amp;" "&amp;IF((--MID(TEXT(RIGHT(Terbilang5!nilai,6),REPT("0",6)),2,2)+1)&lt;=20,IF(--LEFT(TEXT(RIGHT(Terbilang5!nilai,6),REPT("0",6)),3)=1," seribu / ",INDEX([0]!idxSatuSampaiDuaPuluh,--LEFT(TEXT(RIGHT(Terbilang5!nilai,5),REPT("0",5)),2)+1)),INDEX([0]!idxSatuSampaiDuaPuluh,--LEFT(RIGHT(Terbilang5!nilai,5),1)+1)&amp;" puluh "&amp;INDEX([0]!idxSatuSampaiDuaPuluh,--LEFT(RIGHT(Terbilang5!nilai,4),1)+1))&amp;IF(OR(LEN(Terbilang5!nilai)&lt;=3,--LEFT(TEXT(RIGHT(Terbilang5!nilai,6),REPT("0",6)),3)={0;1}),""," ribu / ")</definedName>
    <definedName name="ribu2" localSheetId="5">" "&amp;INDEX([0]!idxRatusan,--LEFT(TEXT(RIGHT(Terbilang6!nilai,6),REPT("0",6)),1)+1)&amp;" "&amp;IF((--MID(TEXT(RIGHT(Terbilang6!nilai,6),REPT("0",6)),2,2)+1)&lt;=20,IF(--LEFT(TEXT(RIGHT(Terbilang6!nilai,6),REPT("0",6)),3)=1," seribu / ",INDEX([0]!idxSatuSampaiDuaPuluh,--LEFT(TEXT(RIGHT(Terbilang6!nilai,5),REPT("0",5)),2)+1)),INDEX([0]!idxSatuSampaiDuaPuluh,--LEFT(RIGHT(Terbilang6!nilai,5),1)+1)&amp;" puluh "&amp;INDEX([0]!idxSatuSampaiDuaPuluh,--LEFT(RIGHT(Terbilang6!nilai,4),1)+1))&amp;IF(OR(LEN(Terbilang6!nilai)&lt;=3,--LEFT(TEXT(RIGHT(Terbilang6!nilai,6),REPT("0",6)),3)={0;1}),""," ribu / ")</definedName>
    <definedName name="ribu2" localSheetId="6">" "&amp;INDEX([0]!idxRatusan,--LEFT(TEXT(RIGHT(Terbilang7!nilai,6),REPT("0",6)),1)+1)&amp;" "&amp;IF((--MID(TEXT(RIGHT(Terbilang7!nilai,6),REPT("0",6)),2,2)+1)&lt;=20,IF(--LEFT(TEXT(RIGHT(Terbilang7!nilai,6),REPT("0",6)),3)=1," seribu / ",INDEX([0]!idxSatuSampaiDuaPuluh,--LEFT(TEXT(RIGHT(Terbilang7!nilai,5),REPT("0",5)),2)+1)),INDEX([0]!idxSatuSampaiDuaPuluh,--LEFT(RIGHT(Terbilang7!nilai,5),1)+1)&amp;" puluh "&amp;INDEX([0]!idxSatuSampaiDuaPuluh,--LEFT(RIGHT(Terbilang7!nilai,4),1)+1))&amp;IF(OR(LEN(Terbilang7!nilai)&lt;=3,--LEFT(TEXT(RIGHT(Terbilang7!nilai,6),REPT("0",6)),3)={0;1}),""," ribu / ")</definedName>
    <definedName name="ribu2" localSheetId="7">" "&amp;INDEX([0]!idxRatusan,--LEFT(TEXT(RIGHT(Terbilang8!nilai,6),REPT("0",6)),1)+1)&amp;" "&amp;IF((--MID(TEXT(RIGHT(Terbilang8!nilai,6),REPT("0",6)),2,2)+1)&lt;=20,IF(--LEFT(TEXT(RIGHT(Terbilang8!nilai,6),REPT("0",6)),3)=1," seribu / ",INDEX([0]!idxSatuSampaiDuaPuluh,--LEFT(TEXT(RIGHT(Terbilang8!nilai,5),REPT("0",5)),2)+1)),INDEX([0]!idxSatuSampaiDuaPuluh,--LEFT(RIGHT(Terbilang8!nilai,5),1)+1)&amp;" puluh "&amp;INDEX([0]!idxSatuSampaiDuaPuluh,--LEFT(RIGHT(Terbilang8!nilai,4),1)+1))&amp;IF(OR(LEN(Terbilang8!nilai)&lt;=3,--LEFT(TEXT(RIGHT(Terbilang8!nilai,6),REPT("0",6)),3)={0;1}),""," ribu / ")</definedName>
    <definedName name="ribu2">" "&amp;INDEX(idxRatusan,--LEFT(TEXT(RIGHT(nilai,6),REPT("0",6)),1)+1)&amp;" "&amp;IF((--MID(TEXT(RIGHT(nilai,6),REPT("0",6)),2,2)+1)&lt;=20,IF(--LEFT(TEXT(RIGHT(nilai,6),REPT("0",6)),3)=1," seribu / ",INDEX(idxSatuSampaiDuaPuluh,--LEFT(TEXT(RIGHT(nilai,5),REPT("0",5)),2)+1)),INDEX(idxSatuSampaiDuaPuluh,--LEFT(RIGHT(nilai,5),1)+1)&amp;" puluh "&amp;INDEX(idxSatuSampaiDuaPuluh,--LEFT(RIGHT(nilai,4),1)+1))&amp;IF(OR(LEN(nilai)&lt;=3,--LEFT(TEXT(RIGHT(nilai,6),REPT("0",6)),3)={0;1}),""," ribu / ")</definedName>
    <definedName name="ribu3" localSheetId="32">" "&amp;INDEX([0]!idxRatusan,--LEFT(TEXT(RIGHT(#REF!,6),REPT("0",6)),1)+1)&amp;" "&amp;IF((--MID(TEXT(RIGHT(#REF!,6),REPT("0",6)),2,2)+1)&lt;=20,IF(--LEFT(TEXT(RIGHT(#REF!,6),REPT("0",6)),3)=1," seribu",INDEX([0]!idxSatuSampaiDuaPuluh,--LEFT(TEXT(RIGHT(#REF!,5),REPT("0",5)),2)+1)),INDEX([0]!idxSatuSampaiDuaPuluh,--LEFT(RIGHT(#REF!,5),1)+1)&amp;" puluh "&amp;INDEX([0]!idxSatuSampaiDuaPuluh,--LEFT(RIGHT(#REF!,4),1)+1))&amp;IF(OR(LEN(#REF!)&lt;=3,--LEFT(TEXT(RIGHT(#REF!,6),REPT("0",6)),3)={0;1}),""," ribu")</definedName>
    <definedName name="ribu3" localSheetId="33">" "&amp;INDEX([0]!idxRatusan,--LEFT(TEXT(RIGHT(#REF!,6),REPT("0",6)),1)+1)&amp;" "&amp;IF((--MID(TEXT(RIGHT(#REF!,6),REPT("0",6)),2,2)+1)&lt;=20,IF(--LEFT(TEXT(RIGHT(#REF!,6),REPT("0",6)),3)=1," seribu",INDEX([0]!idxSatuSampaiDuaPuluh,--LEFT(TEXT(RIGHT(#REF!,5),REPT("0",5)),2)+1)),INDEX([0]!idxSatuSampaiDuaPuluh,--LEFT(RIGHT(#REF!,5),1)+1)&amp;" puluh "&amp;INDEX([0]!idxSatuSampaiDuaPuluh,--LEFT(RIGHT(#REF!,4),1)+1))&amp;IF(OR(LEN(#REF!)&lt;=3,--LEFT(TEXT(RIGHT(#REF!,6),REPT("0",6)),3)={0;1}),""," ribu")</definedName>
    <definedName name="ribu3" localSheetId="34">" "&amp;INDEX([0]!idxRatusan,--LEFT(TEXT(RIGHT(#REF!,6),REPT("0",6)),1)+1)&amp;" "&amp;IF((--MID(TEXT(RIGHT(#REF!,6),REPT("0",6)),2,2)+1)&lt;=20,IF(--LEFT(TEXT(RIGHT(#REF!,6),REPT("0",6)),3)=1," seribu",INDEX([0]!idxSatuSampaiDuaPuluh,--LEFT(TEXT(RIGHT(#REF!,5),REPT("0",5)),2)+1)),INDEX([0]!idxSatuSampaiDuaPuluh,--LEFT(RIGHT(#REF!,5),1)+1)&amp;" puluh "&amp;INDEX([0]!idxSatuSampaiDuaPuluh,--LEFT(RIGHT(#REF!,4),1)+1))&amp;IF(OR(LEN(#REF!)&lt;=3,--LEFT(TEXT(RIGHT(#REF!,6),REPT("0",6)),3)={0;1}),""," ribu")</definedName>
    <definedName name="ribu3" localSheetId="35">" "&amp;INDEX([0]!idxRatusan,--LEFT(TEXT(RIGHT(#REF!,6),REPT("0",6)),1)+1)&amp;" "&amp;IF((--MID(TEXT(RIGHT(#REF!,6),REPT("0",6)),2,2)+1)&lt;=20,IF(--LEFT(TEXT(RIGHT(#REF!,6),REPT("0",6)),3)=1," seribu",INDEX([0]!idxSatuSampaiDuaPuluh,--LEFT(TEXT(RIGHT(#REF!,5),REPT("0",5)),2)+1)),INDEX([0]!idxSatuSampaiDuaPuluh,--LEFT(RIGHT(#REF!,5),1)+1)&amp;" puluh "&amp;INDEX([0]!idxSatuSampaiDuaPuluh,--LEFT(RIGHT(#REF!,4),1)+1))&amp;IF(OR(LEN(#REF!)&lt;=3,--LEFT(TEXT(RIGHT(#REF!,6),REPT("0",6)),3)={0;1}),""," ribu")</definedName>
    <definedName name="ribu3" localSheetId="39">" "&amp;INDEX([0]!idxRatusan,--LEFT(TEXT(RIGHT(#REF!,6),REPT("0",6)),1)+1)&amp;" "&amp;IF((--MID(TEXT(RIGHT(#REF!,6),REPT("0",6)),2,2)+1)&lt;=20,IF(--LEFT(TEXT(RIGHT(#REF!,6),REPT("0",6)),3)=1," seribu",INDEX([0]!idxSatuSampaiDuaPuluh,--LEFT(TEXT(RIGHT(#REF!,5),REPT("0",5)),2)+1)),INDEX([0]!idxSatuSampaiDuaPuluh,--LEFT(RIGHT(#REF!,5),1)+1)&amp;" puluh "&amp;INDEX([0]!idxSatuSampaiDuaPuluh,--LEFT(RIGHT(#REF!,4),1)+1))&amp;IF(OR(LEN(#REF!)&lt;=3,--LEFT(TEXT(RIGHT(#REF!,6),REPT("0",6)),3)={0;1}),""," ribu")</definedName>
    <definedName name="ribu3" localSheetId="40">" "&amp;INDEX([0]!idxRatusan,--LEFT(TEXT(RIGHT(#REF!,6),REPT("0",6)),1)+1)&amp;" "&amp;IF((--MID(TEXT(RIGHT(#REF!,6),REPT("0",6)),2,2)+1)&lt;=20,IF(--LEFT(TEXT(RIGHT(#REF!,6),REPT("0",6)),3)=1," seribu",INDEX([0]!idxSatuSampaiDuaPuluh,--LEFT(TEXT(RIGHT(#REF!,5),REPT("0",5)),2)+1)),INDEX([0]!idxSatuSampaiDuaPuluh,--LEFT(RIGHT(#REF!,5),1)+1)&amp;" puluh "&amp;INDEX([0]!idxSatuSampaiDuaPuluh,--LEFT(RIGHT(#REF!,4),1)+1))&amp;IF(OR(LEN(#REF!)&lt;=3,--LEFT(TEXT(RIGHT(#REF!,6),REPT("0",6)),3)={0;1}),""," ribu")</definedName>
    <definedName name="ribu3" localSheetId="37">" "&amp;INDEX([0]!idxRatusan,--LEFT(TEXT(RIGHT(#REF!,6),REPT("0",6)),1)+1)&amp;" "&amp;IF((--MID(TEXT(RIGHT(#REF!,6),REPT("0",6)),2,2)+1)&lt;=20,IF(--LEFT(TEXT(RIGHT(#REF!,6),REPT("0",6)),3)=1," seribu",INDEX([0]!idxSatuSampaiDuaPuluh,--LEFT(TEXT(RIGHT(#REF!,5),REPT("0",5)),2)+1)),INDEX([0]!idxSatuSampaiDuaPuluh,--LEFT(RIGHT(#REF!,5),1)+1)&amp;" puluh "&amp;INDEX([0]!idxSatuSampaiDuaPuluh,--LEFT(RIGHT(#REF!,4),1)+1))&amp;IF(OR(LEN(#REF!)&lt;=3,--LEFT(TEXT(RIGHT(#REF!,6),REPT("0",6)),3)={0;1}),""," ribu")</definedName>
    <definedName name="ribu3" localSheetId="38">" "&amp;INDEX([0]!idxRatusan,--LEFT(TEXT(RIGHT(#REF!,6),REPT("0",6)),1)+1)&amp;" "&amp;IF((--MID(TEXT(RIGHT(#REF!,6),REPT("0",6)),2,2)+1)&lt;=20,IF(--LEFT(TEXT(RIGHT(#REF!,6),REPT("0",6)),3)=1," seribu",INDEX([0]!idxSatuSampaiDuaPuluh,--LEFT(TEXT(RIGHT(#REF!,5),REPT("0",5)),2)+1)),INDEX([0]!idxSatuSampaiDuaPuluh,--LEFT(RIGHT(#REF!,5),1)+1)&amp;" puluh "&amp;INDEX([0]!idxSatuSampaiDuaPuluh,--LEFT(RIGHT(#REF!,4),1)+1))&amp;IF(OR(LEN(#REF!)&lt;=3,--LEFT(TEXT(RIGHT(#REF!,6),REPT("0",6)),3)={0;1}),""," ribu")</definedName>
    <definedName name="ribu3" localSheetId="19">" "&amp;INDEX([0]!idxRatusan,--LEFT(TEXT(RIGHT(#REF!,6),REPT("0",6)),1)+1)&amp;" "&amp;IF((--MID(TEXT(RIGHT(#REF!,6),REPT("0",6)),2,2)+1)&lt;=20,IF(--LEFT(TEXT(RIGHT(#REF!,6),REPT("0",6)),3)=1," seribu",INDEX([0]!idxSatuSampaiDuaPuluh,--LEFT(TEXT(RIGHT(#REF!,5),REPT("0",5)),2)+1)),INDEX([0]!idxSatuSampaiDuaPuluh,--LEFT(RIGHT(#REF!,5),1)+1)&amp;" puluh "&amp;INDEX([0]!idxSatuSampaiDuaPuluh,--LEFT(RIGHT(#REF!,4),1)+1))&amp;IF(OR(LEN(#REF!)&lt;=3,--LEFT(TEXT(RIGHT(#REF!,6),REPT("0",6)),3)={0;1}),""," ribu")</definedName>
    <definedName name="ribu3" localSheetId="20">" "&amp;INDEX([0]!idxRatusan,--LEFT(TEXT(RIGHT(#REF!,6),REPT("0",6)),1)+1)&amp;" "&amp;IF((--MID(TEXT(RIGHT(#REF!,6),REPT("0",6)),2,2)+1)&lt;=20,IF(--LEFT(TEXT(RIGHT(#REF!,6),REPT("0",6)),3)=1," seribu",INDEX([0]!idxSatuSampaiDuaPuluh,--LEFT(TEXT(RIGHT(#REF!,5),REPT("0",5)),2)+1)),INDEX([0]!idxSatuSampaiDuaPuluh,--LEFT(RIGHT(#REF!,5),1)+1)&amp;" puluh "&amp;INDEX([0]!idxSatuSampaiDuaPuluh,--LEFT(RIGHT(#REF!,4),1)+1))&amp;IF(OR(LEN(#REF!)&lt;=3,--LEFT(TEXT(RIGHT(#REF!,6),REPT("0",6)),3)={0;1}),""," ribu")</definedName>
    <definedName name="ribu3" localSheetId="12">" "&amp;INDEX([0]!idxRatusan,--LEFT(TEXT(RIGHT(#REF!,6),REPT("0",6)),1)+1)&amp;" "&amp;IF((--MID(TEXT(RIGHT(#REF!,6),REPT("0",6)),2,2)+1)&lt;=20,IF(--LEFT(TEXT(RIGHT(#REF!,6),REPT("0",6)),3)=1," seribu",INDEX([0]!idxSatuSampaiDuaPuluh,--LEFT(TEXT(RIGHT(#REF!,5),REPT("0",5)),2)+1)),INDEX([0]!idxSatuSampaiDuaPuluh,--LEFT(RIGHT(#REF!,5),1)+1)&amp;" puluh "&amp;INDEX([0]!idxSatuSampaiDuaPuluh,--LEFT(RIGHT(#REF!,4),1)+1))&amp;IF(OR(LEN(#REF!)&lt;=3,--LEFT(TEXT(RIGHT(#REF!,6),REPT("0",6)),3)={0;1}),""," ribu")</definedName>
    <definedName name="ribu3" localSheetId="13">" "&amp;INDEX([0]!idxRatusan,--LEFT(TEXT(RIGHT(#REF!,6),REPT("0",6)),1)+1)&amp;" "&amp;IF((--MID(TEXT(RIGHT(#REF!,6),REPT("0",6)),2,2)+1)&lt;=20,IF(--LEFT(TEXT(RIGHT(#REF!,6),REPT("0",6)),3)=1," seribu",INDEX([0]!idxSatuSampaiDuaPuluh,--LEFT(TEXT(RIGHT(#REF!,5),REPT("0",5)),2)+1)),INDEX([0]!idxSatuSampaiDuaPuluh,--LEFT(RIGHT(#REF!,5),1)+1)&amp;" puluh "&amp;INDEX([0]!idxSatuSampaiDuaPuluh,--LEFT(RIGHT(#REF!,4),1)+1))&amp;IF(OR(LEN(#REF!)&lt;=3,--LEFT(TEXT(RIGHT(#REF!,6),REPT("0",6)),3)={0;1}),""," ribu")</definedName>
    <definedName name="ribu3" localSheetId="14">" "&amp;INDEX([0]!idxRatusan,--LEFT(TEXT(RIGHT(#REF!,6),REPT("0",6)),1)+1)&amp;" "&amp;IF((--MID(TEXT(RIGHT(#REF!,6),REPT("0",6)),2,2)+1)&lt;=20,IF(--LEFT(TEXT(RIGHT(#REF!,6),REPT("0",6)),3)=1," seribu",INDEX([0]!idxSatuSampaiDuaPuluh,--LEFT(TEXT(RIGHT(#REF!,5),REPT("0",5)),2)+1)),INDEX([0]!idxSatuSampaiDuaPuluh,--LEFT(RIGHT(#REF!,5),1)+1)&amp;" puluh "&amp;INDEX([0]!idxSatuSampaiDuaPuluh,--LEFT(RIGHT(#REF!,4),1)+1))&amp;IF(OR(LEN(#REF!)&lt;=3,--LEFT(TEXT(RIGHT(#REF!,6),REPT("0",6)),3)={0;1}),""," ribu")</definedName>
    <definedName name="ribu3" localSheetId="15">" "&amp;INDEX([0]!idxRatusan,--LEFT(TEXT(RIGHT(#REF!,6),REPT("0",6)),1)+1)&amp;" "&amp;IF((--MID(TEXT(RIGHT(#REF!,6),REPT("0",6)),2,2)+1)&lt;=20,IF(--LEFT(TEXT(RIGHT(#REF!,6),REPT("0",6)),3)=1," seribu",INDEX([0]!idxSatuSampaiDuaPuluh,--LEFT(TEXT(RIGHT(#REF!,5),REPT("0",5)),2)+1)),INDEX([0]!idxSatuSampaiDuaPuluh,--LEFT(RIGHT(#REF!,5),1)+1)&amp;" puluh "&amp;INDEX([0]!idxSatuSampaiDuaPuluh,--LEFT(RIGHT(#REF!,4),1)+1))&amp;IF(OR(LEN(#REF!)&lt;=3,--LEFT(TEXT(RIGHT(#REF!,6),REPT("0",6)),3)={0;1}),""," ribu")</definedName>
    <definedName name="ribu3" localSheetId="16">" "&amp;INDEX([0]!idxRatusan,--LEFT(TEXT(RIGHT(#REF!,6),REPT("0",6)),1)+1)&amp;" "&amp;IF((--MID(TEXT(RIGHT(#REF!,6),REPT("0",6)),2,2)+1)&lt;=20,IF(--LEFT(TEXT(RIGHT(#REF!,6),REPT("0",6)),3)=1," seribu",INDEX([0]!idxSatuSampaiDuaPuluh,--LEFT(TEXT(RIGHT(#REF!,5),REPT("0",5)),2)+1)),INDEX([0]!idxSatuSampaiDuaPuluh,--LEFT(RIGHT(#REF!,5),1)+1)&amp;" puluh "&amp;INDEX([0]!idxSatuSampaiDuaPuluh,--LEFT(RIGHT(#REF!,4),1)+1))&amp;IF(OR(LEN(#REF!)&lt;=3,--LEFT(TEXT(RIGHT(#REF!,6),REPT("0",6)),3)={0;1}),""," ribu")</definedName>
    <definedName name="ribu3" localSheetId="17">" "&amp;INDEX([0]!idxRatusan,--LEFT(TEXT(RIGHT(#REF!,6),REPT("0",6)),1)+1)&amp;" "&amp;IF((--MID(TEXT(RIGHT(#REF!,6),REPT("0",6)),2,2)+1)&lt;=20,IF(--LEFT(TEXT(RIGHT(#REF!,6),REPT("0",6)),3)=1," seribu",INDEX([0]!idxSatuSampaiDuaPuluh,--LEFT(TEXT(RIGHT(#REF!,5),REPT("0",5)),2)+1)),INDEX([0]!idxSatuSampaiDuaPuluh,--LEFT(RIGHT(#REF!,5),1)+1)&amp;" puluh "&amp;INDEX([0]!idxSatuSampaiDuaPuluh,--LEFT(RIGHT(#REF!,4),1)+1))&amp;IF(OR(LEN(#REF!)&lt;=3,--LEFT(TEXT(RIGHT(#REF!,6),REPT("0",6)),3)={0;1}),""," ribu")</definedName>
    <definedName name="ribu3" localSheetId="18">" "&amp;INDEX([0]!idxRatusan,--LEFT(TEXT(RIGHT(#REF!,6),REPT("0",6)),1)+1)&amp;" "&amp;IF((--MID(TEXT(RIGHT(#REF!,6),REPT("0",6)),2,2)+1)&lt;=20,IF(--LEFT(TEXT(RIGHT(#REF!,6),REPT("0",6)),3)=1," seribu",INDEX([0]!idxSatuSampaiDuaPuluh,--LEFT(TEXT(RIGHT(#REF!,5),REPT("0",5)),2)+1)),INDEX([0]!idxSatuSampaiDuaPuluh,--LEFT(RIGHT(#REF!,5),1)+1)&amp;" puluh "&amp;INDEX([0]!idxSatuSampaiDuaPuluh,--LEFT(RIGHT(#REF!,4),1)+1))&amp;IF(OR(LEN(#REF!)&lt;=3,--LEFT(TEXT(RIGHT(#REF!,6),REPT("0",6)),3)={0;1}),""," ribu")</definedName>
    <definedName name="ribu3" localSheetId="1">" "&amp;INDEX([0]!idxRatusan,--LEFT(TEXT(RIGHT(#REF!,6),REPT("0",6)),1)+1)&amp;" "&amp;IF((--MID(TEXT(RIGHT(#REF!,6),REPT("0",6)),2,2)+1)&lt;=20,IF(--LEFT(TEXT(RIGHT(#REF!,6),REPT("0",6)),3)=1," seribu",INDEX([0]!idxSatuSampaiDuaPuluh,--LEFT(TEXT(RIGHT(#REF!,5),REPT("0",5)),2)+1)),INDEX([0]!idxSatuSampaiDuaPuluh,--LEFT(RIGHT(#REF!,5),1)+1)&amp;" puluh "&amp;INDEX([0]!idxSatuSampaiDuaPuluh,--LEFT(RIGHT(#REF!,4),1)+1))&amp;IF(OR(LEN(#REF!)&lt;=3,--LEFT(TEXT(RIGHT(#REF!,6),REPT("0",6)),3)={0;1}),""," ribu")</definedName>
    <definedName name="ribu3" localSheetId="2">" "&amp;INDEX([0]!idxRatusan,--LEFT(TEXT(RIGHT(#REF!,6),REPT("0",6)),1)+1)&amp;" "&amp;IF((--MID(TEXT(RIGHT(#REF!,6),REPT("0",6)),2,2)+1)&lt;=20,IF(--LEFT(TEXT(RIGHT(#REF!,6),REPT("0",6)),3)=1," seribu",INDEX([0]!idxSatuSampaiDuaPuluh,--LEFT(TEXT(RIGHT(#REF!,5),REPT("0",5)),2)+1)),INDEX([0]!idxSatuSampaiDuaPuluh,--LEFT(RIGHT(#REF!,5),1)+1)&amp;" puluh "&amp;INDEX([0]!idxSatuSampaiDuaPuluh,--LEFT(RIGHT(#REF!,4),1)+1))&amp;IF(OR(LEN(#REF!)&lt;=3,--LEFT(TEXT(RIGHT(#REF!,6),REPT("0",6)),3)={0;1}),""," ribu")</definedName>
    <definedName name="ribu3" localSheetId="3">" "&amp;INDEX([0]!idxRatusan,--LEFT(TEXT(RIGHT(#REF!,6),REPT("0",6)),1)+1)&amp;" "&amp;IF((--MID(TEXT(RIGHT(#REF!,6),REPT("0",6)),2,2)+1)&lt;=20,IF(--LEFT(TEXT(RIGHT(#REF!,6),REPT("0",6)),3)=1," seribu",INDEX([0]!idxSatuSampaiDuaPuluh,--LEFT(TEXT(RIGHT(#REF!,5),REPT("0",5)),2)+1)),INDEX([0]!idxSatuSampaiDuaPuluh,--LEFT(RIGHT(#REF!,5),1)+1)&amp;" puluh "&amp;INDEX([0]!idxSatuSampaiDuaPuluh,--LEFT(RIGHT(#REF!,4),1)+1))&amp;IF(OR(LEN(#REF!)&lt;=3,--LEFT(TEXT(RIGHT(#REF!,6),REPT("0",6)),3)={0;1}),""," ribu")</definedName>
    <definedName name="ribu3" localSheetId="4">" "&amp;INDEX([0]!idxRatusan,--LEFT(TEXT(RIGHT(#REF!,6),REPT("0",6)),1)+1)&amp;" "&amp;IF((--MID(TEXT(RIGHT(#REF!,6),REPT("0",6)),2,2)+1)&lt;=20,IF(--LEFT(TEXT(RIGHT(#REF!,6),REPT("0",6)),3)=1," seribu",INDEX([0]!idxSatuSampaiDuaPuluh,--LEFT(TEXT(RIGHT(#REF!,5),REPT("0",5)),2)+1)),INDEX([0]!idxSatuSampaiDuaPuluh,--LEFT(RIGHT(#REF!,5),1)+1)&amp;" puluh "&amp;INDEX([0]!idxSatuSampaiDuaPuluh,--LEFT(RIGHT(#REF!,4),1)+1))&amp;IF(OR(LEN(#REF!)&lt;=3,--LEFT(TEXT(RIGHT(#REF!,6),REPT("0",6)),3)={0;1}),""," ribu")</definedName>
    <definedName name="ribu3" localSheetId="5">" "&amp;INDEX([0]!idxRatusan,--LEFT(TEXT(RIGHT(#REF!,6),REPT("0",6)),1)+1)&amp;" "&amp;IF((--MID(TEXT(RIGHT(#REF!,6),REPT("0",6)),2,2)+1)&lt;=20,IF(--LEFT(TEXT(RIGHT(#REF!,6),REPT("0",6)),3)=1," seribu",INDEX([0]!idxSatuSampaiDuaPuluh,--LEFT(TEXT(RIGHT(#REF!,5),REPT("0",5)),2)+1)),INDEX([0]!idxSatuSampaiDuaPuluh,--LEFT(RIGHT(#REF!,5),1)+1)&amp;" puluh "&amp;INDEX([0]!idxSatuSampaiDuaPuluh,--LEFT(RIGHT(#REF!,4),1)+1))&amp;IF(OR(LEN(#REF!)&lt;=3,--LEFT(TEXT(RIGHT(#REF!,6),REPT("0",6)),3)={0;1}),""," ribu")</definedName>
    <definedName name="ribu3" localSheetId="6">" "&amp;INDEX([0]!idxRatusan,--LEFT(TEXT(RIGHT(#REF!,6),REPT("0",6)),1)+1)&amp;" "&amp;IF((--MID(TEXT(RIGHT(#REF!,6),REPT("0",6)),2,2)+1)&lt;=20,IF(--LEFT(TEXT(RIGHT(#REF!,6),REPT("0",6)),3)=1," seribu",INDEX([0]!idxSatuSampaiDuaPuluh,--LEFT(TEXT(RIGHT(#REF!,5),REPT("0",5)),2)+1)),INDEX([0]!idxSatuSampaiDuaPuluh,--LEFT(RIGHT(#REF!,5),1)+1)&amp;" puluh "&amp;INDEX([0]!idxSatuSampaiDuaPuluh,--LEFT(RIGHT(#REF!,4),1)+1))&amp;IF(OR(LEN(#REF!)&lt;=3,--LEFT(TEXT(RIGHT(#REF!,6),REPT("0",6)),3)={0;1}),""," ribu")</definedName>
    <definedName name="ribu3" localSheetId="7">" "&amp;INDEX([0]!idxRatusan,--LEFT(TEXT(RIGHT(#REF!,6),REPT("0",6)),1)+1)&amp;" "&amp;IF((--MID(TEXT(RIGHT(#REF!,6),REPT("0",6)),2,2)+1)&lt;=20,IF(--LEFT(TEXT(RIGHT(#REF!,6),REPT("0",6)),3)=1," seribu",INDEX([0]!idxSatuSampaiDuaPuluh,--LEFT(TEXT(RIGHT(#REF!,5),REPT("0",5)),2)+1)),INDEX([0]!idxSatuSampaiDuaPuluh,--LEFT(RIGHT(#REF!,5),1)+1)&amp;" puluh "&amp;INDEX([0]!idxSatuSampaiDuaPuluh,--LEFT(RIGHT(#REF!,4),1)+1))&amp;IF(OR(LEN(#REF!)&lt;=3,--LEFT(TEXT(RIGHT(#REF!,6),REPT("0",6)),3)={0;1}),""," ribu")</definedName>
    <definedName name="ribu3">" "&amp;INDEX(idxRatusan,--LEFT(TEXT(RIGHT(#REF!,6),REPT("0",6)),1)+1)&amp;" "&amp;IF((--MID(TEXT(RIGHT(#REF!,6),REPT("0",6)),2,2)+1)&lt;=20,IF(--LEFT(TEXT(RIGHT(#REF!,6),REPT("0",6)),3)=1," seribu",INDEX(idxSatuSampaiDuaPuluh,--LEFT(TEXT(RIGHT(#REF!,5),REPT("0",5)),2)+1)),INDEX(idxSatuSampaiDuaPuluh,--LEFT(RIGHT(#REF!,5),1)+1)&amp;" puluh "&amp;INDEX(idxSatuSampaiDuaPuluh,--LEFT(RIGHT(#REF!,4),1)+1))&amp;IF(OR(LEN(#REF!)&lt;=3,--LEFT(TEXT(RIGHT(#REF!,6),REPT("0",6)),3)={0;1}),""," ribu")</definedName>
    <definedName name="ribu4" localSheetId="32">" "&amp;INDEX([0]!idxRatusan,--LEFT(TEXT(RIGHT(#REF!,6),REPT("0",6)),1)+1)&amp;" "&amp;IF((--MID(TEXT(RIGHT(#REF!,6),REPT("0",6)),2,2)+1)&lt;=20,IF(--LEFT(TEXT(RIGHT(#REF!,6),REPT("0",6)),3)=1," seribu / ",INDEX([0]!idxSatuSampaiDuaPuluh,--LEFT(TEXT(RIGHT(#REF!,5),REPT("0",5)),2)+1)),INDEX([0]!idxSatuSampaiDuaPuluh,--LEFT(RIGHT(#REF!,5),1)+1)&amp;" puluh "&amp;INDEX([0]!idxSatuSampaiDuaPuluh,--LEFT(RIGHT(#REF!,4),1)+1))&amp;IF(OR(LEN(#REF!)&lt;=3,--LEFT(TEXT(RIGHT(#REF!,6),REPT("0",6)),3)={0;1}),""," ribu / ")</definedName>
    <definedName name="ribu4" localSheetId="33">" "&amp;INDEX([0]!idxRatusan,--LEFT(TEXT(RIGHT(#REF!,6),REPT("0",6)),1)+1)&amp;" "&amp;IF((--MID(TEXT(RIGHT(#REF!,6),REPT("0",6)),2,2)+1)&lt;=20,IF(--LEFT(TEXT(RIGHT(#REF!,6),REPT("0",6)),3)=1," seribu / ",INDEX([0]!idxSatuSampaiDuaPuluh,--LEFT(TEXT(RIGHT(#REF!,5),REPT("0",5)),2)+1)),INDEX([0]!idxSatuSampaiDuaPuluh,--LEFT(RIGHT(#REF!,5),1)+1)&amp;" puluh "&amp;INDEX([0]!idxSatuSampaiDuaPuluh,--LEFT(RIGHT(#REF!,4),1)+1))&amp;IF(OR(LEN(#REF!)&lt;=3,--LEFT(TEXT(RIGHT(#REF!,6),REPT("0",6)),3)={0;1}),""," ribu / ")</definedName>
    <definedName name="ribu4" localSheetId="34">" "&amp;INDEX([0]!idxRatusan,--LEFT(TEXT(RIGHT(#REF!,6),REPT("0",6)),1)+1)&amp;" "&amp;IF((--MID(TEXT(RIGHT(#REF!,6),REPT("0",6)),2,2)+1)&lt;=20,IF(--LEFT(TEXT(RIGHT(#REF!,6),REPT("0",6)),3)=1," seribu / ",INDEX([0]!idxSatuSampaiDuaPuluh,--LEFT(TEXT(RIGHT(#REF!,5),REPT("0",5)),2)+1)),INDEX([0]!idxSatuSampaiDuaPuluh,--LEFT(RIGHT(#REF!,5),1)+1)&amp;" puluh "&amp;INDEX([0]!idxSatuSampaiDuaPuluh,--LEFT(RIGHT(#REF!,4),1)+1))&amp;IF(OR(LEN(#REF!)&lt;=3,--LEFT(TEXT(RIGHT(#REF!,6),REPT("0",6)),3)={0;1}),""," ribu / ")</definedName>
    <definedName name="ribu4" localSheetId="35">" "&amp;INDEX([0]!idxRatusan,--LEFT(TEXT(RIGHT(#REF!,6),REPT("0",6)),1)+1)&amp;" "&amp;IF((--MID(TEXT(RIGHT(#REF!,6),REPT("0",6)),2,2)+1)&lt;=20,IF(--LEFT(TEXT(RIGHT(#REF!,6),REPT("0",6)),3)=1," seribu / ",INDEX([0]!idxSatuSampaiDuaPuluh,--LEFT(TEXT(RIGHT(#REF!,5),REPT("0",5)),2)+1)),INDEX([0]!idxSatuSampaiDuaPuluh,--LEFT(RIGHT(#REF!,5),1)+1)&amp;" puluh "&amp;INDEX([0]!idxSatuSampaiDuaPuluh,--LEFT(RIGHT(#REF!,4),1)+1))&amp;IF(OR(LEN(#REF!)&lt;=3,--LEFT(TEXT(RIGHT(#REF!,6),REPT("0",6)),3)={0;1}),""," ribu / ")</definedName>
    <definedName name="ribu4" localSheetId="39">" "&amp;INDEX([0]!idxRatusan,--LEFT(TEXT(RIGHT(#REF!,6),REPT("0",6)),1)+1)&amp;" "&amp;IF((--MID(TEXT(RIGHT(#REF!,6),REPT("0",6)),2,2)+1)&lt;=20,IF(--LEFT(TEXT(RIGHT(#REF!,6),REPT("0",6)),3)=1," seribu / ",INDEX([0]!idxSatuSampaiDuaPuluh,--LEFT(TEXT(RIGHT(#REF!,5),REPT("0",5)),2)+1)),INDEX([0]!idxSatuSampaiDuaPuluh,--LEFT(RIGHT(#REF!,5),1)+1)&amp;" puluh "&amp;INDEX([0]!idxSatuSampaiDuaPuluh,--LEFT(RIGHT(#REF!,4),1)+1))&amp;IF(OR(LEN(#REF!)&lt;=3,--LEFT(TEXT(RIGHT(#REF!,6),REPT("0",6)),3)={0;1}),""," ribu / ")</definedName>
    <definedName name="ribu4" localSheetId="40">" "&amp;INDEX([0]!idxRatusan,--LEFT(TEXT(RIGHT(#REF!,6),REPT("0",6)),1)+1)&amp;" "&amp;IF((--MID(TEXT(RIGHT(#REF!,6),REPT("0",6)),2,2)+1)&lt;=20,IF(--LEFT(TEXT(RIGHT(#REF!,6),REPT("0",6)),3)=1," seribu / ",INDEX([0]!idxSatuSampaiDuaPuluh,--LEFT(TEXT(RIGHT(#REF!,5),REPT("0",5)),2)+1)),INDEX([0]!idxSatuSampaiDuaPuluh,--LEFT(RIGHT(#REF!,5),1)+1)&amp;" puluh "&amp;INDEX([0]!idxSatuSampaiDuaPuluh,--LEFT(RIGHT(#REF!,4),1)+1))&amp;IF(OR(LEN(#REF!)&lt;=3,--LEFT(TEXT(RIGHT(#REF!,6),REPT("0",6)),3)={0;1}),""," ribu / ")</definedName>
    <definedName name="ribu4" localSheetId="37">" "&amp;INDEX([0]!idxRatusan,--LEFT(TEXT(RIGHT(#REF!,6),REPT("0",6)),1)+1)&amp;" "&amp;IF((--MID(TEXT(RIGHT(#REF!,6),REPT("0",6)),2,2)+1)&lt;=20,IF(--LEFT(TEXT(RIGHT(#REF!,6),REPT("0",6)),3)=1," seribu / ",INDEX([0]!idxSatuSampaiDuaPuluh,--LEFT(TEXT(RIGHT(#REF!,5),REPT("0",5)),2)+1)),INDEX([0]!idxSatuSampaiDuaPuluh,--LEFT(RIGHT(#REF!,5),1)+1)&amp;" puluh "&amp;INDEX([0]!idxSatuSampaiDuaPuluh,--LEFT(RIGHT(#REF!,4),1)+1))&amp;IF(OR(LEN(#REF!)&lt;=3,--LEFT(TEXT(RIGHT(#REF!,6),REPT("0",6)),3)={0;1}),""," ribu / ")</definedName>
    <definedName name="ribu4" localSheetId="38">" "&amp;INDEX([0]!idxRatusan,--LEFT(TEXT(RIGHT(#REF!,6),REPT("0",6)),1)+1)&amp;" "&amp;IF((--MID(TEXT(RIGHT(#REF!,6),REPT("0",6)),2,2)+1)&lt;=20,IF(--LEFT(TEXT(RIGHT(#REF!,6),REPT("0",6)),3)=1," seribu / ",INDEX([0]!idxSatuSampaiDuaPuluh,--LEFT(TEXT(RIGHT(#REF!,5),REPT("0",5)),2)+1)),INDEX([0]!idxSatuSampaiDuaPuluh,--LEFT(RIGHT(#REF!,5),1)+1)&amp;" puluh "&amp;INDEX([0]!idxSatuSampaiDuaPuluh,--LEFT(RIGHT(#REF!,4),1)+1))&amp;IF(OR(LEN(#REF!)&lt;=3,--LEFT(TEXT(RIGHT(#REF!,6),REPT("0",6)),3)={0;1}),""," ribu / ")</definedName>
    <definedName name="ribu4" localSheetId="19">" "&amp;INDEX([0]!idxRatusan,--LEFT(TEXT(RIGHT(#REF!,6),REPT("0",6)),1)+1)&amp;" "&amp;IF((--MID(TEXT(RIGHT(#REF!,6),REPT("0",6)),2,2)+1)&lt;=20,IF(--LEFT(TEXT(RIGHT(#REF!,6),REPT("0",6)),3)=1," seribu / ",INDEX([0]!idxSatuSampaiDuaPuluh,--LEFT(TEXT(RIGHT(#REF!,5),REPT("0",5)),2)+1)),INDEX([0]!idxSatuSampaiDuaPuluh,--LEFT(RIGHT(#REF!,5),1)+1)&amp;" puluh "&amp;INDEX([0]!idxSatuSampaiDuaPuluh,--LEFT(RIGHT(#REF!,4),1)+1))&amp;IF(OR(LEN(#REF!)&lt;=3,--LEFT(TEXT(RIGHT(#REF!,6),REPT("0",6)),3)={0;1}),""," ribu / ")</definedName>
    <definedName name="ribu4" localSheetId="20">" "&amp;INDEX([0]!idxRatusan,--LEFT(TEXT(RIGHT(#REF!,6),REPT("0",6)),1)+1)&amp;" "&amp;IF((--MID(TEXT(RIGHT(#REF!,6),REPT("0",6)),2,2)+1)&lt;=20,IF(--LEFT(TEXT(RIGHT(#REF!,6),REPT("0",6)),3)=1," seribu / ",INDEX([0]!idxSatuSampaiDuaPuluh,--LEFT(TEXT(RIGHT(#REF!,5),REPT("0",5)),2)+1)),INDEX([0]!idxSatuSampaiDuaPuluh,--LEFT(RIGHT(#REF!,5),1)+1)&amp;" puluh "&amp;INDEX([0]!idxSatuSampaiDuaPuluh,--LEFT(RIGHT(#REF!,4),1)+1))&amp;IF(OR(LEN(#REF!)&lt;=3,--LEFT(TEXT(RIGHT(#REF!,6),REPT("0",6)),3)={0;1}),""," ribu / ")</definedName>
    <definedName name="ribu4" localSheetId="12">" "&amp;INDEX([0]!idxRatusan,--LEFT(TEXT(RIGHT(#REF!,6),REPT("0",6)),1)+1)&amp;" "&amp;IF((--MID(TEXT(RIGHT(#REF!,6),REPT("0",6)),2,2)+1)&lt;=20,IF(--LEFT(TEXT(RIGHT(#REF!,6),REPT("0",6)),3)=1," seribu / ",INDEX([0]!idxSatuSampaiDuaPuluh,--LEFT(TEXT(RIGHT(#REF!,5),REPT("0",5)),2)+1)),INDEX([0]!idxSatuSampaiDuaPuluh,--LEFT(RIGHT(#REF!,5),1)+1)&amp;" puluh "&amp;INDEX([0]!idxSatuSampaiDuaPuluh,--LEFT(RIGHT(#REF!,4),1)+1))&amp;IF(OR(LEN(#REF!)&lt;=3,--LEFT(TEXT(RIGHT(#REF!,6),REPT("0",6)),3)={0;1}),""," ribu / ")</definedName>
    <definedName name="ribu4" localSheetId="13">" "&amp;INDEX([0]!idxRatusan,--LEFT(TEXT(RIGHT(#REF!,6),REPT("0",6)),1)+1)&amp;" "&amp;IF((--MID(TEXT(RIGHT(#REF!,6),REPT("0",6)),2,2)+1)&lt;=20,IF(--LEFT(TEXT(RIGHT(#REF!,6),REPT("0",6)),3)=1," seribu / ",INDEX([0]!idxSatuSampaiDuaPuluh,--LEFT(TEXT(RIGHT(#REF!,5),REPT("0",5)),2)+1)),INDEX([0]!idxSatuSampaiDuaPuluh,--LEFT(RIGHT(#REF!,5),1)+1)&amp;" puluh "&amp;INDEX([0]!idxSatuSampaiDuaPuluh,--LEFT(RIGHT(#REF!,4),1)+1))&amp;IF(OR(LEN(#REF!)&lt;=3,--LEFT(TEXT(RIGHT(#REF!,6),REPT("0",6)),3)={0;1}),""," ribu / ")</definedName>
    <definedName name="ribu4" localSheetId="14">" "&amp;INDEX([0]!idxRatusan,--LEFT(TEXT(RIGHT(#REF!,6),REPT("0",6)),1)+1)&amp;" "&amp;IF((--MID(TEXT(RIGHT(#REF!,6),REPT("0",6)),2,2)+1)&lt;=20,IF(--LEFT(TEXT(RIGHT(#REF!,6),REPT("0",6)),3)=1," seribu / ",INDEX([0]!idxSatuSampaiDuaPuluh,--LEFT(TEXT(RIGHT(#REF!,5),REPT("0",5)),2)+1)),INDEX([0]!idxSatuSampaiDuaPuluh,--LEFT(RIGHT(#REF!,5),1)+1)&amp;" puluh "&amp;INDEX([0]!idxSatuSampaiDuaPuluh,--LEFT(RIGHT(#REF!,4),1)+1))&amp;IF(OR(LEN(#REF!)&lt;=3,--LEFT(TEXT(RIGHT(#REF!,6),REPT("0",6)),3)={0;1}),""," ribu / ")</definedName>
    <definedName name="ribu4" localSheetId="15">" "&amp;INDEX([0]!idxRatusan,--LEFT(TEXT(RIGHT(#REF!,6),REPT("0",6)),1)+1)&amp;" "&amp;IF((--MID(TEXT(RIGHT(#REF!,6),REPT("0",6)),2,2)+1)&lt;=20,IF(--LEFT(TEXT(RIGHT(#REF!,6),REPT("0",6)),3)=1," seribu / ",INDEX([0]!idxSatuSampaiDuaPuluh,--LEFT(TEXT(RIGHT(#REF!,5),REPT("0",5)),2)+1)),INDEX([0]!idxSatuSampaiDuaPuluh,--LEFT(RIGHT(#REF!,5),1)+1)&amp;" puluh "&amp;INDEX([0]!idxSatuSampaiDuaPuluh,--LEFT(RIGHT(#REF!,4),1)+1))&amp;IF(OR(LEN(#REF!)&lt;=3,--LEFT(TEXT(RIGHT(#REF!,6),REPT("0",6)),3)={0;1}),""," ribu / ")</definedName>
    <definedName name="ribu4" localSheetId="16">" "&amp;INDEX([0]!idxRatusan,--LEFT(TEXT(RIGHT(#REF!,6),REPT("0",6)),1)+1)&amp;" "&amp;IF((--MID(TEXT(RIGHT(#REF!,6),REPT("0",6)),2,2)+1)&lt;=20,IF(--LEFT(TEXT(RIGHT(#REF!,6),REPT("0",6)),3)=1," seribu / ",INDEX([0]!idxSatuSampaiDuaPuluh,--LEFT(TEXT(RIGHT(#REF!,5),REPT("0",5)),2)+1)),INDEX([0]!idxSatuSampaiDuaPuluh,--LEFT(RIGHT(#REF!,5),1)+1)&amp;" puluh "&amp;INDEX([0]!idxSatuSampaiDuaPuluh,--LEFT(RIGHT(#REF!,4),1)+1))&amp;IF(OR(LEN(#REF!)&lt;=3,--LEFT(TEXT(RIGHT(#REF!,6),REPT("0",6)),3)={0;1}),""," ribu / ")</definedName>
    <definedName name="ribu4" localSheetId="17">" "&amp;INDEX([0]!idxRatusan,--LEFT(TEXT(RIGHT(#REF!,6),REPT("0",6)),1)+1)&amp;" "&amp;IF((--MID(TEXT(RIGHT(#REF!,6),REPT("0",6)),2,2)+1)&lt;=20,IF(--LEFT(TEXT(RIGHT(#REF!,6),REPT("0",6)),3)=1," seribu / ",INDEX([0]!idxSatuSampaiDuaPuluh,--LEFT(TEXT(RIGHT(#REF!,5),REPT("0",5)),2)+1)),INDEX([0]!idxSatuSampaiDuaPuluh,--LEFT(RIGHT(#REF!,5),1)+1)&amp;" puluh "&amp;INDEX([0]!idxSatuSampaiDuaPuluh,--LEFT(RIGHT(#REF!,4),1)+1))&amp;IF(OR(LEN(#REF!)&lt;=3,--LEFT(TEXT(RIGHT(#REF!,6),REPT("0",6)),3)={0;1}),""," ribu / ")</definedName>
    <definedName name="ribu4" localSheetId="18">" "&amp;INDEX([0]!idxRatusan,--LEFT(TEXT(RIGHT(#REF!,6),REPT("0",6)),1)+1)&amp;" "&amp;IF((--MID(TEXT(RIGHT(#REF!,6),REPT("0",6)),2,2)+1)&lt;=20,IF(--LEFT(TEXT(RIGHT(#REF!,6),REPT("0",6)),3)=1," seribu / ",INDEX([0]!idxSatuSampaiDuaPuluh,--LEFT(TEXT(RIGHT(#REF!,5),REPT("0",5)),2)+1)),INDEX([0]!idxSatuSampaiDuaPuluh,--LEFT(RIGHT(#REF!,5),1)+1)&amp;" puluh "&amp;INDEX([0]!idxSatuSampaiDuaPuluh,--LEFT(RIGHT(#REF!,4),1)+1))&amp;IF(OR(LEN(#REF!)&lt;=3,--LEFT(TEXT(RIGHT(#REF!,6),REPT("0",6)),3)={0;1}),""," ribu / ")</definedName>
    <definedName name="ribu4" localSheetId="1">" "&amp;INDEX([0]!idxRatusan,--LEFT(TEXT(RIGHT(#REF!,6),REPT("0",6)),1)+1)&amp;" "&amp;IF((--MID(TEXT(RIGHT(#REF!,6),REPT("0",6)),2,2)+1)&lt;=20,IF(--LEFT(TEXT(RIGHT(#REF!,6),REPT("0",6)),3)=1," seribu / ",INDEX([0]!idxSatuSampaiDuaPuluh,--LEFT(TEXT(RIGHT(#REF!,5),REPT("0",5)),2)+1)),INDEX([0]!idxSatuSampaiDuaPuluh,--LEFT(RIGHT(#REF!,5),1)+1)&amp;" puluh "&amp;INDEX([0]!idxSatuSampaiDuaPuluh,--LEFT(RIGHT(#REF!,4),1)+1))&amp;IF(OR(LEN(#REF!)&lt;=3,--LEFT(TEXT(RIGHT(#REF!,6),REPT("0",6)),3)={0;1}),""," ribu / ")</definedName>
    <definedName name="ribu4" localSheetId="2">" "&amp;INDEX([0]!idxRatusan,--LEFT(TEXT(RIGHT(#REF!,6),REPT("0",6)),1)+1)&amp;" "&amp;IF((--MID(TEXT(RIGHT(#REF!,6),REPT("0",6)),2,2)+1)&lt;=20,IF(--LEFT(TEXT(RIGHT(#REF!,6),REPT("0",6)),3)=1," seribu / ",INDEX([0]!idxSatuSampaiDuaPuluh,--LEFT(TEXT(RIGHT(#REF!,5),REPT("0",5)),2)+1)),INDEX([0]!idxSatuSampaiDuaPuluh,--LEFT(RIGHT(#REF!,5),1)+1)&amp;" puluh "&amp;INDEX([0]!idxSatuSampaiDuaPuluh,--LEFT(RIGHT(#REF!,4),1)+1))&amp;IF(OR(LEN(#REF!)&lt;=3,--LEFT(TEXT(RIGHT(#REF!,6),REPT("0",6)),3)={0;1}),""," ribu / ")</definedName>
    <definedName name="ribu4" localSheetId="3">" "&amp;INDEX([0]!idxRatusan,--LEFT(TEXT(RIGHT(#REF!,6),REPT("0",6)),1)+1)&amp;" "&amp;IF((--MID(TEXT(RIGHT(#REF!,6),REPT("0",6)),2,2)+1)&lt;=20,IF(--LEFT(TEXT(RIGHT(#REF!,6),REPT("0",6)),3)=1," seribu / ",INDEX([0]!idxSatuSampaiDuaPuluh,--LEFT(TEXT(RIGHT(#REF!,5),REPT("0",5)),2)+1)),INDEX([0]!idxSatuSampaiDuaPuluh,--LEFT(RIGHT(#REF!,5),1)+1)&amp;" puluh "&amp;INDEX([0]!idxSatuSampaiDuaPuluh,--LEFT(RIGHT(#REF!,4),1)+1))&amp;IF(OR(LEN(#REF!)&lt;=3,--LEFT(TEXT(RIGHT(#REF!,6),REPT("0",6)),3)={0;1}),""," ribu / ")</definedName>
    <definedName name="ribu4" localSheetId="4">" "&amp;INDEX([0]!idxRatusan,--LEFT(TEXT(RIGHT(#REF!,6),REPT("0",6)),1)+1)&amp;" "&amp;IF((--MID(TEXT(RIGHT(#REF!,6),REPT("0",6)),2,2)+1)&lt;=20,IF(--LEFT(TEXT(RIGHT(#REF!,6),REPT("0",6)),3)=1," seribu / ",INDEX([0]!idxSatuSampaiDuaPuluh,--LEFT(TEXT(RIGHT(#REF!,5),REPT("0",5)),2)+1)),INDEX([0]!idxSatuSampaiDuaPuluh,--LEFT(RIGHT(#REF!,5),1)+1)&amp;" puluh "&amp;INDEX([0]!idxSatuSampaiDuaPuluh,--LEFT(RIGHT(#REF!,4),1)+1))&amp;IF(OR(LEN(#REF!)&lt;=3,--LEFT(TEXT(RIGHT(#REF!,6),REPT("0",6)),3)={0;1}),""," ribu / ")</definedName>
    <definedName name="ribu4" localSheetId="5">" "&amp;INDEX([0]!idxRatusan,--LEFT(TEXT(RIGHT(#REF!,6),REPT("0",6)),1)+1)&amp;" "&amp;IF((--MID(TEXT(RIGHT(#REF!,6),REPT("0",6)),2,2)+1)&lt;=20,IF(--LEFT(TEXT(RIGHT(#REF!,6),REPT("0",6)),3)=1," seribu / ",INDEX([0]!idxSatuSampaiDuaPuluh,--LEFT(TEXT(RIGHT(#REF!,5),REPT("0",5)),2)+1)),INDEX([0]!idxSatuSampaiDuaPuluh,--LEFT(RIGHT(#REF!,5),1)+1)&amp;" puluh "&amp;INDEX([0]!idxSatuSampaiDuaPuluh,--LEFT(RIGHT(#REF!,4),1)+1))&amp;IF(OR(LEN(#REF!)&lt;=3,--LEFT(TEXT(RIGHT(#REF!,6),REPT("0",6)),3)={0;1}),""," ribu / ")</definedName>
    <definedName name="ribu4" localSheetId="6">" "&amp;INDEX([0]!idxRatusan,--LEFT(TEXT(RIGHT(#REF!,6),REPT("0",6)),1)+1)&amp;" "&amp;IF((--MID(TEXT(RIGHT(#REF!,6),REPT("0",6)),2,2)+1)&lt;=20,IF(--LEFT(TEXT(RIGHT(#REF!,6),REPT("0",6)),3)=1," seribu / ",INDEX([0]!idxSatuSampaiDuaPuluh,--LEFT(TEXT(RIGHT(#REF!,5),REPT("0",5)),2)+1)),INDEX([0]!idxSatuSampaiDuaPuluh,--LEFT(RIGHT(#REF!,5),1)+1)&amp;" puluh "&amp;INDEX([0]!idxSatuSampaiDuaPuluh,--LEFT(RIGHT(#REF!,4),1)+1))&amp;IF(OR(LEN(#REF!)&lt;=3,--LEFT(TEXT(RIGHT(#REF!,6),REPT("0",6)),3)={0;1}),""," ribu / ")</definedName>
    <definedName name="ribu4" localSheetId="7">" "&amp;INDEX([0]!idxRatusan,--LEFT(TEXT(RIGHT(#REF!,6),REPT("0",6)),1)+1)&amp;" "&amp;IF((--MID(TEXT(RIGHT(#REF!,6),REPT("0",6)),2,2)+1)&lt;=20,IF(--LEFT(TEXT(RIGHT(#REF!,6),REPT("0",6)),3)=1," seribu / ",INDEX([0]!idxSatuSampaiDuaPuluh,--LEFT(TEXT(RIGHT(#REF!,5),REPT("0",5)),2)+1)),INDEX([0]!idxSatuSampaiDuaPuluh,--LEFT(RIGHT(#REF!,5),1)+1)&amp;" puluh "&amp;INDEX([0]!idxSatuSampaiDuaPuluh,--LEFT(RIGHT(#REF!,4),1)+1))&amp;IF(OR(LEN(#REF!)&lt;=3,--LEFT(TEXT(RIGHT(#REF!,6),REPT("0",6)),3)={0;1}),""," ribu / ")</definedName>
    <definedName name="ribu4">" "&amp;INDEX(idxRatusan,--LEFT(TEXT(RIGHT(#REF!,6),REPT("0",6)),1)+1)&amp;" "&amp;IF((--MID(TEXT(RIGHT(#REF!,6),REPT("0",6)),2,2)+1)&lt;=20,IF(--LEFT(TEXT(RIGHT(#REF!,6),REPT("0",6)),3)=1," seribu / ",INDEX(idxSatuSampaiDuaPuluh,--LEFT(TEXT(RIGHT(#REF!,5),REPT("0",5)),2)+1)),INDEX(idxSatuSampaiDuaPuluh,--LEFT(RIGHT(#REF!,5),1)+1)&amp;" puluh "&amp;INDEX(idxSatuSampaiDuaPuluh,--LEFT(RIGHT(#REF!,4),1)+1))&amp;IF(OR(LEN(#REF!)&lt;=3,--LEFT(TEXT(RIGHT(#REF!,6),REPT("0",6)),3)={0;1}),""," ribu / ")</definedName>
    <definedName name="ss" localSheetId="35">" "&amp;INDEX([0]!idxRatusan,--LEFT(TEXT(RIGHT('KWT5'!tes,12),REPT("0",12)),1)+1)&amp;" "&amp;IF((--MID(TEXT(RIGHT('KWT5'!tes,12),REPT("0",12)),2,2)+1)&lt;=20,IF(--LEFT(TEXT(RIGHT('KWT5'!tes,12),REPT("0",12)),3)=1," satu milyar / ",INDEX([0]!idxSatuSampaiDuaPuluh,--LEFT(TEXT(RIGHT('KWT5'!tes,11),REPT("0",11)),2)+1)),INDEX([0]!idxSatuSampaiDuaPuluh,--LEFT(RIGHT('KWT5'!tes,11),1)+1)&amp;" puluh "&amp;INDEX([0]!idxSatuSampaiDuaPuluh,--LEFT(RIGHT('KWT5'!tes,10),1)+1))&amp;IF(OR(LEN('KWT5'!tes)&lt;=9,--LEFT(TEXT(RIGHT('KWT5'!tes,12),REPT("0",12)),3)={0;1}),""," milyar / ")</definedName>
    <definedName name="ss" localSheetId="39">" "&amp;INDEX([0]!idxRatusan,--LEFT(TEXT(RIGHT('KWT5 (2)'!tes,12),REPT("0",12)),1)+1)&amp;" "&amp;IF((--MID(TEXT(RIGHT('KWT5 (2)'!tes,12),REPT("0",12)),2,2)+1)&lt;=20,IF(--LEFT(TEXT(RIGHT('KWT5 (2)'!tes,12),REPT("0",12)),3)=1," satu milyar / ",INDEX([0]!idxSatuSampaiDuaPuluh,--LEFT(TEXT(RIGHT('KWT5 (2)'!tes,11),REPT("0",11)),2)+1)),INDEX([0]!idxSatuSampaiDuaPuluh,--LEFT(RIGHT('KWT5 (2)'!tes,11),1)+1)&amp;" puluh "&amp;INDEX([0]!idxSatuSampaiDuaPuluh,--LEFT(RIGHT('KWT5 (2)'!tes,10),1)+1))&amp;IF(OR(LEN('KWT5 (2)'!tes)&lt;=9,--LEFT(TEXT(RIGHT('KWT5 (2)'!tes,12),REPT("0",12)),3)={0;1}),""," milyar / ")</definedName>
    <definedName name="ss" localSheetId="40">" "&amp;INDEX([0]!idxRatusan,--LEFT(TEXT(RIGHT('KWT5 (3)'!tes,12),REPT("0",12)),1)+1)&amp;" "&amp;IF((--MID(TEXT(RIGHT('KWT5 (3)'!tes,12),REPT("0",12)),2,2)+1)&lt;=20,IF(--LEFT(TEXT(RIGHT('KWT5 (3)'!tes,12),REPT("0",12)),3)=1," satu milyar / ",INDEX([0]!idxSatuSampaiDuaPuluh,--LEFT(TEXT(RIGHT('KWT5 (3)'!tes,11),REPT("0",11)),2)+1)),INDEX([0]!idxSatuSampaiDuaPuluh,--LEFT(RIGHT('KWT5 (3)'!tes,11),1)+1)&amp;" puluh "&amp;INDEX([0]!idxSatuSampaiDuaPuluh,--LEFT(RIGHT('KWT5 (3)'!tes,10),1)+1))&amp;IF(OR(LEN('KWT5 (3)'!tes)&lt;=9,--LEFT(TEXT(RIGHT('KWT5 (3)'!tes,12),REPT("0",12)),3)={0;1}),""," milyar / ")</definedName>
    <definedName name="ss" localSheetId="38">" "&amp;INDEX([0]!idxRatusan,--LEFT(TEXT(RIGHT('KWT8'!tes,12),REPT("0",12)),1)+1)&amp;" "&amp;IF((--MID(TEXT(RIGHT('KWT8'!tes,12),REPT("0",12)),2,2)+1)&lt;=20,IF(--LEFT(TEXT(RIGHT('KWT8'!tes,12),REPT("0",12)),3)=1," satu milyar / ",INDEX([0]!idxSatuSampaiDuaPuluh,--LEFT(TEXT(RIGHT('KWT8'!tes,11),REPT("0",11)),2)+1)),INDEX([0]!idxSatuSampaiDuaPuluh,--LEFT(RIGHT('KWT8'!tes,11),1)+1)&amp;" puluh "&amp;INDEX([0]!idxSatuSampaiDuaPuluh,--LEFT(RIGHT('KWT8'!tes,10),1)+1))&amp;IF(OR(LEN('KWT8'!tes)&lt;=9,--LEFT(TEXT(RIGHT('KWT8'!tes,12),REPT("0",12)),3)={0;1}),""," milyar / ")</definedName>
    <definedName name="ss" localSheetId="19">" "&amp;INDEX([0]!idxRatusan,--LEFT(TEXT(RIGHT(SPD!tes,12),REPT("0",12)),1)+1)&amp;" "&amp;IF((--MID(TEXT(RIGHT(SPD!tes,12),REPT("0",12)),2,2)+1)&lt;=20,IF(--LEFT(TEXT(RIGHT(SPD!tes,12),REPT("0",12)),3)=1," satu milyar / ",INDEX([0]!idxSatuSampaiDuaPuluh,--LEFT(TEXT(RIGHT(SPD!tes,11),REPT("0",11)),2)+1)),INDEX([0]!idxSatuSampaiDuaPuluh,--LEFT(RIGHT(SPD!tes,11),1)+1)&amp;" puluh "&amp;INDEX([0]!idxSatuSampaiDuaPuluh,--LEFT(RIGHT(SPD!tes,10),1)+1))&amp;IF(OR(LEN(SPD!tes)&lt;=9,--LEFT(TEXT(RIGHT(SPD!tes,12),REPT("0",12)),3)={0;1}),""," milyar / ")</definedName>
    <definedName name="ss" localSheetId="20">" "&amp;INDEX([0]!idxRatusan,--LEFT(TEXT(RIGHT('SPD (2)'!tes,12),REPT("0",12)),1)+1)&amp;" "&amp;IF((--MID(TEXT(RIGHT('SPD (2)'!tes,12),REPT("0",12)),2,2)+1)&lt;=20,IF(--LEFT(TEXT(RIGHT('SPD (2)'!tes,12),REPT("0",12)),3)=1," satu milyar / ",INDEX([0]!idxSatuSampaiDuaPuluh,--LEFT(TEXT(RIGHT('SPD (2)'!tes,11),REPT("0",11)),2)+1)),INDEX([0]!idxSatuSampaiDuaPuluh,--LEFT(RIGHT('SPD (2)'!tes,11),1)+1)&amp;" puluh "&amp;INDEX([0]!idxSatuSampaiDuaPuluh,--LEFT(RIGHT('SPD (2)'!tes,10),1)+1))&amp;IF(OR(LEN('SPD (2)'!tes)&lt;=9,--LEFT(TEXT(RIGHT('SPD (2)'!tes,12),REPT("0",12)),3)={0;1}),""," milyar / ")</definedName>
    <definedName name="ss" localSheetId="12">" "&amp;INDEX([0]!idxRatusan,--LEFT(TEXT(RIGHT('SPD2'!tes,12),REPT("0",12)),1)+1)&amp;" "&amp;IF((--MID(TEXT(RIGHT('SPD2'!tes,12),REPT("0",12)),2,2)+1)&lt;=20,IF(--LEFT(TEXT(RIGHT('SPD2'!tes,12),REPT("0",12)),3)=1," satu milyar / ",INDEX([0]!idxSatuSampaiDuaPuluh,--LEFT(TEXT(RIGHT('SPD2'!tes,11),REPT("0",11)),2)+1)),INDEX([0]!idxSatuSampaiDuaPuluh,--LEFT(RIGHT('SPD2'!tes,11),1)+1)&amp;" puluh "&amp;INDEX([0]!idxSatuSampaiDuaPuluh,--LEFT(RIGHT('SPD2'!tes,10),1)+1))&amp;IF(OR(LEN('SPD2'!tes)&lt;=9,--LEFT(TEXT(RIGHT('SPD2'!tes,12),REPT("0",12)),3)={0;1}),""," milyar / ")</definedName>
    <definedName name="ss" localSheetId="13">" "&amp;INDEX([0]!idxRatusan,--LEFT(TEXT(RIGHT('SPD3'!tes,12),REPT("0",12)),1)+1)&amp;" "&amp;IF((--MID(TEXT(RIGHT('SPD3'!tes,12),REPT("0",12)),2,2)+1)&lt;=20,IF(--LEFT(TEXT(RIGHT('SPD3'!tes,12),REPT("0",12)),3)=1," satu milyar / ",INDEX([0]!idxSatuSampaiDuaPuluh,--LEFT(TEXT(RIGHT('SPD3'!tes,11),REPT("0",11)),2)+1)),INDEX([0]!idxSatuSampaiDuaPuluh,--LEFT(RIGHT('SPD3'!tes,11),1)+1)&amp;" puluh "&amp;INDEX([0]!idxSatuSampaiDuaPuluh,--LEFT(RIGHT('SPD3'!tes,10),1)+1))&amp;IF(OR(LEN('SPD3'!tes)&lt;=9,--LEFT(TEXT(RIGHT('SPD3'!tes,12),REPT("0",12)),3)={0;1}),""," milyar / ")</definedName>
    <definedName name="ss" localSheetId="14">" "&amp;INDEX([0]!idxRatusan,--LEFT(TEXT(RIGHT('SPD4'!tes,12),REPT("0",12)),1)+1)&amp;" "&amp;IF((--MID(TEXT(RIGHT('SPD4'!tes,12),REPT("0",12)),2,2)+1)&lt;=20,IF(--LEFT(TEXT(RIGHT('SPD4'!tes,12),REPT("0",12)),3)=1," satu milyar / ",INDEX([0]!idxSatuSampaiDuaPuluh,--LEFT(TEXT(RIGHT('SPD4'!tes,11),REPT("0",11)),2)+1)),INDEX([0]!idxSatuSampaiDuaPuluh,--LEFT(RIGHT('SPD4'!tes,11),1)+1)&amp;" puluh "&amp;INDEX([0]!idxSatuSampaiDuaPuluh,--LEFT(RIGHT('SPD4'!tes,10),1)+1))&amp;IF(OR(LEN('SPD4'!tes)&lt;=9,--LEFT(TEXT(RIGHT('SPD4'!tes,12),REPT("0",12)),3)={0;1}),""," milyar / ")</definedName>
    <definedName name="ss" localSheetId="15">" "&amp;INDEX([0]!idxRatusan,--LEFT(TEXT(RIGHT('SPD5'!tes,12),REPT("0",12)),1)+1)&amp;" "&amp;IF((--MID(TEXT(RIGHT('SPD5'!tes,12),REPT("0",12)),2,2)+1)&lt;=20,IF(--LEFT(TEXT(RIGHT('SPD5'!tes,12),REPT("0",12)),3)=1," satu milyar / ",INDEX([0]!idxSatuSampaiDuaPuluh,--LEFT(TEXT(RIGHT('SPD5'!tes,11),REPT("0",11)),2)+1)),INDEX([0]!idxSatuSampaiDuaPuluh,--LEFT(RIGHT('SPD5'!tes,11),1)+1)&amp;" puluh "&amp;INDEX([0]!idxSatuSampaiDuaPuluh,--LEFT(RIGHT('SPD5'!tes,10),1)+1))&amp;IF(OR(LEN('SPD5'!tes)&lt;=9,--LEFT(TEXT(RIGHT('SPD5'!tes,12),REPT("0",12)),3)={0;1}),""," milyar / ")</definedName>
    <definedName name="ss" localSheetId="16">" "&amp;INDEX([0]!idxRatusan,--LEFT(TEXT(RIGHT('SPD6'!tes,12),REPT("0",12)),1)+1)&amp;" "&amp;IF((--MID(TEXT(RIGHT('SPD6'!tes,12),REPT("0",12)),2,2)+1)&lt;=20,IF(--LEFT(TEXT(RIGHT('SPD6'!tes,12),REPT("0",12)),3)=1," satu milyar / ",INDEX([0]!idxSatuSampaiDuaPuluh,--LEFT(TEXT(RIGHT('SPD6'!tes,11),REPT("0",11)),2)+1)),INDEX([0]!idxSatuSampaiDuaPuluh,--LEFT(RIGHT('SPD6'!tes,11),1)+1)&amp;" puluh "&amp;INDEX([0]!idxSatuSampaiDuaPuluh,--LEFT(RIGHT('SPD6'!tes,10),1)+1))&amp;IF(OR(LEN('SPD6'!tes)&lt;=9,--LEFT(TEXT(RIGHT('SPD6'!tes,12),REPT("0",12)),3)={0;1}),""," milyar / ")</definedName>
    <definedName name="ss" localSheetId="17">" "&amp;INDEX([0]!idxRatusan,--LEFT(TEXT(RIGHT('SPD7'!tes,12),REPT("0",12)),1)+1)&amp;" "&amp;IF((--MID(TEXT(RIGHT('SPD7'!tes,12),REPT("0",12)),2,2)+1)&lt;=20,IF(--LEFT(TEXT(RIGHT('SPD7'!tes,12),REPT("0",12)),3)=1," satu milyar / ",INDEX([0]!idxSatuSampaiDuaPuluh,--LEFT(TEXT(RIGHT('SPD7'!tes,11),REPT("0",11)),2)+1)),INDEX([0]!idxSatuSampaiDuaPuluh,--LEFT(RIGHT('SPD7'!tes,11),1)+1)&amp;" puluh "&amp;INDEX([0]!idxSatuSampaiDuaPuluh,--LEFT(RIGHT('SPD7'!tes,10),1)+1))&amp;IF(OR(LEN('SPD7'!tes)&lt;=9,--LEFT(TEXT(RIGHT('SPD7'!tes,12),REPT("0",12)),3)={0;1}),""," milyar / ")</definedName>
    <definedName name="ss" localSheetId="18">" "&amp;INDEX([0]!idxRatusan,--LEFT(TEXT(RIGHT('SPD8'!tes,12),REPT("0",12)),1)+1)&amp;" "&amp;IF((--MID(TEXT(RIGHT('SPD8'!tes,12),REPT("0",12)),2,2)+1)&lt;=20,IF(--LEFT(TEXT(RIGHT('SPD8'!tes,12),REPT("0",12)),3)=1," satu milyar / ",INDEX([0]!idxSatuSampaiDuaPuluh,--LEFT(TEXT(RIGHT('SPD8'!tes,11),REPT("0",11)),2)+1)),INDEX([0]!idxSatuSampaiDuaPuluh,--LEFT(RIGHT('SPD8'!tes,11),1)+1)&amp;" puluh "&amp;INDEX([0]!idxSatuSampaiDuaPuluh,--LEFT(RIGHT('SPD8'!tes,10),1)+1))&amp;IF(OR(LEN('SPD8'!tes)&lt;=9,--LEFT(TEXT(RIGHT('SPD8'!tes,12),REPT("0",12)),3)={0;1}),""," milyar / ")</definedName>
    <definedName name="ss" localSheetId="1">" "&amp;INDEX([0]!idxRatusan,--LEFT(TEXT(RIGHT(Terbilang2!tes,12),REPT("0",12)),1)+1)&amp;" "&amp;IF((--MID(TEXT(RIGHT(Terbilang2!tes,12),REPT("0",12)),2,2)+1)&lt;=20,IF(--LEFT(TEXT(RIGHT(Terbilang2!tes,12),REPT("0",12)),3)=1," satu milyar / ",INDEX([0]!idxSatuSampaiDuaPuluh,--LEFT(TEXT(RIGHT(Terbilang2!tes,11),REPT("0",11)),2)+1)),INDEX([0]!idxSatuSampaiDuaPuluh,--LEFT(RIGHT(Terbilang2!tes,11),1)+1)&amp;" puluh "&amp;INDEX([0]!idxSatuSampaiDuaPuluh,--LEFT(RIGHT(Terbilang2!tes,10),1)+1))&amp;IF(OR(LEN(Terbilang2!tes)&lt;=9,--LEFT(TEXT(RIGHT(Terbilang2!tes,12),REPT("0",12)),3)={0;1}),""," milyar / ")</definedName>
    <definedName name="ss" localSheetId="2">" "&amp;INDEX([0]!idxRatusan,--LEFT(TEXT(RIGHT(Terbilang3!tes,12),REPT("0",12)),1)+1)&amp;" "&amp;IF((--MID(TEXT(RIGHT(Terbilang3!tes,12),REPT("0",12)),2,2)+1)&lt;=20,IF(--LEFT(TEXT(RIGHT(Terbilang3!tes,12),REPT("0",12)),3)=1," satu milyar / ",INDEX([0]!idxSatuSampaiDuaPuluh,--LEFT(TEXT(RIGHT(Terbilang3!tes,11),REPT("0",11)),2)+1)),INDEX([0]!idxSatuSampaiDuaPuluh,--LEFT(RIGHT(Terbilang3!tes,11),1)+1)&amp;" puluh "&amp;INDEX([0]!idxSatuSampaiDuaPuluh,--LEFT(RIGHT(Terbilang3!tes,10),1)+1))&amp;IF(OR(LEN(Terbilang3!tes)&lt;=9,--LEFT(TEXT(RIGHT(Terbilang3!tes,12),REPT("0",12)),3)={0;1}),""," milyar / ")</definedName>
    <definedName name="ss" localSheetId="3">" "&amp;INDEX([0]!idxRatusan,--LEFT(TEXT(RIGHT(Terbilang4!tes,12),REPT("0",12)),1)+1)&amp;" "&amp;IF((--MID(TEXT(RIGHT(Terbilang4!tes,12),REPT("0",12)),2,2)+1)&lt;=20,IF(--LEFT(TEXT(RIGHT(Terbilang4!tes,12),REPT("0",12)),3)=1," satu milyar / ",INDEX([0]!idxSatuSampaiDuaPuluh,--LEFT(TEXT(RIGHT(Terbilang4!tes,11),REPT("0",11)),2)+1)),INDEX([0]!idxSatuSampaiDuaPuluh,--LEFT(RIGHT(Terbilang4!tes,11),1)+1)&amp;" puluh "&amp;INDEX([0]!idxSatuSampaiDuaPuluh,--LEFT(RIGHT(Terbilang4!tes,10),1)+1))&amp;IF(OR(LEN(Terbilang4!tes)&lt;=9,--LEFT(TEXT(RIGHT(Terbilang4!tes,12),REPT("0",12)),3)={0;1}),""," milyar / ")</definedName>
    <definedName name="ss" localSheetId="4">" "&amp;INDEX([0]!idxRatusan,--LEFT(TEXT(RIGHT(Terbilang5!tes,12),REPT("0",12)),1)+1)&amp;" "&amp;IF((--MID(TEXT(RIGHT(Terbilang5!tes,12),REPT("0",12)),2,2)+1)&lt;=20,IF(--LEFT(TEXT(RIGHT(Terbilang5!tes,12),REPT("0",12)),3)=1," satu milyar / ",INDEX([0]!idxSatuSampaiDuaPuluh,--LEFT(TEXT(RIGHT(Terbilang5!tes,11),REPT("0",11)),2)+1)),INDEX([0]!idxSatuSampaiDuaPuluh,--LEFT(RIGHT(Terbilang5!tes,11),1)+1)&amp;" puluh "&amp;INDEX([0]!idxSatuSampaiDuaPuluh,--LEFT(RIGHT(Terbilang5!tes,10),1)+1))&amp;IF(OR(LEN(Terbilang5!tes)&lt;=9,--LEFT(TEXT(RIGHT(Terbilang5!tes,12),REPT("0",12)),3)={0;1}),""," milyar / ")</definedName>
    <definedName name="ss" localSheetId="5">" "&amp;INDEX([0]!idxRatusan,--LEFT(TEXT(RIGHT(Terbilang6!tes,12),REPT("0",12)),1)+1)&amp;" "&amp;IF((--MID(TEXT(RIGHT(Terbilang6!tes,12),REPT("0",12)),2,2)+1)&lt;=20,IF(--LEFT(TEXT(RIGHT(Terbilang6!tes,12),REPT("0",12)),3)=1," satu milyar / ",INDEX([0]!idxSatuSampaiDuaPuluh,--LEFT(TEXT(RIGHT(Terbilang6!tes,11),REPT("0",11)),2)+1)),INDEX([0]!idxSatuSampaiDuaPuluh,--LEFT(RIGHT(Terbilang6!tes,11),1)+1)&amp;" puluh "&amp;INDEX([0]!idxSatuSampaiDuaPuluh,--LEFT(RIGHT(Terbilang6!tes,10),1)+1))&amp;IF(OR(LEN(Terbilang6!tes)&lt;=9,--LEFT(TEXT(RIGHT(Terbilang6!tes,12),REPT("0",12)),3)={0;1}),""," milyar / ")</definedName>
    <definedName name="ss" localSheetId="6">" "&amp;INDEX([0]!idxRatusan,--LEFT(TEXT(RIGHT(Terbilang7!tes,12),REPT("0",12)),1)+1)&amp;" "&amp;IF((--MID(TEXT(RIGHT(Terbilang7!tes,12),REPT("0",12)),2,2)+1)&lt;=20,IF(--LEFT(TEXT(RIGHT(Terbilang7!tes,12),REPT("0",12)),3)=1," satu milyar / ",INDEX([0]!idxSatuSampaiDuaPuluh,--LEFT(TEXT(RIGHT(Terbilang7!tes,11),REPT("0",11)),2)+1)),INDEX([0]!idxSatuSampaiDuaPuluh,--LEFT(RIGHT(Terbilang7!tes,11),1)+1)&amp;" puluh "&amp;INDEX([0]!idxSatuSampaiDuaPuluh,--LEFT(RIGHT(Terbilang7!tes,10),1)+1))&amp;IF(OR(LEN(Terbilang7!tes)&lt;=9,--LEFT(TEXT(RIGHT(Terbilang7!tes,12),REPT("0",12)),3)={0;1}),""," milyar / ")</definedName>
    <definedName name="ss" localSheetId="7">" "&amp;INDEX([0]!idxRatusan,--LEFT(TEXT(RIGHT(Terbilang8!tes,12),REPT("0",12)),1)+1)&amp;" "&amp;IF((--MID(TEXT(RIGHT(Terbilang8!tes,12),REPT("0",12)),2,2)+1)&lt;=20,IF(--LEFT(TEXT(RIGHT(Terbilang8!tes,12),REPT("0",12)),3)=1," satu milyar / ",INDEX([0]!idxSatuSampaiDuaPuluh,--LEFT(TEXT(RIGHT(Terbilang8!tes,11),REPT("0",11)),2)+1)),INDEX([0]!idxSatuSampaiDuaPuluh,--LEFT(RIGHT(Terbilang8!tes,11),1)+1)&amp;" puluh "&amp;INDEX([0]!idxSatuSampaiDuaPuluh,--LEFT(RIGHT(Terbilang8!tes,10),1)+1))&amp;IF(OR(LEN(Terbilang8!tes)&lt;=9,--LEFT(TEXT(RIGHT(Terbilang8!tes,12),REPT("0",12)),3)={0;1}),""," milyar / ")</definedName>
    <definedName name="ss">" "&amp;INDEX([0]!idxRatusan,--LEFT(TEXT(RIGHT(tes,12),REPT("0",12)),1)+1)&amp;" "&amp;IF((--MID(TEXT(RIGHT(tes,12),REPT("0",12)),2,2)+1)&lt;=20,IF(--LEFT(TEXT(RIGHT(tes,12),REPT("0",12)),3)=1," satu milyar / ",INDEX([0]!idxSatuSampaiDuaPuluh,--LEFT(TEXT(RIGHT(tes,11),REPT("0",11)),2)+1)),INDEX([0]!idxSatuSampaiDuaPuluh,--LEFT(RIGHT(tes,11),1)+1)&amp;" puluh "&amp;INDEX([0]!idxSatuSampaiDuaPuluh,--LEFT(RIGHT(tes,10),1)+1))&amp;IF(OR(LEN(tes)&lt;=9,--LEFT(TEXT(RIGHT(tes,12),REPT("0",12)),3)={0;1}),""," milyar / ")</definedName>
    <definedName name="terbilang" localSheetId="32">IF('KWT2'!nilai=0,"nol",IF(TYPE('KWT2'!nilai)=1,IF(MOD('KWT2'!nilai,INT('KWT2'!nilai))=0,TRIM('KWT2'!milyar&amp;'KWT2'!juta&amp;'KWT2'!ribu&amp;'KWT2'!ratus),"ANGKA HARUS BILANGAN BULAT!"),"DATA TIDAK BOLEH BERTIPE TEKS!"))</definedName>
    <definedName name="terbilang" localSheetId="33">IF('KWT3'!nilai=0,"nol",IF(TYPE('KWT3'!nilai)=1,IF(MOD('KWT3'!nilai,INT('KWT3'!nilai))=0,TRIM('KWT3'!milyar&amp;'KWT3'!juta&amp;'KWT3'!ribu&amp;'KWT3'!ratus),"ANGKA HARUS BILANGAN BULAT!"),"DATA TIDAK BOLEH BERTIPE TEKS!"))</definedName>
    <definedName name="terbilang" localSheetId="34">IF('KWT4'!nilai=0,"nol",IF(TYPE('KWT4'!nilai)=1,IF(MOD('KWT4'!nilai,INT('KWT4'!nilai))=0,TRIM('KWT4'!milyar&amp;'KWT4'!juta&amp;'KWT4'!ribu&amp;'KWT4'!ratus),"ANGKA HARUS BILANGAN BULAT!"),"DATA TIDAK BOLEH BERTIPE TEKS!"))</definedName>
    <definedName name="terbilang" localSheetId="35">IF('KWT5'!nilai=0,"nol",IF(TYPE('KWT5'!nilai)=1,IF(MOD('KWT5'!nilai,INT('KWT5'!nilai))=0,TRIM('KWT5'!milyar&amp;'KWT5'!juta&amp;'KWT5'!ribu&amp;'KWT5'!ratus),"ANGKA HARUS BILANGAN BULAT!"),"DATA TIDAK BOLEH BERTIPE TEKS!"))</definedName>
    <definedName name="terbilang" localSheetId="39">IF('KWT5 (2)'!nilai=0,"nol",IF(TYPE('KWT5 (2)'!nilai)=1,IF(MOD('KWT5 (2)'!nilai,INT('KWT5 (2)'!nilai))=0,TRIM('KWT5 (2)'!milyar&amp;'KWT5 (2)'!juta&amp;'KWT5 (2)'!ribu&amp;'KWT5 (2)'!ratus),"ANGKA HARUS BILANGAN BULAT!"),"DATA TIDAK BOLEH BERTIPE TEKS!"))</definedName>
    <definedName name="terbilang" localSheetId="40">IF('KWT5 (3)'!nilai=0,"nol",IF(TYPE('KWT5 (3)'!nilai)=1,IF(MOD('KWT5 (3)'!nilai,INT('KWT5 (3)'!nilai))=0,TRIM('KWT5 (3)'!milyar&amp;'KWT5 (3)'!juta&amp;'KWT5 (3)'!ribu&amp;'KWT5 (3)'!ratus),"ANGKA HARUS BILANGAN BULAT!"),"DATA TIDAK BOLEH BERTIPE TEKS!"))</definedName>
    <definedName name="terbilang" localSheetId="37">IF('KWT7'!nilai=0,"nol",IF(TYPE('KWT7'!nilai)=1,IF(MOD('KWT7'!nilai,INT('KWT7'!nilai))=0,TRIM('KWT7'!milyar&amp;'KWT7'!juta&amp;'KWT7'!ribu&amp;'KWT7'!ratus),"ANGKA HARUS BILANGAN BULAT!"),"DATA TIDAK BOLEH BERTIPE TEKS!"))</definedName>
    <definedName name="terbilang" localSheetId="38">IF('KWT8'!nilai=0,"nol",IF(TYPE('KWT8'!nilai)=1,IF(MOD('KWT8'!nilai,INT('KWT8'!nilai))=0,TRIM('KWT8'!milyar&amp;'KWT8'!juta&amp;'KWT8'!ribu&amp;'KWT8'!ratus),"ANGKA HARUS BILANGAN BULAT!"),"DATA TIDAK BOLEH BERTIPE TEKS!"))</definedName>
    <definedName name="terbilang" localSheetId="19">IF(SPD!nilai=0,"nol",IF(TYPE(SPD!nilai)=1,IF(MOD(SPD!nilai,INT(SPD!nilai))=0,TRIM(SPD!milyar&amp;SPD!juta&amp;SPD!ribu&amp;SPD!ratus),"ANGKA HARUS BILANGAN BULAT!"),"DATA TIDAK BOLEH BERTIPE TEKS!"))</definedName>
    <definedName name="terbilang" localSheetId="20">IF('SPD (2)'!nilai=0,"nol",IF(TYPE('SPD (2)'!nilai)=1,IF(MOD('SPD (2)'!nilai,INT('SPD (2)'!nilai))=0,TRIM('SPD (2)'!milyar&amp;'SPD (2)'!juta&amp;'SPD (2)'!ribu&amp;'SPD (2)'!ratus),"ANGKA HARUS BILANGAN BULAT!"),"DATA TIDAK BOLEH BERTIPE TEKS!"))</definedName>
    <definedName name="terbilang" localSheetId="12">IF('SPD2'!nilai=0,"nol",IF(TYPE('SPD2'!nilai)=1,IF(MOD('SPD2'!nilai,INT('SPD2'!nilai))=0,TRIM('SPD2'!milyar&amp;'SPD2'!juta&amp;'SPD2'!ribu&amp;'SPD2'!ratus),"ANGKA HARUS BILANGAN BULAT!"),"DATA TIDAK BOLEH BERTIPE TEKS!"))</definedName>
    <definedName name="terbilang" localSheetId="13">IF('SPD3'!nilai=0,"nol",IF(TYPE('SPD3'!nilai)=1,IF(MOD('SPD3'!nilai,INT('SPD3'!nilai))=0,TRIM('SPD3'!milyar&amp;'SPD3'!juta&amp;'SPD3'!ribu&amp;'SPD3'!ratus),"ANGKA HARUS BILANGAN BULAT!"),"DATA TIDAK BOLEH BERTIPE TEKS!"))</definedName>
    <definedName name="terbilang" localSheetId="14">IF('SPD4'!nilai=0,"nol",IF(TYPE('SPD4'!nilai)=1,IF(MOD('SPD4'!nilai,INT('SPD4'!nilai))=0,TRIM('SPD4'!milyar&amp;'SPD4'!juta&amp;'SPD4'!ribu&amp;'SPD4'!ratus),"ANGKA HARUS BILANGAN BULAT!"),"DATA TIDAK BOLEH BERTIPE TEKS!"))</definedName>
    <definedName name="terbilang" localSheetId="15">IF('SPD5'!nilai=0,"nol",IF(TYPE('SPD5'!nilai)=1,IF(MOD('SPD5'!nilai,INT('SPD5'!nilai))=0,TRIM('SPD5'!milyar&amp;'SPD5'!juta&amp;'SPD5'!ribu&amp;'SPD5'!ratus),"ANGKA HARUS BILANGAN BULAT!"),"DATA TIDAK BOLEH BERTIPE TEKS!"))</definedName>
    <definedName name="terbilang" localSheetId="16">IF('SPD6'!nilai=0,"nol",IF(TYPE('SPD6'!nilai)=1,IF(MOD('SPD6'!nilai,INT('SPD6'!nilai))=0,TRIM('SPD6'!milyar&amp;'SPD6'!juta&amp;'SPD6'!ribu&amp;'SPD6'!ratus),"ANGKA HARUS BILANGAN BULAT!"),"DATA TIDAK BOLEH BERTIPE TEKS!"))</definedName>
    <definedName name="terbilang" localSheetId="17">IF('SPD7'!nilai=0,"nol",IF(TYPE('SPD7'!nilai)=1,IF(MOD('SPD7'!nilai,INT('SPD7'!nilai))=0,TRIM('SPD7'!milyar&amp;'SPD7'!juta&amp;'SPD7'!ribu&amp;'SPD7'!ratus),"ANGKA HARUS BILANGAN BULAT!"),"DATA TIDAK BOLEH BERTIPE TEKS!"))</definedName>
    <definedName name="terbilang" localSheetId="18">IF('SPD8'!nilai=0,"nol",IF(TYPE('SPD8'!nilai)=1,IF(MOD('SPD8'!nilai,INT('SPD8'!nilai))=0,TRIM('SPD8'!milyar&amp;'SPD8'!juta&amp;'SPD8'!ribu&amp;'SPD8'!ratus),"ANGKA HARUS BILANGAN BULAT!"),"DATA TIDAK BOLEH BERTIPE TEKS!"))</definedName>
    <definedName name="terbilang" localSheetId="1">IF(Terbilang2!nilai=0,"nol",IF(TYPE(Terbilang2!nilai)=1,IF(MOD(Terbilang2!nilai,INT(Terbilang2!nilai))=0,TRIM(Terbilang2!milyar&amp;Terbilang2!juta&amp;Terbilang2!ribu&amp;Terbilang2!ratus),"ANGKA HARUS BILANGAN BULAT!"),"DATA TIDAK BOLEH BERTIPE TEKS!"))</definedName>
    <definedName name="terbilang" localSheetId="2">IF(Terbilang3!nilai=0,"nol",IF(TYPE(Terbilang3!nilai)=1,IF(MOD(Terbilang3!nilai,INT(Terbilang3!nilai))=0,TRIM(Terbilang3!milyar&amp;Terbilang3!juta&amp;Terbilang3!ribu&amp;Terbilang3!ratus),"ANGKA HARUS BILANGAN BULAT!"),"DATA TIDAK BOLEH BERTIPE TEKS!"))</definedName>
    <definedName name="terbilang" localSheetId="3">IF(Terbilang4!nilai=0,"nol",IF(TYPE(Terbilang4!nilai)=1,IF(MOD(Terbilang4!nilai,INT(Terbilang4!nilai))=0,TRIM(Terbilang4!milyar&amp;Terbilang4!juta&amp;Terbilang4!ribu&amp;Terbilang4!ratus),"ANGKA HARUS BILANGAN BULAT!"),"DATA TIDAK BOLEH BERTIPE TEKS!"))</definedName>
    <definedName name="terbilang" localSheetId="4">IF(Terbilang5!nilai=0,"nol",IF(TYPE(Terbilang5!nilai)=1,IF(MOD(Terbilang5!nilai,INT(Terbilang5!nilai))=0,TRIM(Terbilang5!milyar&amp;Terbilang5!juta&amp;Terbilang5!ribu&amp;Terbilang5!ratus),"ANGKA HARUS BILANGAN BULAT!"),"DATA TIDAK BOLEH BERTIPE TEKS!"))</definedName>
    <definedName name="terbilang" localSheetId="5">IF(Terbilang6!nilai=0,"nol",IF(TYPE(Terbilang6!nilai)=1,IF(MOD(Terbilang6!nilai,INT(Terbilang6!nilai))=0,TRIM(Terbilang6!milyar&amp;Terbilang6!juta&amp;Terbilang6!ribu&amp;Terbilang6!ratus),"ANGKA HARUS BILANGAN BULAT!"),"DATA TIDAK BOLEH BERTIPE TEKS!"))</definedName>
    <definedName name="terbilang" localSheetId="6">IF(Terbilang7!nilai=0,"nol",IF(TYPE(Terbilang7!nilai)=1,IF(MOD(Terbilang7!nilai,INT(Terbilang7!nilai))=0,TRIM(Terbilang7!milyar&amp;Terbilang7!juta&amp;Terbilang7!ribu&amp;Terbilang7!ratus),"ANGKA HARUS BILANGAN BULAT!"),"DATA TIDAK BOLEH BERTIPE TEKS!"))</definedName>
    <definedName name="terbilang" localSheetId="7">IF(Terbilang8!nilai=0,"nol",IF(TYPE(Terbilang8!nilai)=1,IF(MOD(Terbilang8!nilai,INT(Terbilang8!nilai))=0,TRIM(Terbilang8!milyar&amp;Terbilang8!juta&amp;Terbilang8!ribu&amp;Terbilang8!ratus),"ANGKA HARUS BILANGAN BULAT!"),"DATA TIDAK BOLEH BERTIPE TEKS!"))</definedName>
    <definedName name="terbilang">IF(nilai=0,"nol",IF(TYPE(nilai)=1,IF(MOD(nilai,INT(nilai))=0,TRIM(milyar&amp;juta&amp;ribu&amp;ratus),"ANGKA HARUS BILANGAN BULAT!"),"DATA TIDAK BOLEH BERTIPE TEKS!"))</definedName>
    <definedName name="terbilang2" localSheetId="32">TRIM(IF((MID('KWT2'!trbl2,LEN('KWT2'!trbl2),1))="/",LEFT('KWT2'!trbl2,LEN('KWT2'!trbl2)-1),'KWT2'!trbl2))</definedName>
    <definedName name="terbilang2" localSheetId="33">TRIM(IF((MID('KWT3'!trbl2,LEN('KWT3'!trbl2),1))="/",LEFT('KWT3'!trbl2,LEN('KWT3'!trbl2)-1),'KWT3'!trbl2))</definedName>
    <definedName name="terbilang2" localSheetId="34">TRIM(IF((MID('KWT4'!trbl2,LEN('KWT4'!trbl2),1))="/",LEFT('KWT4'!trbl2,LEN('KWT4'!trbl2)-1),'KWT4'!trbl2))</definedName>
    <definedName name="terbilang2" localSheetId="35">TRIM(IF((MID('KWT5'!trbl2,LEN('KWT5'!trbl2),1))="/",LEFT('KWT5'!trbl2,LEN('KWT5'!trbl2)-1),'KWT5'!trbl2))</definedName>
    <definedName name="terbilang2" localSheetId="39">TRIM(IF((MID('KWT5 (2)'!trbl2,LEN('KWT5 (2)'!trbl2),1))="/",LEFT('KWT5 (2)'!trbl2,LEN('KWT5 (2)'!trbl2)-1),'KWT5 (2)'!trbl2))</definedName>
    <definedName name="terbilang2" localSheetId="40">TRIM(IF((MID('KWT5 (3)'!trbl2,LEN('KWT5 (3)'!trbl2),1))="/",LEFT('KWT5 (3)'!trbl2,LEN('KWT5 (3)'!trbl2)-1),'KWT5 (3)'!trbl2))</definedName>
    <definedName name="terbilang2" localSheetId="37">TRIM(IF((MID('KWT7'!trbl2,LEN('KWT7'!trbl2),1))="/",LEFT('KWT7'!trbl2,LEN('KWT7'!trbl2)-1),'KWT7'!trbl2))</definedName>
    <definedName name="terbilang2" localSheetId="38">TRIM(IF((MID('KWT8'!trbl2,LEN('KWT8'!trbl2),1))="/",LEFT('KWT8'!trbl2,LEN('KWT8'!trbl2)-1),'KWT8'!trbl2))</definedName>
    <definedName name="terbilang2" localSheetId="19">TRIM(IF((MID(SPD!trbl2,LEN(SPD!trbl2),1))="/",LEFT(SPD!trbl2,LEN(SPD!trbl2)-1),SPD!trbl2))</definedName>
    <definedName name="terbilang2" localSheetId="20">TRIM(IF((MID('SPD (2)'!trbl2,LEN('SPD (2)'!trbl2),1))="/",LEFT('SPD (2)'!trbl2,LEN('SPD (2)'!trbl2)-1),'SPD (2)'!trbl2))</definedName>
    <definedName name="terbilang2" localSheetId="12">TRIM(IF((MID('SPD2'!trbl2,LEN('SPD2'!trbl2),1))="/",LEFT('SPD2'!trbl2,LEN('SPD2'!trbl2)-1),'SPD2'!trbl2))</definedName>
    <definedName name="terbilang2" localSheetId="13">TRIM(IF((MID('SPD3'!trbl2,LEN('SPD3'!trbl2),1))="/",LEFT('SPD3'!trbl2,LEN('SPD3'!trbl2)-1),'SPD3'!trbl2))</definedName>
    <definedName name="terbilang2" localSheetId="14">TRIM(IF((MID('SPD4'!trbl2,LEN('SPD4'!trbl2),1))="/",LEFT('SPD4'!trbl2,LEN('SPD4'!trbl2)-1),'SPD4'!trbl2))</definedName>
    <definedName name="terbilang2" localSheetId="15">TRIM(IF((MID('SPD5'!trbl2,LEN('SPD5'!trbl2),1))="/",LEFT('SPD5'!trbl2,LEN('SPD5'!trbl2)-1),'SPD5'!trbl2))</definedName>
    <definedName name="terbilang2" localSheetId="16">TRIM(IF((MID('SPD6'!trbl2,LEN('SPD6'!trbl2),1))="/",LEFT('SPD6'!trbl2,LEN('SPD6'!trbl2)-1),'SPD6'!trbl2))</definedName>
    <definedName name="terbilang2" localSheetId="17">TRIM(IF((MID('SPD7'!trbl2,LEN('SPD7'!trbl2),1))="/",LEFT('SPD7'!trbl2,LEN('SPD7'!trbl2)-1),'SPD7'!trbl2))</definedName>
    <definedName name="terbilang2" localSheetId="18">TRIM(IF((MID('SPD8'!trbl2,LEN('SPD8'!trbl2),1))="/",LEFT('SPD8'!trbl2,LEN('SPD8'!trbl2)-1),'SPD8'!trbl2))</definedName>
    <definedName name="terbilang2" localSheetId="1">TRIM(IF((MID(Terbilang2!trbl2,LEN(Terbilang2!trbl2),1))="/",LEFT(Terbilang2!trbl2,LEN(Terbilang2!trbl2)-1),Terbilang2!trbl2))</definedName>
    <definedName name="terbilang2" localSheetId="2">TRIM(IF((MID(Terbilang3!trbl2,LEN(Terbilang3!trbl2),1))="/",LEFT(Terbilang3!trbl2,LEN(Terbilang3!trbl2)-1),Terbilang3!trbl2))</definedName>
    <definedName name="terbilang2" localSheetId="3">TRIM(IF((MID(Terbilang4!trbl2,LEN(Terbilang4!trbl2),1))="/",LEFT(Terbilang4!trbl2,LEN(Terbilang4!trbl2)-1),Terbilang4!trbl2))</definedName>
    <definedName name="terbilang2" localSheetId="4">TRIM(IF((MID(Terbilang5!trbl2,LEN(Terbilang5!trbl2),1))="/",LEFT(Terbilang5!trbl2,LEN(Terbilang5!trbl2)-1),Terbilang5!trbl2))</definedName>
    <definedName name="terbilang2" localSheetId="5">TRIM(IF((MID(Terbilang6!trbl2,LEN(Terbilang6!trbl2),1))="/",LEFT(Terbilang6!trbl2,LEN(Terbilang6!trbl2)-1),Terbilang6!trbl2))</definedName>
    <definedName name="terbilang2" localSheetId="6">TRIM(IF((MID(Terbilang7!trbl2,LEN(Terbilang7!trbl2),1))="/",LEFT(Terbilang7!trbl2,LEN(Terbilang7!trbl2)-1),Terbilang7!trbl2))</definedName>
    <definedName name="terbilang2" localSheetId="7">TRIM(IF((MID(Terbilang8!trbl2,LEN(Terbilang8!trbl2),1))="/",LEFT(Terbilang8!trbl2,LEN(Terbilang8!trbl2)-1),Terbilang8!trbl2))</definedName>
    <definedName name="terbilang2">TRIM(IF((MID(trbl2,LEN(trbl2),1))="/",LEFT(trbl2,LEN(trbl2)-1),trbl2))</definedName>
    <definedName name="terbilang3" localSheetId="32">IF(#REF!=0,"nol",IF(TYPE(#REF!)=1,IF(MOD(#REF!,INT(#REF!))=0,TRIM('KWT2'!milyar3&amp;'KWT2'!juta3&amp;'KWT2'!ribu3&amp;'KWT2'!ratus3),"ANGKA HARUS BILANGAN BULAT!"),"DATA TIDAK BOLEH BERTIPE TEKS!"))</definedName>
    <definedName name="terbilang3" localSheetId="33">IF(#REF!=0,"nol",IF(TYPE(#REF!)=1,IF(MOD(#REF!,INT(#REF!))=0,TRIM('KWT3'!milyar3&amp;'KWT3'!juta3&amp;'KWT3'!ribu3&amp;'KWT3'!ratus3),"ANGKA HARUS BILANGAN BULAT!"),"DATA TIDAK BOLEH BERTIPE TEKS!"))</definedName>
    <definedName name="terbilang3" localSheetId="34">IF(#REF!=0,"nol",IF(TYPE(#REF!)=1,IF(MOD(#REF!,INT(#REF!))=0,TRIM('KWT4'!milyar3&amp;'KWT4'!juta3&amp;'KWT4'!ribu3&amp;'KWT4'!ratus3),"ANGKA HARUS BILANGAN BULAT!"),"DATA TIDAK BOLEH BERTIPE TEKS!"))</definedName>
    <definedName name="terbilang3" localSheetId="35">IF(#REF!=0,"nol",IF(TYPE(#REF!)=1,IF(MOD(#REF!,INT(#REF!))=0,TRIM('KWT5'!milyar3&amp;'KWT5'!juta3&amp;'KWT5'!ribu3&amp;'KWT5'!ratus3),"ANGKA HARUS BILANGAN BULAT!"),"DATA TIDAK BOLEH BERTIPE TEKS!"))</definedName>
    <definedName name="terbilang3" localSheetId="39">IF(#REF!=0,"nol",IF(TYPE(#REF!)=1,IF(MOD(#REF!,INT(#REF!))=0,TRIM('KWT5 (2)'!milyar3&amp;'KWT5 (2)'!juta3&amp;'KWT5 (2)'!ribu3&amp;'KWT5 (2)'!ratus3),"ANGKA HARUS BILANGAN BULAT!"),"DATA TIDAK BOLEH BERTIPE TEKS!"))</definedName>
    <definedName name="terbilang3" localSheetId="40">IF(#REF!=0,"nol",IF(TYPE(#REF!)=1,IF(MOD(#REF!,INT(#REF!))=0,TRIM('KWT5 (3)'!milyar3&amp;'KWT5 (3)'!juta3&amp;'KWT5 (3)'!ribu3&amp;'KWT5 (3)'!ratus3),"ANGKA HARUS BILANGAN BULAT!"),"DATA TIDAK BOLEH BERTIPE TEKS!"))</definedName>
    <definedName name="terbilang3" localSheetId="37">IF(#REF!=0,"nol",IF(TYPE(#REF!)=1,IF(MOD(#REF!,INT(#REF!))=0,TRIM('KWT7'!milyar3&amp;'KWT7'!juta3&amp;'KWT7'!ribu3&amp;'KWT7'!ratus3),"ANGKA HARUS BILANGAN BULAT!"),"DATA TIDAK BOLEH BERTIPE TEKS!"))</definedName>
    <definedName name="terbilang3" localSheetId="38">IF(#REF!=0,"nol",IF(TYPE(#REF!)=1,IF(MOD(#REF!,INT(#REF!))=0,TRIM('KWT8'!milyar3&amp;'KWT8'!juta3&amp;'KWT8'!ribu3&amp;'KWT8'!ratus3),"ANGKA HARUS BILANGAN BULAT!"),"DATA TIDAK BOLEH BERTIPE TEKS!"))</definedName>
    <definedName name="terbilang3" localSheetId="19">IF(#REF!=0,"nol",IF(TYPE(#REF!)=1,IF(MOD(#REF!,INT(#REF!))=0,TRIM(SPD!milyar3&amp;SPD!juta3&amp;SPD!ribu3&amp;SPD!ratus3),"ANGKA HARUS BILANGAN BULAT!"),"DATA TIDAK BOLEH BERTIPE TEKS!"))</definedName>
    <definedName name="terbilang3" localSheetId="20">IF(#REF!=0,"nol",IF(TYPE(#REF!)=1,IF(MOD(#REF!,INT(#REF!))=0,TRIM('SPD (2)'!milyar3&amp;'SPD (2)'!juta3&amp;'SPD (2)'!ribu3&amp;'SPD (2)'!ratus3),"ANGKA HARUS BILANGAN BULAT!"),"DATA TIDAK BOLEH BERTIPE TEKS!"))</definedName>
    <definedName name="terbilang3" localSheetId="12">IF(#REF!=0,"nol",IF(TYPE(#REF!)=1,IF(MOD(#REF!,INT(#REF!))=0,TRIM('SPD2'!milyar3&amp;'SPD2'!juta3&amp;'SPD2'!ribu3&amp;'SPD2'!ratus3),"ANGKA HARUS BILANGAN BULAT!"),"DATA TIDAK BOLEH BERTIPE TEKS!"))</definedName>
    <definedName name="terbilang3" localSheetId="13">IF(#REF!=0,"nol",IF(TYPE(#REF!)=1,IF(MOD(#REF!,INT(#REF!))=0,TRIM('SPD3'!milyar3&amp;'SPD3'!juta3&amp;'SPD3'!ribu3&amp;'SPD3'!ratus3),"ANGKA HARUS BILANGAN BULAT!"),"DATA TIDAK BOLEH BERTIPE TEKS!"))</definedName>
    <definedName name="terbilang3" localSheetId="14">IF(#REF!=0,"nol",IF(TYPE(#REF!)=1,IF(MOD(#REF!,INT(#REF!))=0,TRIM('SPD4'!milyar3&amp;'SPD4'!juta3&amp;'SPD4'!ribu3&amp;'SPD4'!ratus3),"ANGKA HARUS BILANGAN BULAT!"),"DATA TIDAK BOLEH BERTIPE TEKS!"))</definedName>
    <definedName name="terbilang3" localSheetId="15">IF(#REF!=0,"nol",IF(TYPE(#REF!)=1,IF(MOD(#REF!,INT(#REF!))=0,TRIM('SPD5'!milyar3&amp;'SPD5'!juta3&amp;'SPD5'!ribu3&amp;'SPD5'!ratus3),"ANGKA HARUS BILANGAN BULAT!"),"DATA TIDAK BOLEH BERTIPE TEKS!"))</definedName>
    <definedName name="terbilang3" localSheetId="16">IF(#REF!=0,"nol",IF(TYPE(#REF!)=1,IF(MOD(#REF!,INT(#REF!))=0,TRIM('SPD6'!milyar3&amp;'SPD6'!juta3&amp;'SPD6'!ribu3&amp;'SPD6'!ratus3),"ANGKA HARUS BILANGAN BULAT!"),"DATA TIDAK BOLEH BERTIPE TEKS!"))</definedName>
    <definedName name="terbilang3" localSheetId="17">IF(#REF!=0,"nol",IF(TYPE(#REF!)=1,IF(MOD(#REF!,INT(#REF!))=0,TRIM('SPD7'!milyar3&amp;'SPD7'!juta3&amp;'SPD7'!ribu3&amp;'SPD7'!ratus3),"ANGKA HARUS BILANGAN BULAT!"),"DATA TIDAK BOLEH BERTIPE TEKS!"))</definedName>
    <definedName name="terbilang3" localSheetId="18">IF(#REF!=0,"nol",IF(TYPE(#REF!)=1,IF(MOD(#REF!,INT(#REF!))=0,TRIM('SPD8'!milyar3&amp;'SPD8'!juta3&amp;'SPD8'!ribu3&amp;'SPD8'!ratus3),"ANGKA HARUS BILANGAN BULAT!"),"DATA TIDAK BOLEH BERTIPE TEKS!"))</definedName>
    <definedName name="terbilang3" localSheetId="1">IF(#REF!=0,"nol",IF(TYPE(#REF!)=1,IF(MOD(#REF!,INT(#REF!))=0,TRIM(Terbilang2!milyar3&amp;Terbilang2!juta3&amp;Terbilang2!ribu3&amp;Terbilang2!ratus3),"ANGKA HARUS BILANGAN BULAT!"),"DATA TIDAK BOLEH BERTIPE TEKS!"))</definedName>
    <definedName name="terbilang3" localSheetId="2">IF(#REF!=0,"nol",IF(TYPE(#REF!)=1,IF(MOD(#REF!,INT(#REF!))=0,TRIM(Terbilang3!milyar3&amp;Terbilang3!juta3&amp;Terbilang3!ribu3&amp;Terbilang3!ratus3),"ANGKA HARUS BILANGAN BULAT!"),"DATA TIDAK BOLEH BERTIPE TEKS!"))</definedName>
    <definedName name="terbilang3" localSheetId="3">IF(#REF!=0,"nol",IF(TYPE(#REF!)=1,IF(MOD(#REF!,INT(#REF!))=0,TRIM(Terbilang4!milyar3&amp;Terbilang4!juta3&amp;Terbilang4!ribu3&amp;Terbilang4!ratus3),"ANGKA HARUS BILANGAN BULAT!"),"DATA TIDAK BOLEH BERTIPE TEKS!"))</definedName>
    <definedName name="terbilang3" localSheetId="4">IF(#REF!=0,"nol",IF(TYPE(#REF!)=1,IF(MOD(#REF!,INT(#REF!))=0,TRIM(Terbilang5!milyar3&amp;Terbilang5!juta3&amp;Terbilang5!ribu3&amp;Terbilang5!ratus3),"ANGKA HARUS BILANGAN BULAT!"),"DATA TIDAK BOLEH BERTIPE TEKS!"))</definedName>
    <definedName name="terbilang3" localSheetId="5">IF(#REF!=0,"nol",IF(TYPE(#REF!)=1,IF(MOD(#REF!,INT(#REF!))=0,TRIM(Terbilang6!milyar3&amp;Terbilang6!juta3&amp;Terbilang6!ribu3&amp;Terbilang6!ratus3),"ANGKA HARUS BILANGAN BULAT!"),"DATA TIDAK BOLEH BERTIPE TEKS!"))</definedName>
    <definedName name="terbilang3" localSheetId="6">IF(#REF!=0,"nol",IF(TYPE(#REF!)=1,IF(MOD(#REF!,INT(#REF!))=0,TRIM(Terbilang7!milyar3&amp;Terbilang7!juta3&amp;Terbilang7!ribu3&amp;Terbilang7!ratus3),"ANGKA HARUS BILANGAN BULAT!"),"DATA TIDAK BOLEH BERTIPE TEKS!"))</definedName>
    <definedName name="terbilang3" localSheetId="7">IF(#REF!=0,"nol",IF(TYPE(#REF!)=1,IF(MOD(#REF!,INT(#REF!))=0,TRIM(Terbilang8!milyar3&amp;Terbilang8!juta3&amp;Terbilang8!ribu3&amp;Terbilang8!ratus3),"ANGKA HARUS BILANGAN BULAT!"),"DATA TIDAK BOLEH BERTIPE TEKS!"))</definedName>
    <definedName name="terbilang3">IF(#REF!=0,"nol",IF(TYPE(#REF!)=1,IF(MOD(#REF!,INT(#REF!))=0,TRIM(milyar3&amp;juta3&amp;ribu3&amp;ratus3),"ANGKA HARUS BILANGAN BULAT!"),"DATA TIDAK BOLEH BERTIPE TEKS!"))</definedName>
    <definedName name="terbilang4" localSheetId="32">TRIM(IF((MID('KWT2'!trbl4,LEN('KWT2'!trbl4),1))="/",LEFT('KWT2'!trbl4,LEN('KWT2'!trbl4)-1),'KWT2'!trbl4))</definedName>
    <definedName name="terbilang4" localSheetId="33">TRIM(IF((MID('KWT3'!trbl4,LEN('KWT3'!trbl4),1))="/",LEFT('KWT3'!trbl4,LEN('KWT3'!trbl4)-1),'KWT3'!trbl4))</definedName>
    <definedName name="terbilang4" localSheetId="34">TRIM(IF((MID('KWT4'!trbl4,LEN('KWT4'!trbl4),1))="/",LEFT('KWT4'!trbl4,LEN('KWT4'!trbl4)-1),'KWT4'!trbl4))</definedName>
    <definedName name="terbilang4" localSheetId="35">TRIM(IF((MID('KWT5'!trbl4,LEN('KWT5'!trbl4),1))="/",LEFT('KWT5'!trbl4,LEN('KWT5'!trbl4)-1),'KWT5'!trbl4))</definedName>
    <definedName name="terbilang4" localSheetId="39">TRIM(IF((MID('KWT5 (2)'!trbl4,LEN('KWT5 (2)'!trbl4),1))="/",LEFT('KWT5 (2)'!trbl4,LEN('KWT5 (2)'!trbl4)-1),'KWT5 (2)'!trbl4))</definedName>
    <definedName name="terbilang4" localSheetId="40">TRIM(IF((MID('KWT5 (3)'!trbl4,LEN('KWT5 (3)'!trbl4),1))="/",LEFT('KWT5 (3)'!trbl4,LEN('KWT5 (3)'!trbl4)-1),'KWT5 (3)'!trbl4))</definedName>
    <definedName name="terbilang4" localSheetId="37">TRIM(IF((MID('KWT7'!trbl4,LEN('KWT7'!trbl4),1))="/",LEFT('KWT7'!trbl4,LEN('KWT7'!trbl4)-1),'KWT7'!trbl4))</definedName>
    <definedName name="terbilang4" localSheetId="38">TRIM(IF((MID('KWT8'!trbl4,LEN('KWT8'!trbl4),1))="/",LEFT('KWT8'!trbl4,LEN('KWT8'!trbl4)-1),'KWT8'!trbl4))</definedName>
    <definedName name="terbilang4" localSheetId="19">TRIM(IF((MID(SPD!trbl4,LEN(SPD!trbl4),1))="/",LEFT(SPD!trbl4,LEN(SPD!trbl4)-1),SPD!trbl4))</definedName>
    <definedName name="terbilang4" localSheetId="20">TRIM(IF((MID('SPD (2)'!trbl4,LEN('SPD (2)'!trbl4),1))="/",LEFT('SPD (2)'!trbl4,LEN('SPD (2)'!trbl4)-1),'SPD (2)'!trbl4))</definedName>
    <definedName name="terbilang4" localSheetId="12">TRIM(IF((MID('SPD2'!trbl4,LEN('SPD2'!trbl4),1))="/",LEFT('SPD2'!trbl4,LEN('SPD2'!trbl4)-1),'SPD2'!trbl4))</definedName>
    <definedName name="terbilang4" localSheetId="13">TRIM(IF((MID('SPD3'!trbl4,LEN('SPD3'!trbl4),1))="/",LEFT('SPD3'!trbl4,LEN('SPD3'!trbl4)-1),'SPD3'!trbl4))</definedName>
    <definedName name="terbilang4" localSheetId="14">TRIM(IF((MID('SPD4'!trbl4,LEN('SPD4'!trbl4),1))="/",LEFT('SPD4'!trbl4,LEN('SPD4'!trbl4)-1),'SPD4'!trbl4))</definedName>
    <definedName name="terbilang4" localSheetId="15">TRIM(IF((MID('SPD5'!trbl4,LEN('SPD5'!trbl4),1))="/",LEFT('SPD5'!trbl4,LEN('SPD5'!trbl4)-1),'SPD5'!trbl4))</definedName>
    <definedName name="terbilang4" localSheetId="16">TRIM(IF((MID('SPD6'!trbl4,LEN('SPD6'!trbl4),1))="/",LEFT('SPD6'!trbl4,LEN('SPD6'!trbl4)-1),'SPD6'!trbl4))</definedName>
    <definedName name="terbilang4" localSheetId="17">TRIM(IF((MID('SPD7'!trbl4,LEN('SPD7'!trbl4),1))="/",LEFT('SPD7'!trbl4,LEN('SPD7'!trbl4)-1),'SPD7'!trbl4))</definedName>
    <definedName name="terbilang4" localSheetId="18">TRIM(IF((MID('SPD8'!trbl4,LEN('SPD8'!trbl4),1))="/",LEFT('SPD8'!trbl4,LEN('SPD8'!trbl4)-1),'SPD8'!trbl4))</definedName>
    <definedName name="terbilang4" localSheetId="1">TRIM(IF((MID(Terbilang2!trbl4,LEN(Terbilang2!trbl4),1))="/",LEFT(Terbilang2!trbl4,LEN(Terbilang2!trbl4)-1),Terbilang2!trbl4))</definedName>
    <definedName name="terbilang4" localSheetId="2">TRIM(IF((MID(Terbilang3!trbl4,LEN(Terbilang3!trbl4),1))="/",LEFT(Terbilang3!trbl4,LEN(Terbilang3!trbl4)-1),Terbilang3!trbl4))</definedName>
    <definedName name="terbilang4" localSheetId="3">TRIM(IF((MID(Terbilang4!trbl4,LEN(Terbilang4!trbl4),1))="/",LEFT(Terbilang4!trbl4,LEN(Terbilang4!trbl4)-1),Terbilang4!trbl4))</definedName>
    <definedName name="terbilang4" localSheetId="4">TRIM(IF((MID(Terbilang5!trbl4,LEN(Terbilang5!trbl4),1))="/",LEFT(Terbilang5!trbl4,LEN(Terbilang5!trbl4)-1),Terbilang5!trbl4))</definedName>
    <definedName name="terbilang4" localSheetId="5">TRIM(IF((MID(Terbilang6!trbl4,LEN(Terbilang6!trbl4),1))="/",LEFT(Terbilang6!trbl4,LEN(Terbilang6!trbl4)-1),Terbilang6!trbl4))</definedName>
    <definedName name="terbilang4" localSheetId="6">TRIM(IF((MID(Terbilang7!trbl4,LEN(Terbilang7!trbl4),1))="/",LEFT(Terbilang7!trbl4,LEN(Terbilang7!trbl4)-1),Terbilang7!trbl4))</definedName>
    <definedName name="terbilang4" localSheetId="7">TRIM(IF((MID(Terbilang8!trbl4,LEN(Terbilang8!trbl4),1))="/",LEFT(Terbilang8!trbl4,LEN(Terbilang8!trbl4)-1),Terbilang8!trbl4))</definedName>
    <definedName name="terbilang4">TRIM(IF((MID(trbl4,LEN(trbl4),1))="/",LEFT(trbl4,LEN(trbl4)-1),trbl4))</definedName>
    <definedName name="tes" localSheetId="35">#REF!</definedName>
    <definedName name="tes" localSheetId="39">#REF!</definedName>
    <definedName name="tes" localSheetId="40">#REF!</definedName>
    <definedName name="tes" localSheetId="38">#REF!</definedName>
    <definedName name="tes" localSheetId="19">#REF!</definedName>
    <definedName name="tes" localSheetId="20">#REF!</definedName>
    <definedName name="tes" localSheetId="12">#REF!</definedName>
    <definedName name="tes" localSheetId="13">#REF!</definedName>
    <definedName name="tes" localSheetId="14">#REF!</definedName>
    <definedName name="tes" localSheetId="15">#REF!</definedName>
    <definedName name="tes" localSheetId="16">#REF!</definedName>
    <definedName name="tes" localSheetId="17">#REF!</definedName>
    <definedName name="tes" localSheetId="18">#REF!</definedName>
    <definedName name="tes" localSheetId="1">#REF!</definedName>
    <definedName name="tes" localSheetId="2">#REF!</definedName>
    <definedName name="tes" localSheetId="3">#REF!</definedName>
    <definedName name="tes" localSheetId="4">#REF!</definedName>
    <definedName name="tes" localSheetId="5">#REF!</definedName>
    <definedName name="tes" localSheetId="6">#REF!</definedName>
    <definedName name="tes" localSheetId="7">#REF!</definedName>
    <definedName name="tes">#REF!</definedName>
    <definedName name="trbl2" localSheetId="32">IF('KWT2'!nilai=0,"nol",IF(TYPE('KWT2'!nilai)=1,IF(MOD('KWT2'!nilai,INT('KWT2'!nilai))=0,TRIM('KWT2'!milyar2&amp;'KWT2'!juta2&amp;'KWT2'!ribu2&amp;'KWT2'!ratus2),"ANGKA HARUS BILANGAN BULAT!"),"DATA TIDAK BOLEH BERTIPE TEKS!"))</definedName>
    <definedName name="trbl2" localSheetId="33">IF('KWT3'!nilai=0,"nol",IF(TYPE('KWT3'!nilai)=1,IF(MOD('KWT3'!nilai,INT('KWT3'!nilai))=0,TRIM('KWT3'!milyar2&amp;'KWT3'!juta2&amp;'KWT3'!ribu2&amp;'KWT3'!ratus2),"ANGKA HARUS BILANGAN BULAT!"),"DATA TIDAK BOLEH BERTIPE TEKS!"))</definedName>
    <definedName name="trbl2" localSheetId="34">IF('KWT4'!nilai=0,"nol",IF(TYPE('KWT4'!nilai)=1,IF(MOD('KWT4'!nilai,INT('KWT4'!nilai))=0,TRIM('KWT4'!milyar2&amp;'KWT4'!juta2&amp;'KWT4'!ribu2&amp;'KWT4'!ratus2),"ANGKA HARUS BILANGAN BULAT!"),"DATA TIDAK BOLEH BERTIPE TEKS!"))</definedName>
    <definedName name="trbl2" localSheetId="35">IF('KWT5'!nilai=0,"nol",IF(TYPE('KWT5'!nilai)=1,IF(MOD('KWT5'!nilai,INT('KWT5'!nilai))=0,TRIM('KWT5'!milyar2&amp;'KWT5'!juta2&amp;'KWT5'!ribu2&amp;'KWT5'!ratus2),"ANGKA HARUS BILANGAN BULAT!"),"DATA TIDAK BOLEH BERTIPE TEKS!"))</definedName>
    <definedName name="trbl2" localSheetId="39">IF('KWT5 (2)'!nilai=0,"nol",IF(TYPE('KWT5 (2)'!nilai)=1,IF(MOD('KWT5 (2)'!nilai,INT('KWT5 (2)'!nilai))=0,TRIM('KWT5 (2)'!milyar2&amp;'KWT5 (2)'!juta2&amp;'KWT5 (2)'!ribu2&amp;'KWT5 (2)'!ratus2),"ANGKA HARUS BILANGAN BULAT!"),"DATA TIDAK BOLEH BERTIPE TEKS!"))</definedName>
    <definedName name="trbl2" localSheetId="40">IF('KWT5 (3)'!nilai=0,"nol",IF(TYPE('KWT5 (3)'!nilai)=1,IF(MOD('KWT5 (3)'!nilai,INT('KWT5 (3)'!nilai))=0,TRIM('KWT5 (3)'!milyar2&amp;'KWT5 (3)'!juta2&amp;'KWT5 (3)'!ribu2&amp;'KWT5 (3)'!ratus2),"ANGKA HARUS BILANGAN BULAT!"),"DATA TIDAK BOLEH BERTIPE TEKS!"))</definedName>
    <definedName name="trbl2" localSheetId="37">IF('KWT7'!nilai=0,"nol",IF(TYPE('KWT7'!nilai)=1,IF(MOD('KWT7'!nilai,INT('KWT7'!nilai))=0,TRIM('KWT7'!milyar2&amp;'KWT7'!juta2&amp;'KWT7'!ribu2&amp;'KWT7'!ratus2),"ANGKA HARUS BILANGAN BULAT!"),"DATA TIDAK BOLEH BERTIPE TEKS!"))</definedName>
    <definedName name="trbl2" localSheetId="38">IF('KWT8'!nilai=0,"nol",IF(TYPE('KWT8'!nilai)=1,IF(MOD('KWT8'!nilai,INT('KWT8'!nilai))=0,TRIM('KWT8'!milyar2&amp;'KWT8'!juta2&amp;'KWT8'!ribu2&amp;'KWT8'!ratus2),"ANGKA HARUS BILANGAN BULAT!"),"DATA TIDAK BOLEH BERTIPE TEKS!"))</definedName>
    <definedName name="trbl2" localSheetId="19">IF(SPD!nilai=0,"nol",IF(TYPE(SPD!nilai)=1,IF(MOD(SPD!nilai,INT(SPD!nilai))=0,TRIM(SPD!milyar2&amp;SPD!juta2&amp;SPD!ribu2&amp;SPD!ratus2),"ANGKA HARUS BILANGAN BULAT!"),"DATA TIDAK BOLEH BERTIPE TEKS!"))</definedName>
    <definedName name="trbl2" localSheetId="20">IF('SPD (2)'!nilai=0,"nol",IF(TYPE('SPD (2)'!nilai)=1,IF(MOD('SPD (2)'!nilai,INT('SPD (2)'!nilai))=0,TRIM('SPD (2)'!milyar2&amp;'SPD (2)'!juta2&amp;'SPD (2)'!ribu2&amp;'SPD (2)'!ratus2),"ANGKA HARUS BILANGAN BULAT!"),"DATA TIDAK BOLEH BERTIPE TEKS!"))</definedName>
    <definedName name="trbl2" localSheetId="12">IF('SPD2'!nilai=0,"nol",IF(TYPE('SPD2'!nilai)=1,IF(MOD('SPD2'!nilai,INT('SPD2'!nilai))=0,TRIM('SPD2'!milyar2&amp;'SPD2'!juta2&amp;'SPD2'!ribu2&amp;'SPD2'!ratus2),"ANGKA HARUS BILANGAN BULAT!"),"DATA TIDAK BOLEH BERTIPE TEKS!"))</definedName>
    <definedName name="trbl2" localSheetId="13">IF('SPD3'!nilai=0,"nol",IF(TYPE('SPD3'!nilai)=1,IF(MOD('SPD3'!nilai,INT('SPD3'!nilai))=0,TRIM('SPD3'!milyar2&amp;'SPD3'!juta2&amp;'SPD3'!ribu2&amp;'SPD3'!ratus2),"ANGKA HARUS BILANGAN BULAT!"),"DATA TIDAK BOLEH BERTIPE TEKS!"))</definedName>
    <definedName name="trbl2" localSheetId="14">IF('SPD4'!nilai=0,"nol",IF(TYPE('SPD4'!nilai)=1,IF(MOD('SPD4'!nilai,INT('SPD4'!nilai))=0,TRIM('SPD4'!milyar2&amp;'SPD4'!juta2&amp;'SPD4'!ribu2&amp;'SPD4'!ratus2),"ANGKA HARUS BILANGAN BULAT!"),"DATA TIDAK BOLEH BERTIPE TEKS!"))</definedName>
    <definedName name="trbl2" localSheetId="15">IF('SPD5'!nilai=0,"nol",IF(TYPE('SPD5'!nilai)=1,IF(MOD('SPD5'!nilai,INT('SPD5'!nilai))=0,TRIM('SPD5'!milyar2&amp;'SPD5'!juta2&amp;'SPD5'!ribu2&amp;'SPD5'!ratus2),"ANGKA HARUS BILANGAN BULAT!"),"DATA TIDAK BOLEH BERTIPE TEKS!"))</definedName>
    <definedName name="trbl2" localSheetId="16">IF('SPD6'!nilai=0,"nol",IF(TYPE('SPD6'!nilai)=1,IF(MOD('SPD6'!nilai,INT('SPD6'!nilai))=0,TRIM('SPD6'!milyar2&amp;'SPD6'!juta2&amp;'SPD6'!ribu2&amp;'SPD6'!ratus2),"ANGKA HARUS BILANGAN BULAT!"),"DATA TIDAK BOLEH BERTIPE TEKS!"))</definedName>
    <definedName name="trbl2" localSheetId="17">IF('SPD7'!nilai=0,"nol",IF(TYPE('SPD7'!nilai)=1,IF(MOD('SPD7'!nilai,INT('SPD7'!nilai))=0,TRIM('SPD7'!milyar2&amp;'SPD7'!juta2&amp;'SPD7'!ribu2&amp;'SPD7'!ratus2),"ANGKA HARUS BILANGAN BULAT!"),"DATA TIDAK BOLEH BERTIPE TEKS!"))</definedName>
    <definedName name="trbl2" localSheetId="18">IF('SPD8'!nilai=0,"nol",IF(TYPE('SPD8'!nilai)=1,IF(MOD('SPD8'!nilai,INT('SPD8'!nilai))=0,TRIM('SPD8'!milyar2&amp;'SPD8'!juta2&amp;'SPD8'!ribu2&amp;'SPD8'!ratus2),"ANGKA HARUS BILANGAN BULAT!"),"DATA TIDAK BOLEH BERTIPE TEKS!"))</definedName>
    <definedName name="trbl2" localSheetId="1">IF(Terbilang2!nilai=0,"nol",IF(TYPE(Terbilang2!nilai)=1,IF(MOD(Terbilang2!nilai,INT(Terbilang2!nilai))=0,TRIM(Terbilang2!milyar2&amp;Terbilang2!juta2&amp;Terbilang2!ribu2&amp;Terbilang2!ratus2),"ANGKA HARUS BILANGAN BULAT!"),"DATA TIDAK BOLEH BERTIPE TEKS!"))</definedName>
    <definedName name="trbl2" localSheetId="2">IF(Terbilang3!nilai=0,"nol",IF(TYPE(Terbilang3!nilai)=1,IF(MOD(Terbilang3!nilai,INT(Terbilang3!nilai))=0,TRIM(Terbilang3!milyar2&amp;Terbilang3!juta2&amp;Terbilang3!ribu2&amp;Terbilang3!ratus2),"ANGKA HARUS BILANGAN BULAT!"),"DATA TIDAK BOLEH BERTIPE TEKS!"))</definedName>
    <definedName name="trbl2" localSheetId="3">IF(Terbilang4!nilai=0,"nol",IF(TYPE(Terbilang4!nilai)=1,IF(MOD(Terbilang4!nilai,INT(Terbilang4!nilai))=0,TRIM(Terbilang4!milyar2&amp;Terbilang4!juta2&amp;Terbilang4!ribu2&amp;Terbilang4!ratus2),"ANGKA HARUS BILANGAN BULAT!"),"DATA TIDAK BOLEH BERTIPE TEKS!"))</definedName>
    <definedName name="trbl2" localSheetId="4">IF(Terbilang5!nilai=0,"nol",IF(TYPE(Terbilang5!nilai)=1,IF(MOD(Terbilang5!nilai,INT(Terbilang5!nilai))=0,TRIM(Terbilang5!milyar2&amp;Terbilang5!juta2&amp;Terbilang5!ribu2&amp;Terbilang5!ratus2),"ANGKA HARUS BILANGAN BULAT!"),"DATA TIDAK BOLEH BERTIPE TEKS!"))</definedName>
    <definedName name="trbl2" localSheetId="5">IF(Terbilang6!nilai=0,"nol",IF(TYPE(Terbilang6!nilai)=1,IF(MOD(Terbilang6!nilai,INT(Terbilang6!nilai))=0,TRIM(Terbilang6!milyar2&amp;Terbilang6!juta2&amp;Terbilang6!ribu2&amp;Terbilang6!ratus2),"ANGKA HARUS BILANGAN BULAT!"),"DATA TIDAK BOLEH BERTIPE TEKS!"))</definedName>
    <definedName name="trbl2" localSheetId="6">IF(Terbilang7!nilai=0,"nol",IF(TYPE(Terbilang7!nilai)=1,IF(MOD(Terbilang7!nilai,INT(Terbilang7!nilai))=0,TRIM(Terbilang7!milyar2&amp;Terbilang7!juta2&amp;Terbilang7!ribu2&amp;Terbilang7!ratus2),"ANGKA HARUS BILANGAN BULAT!"),"DATA TIDAK BOLEH BERTIPE TEKS!"))</definedName>
    <definedName name="trbl2" localSheetId="7">IF(Terbilang8!nilai=0,"nol",IF(TYPE(Terbilang8!nilai)=1,IF(MOD(Terbilang8!nilai,INT(Terbilang8!nilai))=0,TRIM(Terbilang8!milyar2&amp;Terbilang8!juta2&amp;Terbilang8!ribu2&amp;Terbilang8!ratus2),"ANGKA HARUS BILANGAN BULAT!"),"DATA TIDAK BOLEH BERTIPE TEKS!"))</definedName>
    <definedName name="trbl2">IF(nilai=0,"nol",IF(TYPE(nilai)=1,IF(MOD(nilai,INT(nilai))=0,TRIM(milyar2&amp;juta2&amp;ribu2&amp;ratus2),"ANGKA HARUS BILANGAN BULAT!"),"DATA TIDAK BOLEH BERTIPE TEKS!"))</definedName>
    <definedName name="trbl4" localSheetId="32">IF(#REF!=0,"nol",IF(TYPE(#REF!)=1,IF(MOD(#REF!,INT(#REF!))=0,TRIM('KWT2'!milyar4&amp;'KWT2'!juta4&amp;'KWT2'!ribu4&amp;'KWT2'!ratus4),"ANGKA HARUS BILANGAN BULAT!"),"DATA TIDAK BOLEH BERTIPE TEKS!"))</definedName>
    <definedName name="trbl4" localSheetId="33">IF(#REF!=0,"nol",IF(TYPE(#REF!)=1,IF(MOD(#REF!,INT(#REF!))=0,TRIM('KWT3'!milyar4&amp;'KWT3'!juta4&amp;'KWT3'!ribu4&amp;'KWT3'!ratus4),"ANGKA HARUS BILANGAN BULAT!"),"DATA TIDAK BOLEH BERTIPE TEKS!"))</definedName>
    <definedName name="trbl4" localSheetId="34">IF(#REF!=0,"nol",IF(TYPE(#REF!)=1,IF(MOD(#REF!,INT(#REF!))=0,TRIM('KWT4'!milyar4&amp;'KWT4'!juta4&amp;'KWT4'!ribu4&amp;'KWT4'!ratus4),"ANGKA HARUS BILANGAN BULAT!"),"DATA TIDAK BOLEH BERTIPE TEKS!"))</definedName>
    <definedName name="trbl4" localSheetId="35">IF(#REF!=0,"nol",IF(TYPE(#REF!)=1,IF(MOD(#REF!,INT(#REF!))=0,TRIM('KWT5'!milyar4&amp;'KWT5'!juta4&amp;'KWT5'!ribu4&amp;'KWT5'!ratus4),"ANGKA HARUS BILANGAN BULAT!"),"DATA TIDAK BOLEH BERTIPE TEKS!"))</definedName>
    <definedName name="trbl4" localSheetId="39">IF(#REF!=0,"nol",IF(TYPE(#REF!)=1,IF(MOD(#REF!,INT(#REF!))=0,TRIM('KWT5 (2)'!milyar4&amp;'KWT5 (2)'!juta4&amp;'KWT5 (2)'!ribu4&amp;'KWT5 (2)'!ratus4),"ANGKA HARUS BILANGAN BULAT!"),"DATA TIDAK BOLEH BERTIPE TEKS!"))</definedName>
    <definedName name="trbl4" localSheetId="40">IF(#REF!=0,"nol",IF(TYPE(#REF!)=1,IF(MOD(#REF!,INT(#REF!))=0,TRIM('KWT5 (3)'!milyar4&amp;'KWT5 (3)'!juta4&amp;'KWT5 (3)'!ribu4&amp;'KWT5 (3)'!ratus4),"ANGKA HARUS BILANGAN BULAT!"),"DATA TIDAK BOLEH BERTIPE TEKS!"))</definedName>
    <definedName name="trbl4" localSheetId="37">IF(#REF!=0,"nol",IF(TYPE(#REF!)=1,IF(MOD(#REF!,INT(#REF!))=0,TRIM('KWT7'!milyar4&amp;'KWT7'!juta4&amp;'KWT7'!ribu4&amp;'KWT7'!ratus4),"ANGKA HARUS BILANGAN BULAT!"),"DATA TIDAK BOLEH BERTIPE TEKS!"))</definedName>
    <definedName name="trbl4" localSheetId="38">IF(#REF!=0,"nol",IF(TYPE(#REF!)=1,IF(MOD(#REF!,INT(#REF!))=0,TRIM('KWT8'!milyar4&amp;'KWT8'!juta4&amp;'KWT8'!ribu4&amp;'KWT8'!ratus4),"ANGKA HARUS BILANGAN BULAT!"),"DATA TIDAK BOLEH BERTIPE TEKS!"))</definedName>
    <definedName name="trbl4" localSheetId="19">IF(#REF!=0,"nol",IF(TYPE(#REF!)=1,IF(MOD(#REF!,INT(#REF!))=0,TRIM(SPD!milyar4&amp;SPD!juta4&amp;SPD!ribu4&amp;SPD!ratus4),"ANGKA HARUS BILANGAN BULAT!"),"DATA TIDAK BOLEH BERTIPE TEKS!"))</definedName>
    <definedName name="trbl4" localSheetId="20">IF(#REF!=0,"nol",IF(TYPE(#REF!)=1,IF(MOD(#REF!,INT(#REF!))=0,TRIM('SPD (2)'!milyar4&amp;'SPD (2)'!juta4&amp;'SPD (2)'!ribu4&amp;'SPD (2)'!ratus4),"ANGKA HARUS BILANGAN BULAT!"),"DATA TIDAK BOLEH BERTIPE TEKS!"))</definedName>
    <definedName name="trbl4" localSheetId="12">IF(#REF!=0,"nol",IF(TYPE(#REF!)=1,IF(MOD(#REF!,INT(#REF!))=0,TRIM('SPD2'!milyar4&amp;'SPD2'!juta4&amp;'SPD2'!ribu4&amp;'SPD2'!ratus4),"ANGKA HARUS BILANGAN BULAT!"),"DATA TIDAK BOLEH BERTIPE TEKS!"))</definedName>
    <definedName name="trbl4" localSheetId="13">IF(#REF!=0,"nol",IF(TYPE(#REF!)=1,IF(MOD(#REF!,INT(#REF!))=0,TRIM('SPD3'!milyar4&amp;'SPD3'!juta4&amp;'SPD3'!ribu4&amp;'SPD3'!ratus4),"ANGKA HARUS BILANGAN BULAT!"),"DATA TIDAK BOLEH BERTIPE TEKS!"))</definedName>
    <definedName name="trbl4" localSheetId="14">IF(#REF!=0,"nol",IF(TYPE(#REF!)=1,IF(MOD(#REF!,INT(#REF!))=0,TRIM('SPD4'!milyar4&amp;'SPD4'!juta4&amp;'SPD4'!ribu4&amp;'SPD4'!ratus4),"ANGKA HARUS BILANGAN BULAT!"),"DATA TIDAK BOLEH BERTIPE TEKS!"))</definedName>
    <definedName name="trbl4" localSheetId="15">IF(#REF!=0,"nol",IF(TYPE(#REF!)=1,IF(MOD(#REF!,INT(#REF!))=0,TRIM('SPD5'!milyar4&amp;'SPD5'!juta4&amp;'SPD5'!ribu4&amp;'SPD5'!ratus4),"ANGKA HARUS BILANGAN BULAT!"),"DATA TIDAK BOLEH BERTIPE TEKS!"))</definedName>
    <definedName name="trbl4" localSheetId="16">IF(#REF!=0,"nol",IF(TYPE(#REF!)=1,IF(MOD(#REF!,INT(#REF!))=0,TRIM('SPD6'!milyar4&amp;'SPD6'!juta4&amp;'SPD6'!ribu4&amp;'SPD6'!ratus4),"ANGKA HARUS BILANGAN BULAT!"),"DATA TIDAK BOLEH BERTIPE TEKS!"))</definedName>
    <definedName name="trbl4" localSheetId="17">IF(#REF!=0,"nol",IF(TYPE(#REF!)=1,IF(MOD(#REF!,INT(#REF!))=0,TRIM('SPD7'!milyar4&amp;'SPD7'!juta4&amp;'SPD7'!ribu4&amp;'SPD7'!ratus4),"ANGKA HARUS BILANGAN BULAT!"),"DATA TIDAK BOLEH BERTIPE TEKS!"))</definedName>
    <definedName name="trbl4" localSheetId="18">IF(#REF!=0,"nol",IF(TYPE(#REF!)=1,IF(MOD(#REF!,INT(#REF!))=0,TRIM('SPD8'!milyar4&amp;'SPD8'!juta4&amp;'SPD8'!ribu4&amp;'SPD8'!ratus4),"ANGKA HARUS BILANGAN BULAT!"),"DATA TIDAK BOLEH BERTIPE TEKS!"))</definedName>
    <definedName name="trbl4" localSheetId="1">IF(#REF!=0,"nol",IF(TYPE(#REF!)=1,IF(MOD(#REF!,INT(#REF!))=0,TRIM(Terbilang2!milyar4&amp;Terbilang2!juta4&amp;Terbilang2!ribu4&amp;Terbilang2!ratus4),"ANGKA HARUS BILANGAN BULAT!"),"DATA TIDAK BOLEH BERTIPE TEKS!"))</definedName>
    <definedName name="trbl4" localSheetId="2">IF(#REF!=0,"nol",IF(TYPE(#REF!)=1,IF(MOD(#REF!,INT(#REF!))=0,TRIM(Terbilang3!milyar4&amp;Terbilang3!juta4&amp;Terbilang3!ribu4&amp;Terbilang3!ratus4),"ANGKA HARUS BILANGAN BULAT!"),"DATA TIDAK BOLEH BERTIPE TEKS!"))</definedName>
    <definedName name="trbl4" localSheetId="3">IF(#REF!=0,"nol",IF(TYPE(#REF!)=1,IF(MOD(#REF!,INT(#REF!))=0,TRIM(Terbilang4!milyar4&amp;Terbilang4!juta4&amp;Terbilang4!ribu4&amp;Terbilang4!ratus4),"ANGKA HARUS BILANGAN BULAT!"),"DATA TIDAK BOLEH BERTIPE TEKS!"))</definedName>
    <definedName name="trbl4" localSheetId="4">IF(#REF!=0,"nol",IF(TYPE(#REF!)=1,IF(MOD(#REF!,INT(#REF!))=0,TRIM(Terbilang5!milyar4&amp;Terbilang5!juta4&amp;Terbilang5!ribu4&amp;Terbilang5!ratus4),"ANGKA HARUS BILANGAN BULAT!"),"DATA TIDAK BOLEH BERTIPE TEKS!"))</definedName>
    <definedName name="trbl4" localSheetId="5">IF(#REF!=0,"nol",IF(TYPE(#REF!)=1,IF(MOD(#REF!,INT(#REF!))=0,TRIM(Terbilang6!milyar4&amp;Terbilang6!juta4&amp;Terbilang6!ribu4&amp;Terbilang6!ratus4),"ANGKA HARUS BILANGAN BULAT!"),"DATA TIDAK BOLEH BERTIPE TEKS!"))</definedName>
    <definedName name="trbl4" localSheetId="6">IF(#REF!=0,"nol",IF(TYPE(#REF!)=1,IF(MOD(#REF!,INT(#REF!))=0,TRIM(Terbilang7!milyar4&amp;Terbilang7!juta4&amp;Terbilang7!ribu4&amp;Terbilang7!ratus4),"ANGKA HARUS BILANGAN BULAT!"),"DATA TIDAK BOLEH BERTIPE TEKS!"))</definedName>
    <definedName name="trbl4" localSheetId="7">IF(#REF!=0,"nol",IF(TYPE(#REF!)=1,IF(MOD(#REF!,INT(#REF!))=0,TRIM(Terbilang8!milyar4&amp;Terbilang8!juta4&amp;Terbilang8!ribu4&amp;Terbilang8!ratus4),"ANGKA HARUS BILANGAN BULAT!"),"DATA TIDAK BOLEH BERTIPE TEKS!"))</definedName>
    <definedName name="trbl4">IF(#REF!=0,"nol",IF(TYPE(#REF!)=1,IF(MOD(#REF!,INT(#REF!))=0,TRIM(milyar4&amp;juta4&amp;ribu4&amp;ratus4),"ANGKA HARUS BILANGAN BULAT!"),"DATA TIDAK BOLEH BERTIPE TEKS!"))</definedName>
  </definedNames>
  <calcPr calcId="18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K16" i="15" l="1"/>
  <c r="K16" i="14"/>
  <c r="K14" i="14"/>
  <c r="K16" i="13"/>
  <c r="K14" i="13"/>
  <c r="H36" i="66"/>
  <c r="U21" i="67"/>
  <c r="U20" i="67"/>
  <c r="P20" i="67"/>
  <c r="U21" i="66"/>
  <c r="U20" i="66"/>
  <c r="P20" i="66"/>
  <c r="U4" i="9" l="1"/>
  <c r="P19" i="9"/>
  <c r="U5" i="67"/>
  <c r="U5" i="66"/>
  <c r="P19" i="66" l="1"/>
  <c r="P19" i="67"/>
  <c r="U19" i="9"/>
  <c r="U11" i="66"/>
  <c r="U11" i="9"/>
  <c r="U19" i="66" l="1"/>
  <c r="U19" i="67"/>
  <c r="E7" i="42"/>
  <c r="E6" i="36"/>
  <c r="K16" i="16"/>
  <c r="H22" i="31" l="1"/>
  <c r="E16" i="31"/>
  <c r="K14" i="16"/>
  <c r="K14" i="15"/>
  <c r="F30" i="2" l="1"/>
  <c r="F29" i="2"/>
  <c r="F28" i="2"/>
  <c r="A38" i="33"/>
  <c r="D8" i="28"/>
  <c r="H36" i="9"/>
  <c r="F35" i="2"/>
  <c r="H49" i="2"/>
  <c r="B30" i="28" l="1"/>
  <c r="A36" i="13"/>
  <c r="N42" i="67"/>
  <c r="Q42" i="66"/>
  <c r="N42" i="66"/>
  <c r="I47" i="66"/>
  <c r="Q43" i="9"/>
  <c r="Q43" i="66" s="1"/>
  <c r="N43" i="9"/>
  <c r="N43" i="66" s="1"/>
  <c r="I49" i="9"/>
  <c r="I49" i="66" s="1"/>
  <c r="I48" i="9"/>
  <c r="I48" i="66" s="1"/>
  <c r="H32" i="30"/>
  <c r="H30" i="31" s="1"/>
  <c r="H30" i="32" s="1"/>
  <c r="H30" i="79" s="1"/>
  <c r="H30" i="80" s="1"/>
  <c r="H31" i="28"/>
  <c r="E7" i="76" l="1"/>
  <c r="E6" i="37"/>
  <c r="E6" i="75"/>
  <c r="H22" i="79"/>
  <c r="H22" i="32"/>
  <c r="A36" i="17"/>
  <c r="A36" i="74"/>
  <c r="K16" i="74"/>
  <c r="K14" i="74"/>
  <c r="K14" i="17"/>
  <c r="K16" i="17"/>
  <c r="G14" i="73"/>
  <c r="G14" i="69"/>
  <c r="G14" i="77"/>
  <c r="H36" i="67" l="1"/>
  <c r="H36" i="68" s="1"/>
  <c r="H36" i="69" s="1"/>
  <c r="H36" i="73" s="1"/>
  <c r="H36" i="77" s="1"/>
  <c r="E7" i="82"/>
  <c r="F21" i="82" s="1"/>
  <c r="F22" i="82" s="1"/>
  <c r="E6" i="81"/>
  <c r="F39" i="81" s="1"/>
  <c r="A38" i="81"/>
  <c r="C18" i="81"/>
  <c r="G16" i="81"/>
  <c r="G27" i="81" s="1"/>
  <c r="H22" i="80"/>
  <c r="E16" i="80" s="1"/>
  <c r="H23" i="79"/>
  <c r="H31" i="80"/>
  <c r="B30" i="80"/>
  <c r="D13" i="80"/>
  <c r="H31" i="79"/>
  <c r="B30" i="79"/>
  <c r="D13" i="79"/>
  <c r="A36" i="78"/>
  <c r="J26" i="78"/>
  <c r="A25" i="78"/>
  <c r="K16" i="78"/>
  <c r="K14" i="78"/>
  <c r="K17" i="78" s="1"/>
  <c r="H28" i="78" s="1"/>
  <c r="N28" i="78" s="1"/>
  <c r="L5" i="78"/>
  <c r="H17" i="77"/>
  <c r="I48" i="77"/>
  <c r="Q43" i="77"/>
  <c r="Q42" i="77"/>
  <c r="I41" i="77"/>
  <c r="N39" i="77"/>
  <c r="K36" i="77"/>
  <c r="H30" i="77"/>
  <c r="U14" i="77" s="1"/>
  <c r="H29" i="77"/>
  <c r="U4" i="77" s="1"/>
  <c r="H28" i="77"/>
  <c r="H26" i="77"/>
  <c r="P11" i="77" s="1"/>
  <c r="U11" i="77" s="1"/>
  <c r="G20" i="77"/>
  <c r="U18" i="77"/>
  <c r="U13" i="77"/>
  <c r="G11" i="77"/>
  <c r="U9" i="77"/>
  <c r="U6" i="77"/>
  <c r="U2" i="77"/>
  <c r="E10" i="76"/>
  <c r="F39" i="75"/>
  <c r="A38" i="75"/>
  <c r="C18" i="75"/>
  <c r="G16" i="75"/>
  <c r="G27" i="75" s="1"/>
  <c r="J26" i="74"/>
  <c r="A25" i="74"/>
  <c r="K17" i="74"/>
  <c r="H28" i="74" s="1"/>
  <c r="N28" i="74" s="1"/>
  <c r="L5" i="74"/>
  <c r="H17" i="73"/>
  <c r="I48" i="73"/>
  <c r="Q43" i="73"/>
  <c r="Q42" i="73"/>
  <c r="I41" i="73"/>
  <c r="N39" i="73"/>
  <c r="K36" i="73"/>
  <c r="H30" i="73"/>
  <c r="U14" i="73" s="1"/>
  <c r="H29" i="73"/>
  <c r="P13" i="73" s="1"/>
  <c r="H28" i="73"/>
  <c r="H26" i="73"/>
  <c r="P11" i="73" s="1"/>
  <c r="G20" i="73"/>
  <c r="U18" i="73"/>
  <c r="U13" i="73"/>
  <c r="G11" i="73"/>
  <c r="U9" i="73"/>
  <c r="U6" i="73"/>
  <c r="U2" i="73"/>
  <c r="U18" i="69"/>
  <c r="U18" i="68"/>
  <c r="U5" i="77" l="1"/>
  <c r="P14" i="77"/>
  <c r="U15" i="77" s="1"/>
  <c r="E8" i="82"/>
  <c r="E9" i="82"/>
  <c r="E10" i="82"/>
  <c r="E9" i="81"/>
  <c r="F38" i="81"/>
  <c r="E7" i="81"/>
  <c r="E8" i="81"/>
  <c r="H23" i="80"/>
  <c r="E16" i="79"/>
  <c r="H16" i="77"/>
  <c r="P13" i="77"/>
  <c r="U4" i="73"/>
  <c r="U5" i="73"/>
  <c r="E9" i="76"/>
  <c r="F21" i="76"/>
  <c r="F22" i="76" s="1"/>
  <c r="E8" i="76"/>
  <c r="E8" i="75"/>
  <c r="E9" i="75"/>
  <c r="E7" i="75"/>
  <c r="F38" i="75"/>
  <c r="U11" i="73"/>
  <c r="P14" i="73"/>
  <c r="U15" i="73" s="1"/>
  <c r="H16" i="73"/>
  <c r="E7" i="43"/>
  <c r="G20" i="69"/>
  <c r="I4" i="28"/>
  <c r="K36" i="69"/>
  <c r="K36" i="68"/>
  <c r="K36" i="67"/>
  <c r="K36" i="66"/>
  <c r="I3" i="28"/>
  <c r="I3" i="29" s="1"/>
  <c r="A26" i="13"/>
  <c r="J37" i="13"/>
  <c r="K37" i="14" s="1"/>
  <c r="J26" i="13"/>
  <c r="H36" i="70"/>
  <c r="A39" i="33" l="1"/>
  <c r="B31" i="28"/>
  <c r="A26" i="78"/>
  <c r="A26" i="74"/>
  <c r="K37" i="15"/>
  <c r="K37" i="74"/>
  <c r="K37" i="78"/>
  <c r="I49" i="77"/>
  <c r="N43" i="77" s="1"/>
  <c r="I49" i="73"/>
  <c r="N43" i="73" s="1"/>
  <c r="I47" i="77"/>
  <c r="N42" i="77" s="1"/>
  <c r="I47" i="73"/>
  <c r="N42" i="73" s="1"/>
  <c r="J3" i="80"/>
  <c r="J3" i="79"/>
  <c r="I4" i="29"/>
  <c r="I4" i="30"/>
  <c r="I4" i="31"/>
  <c r="I4" i="32"/>
  <c r="D7" i="79"/>
  <c r="D7" i="80"/>
  <c r="I3" i="80"/>
  <c r="I3" i="79"/>
  <c r="B31" i="80" l="1"/>
  <c r="B31" i="79"/>
  <c r="A39" i="81"/>
  <c r="A39" i="75"/>
  <c r="A39" i="37"/>
  <c r="A39" i="36"/>
  <c r="A39" i="35"/>
  <c r="A39" i="34"/>
  <c r="U13" i="69"/>
  <c r="U13" i="68"/>
  <c r="H17" i="69" l="1"/>
  <c r="H16" i="69"/>
  <c r="A39" i="60" l="1"/>
  <c r="A38" i="60"/>
  <c r="A39" i="59"/>
  <c r="A38" i="59"/>
  <c r="A38" i="37"/>
  <c r="A38" i="36"/>
  <c r="A38" i="35"/>
  <c r="A38" i="34"/>
  <c r="H33" i="51"/>
  <c r="B33" i="51"/>
  <c r="B32" i="51"/>
  <c r="B31" i="50"/>
  <c r="B30" i="50"/>
  <c r="H31" i="50"/>
  <c r="B31" i="32"/>
  <c r="B30" i="32"/>
  <c r="B31" i="31"/>
  <c r="B30" i="31"/>
  <c r="B33" i="30"/>
  <c r="B32" i="30"/>
  <c r="B31" i="29"/>
  <c r="B30" i="29"/>
  <c r="H31" i="32"/>
  <c r="K37" i="49"/>
  <c r="K37" i="48"/>
  <c r="K37" i="47"/>
  <c r="K37" i="17"/>
  <c r="A26" i="49"/>
  <c r="A25" i="49"/>
  <c r="A26" i="48"/>
  <c r="A25" i="48"/>
  <c r="A26" i="47"/>
  <c r="A25" i="47"/>
  <c r="A26" i="17"/>
  <c r="A25" i="17"/>
  <c r="A26" i="16"/>
  <c r="A25" i="16"/>
  <c r="A26" i="15"/>
  <c r="A25" i="15"/>
  <c r="A26" i="14"/>
  <c r="A25" i="14"/>
  <c r="Q42" i="71"/>
  <c r="F17" i="2" l="1"/>
  <c r="A37" i="13" s="1"/>
  <c r="G14" i="9"/>
  <c r="H17" i="9" s="1"/>
  <c r="G11" i="72"/>
  <c r="G11" i="71"/>
  <c r="L7" i="13" l="1"/>
  <c r="L7" i="74" l="1"/>
  <c r="L7" i="78"/>
  <c r="H26" i="9"/>
  <c r="U5" i="9" s="1"/>
  <c r="C16" i="36" l="1"/>
  <c r="C16" i="35"/>
  <c r="C16" i="34"/>
  <c r="K17" i="13" l="1"/>
  <c r="H31" i="31"/>
  <c r="H31" i="29"/>
  <c r="H33" i="30" s="1"/>
  <c r="K37" i="16"/>
  <c r="K36" i="14"/>
  <c r="K36" i="16" l="1"/>
  <c r="K36" i="74"/>
  <c r="K36" i="78"/>
  <c r="K36" i="48"/>
  <c r="K36" i="17"/>
  <c r="K36" i="49"/>
  <c r="K36" i="47"/>
  <c r="K36" i="15"/>
  <c r="L5" i="48"/>
  <c r="L5" i="49"/>
  <c r="L5" i="17"/>
  <c r="L5" i="16"/>
  <c r="L5" i="15"/>
  <c r="L5" i="14"/>
  <c r="L7" i="48"/>
  <c r="Q42" i="72"/>
  <c r="I49" i="72"/>
  <c r="I48" i="72"/>
  <c r="I47" i="72"/>
  <c r="U9" i="72"/>
  <c r="U6" i="72"/>
  <c r="I49" i="71"/>
  <c r="I48" i="71"/>
  <c r="I47" i="71"/>
  <c r="U9" i="71"/>
  <c r="U6" i="71"/>
  <c r="Q42" i="70"/>
  <c r="I49" i="70"/>
  <c r="I48" i="70"/>
  <c r="I47" i="70"/>
  <c r="U9" i="70"/>
  <c r="U6" i="70"/>
  <c r="Q42" i="69"/>
  <c r="I49" i="69"/>
  <c r="I48" i="69"/>
  <c r="I47" i="69"/>
  <c r="U9" i="69"/>
  <c r="U6" i="69"/>
  <c r="Q42" i="68"/>
  <c r="I49" i="68"/>
  <c r="I48" i="68"/>
  <c r="I47" i="68"/>
  <c r="U9" i="68"/>
  <c r="U6" i="68"/>
  <c r="Q42" i="67"/>
  <c r="I49" i="67"/>
  <c r="N43" i="67" s="1"/>
  <c r="I48" i="67"/>
  <c r="I47" i="67"/>
  <c r="U9" i="67"/>
  <c r="U6" i="67"/>
  <c r="U9" i="66"/>
  <c r="U6" i="66"/>
  <c r="Q43" i="68"/>
  <c r="G11" i="70"/>
  <c r="G11" i="69"/>
  <c r="G11" i="68"/>
  <c r="G11" i="67"/>
  <c r="G11" i="66"/>
  <c r="Q43" i="69" l="1"/>
  <c r="Q43" i="72"/>
  <c r="Q43" i="71"/>
  <c r="Q43" i="70"/>
  <c r="Q43" i="67"/>
  <c r="L7" i="14"/>
  <c r="L7" i="49"/>
  <c r="L7" i="17"/>
  <c r="L7" i="15"/>
  <c r="L7" i="16"/>
  <c r="H50" i="2"/>
  <c r="C18" i="35" l="1"/>
  <c r="C18" i="36"/>
  <c r="C18" i="37"/>
  <c r="C18" i="59"/>
  <c r="C18" i="60"/>
  <c r="C18" i="61"/>
  <c r="C18" i="34"/>
  <c r="G16" i="33" l="1"/>
  <c r="C18" i="33"/>
  <c r="K16" i="49"/>
  <c r="K14" i="49"/>
  <c r="K16" i="48"/>
  <c r="K14" i="48"/>
  <c r="K16" i="47"/>
  <c r="K14" i="47"/>
  <c r="K17" i="17"/>
  <c r="K17" i="16"/>
  <c r="K17" i="15"/>
  <c r="K17" i="14"/>
  <c r="J3" i="50"/>
  <c r="J3" i="51"/>
  <c r="J3" i="52"/>
  <c r="G14" i="72"/>
  <c r="H16" i="72" s="1"/>
  <c r="G14" i="71"/>
  <c r="H17" i="71" s="1"/>
  <c r="G14" i="70"/>
  <c r="H17" i="70" s="1"/>
  <c r="G14" i="68"/>
  <c r="H17" i="68" s="1"/>
  <c r="G14" i="67"/>
  <c r="H17" i="67" s="1"/>
  <c r="N43" i="72"/>
  <c r="N42" i="72"/>
  <c r="I41" i="72"/>
  <c r="N39" i="72"/>
  <c r="H36" i="72"/>
  <c r="I3" i="52" s="1"/>
  <c r="H30" i="72"/>
  <c r="H29" i="72"/>
  <c r="U4" i="72" s="1"/>
  <c r="H28" i="72"/>
  <c r="H26" i="72"/>
  <c r="U5" i="72" s="1"/>
  <c r="G20" i="72"/>
  <c r="U2" i="72"/>
  <c r="N43" i="71"/>
  <c r="N42" i="71"/>
  <c r="I41" i="71"/>
  <c r="N39" i="71"/>
  <c r="H36" i="71"/>
  <c r="I3" i="51" s="1"/>
  <c r="H30" i="71"/>
  <c r="H29" i="71"/>
  <c r="U4" i="71" s="1"/>
  <c r="H28" i="71"/>
  <c r="H26" i="71"/>
  <c r="P11" i="71" s="1"/>
  <c r="U11" i="71" s="1"/>
  <c r="G20" i="71"/>
  <c r="U2" i="71"/>
  <c r="N43" i="70"/>
  <c r="N42" i="70"/>
  <c r="I41" i="70"/>
  <c r="N39" i="70"/>
  <c r="I3" i="50"/>
  <c r="H30" i="70"/>
  <c r="H29" i="70"/>
  <c r="P13" i="70" s="1"/>
  <c r="H28" i="70"/>
  <c r="H26" i="70"/>
  <c r="P11" i="70" s="1"/>
  <c r="U11" i="70" s="1"/>
  <c r="G20" i="70"/>
  <c r="U2" i="70"/>
  <c r="N43" i="69"/>
  <c r="N42" i="69"/>
  <c r="I41" i="69"/>
  <c r="N39" i="69"/>
  <c r="I3" i="32"/>
  <c r="H30" i="69"/>
  <c r="U14" i="69" s="1"/>
  <c r="H29" i="69"/>
  <c r="U4" i="69" s="1"/>
  <c r="H28" i="69"/>
  <c r="H26" i="69"/>
  <c r="P11" i="69" s="1"/>
  <c r="U2" i="69"/>
  <c r="N43" i="68"/>
  <c r="N42" i="68"/>
  <c r="I41" i="68"/>
  <c r="N39" i="68"/>
  <c r="I3" i="31"/>
  <c r="H30" i="68"/>
  <c r="U14" i="68" s="1"/>
  <c r="H29" i="68"/>
  <c r="U4" i="68" s="1"/>
  <c r="H28" i="68"/>
  <c r="H26" i="68"/>
  <c r="G20" i="68"/>
  <c r="U2" i="68"/>
  <c r="I41" i="67"/>
  <c r="N39" i="67"/>
  <c r="I3" i="30"/>
  <c r="H30" i="67"/>
  <c r="H29" i="67"/>
  <c r="P13" i="67" s="1"/>
  <c r="H28" i="67"/>
  <c r="H26" i="67"/>
  <c r="G20" i="67"/>
  <c r="U2" i="67"/>
  <c r="G14" i="66"/>
  <c r="H17" i="66" s="1"/>
  <c r="I41" i="66"/>
  <c r="N39" i="66"/>
  <c r="H30" i="66"/>
  <c r="H29" i="66"/>
  <c r="H28" i="66"/>
  <c r="H26" i="66"/>
  <c r="G20" i="66"/>
  <c r="U2" i="66"/>
  <c r="P14" i="68" l="1"/>
  <c r="U15" i="68" s="1"/>
  <c r="U11" i="69"/>
  <c r="P14" i="69"/>
  <c r="U15" i="69" s="1"/>
  <c r="U11" i="67"/>
  <c r="K17" i="49"/>
  <c r="P11" i="72"/>
  <c r="U11" i="72" s="1"/>
  <c r="U5" i="68"/>
  <c r="U4" i="66"/>
  <c r="U4" i="67"/>
  <c r="P13" i="72"/>
  <c r="K17" i="48"/>
  <c r="U4" i="70"/>
  <c r="K17" i="47"/>
  <c r="G16" i="59"/>
  <c r="G27" i="59" s="1"/>
  <c r="G16" i="37"/>
  <c r="G27" i="37" s="1"/>
  <c r="G16" i="36"/>
  <c r="G27" i="36" s="1"/>
  <c r="G27" i="35"/>
  <c r="G16" i="60"/>
  <c r="G27" i="60" s="1"/>
  <c r="G16" i="61"/>
  <c r="G27" i="61" s="1"/>
  <c r="G27" i="34"/>
  <c r="U5" i="69"/>
  <c r="H17" i="72"/>
  <c r="U5" i="71"/>
  <c r="H16" i="71"/>
  <c r="P13" i="71"/>
  <c r="H16" i="70"/>
  <c r="U5" i="70"/>
  <c r="P13" i="69"/>
  <c r="H16" i="68"/>
  <c r="P13" i="68"/>
  <c r="H16" i="67"/>
  <c r="H16" i="66"/>
  <c r="C3" i="64" l="1"/>
  <c r="D8" i="51" s="1"/>
  <c r="F12" i="64"/>
  <c r="C3" i="63"/>
  <c r="F12" i="63" s="1"/>
  <c r="J26" i="49"/>
  <c r="J26" i="48"/>
  <c r="J26" i="47"/>
  <c r="J26" i="17"/>
  <c r="J26" i="16"/>
  <c r="J26" i="15"/>
  <c r="J26" i="14"/>
  <c r="D8" i="50" l="1"/>
  <c r="F14" i="64"/>
  <c r="F15" i="64"/>
  <c r="F13" i="64"/>
  <c r="C12" i="64"/>
  <c r="D12" i="64"/>
  <c r="E12" i="64"/>
  <c r="F14" i="63"/>
  <c r="F15" i="63"/>
  <c r="F13" i="63"/>
  <c r="C12" i="63"/>
  <c r="D12" i="63"/>
  <c r="E12" i="63"/>
  <c r="F16" i="64" l="1"/>
  <c r="F17" i="64" s="1"/>
  <c r="F16" i="63"/>
  <c r="F17" i="63" s="1"/>
  <c r="E14" i="64"/>
  <c r="E13" i="64"/>
  <c r="E15" i="64"/>
  <c r="D14" i="64"/>
  <c r="D15" i="64"/>
  <c r="D13" i="64"/>
  <c r="C14" i="64"/>
  <c r="C15" i="64"/>
  <c r="C13" i="64"/>
  <c r="D15" i="63"/>
  <c r="D13" i="63"/>
  <c r="D14" i="63"/>
  <c r="E14" i="63"/>
  <c r="E15" i="63"/>
  <c r="E13" i="63"/>
  <c r="C15" i="63"/>
  <c r="C13" i="63"/>
  <c r="C14" i="63"/>
  <c r="D16" i="64" l="1"/>
  <c r="D17" i="64" s="1"/>
  <c r="E16" i="63"/>
  <c r="E17" i="63" s="1"/>
  <c r="E16" i="64"/>
  <c r="E17" i="64" s="1"/>
  <c r="C16" i="64"/>
  <c r="C17" i="64" s="1"/>
  <c r="D16" i="63"/>
  <c r="D17" i="63" s="1"/>
  <c r="C16" i="63"/>
  <c r="C17" i="63" s="1"/>
  <c r="C4" i="64" l="1"/>
  <c r="D10" i="51" s="1"/>
  <c r="C4" i="63"/>
  <c r="D10" i="50" s="1"/>
  <c r="F16" i="2"/>
  <c r="F18" i="2"/>
  <c r="F20" i="2"/>
  <c r="F21" i="2"/>
  <c r="F22" i="2"/>
  <c r="F24" i="2"/>
  <c r="F25" i="2"/>
  <c r="F26" i="2"/>
  <c r="H43" i="2"/>
  <c r="H22" i="52" l="1"/>
  <c r="H23" i="52" s="1"/>
  <c r="H23" i="51"/>
  <c r="H24" i="51" s="1"/>
  <c r="H22" i="50"/>
  <c r="E16" i="50" s="1"/>
  <c r="A36" i="49"/>
  <c r="A36" i="48"/>
  <c r="A36" i="47"/>
  <c r="E16" i="51" l="1"/>
  <c r="E16" i="52"/>
  <c r="H16" i="9"/>
  <c r="I41" i="9"/>
  <c r="E6" i="61" l="1"/>
  <c r="E6" i="60"/>
  <c r="E6" i="59"/>
  <c r="F39" i="59" s="1"/>
  <c r="E7" i="58"/>
  <c r="E7" i="57"/>
  <c r="E7" i="56"/>
  <c r="D13" i="52"/>
  <c r="D13" i="51"/>
  <c r="H23" i="50"/>
  <c r="D7" i="50"/>
  <c r="D7" i="52" s="1"/>
  <c r="A37" i="49"/>
  <c r="A37" i="48"/>
  <c r="H28" i="48"/>
  <c r="N28" i="48" s="1"/>
  <c r="A37" i="47"/>
  <c r="H28" i="47"/>
  <c r="N28" i="47" s="1"/>
  <c r="H28" i="49" l="1"/>
  <c r="N28" i="49" s="1"/>
  <c r="C3" i="65"/>
  <c r="D8" i="52" s="1"/>
  <c r="F38" i="61"/>
  <c r="E8" i="61"/>
  <c r="E7" i="61"/>
  <c r="E9" i="61"/>
  <c r="F39" i="61"/>
  <c r="F21" i="58"/>
  <c r="F22" i="58" s="1"/>
  <c r="E9" i="58"/>
  <c r="E8" i="58"/>
  <c r="E10" i="58"/>
  <c r="E8" i="57"/>
  <c r="E9" i="57"/>
  <c r="E10" i="57"/>
  <c r="F38" i="60"/>
  <c r="E9" i="60"/>
  <c r="E7" i="60"/>
  <c r="F39" i="60"/>
  <c r="E8" i="60"/>
  <c r="E9" i="56"/>
  <c r="E8" i="56"/>
  <c r="E10" i="56"/>
  <c r="F38" i="59"/>
  <c r="E9" i="59"/>
  <c r="E8" i="59"/>
  <c r="E7" i="59"/>
  <c r="F21" i="57"/>
  <c r="F22" i="57" s="1"/>
  <c r="F21" i="56"/>
  <c r="F22" i="56" s="1"/>
  <c r="D7" i="51"/>
  <c r="E7" i="41"/>
  <c r="E7" i="40"/>
  <c r="E7" i="39"/>
  <c r="E6" i="33"/>
  <c r="E12" i="65" l="1"/>
  <c r="C12" i="65"/>
  <c r="F12" i="65"/>
  <c r="D12" i="65"/>
  <c r="F21" i="42"/>
  <c r="F22" i="42" s="1"/>
  <c r="E9" i="42"/>
  <c r="E8" i="42"/>
  <c r="E10" i="42"/>
  <c r="E10" i="43"/>
  <c r="E8" i="43"/>
  <c r="E9" i="43"/>
  <c r="E10" i="41"/>
  <c r="E8" i="41"/>
  <c r="E9" i="41"/>
  <c r="F21" i="40"/>
  <c r="F22" i="40" s="1"/>
  <c r="E9" i="40"/>
  <c r="E10" i="40"/>
  <c r="E8" i="40"/>
  <c r="F39" i="33"/>
  <c r="E7" i="33"/>
  <c r="E9" i="33"/>
  <c r="E8" i="33"/>
  <c r="F21" i="39"/>
  <c r="F22" i="39" s="1"/>
  <c r="E10" i="39"/>
  <c r="E9" i="39"/>
  <c r="E8" i="39"/>
  <c r="F21" i="43"/>
  <c r="F22" i="43" s="1"/>
  <c r="F21" i="41"/>
  <c r="G22" i="41" s="1"/>
  <c r="D14" i="65" l="1"/>
  <c r="D15" i="65"/>
  <c r="D13" i="65"/>
  <c r="F14" i="65"/>
  <c r="F15" i="65"/>
  <c r="F13" i="65"/>
  <c r="C13" i="65"/>
  <c r="C15" i="65"/>
  <c r="C14" i="65"/>
  <c r="E13" i="65"/>
  <c r="E15" i="65"/>
  <c r="E14" i="65"/>
  <c r="E6" i="35"/>
  <c r="E6" i="34"/>
  <c r="F16" i="65" l="1"/>
  <c r="F17" i="65" s="1"/>
  <c r="C16" i="65"/>
  <c r="C17" i="65" s="1"/>
  <c r="D16" i="65"/>
  <c r="D17" i="65" s="1"/>
  <c r="E16" i="65"/>
  <c r="E17" i="65" s="1"/>
  <c r="E8" i="36"/>
  <c r="E7" i="36"/>
  <c r="F39" i="36"/>
  <c r="E9" i="36"/>
  <c r="F39" i="37"/>
  <c r="E8" i="37"/>
  <c r="E9" i="37"/>
  <c r="E7" i="37"/>
  <c r="F38" i="35"/>
  <c r="E8" i="35"/>
  <c r="E9" i="35"/>
  <c r="F39" i="35"/>
  <c r="E7" i="35"/>
  <c r="E8" i="34"/>
  <c r="E9" i="34"/>
  <c r="F39" i="34"/>
  <c r="E7" i="34"/>
  <c r="F38" i="37"/>
  <c r="F38" i="36"/>
  <c r="F38" i="34"/>
  <c r="F38" i="33"/>
  <c r="G27" i="33"/>
  <c r="C4" i="65" l="1"/>
  <c r="D10" i="52" s="1"/>
  <c r="H23" i="30" l="1"/>
  <c r="H22" i="29"/>
  <c r="H22" i="28"/>
  <c r="C3" i="22"/>
  <c r="C3" i="21"/>
  <c r="D8" i="31" s="1"/>
  <c r="C3" i="20"/>
  <c r="D8" i="30" s="1"/>
  <c r="C3" i="19"/>
  <c r="D12" i="19" s="1"/>
  <c r="D15" i="19" s="1"/>
  <c r="D13" i="32"/>
  <c r="F12" i="22" l="1"/>
  <c r="F14" i="22" s="1"/>
  <c r="D8" i="79"/>
  <c r="D8" i="80"/>
  <c r="F12" i="21"/>
  <c r="F14" i="21" s="1"/>
  <c r="C12" i="21"/>
  <c r="C15" i="21" s="1"/>
  <c r="D12" i="21"/>
  <c r="D15" i="21" s="1"/>
  <c r="E12" i="21"/>
  <c r="E15" i="21" s="1"/>
  <c r="F12" i="20"/>
  <c r="F13" i="20" s="1"/>
  <c r="D8" i="32"/>
  <c r="D8" i="29"/>
  <c r="E16" i="32"/>
  <c r="H23" i="32"/>
  <c r="H23" i="31"/>
  <c r="H24" i="30"/>
  <c r="H23" i="29"/>
  <c r="H23" i="28"/>
  <c r="E12" i="19"/>
  <c r="E15" i="19" s="1"/>
  <c r="C12" i="19"/>
  <c r="C15" i="19" s="1"/>
  <c r="C12" i="22"/>
  <c r="D12" i="22"/>
  <c r="E12" i="22"/>
  <c r="C12" i="20"/>
  <c r="D12" i="20"/>
  <c r="E12" i="20"/>
  <c r="D14" i="19"/>
  <c r="F12" i="19"/>
  <c r="D13" i="19"/>
  <c r="F13" i="22" l="1"/>
  <c r="F15" i="22"/>
  <c r="F16" i="22" s="1"/>
  <c r="F17" i="22" s="1"/>
  <c r="F15" i="21"/>
  <c r="F13" i="21"/>
  <c r="D13" i="21"/>
  <c r="C14" i="21"/>
  <c r="C13" i="21"/>
  <c r="D14" i="21"/>
  <c r="F15" i="20"/>
  <c r="F14" i="20"/>
  <c r="E14" i="21"/>
  <c r="E13" i="21"/>
  <c r="E13" i="19"/>
  <c r="E14" i="19"/>
  <c r="C13" i="19"/>
  <c r="C14" i="19"/>
  <c r="E14" i="22"/>
  <c r="E15" i="22"/>
  <c r="E13" i="22"/>
  <c r="D14" i="22"/>
  <c r="D15" i="22"/>
  <c r="D13" i="22"/>
  <c r="C15" i="22"/>
  <c r="C13" i="22"/>
  <c r="C14" i="22"/>
  <c r="D14" i="20"/>
  <c r="D15" i="20"/>
  <c r="D13" i="20"/>
  <c r="C15" i="20"/>
  <c r="C14" i="20"/>
  <c r="C13" i="20"/>
  <c r="E14" i="20"/>
  <c r="E15" i="20"/>
  <c r="E13" i="20"/>
  <c r="D16" i="19"/>
  <c r="D17" i="19" s="1"/>
  <c r="F14" i="19"/>
  <c r="F15" i="19"/>
  <c r="F13" i="19"/>
  <c r="F16" i="21" l="1"/>
  <c r="F17" i="21" s="1"/>
  <c r="F16" i="20"/>
  <c r="F17" i="20" s="1"/>
  <c r="C16" i="21"/>
  <c r="C17" i="21" s="1"/>
  <c r="D16" i="21"/>
  <c r="D17" i="21" s="1"/>
  <c r="E16" i="21"/>
  <c r="E17" i="21" s="1"/>
  <c r="E16" i="20"/>
  <c r="E17" i="20" s="1"/>
  <c r="E16" i="19"/>
  <c r="E17" i="19" s="1"/>
  <c r="D16" i="22"/>
  <c r="D17" i="22" s="1"/>
  <c r="C16" i="20"/>
  <c r="C17" i="20" s="1"/>
  <c r="C16" i="19"/>
  <c r="C17" i="19" s="1"/>
  <c r="C16" i="22"/>
  <c r="C17" i="22" s="1"/>
  <c r="E16" i="22"/>
  <c r="E17" i="22" s="1"/>
  <c r="D16" i="20"/>
  <c r="D17" i="20" s="1"/>
  <c r="F16" i="19"/>
  <c r="F17" i="19" s="1"/>
  <c r="C4" i="21" l="1"/>
  <c r="D10" i="31" s="1"/>
  <c r="C4" i="19"/>
  <c r="D10" i="29" s="1"/>
  <c r="C4" i="20"/>
  <c r="D10" i="30" s="1"/>
  <c r="C4" i="22"/>
  <c r="D10" i="32" l="1"/>
  <c r="D10" i="80"/>
  <c r="D10" i="79"/>
  <c r="H28" i="17"/>
  <c r="N28" i="17" s="1"/>
  <c r="A36" i="16"/>
  <c r="A37" i="16" s="1"/>
  <c r="H28" i="16"/>
  <c r="N28" i="16" s="1"/>
  <c r="A36" i="15"/>
  <c r="A37" i="15" s="1"/>
  <c r="H28" i="15"/>
  <c r="N28" i="15" s="1"/>
  <c r="A36" i="14"/>
  <c r="A37" i="14" s="1"/>
  <c r="H28" i="14"/>
  <c r="N28" i="14" s="1"/>
  <c r="H28" i="13" l="1"/>
  <c r="N28" i="13" s="1"/>
  <c r="C3" i="18"/>
  <c r="N39" i="9"/>
  <c r="H30" i="9"/>
  <c r="H29" i="9"/>
  <c r="H28" i="9"/>
  <c r="G20" i="9"/>
  <c r="E12" i="18" l="1"/>
  <c r="D9" i="28"/>
  <c r="D12" i="18"/>
  <c r="F12" i="18"/>
  <c r="C12" i="18"/>
  <c r="C13" i="18" l="1"/>
  <c r="C15" i="18"/>
  <c r="C14" i="18"/>
  <c r="F13" i="18"/>
  <c r="F15" i="18"/>
  <c r="F14" i="18"/>
  <c r="D14" i="18"/>
  <c r="D15" i="18"/>
  <c r="D13" i="18"/>
  <c r="E13" i="18"/>
  <c r="E15" i="18"/>
  <c r="E14" i="18"/>
  <c r="F16" i="18" l="1"/>
  <c r="F17" i="18" s="1"/>
  <c r="E16" i="18"/>
  <c r="E17" i="18" s="1"/>
  <c r="D16" i="18"/>
  <c r="D17" i="18" s="1"/>
  <c r="C16" i="18"/>
  <c r="C17" i="18" s="1"/>
  <c r="D7" i="32"/>
  <c r="D7" i="30"/>
  <c r="D7" i="29"/>
  <c r="D7" i="31"/>
  <c r="C4" i="18" l="1"/>
  <c r="D11" i="28"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LENOVO</author>
    <author>My Asus</author>
  </authors>
  <commentList>
    <comment ref="C12" authorId="0" shapeId="0" xr:uid="{00000000-0006-0000-0A00-000001000000}">
      <text>
        <r>
          <rPr>
            <b/>
            <sz val="9"/>
            <color indexed="81"/>
            <rFont val="Tahoma"/>
            <family val="2"/>
          </rPr>
          <t>Jangan lupa dipilih program dan kegiatannya</t>
        </r>
      </text>
    </comment>
    <comment ref="F15" authorId="1" shapeId="0" xr:uid="{00000000-0006-0000-0A00-000002000000}">
      <text>
        <r>
          <rPr>
            <sz val="9"/>
            <color indexed="81"/>
            <rFont val="Tahoma"/>
            <family val="2"/>
          </rPr>
          <t xml:space="preserve">KOLOM TINGGAL DI PILIH
</t>
        </r>
      </text>
    </comment>
    <comment ref="F19" authorId="1" shapeId="0" xr:uid="{00000000-0006-0000-0A00-000003000000}">
      <text>
        <r>
          <rPr>
            <sz val="9"/>
            <color indexed="81"/>
            <rFont val="Tahoma"/>
            <family val="2"/>
          </rPr>
          <t xml:space="preserve">KOLOM TINGGAL DI PILIH
</t>
        </r>
      </text>
    </comment>
    <comment ref="F23" authorId="1" shapeId="0" xr:uid="{00000000-0006-0000-0A00-000004000000}">
      <text>
        <r>
          <rPr>
            <sz val="9"/>
            <color indexed="81"/>
            <rFont val="Tahoma"/>
            <family val="2"/>
          </rPr>
          <t xml:space="preserve">KOLOM TINGGAL DI PILIH
</t>
        </r>
      </text>
    </comment>
    <comment ref="F27" authorId="1" shapeId="0" xr:uid="{00000000-0006-0000-0A00-000005000000}">
      <text>
        <r>
          <rPr>
            <sz val="9"/>
            <color indexed="81"/>
            <rFont val="Tahoma"/>
            <family val="2"/>
          </rPr>
          <t xml:space="preserve">KOLOM TINGGAL DI PILIH
</t>
        </r>
      </text>
    </comment>
    <comment ref="F31" authorId="0" shapeId="0" xr:uid="{00000000-0006-0000-0A00-000006000000}">
      <text>
        <r>
          <rPr>
            <b/>
            <sz val="9"/>
            <color indexed="81"/>
            <rFont val="Tahoma"/>
            <family val="2"/>
          </rPr>
          <t>Di isi manual</t>
        </r>
        <r>
          <rPr>
            <sz val="9"/>
            <color indexed="81"/>
            <rFont val="Tahoma"/>
            <family val="2"/>
          </rPr>
          <t xml:space="preserve">
</t>
        </r>
      </text>
    </comment>
    <comment ref="F32" authorId="0" shapeId="0" xr:uid="{00000000-0006-0000-0A00-000007000000}">
      <text>
        <r>
          <rPr>
            <b/>
            <sz val="9"/>
            <color indexed="81"/>
            <rFont val="Tahoma"/>
            <family val="2"/>
          </rPr>
          <t xml:space="preserve">di isi manual
</t>
        </r>
      </text>
    </comment>
    <comment ref="F33" authorId="0" shapeId="0" xr:uid="{00000000-0006-0000-0A00-000008000000}">
      <text>
        <r>
          <rPr>
            <b/>
            <sz val="9"/>
            <color indexed="81"/>
            <rFont val="Tahoma"/>
            <family val="2"/>
          </rPr>
          <t xml:space="preserve">di isi manual
</t>
        </r>
        <r>
          <rPr>
            <sz val="9"/>
            <color indexed="81"/>
            <rFont val="Tahoma"/>
            <family val="2"/>
          </rPr>
          <t xml:space="preserve">
</t>
        </r>
      </text>
    </comment>
    <comment ref="F34" authorId="0" shapeId="0" xr:uid="{00000000-0006-0000-0A00-000009000000}">
      <text>
        <r>
          <rPr>
            <b/>
            <sz val="9"/>
            <color indexed="81"/>
            <rFont val="Tahoma"/>
            <family val="2"/>
          </rPr>
          <t xml:space="preserve">di isi manual
</t>
        </r>
      </text>
    </comment>
    <comment ref="H34" authorId="0" shapeId="0" xr:uid="{00000000-0006-0000-0A00-00000A000000}">
      <text>
        <r>
          <rPr>
            <b/>
            <sz val="9"/>
            <color indexed="81"/>
            <rFont val="Tahoma"/>
            <family val="2"/>
          </rPr>
          <t>di isi manual</t>
        </r>
        <r>
          <rPr>
            <sz val="9"/>
            <color indexed="81"/>
            <rFont val="Tahoma"/>
            <family val="2"/>
          </rPr>
          <t xml:space="preserve">
</t>
        </r>
      </text>
    </comment>
    <comment ref="H40" authorId="0" shapeId="0" xr:uid="{00000000-0006-0000-0A00-00000B000000}">
      <text>
        <r>
          <rPr>
            <b/>
            <sz val="9"/>
            <color indexed="81"/>
            <rFont val="Tahoma"/>
            <family val="2"/>
          </rPr>
          <t xml:space="preserve">ingat bulan berapa sekarang
</t>
        </r>
        <r>
          <rPr>
            <sz val="9"/>
            <color indexed="81"/>
            <rFont val="Tahoma"/>
            <family val="2"/>
          </rPr>
          <t xml:space="preserve">
</t>
        </r>
      </text>
    </comment>
    <comment ref="H48" authorId="0" shapeId="0" xr:uid="{00000000-0006-0000-0A00-00000C000000}">
      <text>
        <r>
          <rPr>
            <b/>
            <sz val="9"/>
            <color indexed="81"/>
            <rFont val="Tahoma"/>
            <family val="2"/>
          </rPr>
          <t>silahkan dipilih mana yang kamu suka</t>
        </r>
        <r>
          <rPr>
            <sz val="9"/>
            <color indexed="81"/>
            <rFont val="Tahoma"/>
            <family val="2"/>
          </rPr>
          <t xml:space="preserve">
</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LENOVO</author>
  </authors>
  <commentList>
    <comment ref="H24" authorId="0" shapeId="0" xr:uid="{00000000-0006-0000-1300-000001000000}">
      <text>
        <r>
          <rPr>
            <b/>
            <sz val="9"/>
            <color indexed="81"/>
            <rFont val="Tahoma"/>
            <family val="2"/>
          </rPr>
          <t>isi manual</t>
        </r>
        <r>
          <rPr>
            <sz val="9"/>
            <color indexed="81"/>
            <rFont val="Tahoma"/>
            <family val="2"/>
          </rPr>
          <t xml:space="preserve">
</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LENOVO</author>
  </authors>
  <commentList>
    <comment ref="H24" authorId="0" shapeId="0" xr:uid="{00000000-0006-0000-1400-000001000000}">
      <text>
        <r>
          <rPr>
            <b/>
            <sz val="9"/>
            <color indexed="81"/>
            <rFont val="Tahoma"/>
            <family val="2"/>
          </rPr>
          <t>isi manual</t>
        </r>
        <r>
          <rPr>
            <sz val="9"/>
            <color indexed="81"/>
            <rFont val="Tahoma"/>
            <family val="2"/>
          </rPr>
          <t xml:space="preserve">
</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J25" authorId="0" shapeId="0" xr:uid="{00000000-0006-0000-1500-000001000000}">
      <text>
        <r>
          <rPr>
            <b/>
            <sz val="9"/>
            <color indexed="81"/>
            <rFont val="Tahoma"/>
            <family val="2"/>
          </rPr>
          <t>KOLOM HARUS DI PILIH</t>
        </r>
        <r>
          <rPr>
            <sz val="9"/>
            <color indexed="81"/>
            <rFont val="Tahoma"/>
            <family val="2"/>
          </rPr>
          <t xml:space="preserve">
</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J25" authorId="0" shapeId="0" xr:uid="{00000000-0006-0000-1600-000001000000}">
      <text>
        <r>
          <rPr>
            <b/>
            <sz val="9"/>
            <color indexed="81"/>
            <rFont val="Tahoma"/>
            <family val="2"/>
          </rPr>
          <t>KOLOM HARUS DI PILIH</t>
        </r>
        <r>
          <rPr>
            <sz val="9"/>
            <color indexed="81"/>
            <rFont val="Tahoma"/>
            <family val="2"/>
          </rPr>
          <t xml:space="preserve">
</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J25" authorId="0" shapeId="0" xr:uid="{00000000-0006-0000-1700-000001000000}">
      <text>
        <r>
          <rPr>
            <b/>
            <sz val="9"/>
            <color indexed="81"/>
            <rFont val="Tahoma"/>
            <family val="2"/>
          </rPr>
          <t>KOLOM HARUS DI PILIH</t>
        </r>
        <r>
          <rPr>
            <sz val="9"/>
            <color indexed="81"/>
            <rFont val="Tahoma"/>
            <family val="2"/>
          </rPr>
          <t xml:space="preserve">
</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J25" authorId="0" shapeId="0" xr:uid="{00000000-0006-0000-1800-000001000000}">
      <text>
        <r>
          <rPr>
            <b/>
            <sz val="9"/>
            <color indexed="81"/>
            <rFont val="Tahoma"/>
            <family val="2"/>
          </rPr>
          <t>KOLOM HARUS DI PILIH</t>
        </r>
        <r>
          <rPr>
            <sz val="9"/>
            <color indexed="81"/>
            <rFont val="Tahoma"/>
            <family val="2"/>
          </rPr>
          <t xml:space="preserve">
</t>
        </r>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J25" authorId="0" shapeId="0" xr:uid="{00000000-0006-0000-1900-000001000000}">
      <text>
        <r>
          <rPr>
            <b/>
            <sz val="9"/>
            <color indexed="81"/>
            <rFont val="Tahoma"/>
            <family val="2"/>
          </rPr>
          <t>KOLOM HARUS DI PILIH</t>
        </r>
        <r>
          <rPr>
            <sz val="9"/>
            <color indexed="81"/>
            <rFont val="Tahoma"/>
            <family val="2"/>
          </rPr>
          <t xml:space="preserve">
</t>
        </r>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J25" authorId="0" shapeId="0" xr:uid="{00000000-0006-0000-1A00-000001000000}">
      <text>
        <r>
          <rPr>
            <b/>
            <sz val="9"/>
            <color indexed="81"/>
            <rFont val="Tahoma"/>
            <family val="2"/>
          </rPr>
          <t>KOLOM HARUS DI PILIH</t>
        </r>
        <r>
          <rPr>
            <sz val="9"/>
            <color indexed="81"/>
            <rFont val="Tahoma"/>
            <family val="2"/>
          </rPr>
          <t xml:space="preserve">
</t>
        </r>
      </text>
    </comment>
  </commentList>
</comments>
</file>

<file path=xl/comments18.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J25" authorId="0" shapeId="0" xr:uid="{00000000-0006-0000-1B00-000001000000}">
      <text>
        <r>
          <rPr>
            <b/>
            <sz val="9"/>
            <color indexed="81"/>
            <rFont val="Tahoma"/>
            <family val="2"/>
          </rPr>
          <t>KOLOM HARUS DI PILIH</t>
        </r>
        <r>
          <rPr>
            <sz val="9"/>
            <color indexed="81"/>
            <rFont val="Tahoma"/>
            <family val="2"/>
          </rPr>
          <t xml:space="preserve">
</t>
        </r>
      </text>
    </comment>
  </commentList>
</comments>
</file>

<file path=xl/comments19.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J25" authorId="0" shapeId="0" xr:uid="{00000000-0006-0000-1C00-000001000000}">
      <text>
        <r>
          <rPr>
            <b/>
            <sz val="9"/>
            <color indexed="81"/>
            <rFont val="Tahoma"/>
            <family val="2"/>
          </rPr>
          <t>KOLOM HARUS DI PILIH</t>
        </r>
        <r>
          <rPr>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LENOVO</author>
  </authors>
  <commentList>
    <comment ref="H24" authorId="0" shapeId="0" xr:uid="{00000000-0006-0000-0B00-000001000000}">
      <text>
        <r>
          <rPr>
            <b/>
            <sz val="9"/>
            <color indexed="81"/>
            <rFont val="Tahoma"/>
            <family val="2"/>
          </rPr>
          <t>isi manual</t>
        </r>
      </text>
    </comment>
  </commentList>
</comments>
</file>

<file path=xl/comments20.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J25" authorId="0" shapeId="0" xr:uid="{00000000-0006-0000-1D00-000001000000}">
      <text>
        <r>
          <rPr>
            <b/>
            <sz val="9"/>
            <color indexed="81"/>
            <rFont val="Tahoma"/>
            <family val="2"/>
          </rPr>
          <t>KOLOM HARUS DI PILIH</t>
        </r>
        <r>
          <rPr>
            <sz val="9"/>
            <color indexed="81"/>
            <rFont val="Tahoma"/>
            <family val="2"/>
          </rPr>
          <t xml:space="preserve">
</t>
        </r>
      </text>
    </comment>
  </commentList>
</comments>
</file>

<file path=xl/comments2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J25" authorId="0" shapeId="0" xr:uid="{00000000-0006-0000-1E00-000001000000}">
      <text>
        <r>
          <rPr>
            <b/>
            <sz val="9"/>
            <color indexed="81"/>
            <rFont val="Tahoma"/>
            <family val="2"/>
          </rPr>
          <t>KOLOM HARUS DI PILIH</t>
        </r>
        <r>
          <rPr>
            <sz val="9"/>
            <color indexed="81"/>
            <rFont val="Tahoma"/>
            <family val="2"/>
          </rPr>
          <t xml:space="preserve">
</t>
        </r>
      </text>
    </comment>
  </commentList>
</comments>
</file>

<file path=xl/comments22.xml><?xml version="1.0" encoding="utf-8"?>
<comments xmlns="http://schemas.openxmlformats.org/spreadsheetml/2006/main" xmlns:mc="http://schemas.openxmlformats.org/markup-compatibility/2006" xmlns:xr="http://schemas.microsoft.com/office/spreadsheetml/2014/revision" mc:Ignorable="xr">
  <authors>
    <author>LENOVO</author>
  </authors>
  <commentList>
    <comment ref="D14" authorId="0" shapeId="0" xr:uid="{00000000-0006-0000-1F00-000001000000}">
      <text>
        <r>
          <rPr>
            <b/>
            <sz val="9"/>
            <color indexed="81"/>
            <rFont val="Tahoma"/>
            <family val="2"/>
          </rPr>
          <t xml:space="preserve">Jangan Lupa di isi manual
</t>
        </r>
      </text>
    </comment>
  </commentList>
</comments>
</file>

<file path=xl/comments23.xml><?xml version="1.0" encoding="utf-8"?>
<comments xmlns="http://schemas.openxmlformats.org/spreadsheetml/2006/main" xmlns:mc="http://schemas.openxmlformats.org/markup-compatibility/2006" xmlns:xr="http://schemas.microsoft.com/office/spreadsheetml/2014/revision" mc:Ignorable="xr">
  <authors>
    <author>My Asus</author>
    <author>LENOVO</author>
  </authors>
  <commentList>
    <comment ref="E6" authorId="0" shapeId="0" xr:uid="{00000000-0006-0000-2900-000001000000}">
      <text>
        <r>
          <rPr>
            <sz val="9"/>
            <color indexed="81"/>
            <rFont val="Tahoma"/>
            <family val="2"/>
          </rPr>
          <t xml:space="preserve">KOLOM TINGGAL DI PILIH
</t>
        </r>
      </text>
    </comment>
    <comment ref="A11" authorId="1" shapeId="0" xr:uid="{00000000-0006-0000-2900-000002000000}">
      <text>
        <r>
          <rPr>
            <b/>
            <sz val="9"/>
            <color indexed="81"/>
            <rFont val="Tahoma"/>
            <family val="2"/>
          </rPr>
          <t>Kolom di isi manual</t>
        </r>
        <r>
          <rPr>
            <sz val="9"/>
            <color indexed="81"/>
            <rFont val="Tahoma"/>
            <family val="2"/>
          </rPr>
          <t xml:space="preserve">
</t>
        </r>
      </text>
    </comment>
    <comment ref="C16" authorId="1" shapeId="0" xr:uid="{00000000-0006-0000-2900-000003000000}">
      <text>
        <r>
          <rPr>
            <b/>
            <sz val="9"/>
            <color indexed="81"/>
            <rFont val="Tahoma"/>
            <family val="2"/>
          </rPr>
          <t xml:space="preserve">Berapa Malam
</t>
        </r>
        <r>
          <rPr>
            <sz val="9"/>
            <color indexed="81"/>
            <rFont val="Tahoma"/>
            <family val="2"/>
          </rPr>
          <t xml:space="preserve">
</t>
        </r>
      </text>
    </comment>
  </commentList>
</comments>
</file>

<file path=xl/comments24.xml><?xml version="1.0" encoding="utf-8"?>
<comments xmlns="http://schemas.openxmlformats.org/spreadsheetml/2006/main" xmlns:mc="http://schemas.openxmlformats.org/markup-compatibility/2006" xmlns:xr="http://schemas.microsoft.com/office/spreadsheetml/2014/revision" mc:Ignorable="xr">
  <authors>
    <author>My Asus</author>
    <author>LENOVO</author>
  </authors>
  <commentList>
    <comment ref="E6" authorId="0" shapeId="0" xr:uid="{00000000-0006-0000-2A00-000001000000}">
      <text>
        <r>
          <rPr>
            <sz val="9"/>
            <color indexed="81"/>
            <rFont val="Tahoma"/>
            <family val="2"/>
          </rPr>
          <t xml:space="preserve">KOLOM TINGGAL DI PILIH
</t>
        </r>
      </text>
    </comment>
    <comment ref="C16" authorId="1" shapeId="0" xr:uid="{00000000-0006-0000-2A00-000002000000}">
      <text>
        <r>
          <rPr>
            <b/>
            <sz val="9"/>
            <color indexed="81"/>
            <rFont val="Tahoma"/>
            <family val="2"/>
          </rPr>
          <t xml:space="preserve">Berapa Malam
</t>
        </r>
        <r>
          <rPr>
            <sz val="9"/>
            <color indexed="81"/>
            <rFont val="Tahoma"/>
            <family val="2"/>
          </rPr>
          <t xml:space="preserve">
</t>
        </r>
      </text>
    </comment>
  </commentList>
</comments>
</file>

<file path=xl/comments25.xml><?xml version="1.0" encoding="utf-8"?>
<comments xmlns="http://schemas.openxmlformats.org/spreadsheetml/2006/main" xmlns:mc="http://schemas.openxmlformats.org/markup-compatibility/2006" xmlns:xr="http://schemas.microsoft.com/office/spreadsheetml/2014/revision" mc:Ignorable="xr">
  <authors>
    <author>My Asus</author>
    <author>LENOVO</author>
  </authors>
  <commentList>
    <comment ref="E6" authorId="0" shapeId="0" xr:uid="{00000000-0006-0000-2B00-000001000000}">
      <text>
        <r>
          <rPr>
            <sz val="9"/>
            <color indexed="81"/>
            <rFont val="Tahoma"/>
            <family val="2"/>
          </rPr>
          <t xml:space="preserve">KOLOM TINGGAL DI PILIH
</t>
        </r>
      </text>
    </comment>
    <comment ref="C16" authorId="1" shapeId="0" xr:uid="{00000000-0006-0000-2B00-000002000000}">
      <text>
        <r>
          <rPr>
            <b/>
            <sz val="9"/>
            <color indexed="81"/>
            <rFont val="Tahoma"/>
            <family val="2"/>
          </rPr>
          <t xml:space="preserve">Berapa Malam
</t>
        </r>
        <r>
          <rPr>
            <sz val="9"/>
            <color indexed="81"/>
            <rFont val="Tahoma"/>
            <family val="2"/>
          </rPr>
          <t xml:space="preserve">
</t>
        </r>
      </text>
    </comment>
  </commentList>
</comments>
</file>

<file path=xl/comments26.xml><?xml version="1.0" encoding="utf-8"?>
<comments xmlns="http://schemas.openxmlformats.org/spreadsheetml/2006/main" xmlns:mc="http://schemas.openxmlformats.org/markup-compatibility/2006" xmlns:xr="http://schemas.microsoft.com/office/spreadsheetml/2014/revision" mc:Ignorable="xr">
  <authors>
    <author>My Asus</author>
    <author>LENOVO</author>
  </authors>
  <commentList>
    <comment ref="E6" authorId="0" shapeId="0" xr:uid="{00000000-0006-0000-2C00-000001000000}">
      <text>
        <r>
          <rPr>
            <sz val="9"/>
            <color indexed="81"/>
            <rFont val="Tahoma"/>
            <family val="2"/>
          </rPr>
          <t xml:space="preserve">KOLOM TINGGAL DI PILIH
</t>
        </r>
      </text>
    </comment>
    <comment ref="C16" authorId="1" shapeId="0" xr:uid="{00000000-0006-0000-2C00-000002000000}">
      <text>
        <r>
          <rPr>
            <b/>
            <sz val="9"/>
            <color indexed="81"/>
            <rFont val="Tahoma"/>
            <family val="2"/>
          </rPr>
          <t xml:space="preserve">Berapa Malam
</t>
        </r>
        <r>
          <rPr>
            <sz val="9"/>
            <color indexed="81"/>
            <rFont val="Tahoma"/>
            <family val="2"/>
          </rPr>
          <t xml:space="preserve">
</t>
        </r>
      </text>
    </comment>
  </commentList>
</comments>
</file>

<file path=xl/comments27.xml><?xml version="1.0" encoding="utf-8"?>
<comments xmlns="http://schemas.openxmlformats.org/spreadsheetml/2006/main" xmlns:mc="http://schemas.openxmlformats.org/markup-compatibility/2006" xmlns:xr="http://schemas.microsoft.com/office/spreadsheetml/2014/revision" mc:Ignorable="xr">
  <authors>
    <author>My Asus</author>
    <author>LENOVO</author>
  </authors>
  <commentList>
    <comment ref="E6" authorId="0" shapeId="0" xr:uid="{00000000-0006-0000-2D00-000001000000}">
      <text>
        <r>
          <rPr>
            <sz val="9"/>
            <color indexed="81"/>
            <rFont val="Tahoma"/>
            <family val="2"/>
          </rPr>
          <t xml:space="preserve">KOLOM TINGGAL DI PILIH
</t>
        </r>
      </text>
    </comment>
    <comment ref="C16" authorId="1" shapeId="0" xr:uid="{00000000-0006-0000-2D00-000002000000}">
      <text>
        <r>
          <rPr>
            <b/>
            <sz val="9"/>
            <color indexed="81"/>
            <rFont val="Tahoma"/>
            <family val="2"/>
          </rPr>
          <t xml:space="preserve">Berapa Malam
</t>
        </r>
        <r>
          <rPr>
            <sz val="9"/>
            <color indexed="81"/>
            <rFont val="Tahoma"/>
            <family val="2"/>
          </rPr>
          <t xml:space="preserve">
</t>
        </r>
      </text>
    </comment>
  </commentList>
</comments>
</file>

<file path=xl/comments28.xml><?xml version="1.0" encoding="utf-8"?>
<comments xmlns="http://schemas.openxmlformats.org/spreadsheetml/2006/main" xmlns:mc="http://schemas.openxmlformats.org/markup-compatibility/2006" xmlns:xr="http://schemas.microsoft.com/office/spreadsheetml/2014/revision" mc:Ignorable="xr">
  <authors>
    <author>My Asus</author>
    <author>LENOVO</author>
  </authors>
  <commentList>
    <comment ref="E6" authorId="0" shapeId="0" xr:uid="{00000000-0006-0000-2E00-000001000000}">
      <text>
        <r>
          <rPr>
            <sz val="9"/>
            <color indexed="81"/>
            <rFont val="Tahoma"/>
            <family val="2"/>
          </rPr>
          <t xml:space="preserve">KOLOM TINGGAL DI PILIH
</t>
        </r>
      </text>
    </comment>
    <comment ref="C16" authorId="1" shapeId="0" xr:uid="{00000000-0006-0000-2E00-000002000000}">
      <text>
        <r>
          <rPr>
            <b/>
            <sz val="9"/>
            <color indexed="81"/>
            <rFont val="Tahoma"/>
            <family val="2"/>
          </rPr>
          <t xml:space="preserve">Berapa Malam
</t>
        </r>
        <r>
          <rPr>
            <sz val="9"/>
            <color indexed="81"/>
            <rFont val="Tahoma"/>
            <family val="2"/>
          </rPr>
          <t xml:space="preserve">
</t>
        </r>
      </text>
    </comment>
  </commentList>
</comments>
</file>

<file path=xl/comments29.xml><?xml version="1.0" encoding="utf-8"?>
<comments xmlns="http://schemas.openxmlformats.org/spreadsheetml/2006/main" xmlns:mc="http://schemas.openxmlformats.org/markup-compatibility/2006" xmlns:xr="http://schemas.microsoft.com/office/spreadsheetml/2014/revision" mc:Ignorable="xr">
  <authors>
    <author>My Asus</author>
    <author>LENOVO</author>
  </authors>
  <commentList>
    <comment ref="E6" authorId="0" shapeId="0" xr:uid="{00000000-0006-0000-2F00-000001000000}">
      <text>
        <r>
          <rPr>
            <sz val="9"/>
            <color indexed="81"/>
            <rFont val="Tahoma"/>
            <family val="2"/>
          </rPr>
          <t xml:space="preserve">KOLOM TINGGAL DI PILIH
</t>
        </r>
      </text>
    </comment>
    <comment ref="C16" authorId="1" shapeId="0" xr:uid="{00000000-0006-0000-2F00-000002000000}">
      <text>
        <r>
          <rPr>
            <b/>
            <sz val="9"/>
            <color indexed="81"/>
            <rFont val="Tahoma"/>
            <family val="2"/>
          </rPr>
          <t xml:space="preserve">Berapa Malam
</t>
        </r>
        <r>
          <rPr>
            <sz val="9"/>
            <color indexed="81"/>
            <rFont val="Tahoma"/>
            <family val="2"/>
          </rPr>
          <t xml:space="preserv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LENOVO</author>
  </authors>
  <commentList>
    <comment ref="H24" authorId="0" shapeId="0" xr:uid="{00000000-0006-0000-0C00-000001000000}">
      <text>
        <r>
          <rPr>
            <b/>
            <sz val="9"/>
            <color indexed="81"/>
            <rFont val="Tahoma"/>
            <family val="2"/>
          </rPr>
          <t>isi manual</t>
        </r>
        <r>
          <rPr>
            <sz val="9"/>
            <color indexed="81"/>
            <rFont val="Tahoma"/>
            <family val="2"/>
          </rPr>
          <t xml:space="preserve">
</t>
        </r>
      </text>
    </comment>
  </commentList>
</comments>
</file>

<file path=xl/comments30.xml><?xml version="1.0" encoding="utf-8"?>
<comments xmlns="http://schemas.openxmlformats.org/spreadsheetml/2006/main" xmlns:mc="http://schemas.openxmlformats.org/markup-compatibility/2006" xmlns:xr="http://schemas.microsoft.com/office/spreadsheetml/2014/revision" mc:Ignorable="xr">
  <authors>
    <author>My Asus</author>
    <author>LENOVO</author>
  </authors>
  <commentList>
    <comment ref="E6" authorId="0" shapeId="0" xr:uid="{00000000-0006-0000-3000-000001000000}">
      <text>
        <r>
          <rPr>
            <sz val="9"/>
            <color indexed="81"/>
            <rFont val="Tahoma"/>
            <family val="2"/>
          </rPr>
          <t xml:space="preserve">KOLOM TINGGAL DI PILIH
</t>
        </r>
      </text>
    </comment>
    <comment ref="C16" authorId="1" shapeId="0" xr:uid="{00000000-0006-0000-3000-000002000000}">
      <text>
        <r>
          <rPr>
            <b/>
            <sz val="9"/>
            <color indexed="81"/>
            <rFont val="Tahoma"/>
            <family val="2"/>
          </rPr>
          <t xml:space="preserve">Berapa Malam
</t>
        </r>
        <r>
          <rPr>
            <sz val="9"/>
            <color indexed="81"/>
            <rFont val="Tahoma"/>
            <family val="2"/>
          </rPr>
          <t xml:space="preserve">
</t>
        </r>
      </text>
    </comment>
  </commentList>
</comments>
</file>

<file path=xl/comments31.xml><?xml version="1.0" encoding="utf-8"?>
<comments xmlns="http://schemas.openxmlformats.org/spreadsheetml/2006/main" xmlns:mc="http://schemas.openxmlformats.org/markup-compatibility/2006" xmlns:xr="http://schemas.microsoft.com/office/spreadsheetml/2014/revision" mc:Ignorable="xr">
  <authors>
    <author>My Asus</author>
    <author>LENOVO</author>
  </authors>
  <commentList>
    <comment ref="E6" authorId="0" shapeId="0" xr:uid="{00000000-0006-0000-3100-000001000000}">
      <text>
        <r>
          <rPr>
            <sz val="9"/>
            <color indexed="81"/>
            <rFont val="Tahoma"/>
            <family val="2"/>
          </rPr>
          <t xml:space="preserve">KOLOM TINGGAL DI PILIH
</t>
        </r>
      </text>
    </comment>
    <comment ref="C16" authorId="1" shapeId="0" xr:uid="{00000000-0006-0000-3100-000002000000}">
      <text>
        <r>
          <rPr>
            <b/>
            <sz val="9"/>
            <color indexed="81"/>
            <rFont val="Tahoma"/>
            <family val="2"/>
          </rPr>
          <t xml:space="preserve">Berapa Malam
</t>
        </r>
        <r>
          <rPr>
            <sz val="9"/>
            <color indexed="81"/>
            <rFont val="Tahoma"/>
            <family val="2"/>
          </rPr>
          <t xml:space="preserve">
</t>
        </r>
      </text>
    </comment>
  </commentList>
</comments>
</file>

<file path=xl/comments32.xml><?xml version="1.0" encoding="utf-8"?>
<comments xmlns="http://schemas.openxmlformats.org/spreadsheetml/2006/main" xmlns:mc="http://schemas.openxmlformats.org/markup-compatibility/2006" xmlns:xr="http://schemas.microsoft.com/office/spreadsheetml/2014/revision" mc:Ignorable="xr">
  <authors>
    <author>My Asus</author>
    <author>LENOVO</author>
  </authors>
  <commentList>
    <comment ref="E6" authorId="0" shapeId="0" xr:uid="{00000000-0006-0000-3200-000001000000}">
      <text>
        <r>
          <rPr>
            <sz val="9"/>
            <color indexed="81"/>
            <rFont val="Tahoma"/>
            <family val="2"/>
          </rPr>
          <t xml:space="preserve">KOLOM TINGGAL DI PILIH
</t>
        </r>
      </text>
    </comment>
    <comment ref="C16" authorId="1" shapeId="0" xr:uid="{00000000-0006-0000-3200-000002000000}">
      <text>
        <r>
          <rPr>
            <b/>
            <sz val="9"/>
            <color indexed="81"/>
            <rFont val="Tahoma"/>
            <family val="2"/>
          </rPr>
          <t xml:space="preserve">Berapa Malam
</t>
        </r>
        <r>
          <rPr>
            <sz val="9"/>
            <color indexed="81"/>
            <rFont val="Tahoma"/>
            <family val="2"/>
          </rPr>
          <t xml:space="preserve">
</t>
        </r>
      </text>
    </comment>
  </commentList>
</comments>
</file>

<file path=xl/comments33.xml><?xml version="1.0" encoding="utf-8"?>
<comments xmlns="http://schemas.openxmlformats.org/spreadsheetml/2006/main" xmlns:mc="http://schemas.openxmlformats.org/markup-compatibility/2006" xmlns:xr="http://schemas.microsoft.com/office/spreadsheetml/2014/revision" mc:Ignorable="xr">
  <authors>
    <author>My Asus</author>
  </authors>
  <commentList>
    <comment ref="E7" authorId="0" shapeId="0" xr:uid="{00000000-0006-0000-3300-000001000000}">
      <text>
        <r>
          <rPr>
            <sz val="9"/>
            <color indexed="81"/>
            <rFont val="Tahoma"/>
            <family val="2"/>
          </rPr>
          <t xml:space="preserve">KOLOM TINGGAL DI PILIH
</t>
        </r>
      </text>
    </comment>
  </commentList>
</comments>
</file>

<file path=xl/comments34.xml><?xml version="1.0" encoding="utf-8"?>
<comments xmlns="http://schemas.openxmlformats.org/spreadsheetml/2006/main" xmlns:mc="http://schemas.openxmlformats.org/markup-compatibility/2006" xmlns:xr="http://schemas.microsoft.com/office/spreadsheetml/2014/revision" mc:Ignorable="xr">
  <authors>
    <author>My Asus</author>
  </authors>
  <commentList>
    <comment ref="E7" authorId="0" shapeId="0" xr:uid="{00000000-0006-0000-3400-000001000000}">
      <text>
        <r>
          <rPr>
            <sz val="9"/>
            <color indexed="81"/>
            <rFont val="Tahoma"/>
            <family val="2"/>
          </rPr>
          <t xml:space="preserve">KOLOM TINGGAL DI PILIH
</t>
        </r>
      </text>
    </comment>
  </commentList>
</comments>
</file>

<file path=xl/comments35.xml><?xml version="1.0" encoding="utf-8"?>
<comments xmlns="http://schemas.openxmlformats.org/spreadsheetml/2006/main" xmlns:mc="http://schemas.openxmlformats.org/markup-compatibility/2006" xmlns:xr="http://schemas.microsoft.com/office/spreadsheetml/2014/revision" mc:Ignorable="xr">
  <authors>
    <author>My Asus</author>
  </authors>
  <commentList>
    <comment ref="E7" authorId="0" shapeId="0" xr:uid="{00000000-0006-0000-3500-000001000000}">
      <text>
        <r>
          <rPr>
            <sz val="9"/>
            <color indexed="81"/>
            <rFont val="Tahoma"/>
            <family val="2"/>
          </rPr>
          <t xml:space="preserve">KOLOM TINGGAL DI PILIH
</t>
        </r>
      </text>
    </comment>
  </commentList>
</comments>
</file>

<file path=xl/comments36.xml><?xml version="1.0" encoding="utf-8"?>
<comments xmlns="http://schemas.openxmlformats.org/spreadsheetml/2006/main" xmlns:mc="http://schemas.openxmlformats.org/markup-compatibility/2006" xmlns:xr="http://schemas.microsoft.com/office/spreadsheetml/2014/revision" mc:Ignorable="xr">
  <authors>
    <author>My Asus</author>
  </authors>
  <commentList>
    <comment ref="E7" authorId="0" shapeId="0" xr:uid="{00000000-0006-0000-3600-000001000000}">
      <text>
        <r>
          <rPr>
            <sz val="9"/>
            <color indexed="81"/>
            <rFont val="Tahoma"/>
            <family val="2"/>
          </rPr>
          <t xml:space="preserve">KOLOM TINGGAL DI PILIH
</t>
        </r>
      </text>
    </comment>
  </commentList>
</comments>
</file>

<file path=xl/comments37.xml><?xml version="1.0" encoding="utf-8"?>
<comments xmlns="http://schemas.openxmlformats.org/spreadsheetml/2006/main" xmlns:mc="http://schemas.openxmlformats.org/markup-compatibility/2006" xmlns:xr="http://schemas.microsoft.com/office/spreadsheetml/2014/revision" mc:Ignorable="xr">
  <authors>
    <author>My Asus</author>
  </authors>
  <commentList>
    <comment ref="E7" authorId="0" shapeId="0" xr:uid="{00000000-0006-0000-3700-000001000000}">
      <text>
        <r>
          <rPr>
            <sz val="9"/>
            <color indexed="81"/>
            <rFont val="Tahoma"/>
            <family val="2"/>
          </rPr>
          <t xml:space="preserve">KOLOM TINGGAL DI PILIH
</t>
        </r>
      </text>
    </comment>
  </commentList>
</comments>
</file>

<file path=xl/comments38.xml><?xml version="1.0" encoding="utf-8"?>
<comments xmlns="http://schemas.openxmlformats.org/spreadsheetml/2006/main" xmlns:mc="http://schemas.openxmlformats.org/markup-compatibility/2006" xmlns:xr="http://schemas.microsoft.com/office/spreadsheetml/2014/revision" mc:Ignorable="xr">
  <authors>
    <author>My Asus</author>
  </authors>
  <commentList>
    <comment ref="E7" authorId="0" shapeId="0" xr:uid="{00000000-0006-0000-3800-000001000000}">
      <text>
        <r>
          <rPr>
            <sz val="9"/>
            <color indexed="81"/>
            <rFont val="Tahoma"/>
            <family val="2"/>
          </rPr>
          <t xml:space="preserve">KOLOM TINGGAL DI PILIH
</t>
        </r>
      </text>
    </comment>
  </commentList>
</comments>
</file>

<file path=xl/comments39.xml><?xml version="1.0" encoding="utf-8"?>
<comments xmlns="http://schemas.openxmlformats.org/spreadsheetml/2006/main" xmlns:mc="http://schemas.openxmlformats.org/markup-compatibility/2006" xmlns:xr="http://schemas.microsoft.com/office/spreadsheetml/2014/revision" mc:Ignorable="xr">
  <authors>
    <author>My Asus</author>
  </authors>
  <commentList>
    <comment ref="E7" authorId="0" shapeId="0" xr:uid="{00000000-0006-0000-3900-000001000000}">
      <text>
        <r>
          <rPr>
            <sz val="9"/>
            <color indexed="81"/>
            <rFont val="Tahoma"/>
            <family val="2"/>
          </rPr>
          <t xml:space="preserve">KOLOM TINGGAL DI PILIH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LENOVO</author>
  </authors>
  <commentList>
    <comment ref="H24" authorId="0" shapeId="0" xr:uid="{00000000-0006-0000-0D00-000001000000}">
      <text>
        <r>
          <rPr>
            <b/>
            <sz val="9"/>
            <color indexed="81"/>
            <rFont val="Tahoma"/>
            <family val="2"/>
          </rPr>
          <t>isi manual</t>
        </r>
        <r>
          <rPr>
            <sz val="9"/>
            <color indexed="81"/>
            <rFont val="Tahoma"/>
            <family val="2"/>
          </rPr>
          <t xml:space="preserve">
</t>
        </r>
      </text>
    </comment>
  </commentList>
</comments>
</file>

<file path=xl/comments40.xml><?xml version="1.0" encoding="utf-8"?>
<comments xmlns="http://schemas.openxmlformats.org/spreadsheetml/2006/main" xmlns:mc="http://schemas.openxmlformats.org/markup-compatibility/2006" xmlns:xr="http://schemas.microsoft.com/office/spreadsheetml/2014/revision" mc:Ignorable="xr">
  <authors>
    <author>My Asus</author>
  </authors>
  <commentList>
    <comment ref="E7" authorId="0" shapeId="0" xr:uid="{00000000-0006-0000-3A00-000001000000}">
      <text>
        <r>
          <rPr>
            <sz val="9"/>
            <color indexed="81"/>
            <rFont val="Tahoma"/>
            <family val="2"/>
          </rPr>
          <t xml:space="preserve">KOLOM TINGGAL DI PILIH
</t>
        </r>
      </text>
    </comment>
  </commentList>
</comments>
</file>

<file path=xl/comments41.xml><?xml version="1.0" encoding="utf-8"?>
<comments xmlns="http://schemas.openxmlformats.org/spreadsheetml/2006/main" xmlns:mc="http://schemas.openxmlformats.org/markup-compatibility/2006" xmlns:xr="http://schemas.microsoft.com/office/spreadsheetml/2014/revision" mc:Ignorable="xr">
  <authors>
    <author>My Asus</author>
  </authors>
  <commentList>
    <comment ref="E7" authorId="0" shapeId="0" xr:uid="{00000000-0006-0000-3B00-000001000000}">
      <text>
        <r>
          <rPr>
            <sz val="9"/>
            <color indexed="81"/>
            <rFont val="Tahoma"/>
            <family val="2"/>
          </rPr>
          <t xml:space="preserve">KOLOM TINGGAL DI PILIH
</t>
        </r>
      </text>
    </comment>
  </commentList>
</comments>
</file>

<file path=xl/comments42.xml><?xml version="1.0" encoding="utf-8"?>
<comments xmlns="http://schemas.openxmlformats.org/spreadsheetml/2006/main" xmlns:mc="http://schemas.openxmlformats.org/markup-compatibility/2006" xmlns:xr="http://schemas.microsoft.com/office/spreadsheetml/2014/revision" mc:Ignorable="xr">
  <authors>
    <author>My Asus</author>
  </authors>
  <commentList>
    <comment ref="E7" authorId="0" shapeId="0" xr:uid="{00000000-0006-0000-3C00-000001000000}">
      <text>
        <r>
          <rPr>
            <sz val="9"/>
            <color indexed="81"/>
            <rFont val="Tahoma"/>
            <family val="2"/>
          </rPr>
          <t xml:space="preserve">KOLOM TINGGAL DI PILIH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LENOVO</author>
  </authors>
  <commentList>
    <comment ref="H24" authorId="0" shapeId="0" xr:uid="{00000000-0006-0000-0E00-000001000000}">
      <text>
        <r>
          <rPr>
            <b/>
            <sz val="9"/>
            <color indexed="81"/>
            <rFont val="Tahoma"/>
            <family val="2"/>
          </rPr>
          <t>isi manual</t>
        </r>
        <r>
          <rPr>
            <sz val="9"/>
            <color indexed="81"/>
            <rFont val="Tahoma"/>
            <family val="2"/>
          </rPr>
          <t xml:space="preserve">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LENOVO</author>
  </authors>
  <commentList>
    <comment ref="H24" authorId="0" shapeId="0" xr:uid="{00000000-0006-0000-0F00-000001000000}">
      <text>
        <r>
          <rPr>
            <b/>
            <sz val="9"/>
            <color indexed="81"/>
            <rFont val="Tahoma"/>
            <family val="2"/>
          </rPr>
          <t>isi manual</t>
        </r>
        <r>
          <rPr>
            <sz val="9"/>
            <color indexed="81"/>
            <rFont val="Tahoma"/>
            <family val="2"/>
          </rPr>
          <t xml:space="preserve">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LENOVO</author>
  </authors>
  <commentList>
    <comment ref="H24" authorId="0" shapeId="0" xr:uid="{00000000-0006-0000-1000-000001000000}">
      <text>
        <r>
          <rPr>
            <b/>
            <sz val="9"/>
            <color indexed="81"/>
            <rFont val="Tahoma"/>
            <family val="2"/>
          </rPr>
          <t>isi manual</t>
        </r>
        <r>
          <rPr>
            <sz val="9"/>
            <color indexed="81"/>
            <rFont val="Tahoma"/>
            <family val="2"/>
          </rPr>
          <t xml:space="preserve">
</t>
        </r>
      </text>
    </comment>
    <comment ref="K36" authorId="0" shapeId="0" xr:uid="{00000000-0006-0000-1000-000002000000}">
      <text>
        <r>
          <rPr>
            <b/>
            <sz val="9"/>
            <color indexed="81"/>
            <rFont val="Tahoma"/>
            <family val="2"/>
          </rPr>
          <t xml:space="preserve">Kolom di pilih perjalanan dalam atau luar daerah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LENOVO</author>
  </authors>
  <commentList>
    <comment ref="H24" authorId="0" shapeId="0" xr:uid="{00000000-0006-0000-1100-000001000000}">
      <text>
        <r>
          <rPr>
            <b/>
            <sz val="9"/>
            <color indexed="81"/>
            <rFont val="Tahoma"/>
            <family val="2"/>
          </rPr>
          <t>isi manual</t>
        </r>
        <r>
          <rPr>
            <sz val="9"/>
            <color indexed="81"/>
            <rFont val="Tahoma"/>
            <family val="2"/>
          </rPr>
          <t xml:space="preserve">
</t>
        </r>
      </text>
    </comment>
    <comment ref="K36" authorId="0" shapeId="0" xr:uid="{00000000-0006-0000-1100-000002000000}">
      <text>
        <r>
          <rPr>
            <b/>
            <sz val="9"/>
            <color indexed="81"/>
            <rFont val="Tahoma"/>
            <family val="2"/>
          </rPr>
          <t xml:space="preserve">Kolom di pilih perjalanan dalam atau luar daerah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LENOVO</author>
  </authors>
  <commentList>
    <comment ref="H24" authorId="0" shapeId="0" xr:uid="{00000000-0006-0000-1200-000001000000}">
      <text>
        <r>
          <rPr>
            <b/>
            <sz val="9"/>
            <color indexed="81"/>
            <rFont val="Tahoma"/>
            <family val="2"/>
          </rPr>
          <t>isi manual</t>
        </r>
        <r>
          <rPr>
            <sz val="9"/>
            <color indexed="81"/>
            <rFont val="Tahoma"/>
            <family val="2"/>
          </rPr>
          <t xml:space="preserve">
</t>
        </r>
      </text>
    </comment>
    <comment ref="K36" authorId="0" shapeId="0" xr:uid="{00000000-0006-0000-1200-000002000000}">
      <text>
        <r>
          <rPr>
            <b/>
            <sz val="9"/>
            <color indexed="81"/>
            <rFont val="Tahoma"/>
            <family val="2"/>
          </rPr>
          <t xml:space="preserve">Kolom di pilih perjalanan dalam atau luar daerah
</t>
        </r>
      </text>
    </comment>
  </commentList>
</comments>
</file>

<file path=xl/sharedStrings.xml><?xml version="1.0" encoding="utf-8"?>
<sst xmlns="http://schemas.openxmlformats.org/spreadsheetml/2006/main" count="4243" uniqueCount="696">
  <si>
    <t>SURAT PERINTAH TUGAS</t>
  </si>
  <si>
    <t>MEMERINTAHKAN</t>
  </si>
  <si>
    <t xml:space="preserve">1. </t>
  </si>
  <si>
    <t xml:space="preserve">2. </t>
  </si>
  <si>
    <t xml:space="preserve">Nama             </t>
  </si>
  <si>
    <t xml:space="preserve">Pangkat/Gol        </t>
  </si>
  <si>
    <t xml:space="preserve">NIP                   </t>
  </si>
  <si>
    <t>Jabatan</t>
  </si>
  <si>
    <t>Lamanya</t>
  </si>
  <si>
    <t>Dasar  :</t>
  </si>
  <si>
    <t>Setelah melaksanakan tugas agar membuat laporan.</t>
  </si>
  <si>
    <t>Kepada :</t>
  </si>
  <si>
    <t>Demikian Surat Perintah Tugas ini diberikan agar dipergunakan sebagaimana mestinya.</t>
  </si>
  <si>
    <t>Ditetapkan di : Tanjung Redeb</t>
  </si>
  <si>
    <t>------------------------------------</t>
  </si>
  <si>
    <t>Tujuan</t>
  </si>
  <si>
    <t>Sumber dana</t>
  </si>
  <si>
    <t>Terhitung mulai tanggal</t>
  </si>
  <si>
    <t>Maksud Perjalanan</t>
  </si>
  <si>
    <t>:</t>
  </si>
  <si>
    <t>-</t>
  </si>
  <si>
    <t>NIP. 19730823 200212 1 009</t>
  </si>
  <si>
    <t>Ir. Syafruddin</t>
  </si>
  <si>
    <t>Naniek Rinawati, S.Pi, MP</t>
  </si>
  <si>
    <t>Armilan Saidi, S.Hut, MP</t>
  </si>
  <si>
    <t>James Silalahi, SE</t>
  </si>
  <si>
    <t>Farhani Aini,S.Hut</t>
  </si>
  <si>
    <t>Hamzah, S.Hut.M,Si</t>
  </si>
  <si>
    <t>M. Riza Falevi Anom, SP</t>
  </si>
  <si>
    <t>Muhammad Taufiq, S.Hut,M.Si</t>
  </si>
  <si>
    <t>Ramadiansyah,S.Hut</t>
  </si>
  <si>
    <t>Siti Salasiah, SP</t>
  </si>
  <si>
    <t>Padlun, S.Hut</t>
  </si>
  <si>
    <t>C.John G. Andreys, S.Hut</t>
  </si>
  <si>
    <t>Kartini, SH</t>
  </si>
  <si>
    <t>Abdul Murad</t>
  </si>
  <si>
    <t>Widayatsyah</t>
  </si>
  <si>
    <t>Sulaiman</t>
  </si>
  <si>
    <t>Daring Soleman</t>
  </si>
  <si>
    <t>H. Dariansyah</t>
  </si>
  <si>
    <t>H. Abdul Kadir</t>
  </si>
  <si>
    <t>Legiarni Indra</t>
  </si>
  <si>
    <t>Ribut S.</t>
  </si>
  <si>
    <t>Kastono</t>
  </si>
  <si>
    <t>Ali Masir</t>
  </si>
  <si>
    <t>Murniany Hasan</t>
  </si>
  <si>
    <t>Sutriono</t>
  </si>
  <si>
    <t>Emmy Astutie</t>
  </si>
  <si>
    <t>Paulina Olga Dickye R.</t>
  </si>
  <si>
    <t>Abdul Rakhman</t>
  </si>
  <si>
    <t>Thohorman</t>
  </si>
  <si>
    <t>Abdul Kohar</t>
  </si>
  <si>
    <t>Sugiharto</t>
  </si>
  <si>
    <t>Warsita, SE</t>
  </si>
  <si>
    <t>Sulwan Noor, S.Hut</t>
  </si>
  <si>
    <t>Edhuwin, S.Hut</t>
  </si>
  <si>
    <t>Trina Ardhani, S.Hut</t>
  </si>
  <si>
    <t>M. Agus Taufiq Hidayat, A.Md</t>
  </si>
  <si>
    <t>Ecuk Wibowo, S.Hut</t>
  </si>
  <si>
    <t>Arif Effendi</t>
  </si>
  <si>
    <t>Noorman</t>
  </si>
  <si>
    <t>Isnaini</t>
  </si>
  <si>
    <t>Joko Sutresno</t>
  </si>
  <si>
    <t>Hamsudi</t>
  </si>
  <si>
    <t>Denie Priyanda, A.Md</t>
  </si>
  <si>
    <t>Dedi Agus Supian, A.Md</t>
  </si>
  <si>
    <t>Surya Adi Winata</t>
  </si>
  <si>
    <t>Syamsir</t>
  </si>
  <si>
    <t>Haryadi Damanhuri</t>
  </si>
  <si>
    <t>Herwansyah, A.Md</t>
  </si>
  <si>
    <t>Hijratul Abied</t>
  </si>
  <si>
    <t>Andi Nahar Naim, A.Md</t>
  </si>
  <si>
    <t>Langgeng Eka Sutrisno, A.Md</t>
  </si>
  <si>
    <t>Rully Meidy Irawan, A.Md</t>
  </si>
  <si>
    <t>Tri Susilo, A.Md</t>
  </si>
  <si>
    <t>Rudy Lamma, A.Md</t>
  </si>
  <si>
    <t>Achyar Munandar</t>
  </si>
  <si>
    <t>Erwin Supriadi, A.Md</t>
  </si>
  <si>
    <t>M. Majidi</t>
  </si>
  <si>
    <t>Muhammad Yamin</t>
  </si>
  <si>
    <t>Iriana</t>
  </si>
  <si>
    <t>Darliana</t>
  </si>
  <si>
    <t>Wanuria</t>
  </si>
  <si>
    <t>Gusti Helmi</t>
  </si>
  <si>
    <t>Faysal Rachman</t>
  </si>
  <si>
    <t>Suprianto</t>
  </si>
  <si>
    <t>Bambang Setiawan</t>
  </si>
  <si>
    <t>Didik Irawan</t>
  </si>
  <si>
    <t>Andi Harun Nur Akhar</t>
  </si>
  <si>
    <t>Romi Oktavianto</t>
  </si>
  <si>
    <t>M. Saleh</t>
  </si>
  <si>
    <t>Gusti Budy</t>
  </si>
  <si>
    <t>19730527 199903 1 004</t>
  </si>
  <si>
    <t>19650407 198802 2 001</t>
  </si>
  <si>
    <t>19690804 199203 1 011</t>
  </si>
  <si>
    <t>19750324 199903 1 007</t>
  </si>
  <si>
    <t>19790625 200701 1 009</t>
  </si>
  <si>
    <t>19800125 199903 1 001</t>
  </si>
  <si>
    <t>19760328 201101 1 003</t>
  </si>
  <si>
    <t>19760509 201101 1 003</t>
  </si>
  <si>
    <t>19801025 200901 1 004</t>
  </si>
  <si>
    <t>19740415 201406 1 002</t>
  </si>
  <si>
    <t>Pembina/IV.a</t>
  </si>
  <si>
    <t>Pembina  (IV/a)</t>
  </si>
  <si>
    <t>Penata Tk.I/III.d</t>
  </si>
  <si>
    <t>Penata/III.c</t>
  </si>
  <si>
    <t>Penata Muda Tk.I/III.b</t>
  </si>
  <si>
    <t>Penata Muda/III.a</t>
  </si>
  <si>
    <t>Pengatur Tk.I/II.d</t>
  </si>
  <si>
    <t>Pengatur/II.c</t>
  </si>
  <si>
    <t>Pengatur Muda Tk.I/II.b</t>
  </si>
  <si>
    <t>Pengatur Muda/II.a</t>
  </si>
  <si>
    <t>Juru/I.c</t>
  </si>
  <si>
    <t>Kepala Sub Bagian Tata Usaha</t>
  </si>
  <si>
    <t>Aprianur Wijaya</t>
  </si>
  <si>
    <t>Robby Wardhana</t>
  </si>
  <si>
    <t>Anggi Bert Sumilat</t>
  </si>
  <si>
    <t>Angga Komara</t>
  </si>
  <si>
    <t>Syf. Ashria Daviana</t>
  </si>
  <si>
    <t>NIP. 19770801 200212 1 006</t>
  </si>
  <si>
    <t>NIP. 19751009 200003 2 007</t>
  </si>
  <si>
    <t/>
  </si>
  <si>
    <t>KEPALA UPTD KESATUAN PENGELOLAAN HUTAN PRODUKSI</t>
  </si>
  <si>
    <t>NO</t>
  </si>
  <si>
    <t xml:space="preserve">NAMA </t>
  </si>
  <si>
    <t>JABATAN</t>
  </si>
  <si>
    <t>PARAF</t>
  </si>
  <si>
    <t>1.</t>
  </si>
  <si>
    <t>Penata Keuangan</t>
  </si>
  <si>
    <t xml:space="preserve">Pengadministrasi Kepegawaian </t>
  </si>
  <si>
    <t>Analis Informasi Sumber Daya Hutan</t>
  </si>
  <si>
    <t>Pengelola Program dan Kegiatan</t>
  </si>
  <si>
    <t xml:space="preserve">Analis Pasar Hasil Hutan </t>
  </si>
  <si>
    <t xml:space="preserve">Analis Pengembangan Hutan </t>
  </si>
  <si>
    <t xml:space="preserve">Pengawas Mutu Hasil Kehutanan </t>
  </si>
  <si>
    <t>TU</t>
  </si>
  <si>
    <t>Siti Salasiah, SP / 196810152002122002</t>
  </si>
  <si>
    <t>Muhammad Yamin / 198303112009011003</t>
  </si>
  <si>
    <t>Wanuria / 196905022007122028</t>
  </si>
  <si>
    <t>Paulina Olga Dickye,R / 196410201989032005</t>
  </si>
  <si>
    <t>Andi Nahar Naim, A.Md / 197906132010011009</t>
  </si>
  <si>
    <t>M.Saleh / 197001082007011022</t>
  </si>
  <si>
    <t>PERENCANAAN</t>
  </si>
  <si>
    <t>M.Riza Falevi Anom, SP / 197406201992121001</t>
  </si>
  <si>
    <t>Padlun, S.Hut / 197403142006041009</t>
  </si>
  <si>
    <t>Sulwan Noor, S.Hut / 197102072009011003</t>
  </si>
  <si>
    <t>Sugiharto / 196610271994031007</t>
  </si>
  <si>
    <t>M.Fadliansyah, A.Md / 197503241999031007</t>
  </si>
  <si>
    <t>Noorman / 197208141998031013</t>
  </si>
  <si>
    <t>Rudy Lamma, A.Md / 198011112011011003</t>
  </si>
  <si>
    <t>H.Arif Effendi / 196305021983031016</t>
  </si>
  <si>
    <t>Joko Sutresno / 197412131999031003</t>
  </si>
  <si>
    <t>Langgeng Eka Sutresno, A.Md / 197603282011011003</t>
  </si>
  <si>
    <t>Adriansyah / 196201151989031013</t>
  </si>
  <si>
    <t>Gusti Helmi / 197112312007011040</t>
  </si>
  <si>
    <t>Romy Oktavianto / 198010252009011004</t>
  </si>
  <si>
    <t>Suprianto / 198307132015031003</t>
  </si>
  <si>
    <t>KSDAE</t>
  </si>
  <si>
    <t>Farhani Aini, S.Hut / 197305271999031004</t>
  </si>
  <si>
    <t>H. Saeno Bitu, S.Ip / 196411081992031016</t>
  </si>
  <si>
    <t>Sutriono / 196404091986031018</t>
  </si>
  <si>
    <t>Thohorman / 196908041992031011</t>
  </si>
  <si>
    <t>Haryadi Damanhuri / 198001251999031001</t>
  </si>
  <si>
    <t>Bambang Setiawan / 198801052015031002</t>
  </si>
  <si>
    <t>Warsita, SE / 197403131997031004</t>
  </si>
  <si>
    <t>Daring Soleman / 196309141983031006</t>
  </si>
  <si>
    <t>Ali Masir / 196303131985031019</t>
  </si>
  <si>
    <t>Dedi Agus Supian, A.Md / 196908112007011015</t>
  </si>
  <si>
    <t>Tri Susilo, A.Md / 198001272011011005</t>
  </si>
  <si>
    <t>Achyar Munandar / 198410242005021001</t>
  </si>
  <si>
    <t>Erwin Supriadi, A.Md / 198205202015031002</t>
  </si>
  <si>
    <t>Abdul Rakhman / 196208011990031014</t>
  </si>
  <si>
    <t>Surya Adi Winata / 197906252007011009</t>
  </si>
  <si>
    <t>Herwansyah, A.Md / 197202252008011013</t>
  </si>
  <si>
    <t>Hijratul Abied / 196301012001121003</t>
  </si>
  <si>
    <t>Achmat Usnaini, A.Md / 197808032011011004</t>
  </si>
  <si>
    <t>Didik Irawan / 198808182015031002</t>
  </si>
  <si>
    <t>Plt. Kepala UPTD KPHP Berau Barat</t>
  </si>
  <si>
    <t>Kasi Perlindungan,KSDAE dan Pemberdayan Masyarakat</t>
  </si>
  <si>
    <t xml:space="preserve">3. </t>
  </si>
  <si>
    <t>Andi Harun Nur Akhar / 199503172015031001</t>
  </si>
  <si>
    <t>PEMERINTAH PROVINSI KALIMANTAN TIMUR</t>
  </si>
  <si>
    <t>Berangkat dari</t>
  </si>
  <si>
    <t>DINAS KEHUTANAN</t>
  </si>
  <si>
    <t>(Tempat kedudukan)</t>
  </si>
  <si>
    <t>Pada tanggal</t>
  </si>
  <si>
    <t>Ke</t>
  </si>
  <si>
    <t>Kepala</t>
  </si>
  <si>
    <t>SURAT PERJALANAN DINAS (SPD)</t>
  </si>
  <si>
    <t xml:space="preserve"> </t>
  </si>
  <si>
    <t>Pejabat berwenang yang memberi perintah</t>
  </si>
  <si>
    <t>II.</t>
  </si>
  <si>
    <t>Tiba di</t>
  </si>
  <si>
    <t>pada tanggal</t>
  </si>
  <si>
    <t>Nama Pegawai yang diperintah</t>
  </si>
  <si>
    <t xml:space="preserve">Kepala </t>
  </si>
  <si>
    <t>a.</t>
  </si>
  <si>
    <t xml:space="preserve">Pangkat dan Golongan menurut PGPS 1968. </t>
  </si>
  <si>
    <t>b.</t>
  </si>
  <si>
    <t>2.3.04.01.09.01 5.2.2.15.01</t>
  </si>
  <si>
    <t>c.</t>
  </si>
  <si>
    <t xml:space="preserve">Tingkat menurut peraturan perjalanan Dinas </t>
  </si>
  <si>
    <t>III.</t>
  </si>
  <si>
    <t>Maksud perjalanan Dinas</t>
  </si>
  <si>
    <t>Alat angkutan yang dipergunakan</t>
  </si>
  <si>
    <t>Mobil</t>
  </si>
  <si>
    <t>Tempat berangkat</t>
  </si>
  <si>
    <t>Tanjung Redeb</t>
  </si>
  <si>
    <t>Tempat dituju</t>
  </si>
  <si>
    <t>IV.</t>
  </si>
  <si>
    <t>Lamanya perjalanan dinas</t>
  </si>
  <si>
    <t>Tanggal berangkat</t>
  </si>
  <si>
    <t>Tanggal harus kembali</t>
  </si>
  <si>
    <t>Pengikut</t>
  </si>
  <si>
    <t>N A M A</t>
  </si>
  <si>
    <t>U M U R</t>
  </si>
  <si>
    <t>Hubungan Keluarga/ Keterangan</t>
  </si>
  <si>
    <t>Pembebanan Anggaran</t>
  </si>
  <si>
    <t>V.</t>
  </si>
  <si>
    <t>Tiba kembali di</t>
  </si>
  <si>
    <t xml:space="preserve">Telah diperiksa dengan keterangan bahwa perjalanan tersebut di atas benar dilakukan atas perintahnya dan semata-mata untuk kepentingan  jabatan dalam waktu yang sesingkat-singkatnya.
</t>
  </si>
  <si>
    <t>Instansi</t>
  </si>
  <si>
    <t>Dinas Kehutanan Provinsi Kalimantan Timur</t>
  </si>
  <si>
    <t>(tempat kedudukan)</t>
  </si>
  <si>
    <t>Mata Anggaran</t>
  </si>
  <si>
    <t>Pejabat yang memberi perintah</t>
  </si>
  <si>
    <t>Keterangan Lain-lain</t>
  </si>
  <si>
    <t>Pejabat yang memberikan perintah</t>
  </si>
  <si>
    <t>CATATAN</t>
  </si>
  <si>
    <t>SPD ini harus diketahui tanggal tiba dan berangkat oleh pejabat setempat setelah sampai di tempat tujuan.</t>
  </si>
  <si>
    <t>Kuasa Pengguna Anggaran</t>
  </si>
  <si>
    <t>VI.</t>
  </si>
  <si>
    <t>Catatan lain-lain :</t>
  </si>
  <si>
    <t>VII.</t>
  </si>
  <si>
    <t xml:space="preserve">PERHATIAN </t>
  </si>
  <si>
    <t xml:space="preserve">Pejabat yang berwenang menerbitkan SPD, pegawai yang melakukan perjalanan dinas, para pejabat yang mengesahkan tanggal berangkat/tiba, serta bendaharawan bertanggung jawab berdasarkan peraturan-peraturan Keuangan Negara apabila negara menderita rugi akibat kesalahan, kelalaian, dan kealpaannya. </t>
  </si>
  <si>
    <t>Achmat Usnaini, A.Md</t>
  </si>
  <si>
    <t>Armilan Saidi, S.Hut, MP / 19770801 200212 1 006</t>
  </si>
  <si>
    <t>Hamzah, S.Hut.M,Si / 19730823 200212 1 009</t>
  </si>
  <si>
    <t xml:space="preserve"> s/d</t>
  </si>
  <si>
    <t>M. Fadliansyah, A.Md</t>
  </si>
  <si>
    <t>RINCIAN BIAYA PERJALANAN DINAS</t>
  </si>
  <si>
    <t>No.</t>
  </si>
  <si>
    <t>PERINCIAN BIAYA</t>
  </si>
  <si>
    <t>JUMLAH</t>
  </si>
  <si>
    <t>KETERANGAN</t>
  </si>
  <si>
    <t>PENGINAPAN</t>
  </si>
  <si>
    <t>LUMPSUM</t>
  </si>
  <si>
    <t>Gol</t>
  </si>
  <si>
    <t>Dalam Kaltim</t>
  </si>
  <si>
    <t>Luar Kaltim</t>
  </si>
  <si>
    <t>Luar Luar Kaltim</t>
  </si>
  <si>
    <t>Tiket Pesawat :</t>
  </si>
  <si>
    <t>Eselon IV/Gol.IV</t>
  </si>
  <si>
    <t>Eselon IV / Gol. IV</t>
  </si>
  <si>
    <t>Eselon IV</t>
  </si>
  <si>
    <t>Gol.IV/III</t>
  </si>
  <si>
    <t>Gol. IV / Gol III</t>
  </si>
  <si>
    <t>Gol. III/II</t>
  </si>
  <si>
    <t>Gol.III / Gol.II</t>
  </si>
  <si>
    <t>Gol. II/I</t>
  </si>
  <si>
    <t>CPNS</t>
  </si>
  <si>
    <t>Gol.II</t>
  </si>
  <si>
    <t>2.</t>
  </si>
  <si>
    <t>Transport :</t>
  </si>
  <si>
    <t>ANTAR DESA/KAMPUNG/KECAMATAN KAB.BERAU</t>
  </si>
  <si>
    <t>Nominal</t>
  </si>
  <si>
    <t>3.</t>
  </si>
  <si>
    <t>Uang Harian :</t>
  </si>
  <si>
    <t>Eselon IV/Gol.IV/III/II</t>
  </si>
  <si>
    <t>4.</t>
  </si>
  <si>
    <t>Hotel :</t>
  </si>
  <si>
    <t>Jumlah semua</t>
  </si>
  <si>
    <t>Mengetahui/Menyetujui</t>
  </si>
  <si>
    <t>Pejabat Pelaksana Teknis Kegiatan</t>
  </si>
  <si>
    <t xml:space="preserve">Telah menerima uang sebesar </t>
  </si>
  <si>
    <t>Telah dibayar uang sebesar</t>
  </si>
  <si>
    <t xml:space="preserve">Dengan catatan bahwa untuk tarif biaya tersebut </t>
  </si>
  <si>
    <t xml:space="preserve">             Sudah terima uang sejumlah tersebut diatas</t>
  </si>
  <si>
    <t>diatas , saya tidak mengajukan klaim</t>
  </si>
  <si>
    <t xml:space="preserve">            Pada tanggal :</t>
  </si>
  <si>
    <t>Yang bepergian</t>
  </si>
  <si>
    <t>Bendahara Pengeluaran Pembantu</t>
  </si>
  <si>
    <t>NIP. 196810152002122002</t>
  </si>
  <si>
    <t>RUMUS TERBILANG TANPA MACRO BY EXCELKU.COM</t>
  </si>
  <si>
    <t>Agustus 2015</t>
  </si>
  <si>
    <t>September 2015</t>
  </si>
  <si>
    <t>Nilai</t>
  </si>
  <si>
    <t>Oktober 2015</t>
  </si>
  <si>
    <t>Terbilang</t>
  </si>
  <si>
    <t>November 2015</t>
  </si>
  <si>
    <t>Desember 2015</t>
  </si>
  <si>
    <t>Januari 2016</t>
  </si>
  <si>
    <t>Februari 2016</t>
  </si>
  <si>
    <t>Maret 2016</t>
  </si>
  <si>
    <t>Milyar</t>
  </si>
  <si>
    <t>Jutaan</t>
  </si>
  <si>
    <t>Ratusan Ribu
s.d. Ribuan</t>
  </si>
  <si>
    <t>Ratusan 
s.d. Satuan</t>
  </si>
  <si>
    <t>April 2016</t>
  </si>
  <si>
    <t>Posisi</t>
  </si>
  <si>
    <t>Mei 2016</t>
  </si>
  <si>
    <t>Digit</t>
  </si>
  <si>
    <t>Juni 2016</t>
  </si>
  <si>
    <t>NILAI</t>
  </si>
  <si>
    <t>Juli 2016</t>
  </si>
  <si>
    <t>Ratusan</t>
  </si>
  <si>
    <t>Agustus 2016</t>
  </si>
  <si>
    <t>Puluhan</t>
  </si>
  <si>
    <t>September 2016</t>
  </si>
  <si>
    <t>Belasan &amp; Satuan</t>
  </si>
  <si>
    <t>Oktober 2016</t>
  </si>
  <si>
    <t>Tahap 1</t>
  </si>
  <si>
    <t>November 2016</t>
  </si>
  <si>
    <t>Tahap 2</t>
  </si>
  <si>
    <t>Desember 2016</t>
  </si>
  <si>
    <t>Januari 2107</t>
  </si>
  <si>
    <t>Februari 2107</t>
  </si>
  <si>
    <t>Maret 2017</t>
  </si>
  <si>
    <t xml:space="preserve">Angka        </t>
  </si>
  <si>
    <t>satu</t>
  </si>
  <si>
    <t>dua</t>
  </si>
  <si>
    <t>tiga</t>
  </si>
  <si>
    <t>empat</t>
  </si>
  <si>
    <t>lima</t>
  </si>
  <si>
    <t>enam</t>
  </si>
  <si>
    <t>tujuh</t>
  </si>
  <si>
    <t>delapan</t>
  </si>
  <si>
    <t>sembilan</t>
  </si>
  <si>
    <t>sepuluh</t>
  </si>
  <si>
    <t>sebelas</t>
  </si>
  <si>
    <t>dua belas</t>
  </si>
  <si>
    <t>tiga belas</t>
  </si>
  <si>
    <t>empat belas</t>
  </si>
  <si>
    <t>lima belas</t>
  </si>
  <si>
    <t>enam belas</t>
  </si>
  <si>
    <t>tujuh belas</t>
  </si>
  <si>
    <t>delapan belas</t>
  </si>
  <si>
    <t>sembilan belas</t>
  </si>
  <si>
    <t>Tahun Anggaran</t>
  </si>
  <si>
    <t>UNTUK DINAS</t>
  </si>
  <si>
    <t>Nomor BKU</t>
  </si>
  <si>
    <t>Kode Rekening</t>
  </si>
  <si>
    <t>KUITANSI / BUKTI PEMBAYARAN</t>
  </si>
  <si>
    <t>Sudah Terima Dari</t>
  </si>
  <si>
    <t>Jumlah Uang</t>
  </si>
  <si>
    <t xml:space="preserve">Terbilang </t>
  </si>
  <si>
    <t>Untuk  Pembayaran</t>
  </si>
  <si>
    <t>Belanja perjalanan dinas dalam daerah Melaksanakan kegiatan patroli pencegahan kebakaran hutan dan lahan di wilayah administrasi Kec. Pulau Derawan</t>
  </si>
  <si>
    <t>An.</t>
  </si>
  <si>
    <t xml:space="preserve">Tg Redeb,     </t>
  </si>
  <si>
    <t>Yang Menerima</t>
  </si>
  <si>
    <t>Disetujui /Dibayar</t>
  </si>
  <si>
    <t>NIP.197708012002121006</t>
  </si>
  <si>
    <t xml:space="preserve">An. </t>
  </si>
  <si>
    <t>Tg Redeb,</t>
  </si>
  <si>
    <t>DAFTAR PENGELUARAN RIIL</t>
  </si>
  <si>
    <t>Yang bertandatangan di bawah ini :</t>
  </si>
  <si>
    <t>Biaya transport pegawai dan/atau biaya penginapan di bawah ini yang tidak dapat diperoleh bukti-bukti pengeluaran, meliputi :</t>
  </si>
  <si>
    <t>Uraian</t>
  </si>
  <si>
    <t>Jumlah</t>
  </si>
  <si>
    <t>Biaya Penginapan Selama 2 Malam</t>
  </si>
  <si>
    <t>Rp.</t>
  </si>
  <si>
    <t>Jumlah uang tersebut pada angka 1 di atas benar-benar dikeluarkan untuk pelaksanaan Perjalanan Dinas dimaksud dan apabila di kemudian hari terdapat kelebihan atas pembayaran, kami bersedia untuk menyetorkan kelebihan tersebut ke Kas Negara.</t>
  </si>
  <si>
    <t>Dengan pernyataan ini kami buat dengan sebenarnya, untuk dipergunakan sebagaimana mestinya.</t>
  </si>
  <si>
    <t>Mengetahui/Menyetujui :</t>
  </si>
  <si>
    <t>Pelaksana,</t>
  </si>
  <si>
    <t>Armilan Saidi, S.Hut. MP</t>
  </si>
  <si>
    <t>NIP. 19760328 201101 1 003</t>
  </si>
  <si>
    <t xml:space="preserve">SURAT PERNYATAAN </t>
  </si>
  <si>
    <t>TIDAK MENGGUNAKAN FASILITAS HOTEL/PENGINAPAN</t>
  </si>
  <si>
    <t>Berdasarkan Surat Perjalanan Dinas (SPD) Nomor : 090/422/KPHP/BB-III/2019 Tanggal 06 Mei 2019 dengan ini saya menyatakan dengan sesungguhnya bahwa selama melaksanakan perjalanan dinas dari tanggal 09 s/d 12 Mei 2019 tidak menginap di Hotel/Penginapan yang telah ditentukan.</t>
  </si>
  <si>
    <t>Demikian surat pernyataan ini saya buat dengan sebenarnya dan apabila dikemudian hari ternyata pernyataan ini tidak benar, maka saya sanggup menanggung konsekuensinya.</t>
  </si>
  <si>
    <t>Berdasarkan Surat Perjalanan Dinas (SPD) Nomor : 090/424/KPHP/BB-III/2019 Tanggal 06 Mei 2019 dengan ini saya menyatakan dengan sesungguhnya bahwa selama melaksanakan perjalanan dinas dari tanggal 09 s/d 12 Mei 2019 tidak menginap di Hotel/Penginapan yang telah ditentukan.</t>
  </si>
  <si>
    <t>Berdasarkan Surat Perjalanan Dinas (SPD) Nomor : 090/426/KPHP/BB-III/2019 Tanggal 06 Mei 2019 dengan ini saya menyatakan dengan sesungguhnya bahwa selama melaksanakan perjalanan dinas dari tanggal 09 s/d 12 Mei 2019 tidak menginap di Hotel/Penginapan yang telah ditentukan.</t>
  </si>
  <si>
    <t>Berdasarkan Surat  Perjalanan Dinas (SPD) Nomor : 090/422/ KPHP/BB-III/2019 tanggal 06 Mei 2019 dengan ini kami menyatakan dengan sesungguhnya bahwa :</t>
  </si>
  <si>
    <t>Naniek Rinawati, S,Pi, MP</t>
  </si>
  <si>
    <t>Hamzah,S.Hut, M.Si</t>
  </si>
  <si>
    <t>Farhani Aini, S.Hut</t>
  </si>
  <si>
    <t>Muhammad Taufik, S.Hut, M.Si</t>
  </si>
  <si>
    <t>Romy Oktavianto</t>
  </si>
  <si>
    <t>Pembina/ IV.a</t>
  </si>
  <si>
    <t>Penata Muda/ III.a</t>
  </si>
  <si>
    <t>Juru  Tk.I/ I.d</t>
  </si>
  <si>
    <t xml:space="preserve">An. Plt. Kepala UPTD KPHP </t>
  </si>
  <si>
    <t>NIP. 19610812 198303 1 022</t>
  </si>
  <si>
    <t>NIP. 19730527 199903 1 004</t>
  </si>
  <si>
    <t>NIP. 19681015 200212 2 002</t>
  </si>
  <si>
    <t>Analis Rehabilitasi dan Konservasi</t>
  </si>
  <si>
    <t>NIP. 19740314 200604 1 009</t>
  </si>
  <si>
    <t>NIP. 19710207 200901 1 003</t>
  </si>
  <si>
    <t>NIP. 19630313 198503 1 019</t>
  </si>
  <si>
    <t>NIP. 19650407 198802 2 001</t>
  </si>
  <si>
    <t>NIP. 19690804 199203 1 011</t>
  </si>
  <si>
    <t>NIP. 19750324 199903 1 007</t>
  </si>
  <si>
    <t>NIP. 19790625 200701 1 009</t>
  </si>
  <si>
    <t>NIP. 19800125 199903 1 001</t>
  </si>
  <si>
    <t>NIP. 19760509 201101 1 003</t>
  </si>
  <si>
    <t>NIP. 19620115 198903 1 013</t>
  </si>
  <si>
    <t>NIP. 19850411 201001 2 005</t>
  </si>
  <si>
    <t>NIP. 19801025 200901 1 004</t>
  </si>
  <si>
    <t>NIP. 19740415 201406 1 002</t>
  </si>
  <si>
    <t>Pengelola Perhutanan  Sosial dan Aneka Usaha</t>
  </si>
  <si>
    <t>Bakti Rimbawan</t>
  </si>
  <si>
    <t>Rully Meidy Irawan, A.Md / 197605092011011003</t>
  </si>
  <si>
    <t>Gusti Budhy</t>
  </si>
  <si>
    <t>Gusti Budhy / 197404152014061002</t>
  </si>
  <si>
    <t>Penata Tk.I/ III.d</t>
  </si>
  <si>
    <t>Penata Muda Tk.I/ III.b</t>
  </si>
  <si>
    <t>2 malam x Rp 779.000 x 30%</t>
  </si>
  <si>
    <t xml:space="preserve">Pengelola Program dan Kegiatan </t>
  </si>
  <si>
    <t>Analis Perencanaan, Evaluasi dan Pelaporan</t>
  </si>
  <si>
    <t>Pengadministrasi Persuratan</t>
  </si>
  <si>
    <t>Pengelola Barang Milik Negara/Daerah</t>
  </si>
  <si>
    <t>Pengadministrasi Perlengkapan</t>
  </si>
  <si>
    <t>Pramu Bakti</t>
  </si>
  <si>
    <t>Penelaah  Data Tanda Legalitas Hasil Hutan</t>
  </si>
  <si>
    <t>Juru Tk. I / I.d</t>
  </si>
  <si>
    <t>M. Agus Taufiq Hidayat, A.Md /19750820 200212 1 006</t>
  </si>
  <si>
    <t>Pengelola Pelestarian Sumber Daya Alam</t>
  </si>
  <si>
    <t>Muhammad Majidi / 197006062002121007</t>
  </si>
  <si>
    <t>Robby Wardhana / -</t>
  </si>
  <si>
    <t>Aprianur Wijaya / -</t>
  </si>
  <si>
    <t>Analis Hutan dan Lahan Rehabilitasi Hutan dan Lahan</t>
  </si>
  <si>
    <t>Pengelola Perlindungan Tanaman dan Pengelola Hasil Perkebunan dan Kehutanan</t>
  </si>
  <si>
    <t>Penelaah Data Tanda Legalitas Hasil Hutan</t>
  </si>
  <si>
    <t>Muhammad Taufiq, S.Hut, M.Si / 197506141997031004</t>
  </si>
  <si>
    <t xml:space="preserve">Pengelola Kegiatan Survey dan Perencanaan </t>
  </si>
  <si>
    <t xml:space="preserve">Pengelola Budidaya dan Pengembangan Perkebunan dan Kehutanan </t>
  </si>
  <si>
    <t>Pengelola Usaha Tani Perkebunan dan Kehutanan</t>
  </si>
  <si>
    <t>M.Taufik, S.Hut, M.Si</t>
  </si>
  <si>
    <t xml:space="preserve">Pengelola Pelestarian Sumber Daya Alam </t>
  </si>
  <si>
    <t>C. John G. Andreys, S.Hut / 197506022006041003</t>
  </si>
  <si>
    <t>5.2.2.15.01</t>
  </si>
  <si>
    <t xml:space="preserve">                              2020</t>
  </si>
  <si>
    <t>Setuju dan Lunas di bayar tanggal                                      2020</t>
  </si>
  <si>
    <t>Tanjung Redeb,                                            2020</t>
  </si>
  <si>
    <t>Ongkos Perjalanan Dinas dalam Daerah Sesuai SPT No.090/           /KPHP-BB.II/2020</t>
  </si>
  <si>
    <t>Nomor  : 090/               /KPHP-BB.II/2020</t>
  </si>
  <si>
    <t>2020</t>
  </si>
  <si>
    <t>Setuju dan Lunas di bayar tanggal                                    2020</t>
  </si>
  <si>
    <t>3  Hari X  Rp 260.000</t>
  </si>
  <si>
    <t>Tanjung Redeb,                                         2020</t>
  </si>
  <si>
    <t>Tanjung Redeb,                             2020</t>
  </si>
  <si>
    <t>Ir. Alfaret Dapen Simbolon, M.Si</t>
  </si>
  <si>
    <t>Kepala UPTD KPHP Berau Utara</t>
  </si>
  <si>
    <t>19640410 199203 1 013</t>
  </si>
  <si>
    <t>NIP. 19640410 199203 1 013</t>
  </si>
  <si>
    <t>Ir. Alfaret Dapen Simbolon, M.Si / 19640410 199203 1 013</t>
  </si>
  <si>
    <t xml:space="preserve">Kepala UPTD KPHP </t>
  </si>
  <si>
    <t>BERAU UTARA PROVINSI KALIMANTAN TIMUR</t>
  </si>
  <si>
    <t>Surya Adi Winata, SE</t>
  </si>
  <si>
    <t>Surya Adi Winata, SE / 197906252007011009</t>
  </si>
  <si>
    <t>Setiawan Wardhana</t>
  </si>
  <si>
    <t>Muhammad Ridho</t>
  </si>
  <si>
    <t xml:space="preserve"> M. Rico Sadewa</t>
  </si>
  <si>
    <t xml:space="preserve">UPTD KPHP BERAU UTARA
</t>
  </si>
  <si>
    <t xml:space="preserve">
</t>
  </si>
  <si>
    <t xml:space="preserve">Jalan Pemuda No.22 Tanjung Redeb-Berau Kode Pos 77311
Telp/Fax. (0554) 21047  
</t>
  </si>
  <si>
    <t>DPA-SKPD Belanja Langsung ( BL ) Dinas Kehutanan Provinsi Kalimantan Timur UPTD KPHP Berau Utara</t>
  </si>
  <si>
    <t>KEPALA UPTD KPHP BERAU UTARA,</t>
  </si>
  <si>
    <t>Ongkos Perjalanan Dinas dalam Daerah Sesuai SPT</t>
  </si>
  <si>
    <t>Said Naser Amrullah, S.Hut</t>
  </si>
  <si>
    <t>Pelaksana</t>
  </si>
  <si>
    <t>Tenaga Teknis Kehutanan</t>
  </si>
  <si>
    <t>19740314 200604 1 009</t>
  </si>
  <si>
    <t xml:space="preserve">                                         /Berau Utara</t>
  </si>
  <si>
    <t>Kepala UPTD KPHP Berau Utara.</t>
  </si>
  <si>
    <t>Rifani, S.Hut</t>
  </si>
  <si>
    <t>Purnomo Rohim, S.Hut</t>
  </si>
  <si>
    <t>Eva Musdalifa Darwis, S.Hut</t>
  </si>
  <si>
    <t>Chaerul Anwar</t>
  </si>
  <si>
    <t>Adriansyah, S.Hut</t>
  </si>
  <si>
    <t>19760401 199703 1 005</t>
  </si>
  <si>
    <t>NIP. 19760401 199703 1 005</t>
  </si>
  <si>
    <t>Adriansyah, S.Hut / 19760401 199703 1 005</t>
  </si>
  <si>
    <t>Penata Muda Tk.I/III.c</t>
  </si>
  <si>
    <t>Pengatur Muda/ II.b</t>
  </si>
  <si>
    <t>Uli Artha Gultom, S.Hut</t>
  </si>
  <si>
    <t>Achmad Suhartanto, S.Hut</t>
  </si>
  <si>
    <t>NIP. 19750228 200502 1 002</t>
  </si>
  <si>
    <t>M. Rico Sadewa</t>
  </si>
  <si>
    <t>Kasi Perencanaan dan Pemanfaatan Hutan</t>
  </si>
  <si>
    <t>Kasi Perlindungan, KSDAE dan Pemberdayaan Masyarakat</t>
  </si>
  <si>
    <t>Adriansyah</t>
  </si>
  <si>
    <t>3.04.3.04.01.19.04</t>
  </si>
  <si>
    <t>3.04.3.04.01.17.08</t>
  </si>
  <si>
    <t>3.04.3.04.01.06.09</t>
  </si>
  <si>
    <t>3.04.3.04.01.05.09</t>
  </si>
  <si>
    <t>Sri Susanti, A.Md</t>
  </si>
  <si>
    <t>Staff</t>
  </si>
  <si>
    <t>Polhut Penyelia</t>
  </si>
  <si>
    <t>Penata / III.c</t>
  </si>
  <si>
    <t>Triawan Prakasa</t>
  </si>
  <si>
    <t>Fajrin Suryadinata</t>
  </si>
  <si>
    <t>Samsul Alan</t>
  </si>
  <si>
    <t>Firman Kristiyanto</t>
  </si>
  <si>
    <t>Ridho Restu Aji</t>
  </si>
  <si>
    <t>Andi Tahang</t>
  </si>
  <si>
    <t>2  Hari X  Rp 430.000</t>
  </si>
  <si>
    <t>1 malam x Rp 300.000 x 30%</t>
  </si>
  <si>
    <t>Afdal Efansyah Marikar</t>
  </si>
  <si>
    <t>Berdasarkan Surat  Perjalanan Dinas (SPD) Nomor : 090/433/ KPHP/BU-II/2021 tanggal  02 Agustus 2021 dengan ini kami menyatakan dengan sesungguhnya bahwa :</t>
  </si>
  <si>
    <t>Berdasarkan Surat Perjalanan Dinas (SPD) Nomor : 090/433/KPHP/BU-II/2021 Tanggal 02 Agustus 2021 dengan ini saya menyatakan dengan sesungguhnya bahwa selama melaksanakan perjalanan dinas dari tanggal 02 s/d 03 Agustus 2021 tidak menginap di Hotel/Penginapan yang telah ditentukan.</t>
  </si>
  <si>
    <t>Polhut Pelaksana Lanjutan</t>
  </si>
  <si>
    <t>4  Hari X  Rp 430.000</t>
  </si>
  <si>
    <t>5.1.2.04.01.0001</t>
  </si>
  <si>
    <t>3 malam x Rp 300.000 x 30%</t>
  </si>
  <si>
    <t>Biaya Penginapan Selama 3 Malam</t>
  </si>
  <si>
    <t>Berdasarkan Surat  Perjalanan Dinas (SPD) Nomor : 090/439/ KPHP/BU-III/2021 tanggal  04 Agustus 2021 dengan ini kami menyatakan dengan sesungguhnya bahwa :</t>
  </si>
  <si>
    <t>Berdasarkan Surat Perjalanan Dinas (SPD) Nomor : 090/439/KPHP/BU-III/2021 Tanggal  04 Agustus 2021 dengan ini saya menyatakan dengan sesungguhnya bahwa selama melaksanakan perjalanan dinas dari tanggal 04 s/d 07 Agustus 2021 tidak menginap di Hotel/Penginapan yang telah ditentukan.</t>
  </si>
  <si>
    <t>Berdasarkan Surat Perjalanan Dinas (SPD) Nomor : 090/440/KPHP/BU-III/2021 Tanggal  04 Agustus 2021 dengan ini saya menyatakan dengan sesungguhnya bahwa selama melaksanakan perjalanan dinas dari tanggal 04 s/d 07 Agustus 2021 tidak menginap di Hotel/Penginapan yang telah ditentukan.</t>
  </si>
  <si>
    <t>Berdasarkan Surat  Perjalanan Dinas (SPD) Nomor : 090/440/ KPHP/BU-III/2021 tanggal  04 Agustus 2021 dengan ini kami menyatakan dengan sesungguhnya bahwa :</t>
  </si>
  <si>
    <t xml:space="preserve">Kegiatan Pelaksanaan Penyuluhan Kehutanan Provinsi dan Pemberdayaan Masyarakat di Bidang Kehutanan (DBH DR) , Sub Kegiatan Penguatan dan Pendampingan Kelembagaan Kelompok Tani Hutan </t>
  </si>
  <si>
    <t xml:space="preserve">DPA-SKPD Belanja Langsung ( BL ) Dinas Kehutanan Provinsi Kalimantan Timur UPTD KPHP Berau Utara Kegiatan Pelaksanaan Penyuluhan Kehutanan Provinsi dan Pemberdayaan Masyarakat di Bidang Kehutanan (DBH DR) , Sub Kegiatan Penguatan dan Pendampingan Kelembagaan Kelompok Tani Hutan </t>
  </si>
  <si>
    <t xml:space="preserve">KPA Dinas Kehutanan Provinsi Kalimantan Timur UPTD KPHP Berau Utara Kegiatan Pelaksanaan Penyuluhan Kehutanan Provinsi dan Pemberdayaan Masyarakat di Bidang Kehutanan (DBH DR) , Sub Kegiatan Penguatan dan Pendampingan Kelembagaan Kelompok Tani Hutan </t>
  </si>
  <si>
    <t>Kegiatan Pelaksanaan Penyuluhan Kehutanan Provinsi dan Pemberdayaan Masyarakat di Bidang Kehutanan (DBH DR), Sub Kegiatan Penyiapan dan Pengembangan Perhutanan Sosial</t>
  </si>
  <si>
    <t>KPA Dinas Kehutanan Provinsi Kalimantan Timur UPTD KPHP Berau Utara Kegiatan Pelaksanaan Penyuluhan Kehutanan Provinsi dan Pemberdayaan Masyarakat di Bidang Kehutanan (DBH DR), Sub Kegiatan Penyiapan dan Pengembangan Perhutanan Sosial</t>
  </si>
  <si>
    <t>DPA-SKPD Belanja Langsung ( BL ) Dinas Kehutanan Provinsi Kalimantan Timur UPTD KPHP Berau Utara Kegiatan Pelaksanaan Penyuluhan Kehutanan Provinsi dan Pemberdayaan Masyarakat di Bidang Kehutanan (DBH DR), Sub Kegiatan Penyiapan dan Pengembangan Perhutanan Sosial</t>
  </si>
  <si>
    <t>Kegiatan Perencanaan, Penganggaran, dan Evaluasi Kinerja Perangkat Daerah (DBH DR), Sub Kegiatan Penyusunan Dokumen Perencanaan Perangkat Daerah</t>
  </si>
  <si>
    <t>Kegiatan Pengelolaan Rencana Tata Hutan Kesatuan Pengelolaan Hutan (KPH) Kewenangan Provinsi (DBH DR), Sub Kegiatan Penyusunan Rancang Bangun Tata Hutan Wilayah Kesatuan Pengelolaan Hutan</t>
  </si>
  <si>
    <t>Kegiatan Pengelolaan Rencana Tata Hutan Kesatuan Pengelolaan Hutan (KPH) Kewenangan Provinsi (DBH DR), Sub Kegiatan Penyediaan dan Pemeliharaan Sarana Prasarana Operasionalisasi KPH</t>
  </si>
  <si>
    <t>Kegiatan Pelaksanaan Rehabilitasi di Luar Kawasan Hutan Negara (DBH DR), Sub Kegiatan Pembangunan Penghijauan Lingkungan di Luar Kawasan Hutan Negara</t>
  </si>
  <si>
    <t>Kegiatan Pelaksanaan Rehabilitasi di Luar Kawasan Hutan Negara (DBH DR), Sub Kegiatan Pembangunan Hutan Rakyat di Luar Kawasan Hutan Negara</t>
  </si>
  <si>
    <t>Kegiatan Pelaksanaan Perlindungan Hutan di Hutan Lindung dan Hutan Produksi (DBH DR), Sub Kegiatan Koordinasi, Sinkronisasi dan Pelaksanaan Perlindungan Hutan</t>
  </si>
  <si>
    <t>Kegiatan Pelaksanaan Perlindungan Hutan di Hutan Lindung dan Hutan Produksi (DBH DR), Sub Kegiatan Koordinasi, Sinkronisasi dan Pelaksanaan Pencegahan/Penanggulangan Kebakaran Hutan dan Lahan</t>
  </si>
  <si>
    <t>DPA-SKPD Belanja Langsung ( BL ) Dinas Kehutanan Provinsi Kalimantan Timur UPTD KPHP Berau Utara Kegiatan Pelaksanaan Perlindungan Hutan di Hutan Lindung dan Hutan Produksi (DBH DR), Sub Kegiatan Koordinasi, Sinkronisasi dan Pelaksanaan Pencegahan/Penanggulangan Kebakaran Hutan dan Lahan</t>
  </si>
  <si>
    <t>3.28.03.1.05.05.02</t>
  </si>
  <si>
    <t>3.28.03.1.05.04.02</t>
  </si>
  <si>
    <t>3.28.03.1.04.02.02</t>
  </si>
  <si>
    <t>3.28.03.1.04.04.02</t>
  </si>
  <si>
    <t>3.28.03.1.01.03.02</t>
  </si>
  <si>
    <t>3.28.05.1.01.03.02</t>
  </si>
  <si>
    <t>3.28.03.1.01.01.02</t>
  </si>
  <si>
    <t>3.28.01.1.01.01.02</t>
  </si>
  <si>
    <t>3.28.05.1.01.02.02</t>
  </si>
  <si>
    <t>KPA Dinas Kehutanan Provinsi Kalimantan Timur UPTD KPHP Berau Utara Kegiatan Pelaksanaan Rehabilitasi di Luar Kawasan Hutan Negara (DBH DR), Sub Kegiatan Pembangunan Hutan Rakyat di Luar Kawasan Hutan Negara</t>
  </si>
  <si>
    <t>KPA Dinas Kehutanan Provinsi Kalimantan Timur UPTD KPHP Berau Utara Kegiatan Pelaksanaan Perlindungan Hutan di Hutan Lindung dan Hutan Produksi (DBH DR), Sub Kegiatan Koordinasi, Sinkronisasi dan Pelaksanaan Pencegahan/Penanggulangan Kebakaran Hutan dan Lahan</t>
  </si>
  <si>
    <t>KPA Dinas Kehutanan Provinsi Kalimantan Timur UPTD KPHP Berau Utara  Kegiatan Pelaksanaan Perlindungan Hutan di Hutan Lindung dan Hutan Produksi (DBH DR), Sub Kegiatan Koordinasi, Sinkronisasi dan Pelaksanaan Perlindungan Hutan</t>
  </si>
  <si>
    <t>DPA-SKPD Belanja Langsung ( BL ) Dinas Kehutanan Provinsi Kalimantan Timur UPTD KPHP Berau Utara Kegiatan Pelaksanaan Perlindungan Hutan di Hutan Lindung dan Hutan Produksi (DBH DR), Sub Kegiatan Koordinasi, Sinkronisasi dan Pelaksanaan Perlindungan Hutan</t>
  </si>
  <si>
    <t>DPA-SKPD Belanja Langsung ( BL ) Dinas Kehutanan Provinsi Kalimantan Timur UPTD KPHP Berau Utara Kegiatan Pelaksanaan Rehabilitasi di Luar Kawasan Hutan Negara (DBH DR), Sub Kegiatan Pembangunan Hutan Rakyat di Luar Kawasan Hutan Negara</t>
  </si>
  <si>
    <t>KPA Dinas Kehutanan Provinsi Kalimantan Timur UPTD KPHP Berau Utara  Kegiatan Pelaksanaan Rehabilitasi di Luar Kawasan Hutan Negara (DBH DR), Sub Kegiatan Pembangunan Penghijauan Lingkungan di Luar Kawasan Hutan Negara</t>
  </si>
  <si>
    <t>DPA-SKPD Belanja Langsung ( BL ) Dinas Kehutanan Provinsi Kalimantan Timur UPTD KPHP Berau Utara Kegiatan Pelaksanaan Rehabilitasi di Luar Kawasan Hutan Negara (DBH DR), Sub Kegiatan Pembangunan Penghijauan Lingkungan di Luar Kawasan Hutan Negara</t>
  </si>
  <si>
    <t xml:space="preserve">KPA Dinas Kehutanan Provinsi Kalimantan Timur UPTD KPHP Berau Utara Kegiatan Pengelolaan Rencana Tata Hutan Kesatuan Pengelolaan Hutan (KPH) Kewenangan Provinsi (DBH DR), Sub Kegiatan Penyediaan dan Pemeliharaan Sarana Prasarana Operasionalisasi KPH </t>
  </si>
  <si>
    <t>DPA-SKPD Belanja Langsung ( BL ) Dinas Kehutanan Provinsi Kalimantan Timur UPTD KPHP Berau Utara Kegiatan Pengelolaan Rencana Tata Hutan Kesatuan Pengelolaan Hutan (KPH) Kewenangan Provinsi (DBH DR), Sub Kegiatan Penyediaan dan Pemeliharaan Sarana Prasarana Operasionalisasi KPH</t>
  </si>
  <si>
    <t>KPA Dinas Kehutanan Provinsi Kalimantan Timur UPTD KPHP Berau Utara Kegiatan Pengelolaan Rencana Tata Hutan Kesatuan Pengelolaan Hutan (KPH) Kewenangan Provinsi (DBH DR), Sub Kegiatan Penyusunan Rancang Bangun Tata Hutan Wilayah Kesatuan Pengelolaan Hutan</t>
  </si>
  <si>
    <t>DPA-SKPD Belanja Langsung ( BL ) Dinas Kehutanan Provinsi Kalimantan Timur UPTD KPHP Berau Utara Kegiatan Pengelolaan Rencana Tata Hutan Kesatuan Pengelolaan Hutan (KPH) Kewenangan Provinsi (DBH DR), Sub Kegiatan Penyusunan Rancang Bangun Tata Hutan Wilayah Kesatuan Pengelolaan Hutan</t>
  </si>
  <si>
    <t>KPA Dinas Kehutanan Provinsi Kalimantan Timur UPTD KPHP Berau Utara Kegiatan Perencanaan, Penganggaran, dan Evaluasi Kinerja Perangkat Daerah (DBH DR), Sub Kegiatan Penyusunan Dokumen Perencanaan Perangkat Daerah</t>
  </si>
  <si>
    <t>DPA-SKPD Belanja Langsung ( BL ) Dinas Kehutanan Provinsi Kalimantan Timur UPTD KPHP Berau Utara Kegiatan Perencanaan, Penganggaran, dan Evaluasi Kinerja Perangkat Daerah (DBH DR), Sub Kegiatan Penyusunan Dokumen Perencanaan Perangkat Daerah</t>
  </si>
  <si>
    <t>Erwin Supriadi, A.Md.</t>
  </si>
  <si>
    <t>19820520 201503 1 002</t>
  </si>
  <si>
    <t>NIP. 19820520 201503 1 002</t>
  </si>
  <si>
    <t>Penyuluh Kehutanan Terampil</t>
  </si>
  <si>
    <t>Erwin, S. Kom</t>
  </si>
  <si>
    <t>Sayid Hamzah Hairid, S.Hut</t>
  </si>
  <si>
    <t>Madinah, S. Hut</t>
  </si>
  <si>
    <t>Nurul Inayah, S. Kom</t>
  </si>
  <si>
    <t>Ali Akbar, A. Md</t>
  </si>
  <si>
    <t>Muhamad Irianto</t>
  </si>
  <si>
    <t>Muhamad Muhaimin</t>
  </si>
  <si>
    <t>Restu Prayoga Bintoro</t>
  </si>
  <si>
    <t>Acep Muhamad Yusup Purnama</t>
  </si>
  <si>
    <t>Ferdi Julian</t>
  </si>
  <si>
    <t>Tamba Preston Raja Wiranata, S. Hut</t>
  </si>
  <si>
    <t>Program Administrasi Kepegawaian Perangkat Daerah, Kegiatan Pendidikan dan Pelatihan Pegawai Berdasarkan Tugas dan Fungsi Tahun Anggaran 2022</t>
  </si>
  <si>
    <t>Program Administrasi Umum Perangkat Daerah,  Kegiatan Penyelenggaraan Rapat Koordinasi dan Konsultasi SKPD Tahun Anggaran 2022</t>
  </si>
  <si>
    <t>Program Pemanfaatan Hutan di Kawasan Hutan Produksi dan Hutan Lindung, Kegiatan Pelaksanaan Pemanfaatan Hutan di KPH Tahun Anggaran 2022</t>
  </si>
  <si>
    <t>Program Pelaksanaan Perlindungan Hutan di Hutan Lindung dan Hutan Produksi, Kegiatan Koordinasi, Sinkronisasi dan Pelaksanaan Perlindungan Hutan Tahun Anggaran 2022</t>
  </si>
  <si>
    <t>KPA Dinas Kehutanan Provinsi Kalimantan Timur UPTD KPHP Berau Utara Program Administrasi Kepegawaian Perangkat Daerah, Kegiatan Pendidikan dan Pelatihan Pegawai Berdasarkan Tugas dan Fungsi Tahun Anggaran 2022</t>
  </si>
  <si>
    <t>KPA Dinas Kehutanan Provinsi Kalimantan Timur UPTD KPHP Berau Utara Program  Administrasi Umum Perangkat Daerah, Kegiatan Penyelenggaraan Rapat Koordinasi dan Konsultasi SKPD Tahun Anggaran 2022</t>
  </si>
  <si>
    <t>KPA Dinas Kehutanan Provinsi Kalimantan Timur UPTD KPHP Berau Utara Program Pemanfaatan Hutan di Kawasan Hutan Produksi dan Hutan Lindung, Kegiatan Pelaksanaan Pemanfaatan Hutan di KPH Tahun Anggaran 2022</t>
  </si>
  <si>
    <t>KPA Dinas Kehutanan Provinsi Kalimantan Timur UPTD KPHP Berau Utara Program Pelaksanaan Perlindungan Hutan di Hutan Lindung dan Hutan Produksi, Kegiatan Koordinasi, Sinkronisasi dan Pelaksanaan Perlindungan Hutan Tahun Anggaran 2022</t>
  </si>
  <si>
    <t>Kegiatan Pelaksanaan Penyuluhan Kehutanan Provinsi dan Pemberdayaan Masyarakat di Bidang Kehutanan (DBH DR) , Sub Kegiatan Penguatan dan Pendampingan Kelembagaan Kelompok Tani Hutan Tahun Anggaran 2022</t>
  </si>
  <si>
    <t>Kegiatan Perencanaan, Penganggaran, dan Evaluasi Kinerja Perangkat Daerah (DBH DR), Sub Kegiatan Penyusunan Dokumen Perencanaan Perangkat Daerah Tahun Anggaran 2022</t>
  </si>
  <si>
    <t>Kegiatan Pengelolaan Rencana Tata Hutan Kesatuan Pengelolaan Hutan (KPH) Kewenangan Provinsi (DBH DR), Sub Kegiatan Penyusunan Rancang Bangun Tata Hutan Wilayah Kesatuan Pengelolaan Hutan Tahun Anggaran 2022</t>
  </si>
  <si>
    <t>Kegiatan Pelaksanaan Penyuluhan Kehutanan Provinsi dan Pemberdayaan Masyarakat di Bidang Kehutanan (DBH DR), Sub Kegiatan Penyiapan dan Pengembangan Perhutanan Sosia Tahunl Anggaran 2022</t>
  </si>
  <si>
    <t>Kegiatan Pengelolaan Rencana Tata Hutan Kesatuan Pengelolaan Hutan (KPH) Kewenangan Provinsi (DBH DR), Sub Kegiatan Penyediaan dan Pemeliharaan Sarana Prasarana Operasionalisasi KPH Tahun Anggaran 2022</t>
  </si>
  <si>
    <t>Kegiatan Pelaksanaan Rehabilitasi di Luar Kawasan Hutan Negara (DBH DR), Sub Kegiatan Pembangunan Penghijauan Lingkungan di Luar Kawasan Hutan Negara Tahun Anggaran 2022</t>
  </si>
  <si>
    <t>Program Pengelolaan Hutan, Kegiatan Pelaksanaan Rehabilitasi di Luar Kawasan Hutan Negara (DBH DR), Sub Kegiatan Pembangunan Hutan Rakyat di Luar Kawasan Hutan Negara Tahun Anggaran 2022</t>
  </si>
  <si>
    <t>Kegiatan Pelaksanaan Perlindungan Hutan di Hutan Lindung dan Hutan Produksi (DBH DR), Sub Kegiatan Koordinasi, Sinkronisasi dan Pelaksanaan Perlindungan Hutan Tahun Anggaran 2022</t>
  </si>
  <si>
    <t>Kegiatan Pelaksanaan Perlindungan Hutan di Hutan Lindung dan Hutan Produksi (DBH DR), Sub Kegiatan Koordinasi, Sinkronisasi dan Pelaksanaan Pencegahan/Penanggulangan Kebakaran Hutan dan Lahan Tahun Anggaran 2022</t>
  </si>
  <si>
    <t>Program Administrasi Umum Perangkat Daerah, Kegiatan Penyelenggaraan Rapat Koordinasi dan Konsultasi SKPD Tahun Anggaran 2022</t>
  </si>
  <si>
    <t>DPA-SKPD Belanja Langsung ( BL ) Dinas Kehutanan Provinsi Kalimantan Timur UPTD KPHP Berau Utara Program  Administrasi Kepegawaian Perangkat Daerah, Kegiatan Pendidikan dan Pelatihan Pegawai Berdasarkan Tugas dan Fungsi Tahun Anggaran 2022</t>
  </si>
  <si>
    <t>DPA-SKPD Belanja Langsung ( BL ) Dinas Kehutanan Provinsi Kalimantan Timur UPTD KPHP Berau Utara Program Pemanfaatan Hutan di Kawasan Hutan Produksi dan Hutan Lindung, Kegiatan Pelaksanaan Pemanfaatan Hutan di KPH Tahun Anggaran 2022</t>
  </si>
  <si>
    <t>DPA-SKPD Belanja Langsung ( BL ) Dinas Kehutanan Provinsi Kalimantan Timur UPTD KPHP Berau Utara Program Pelaksanaan Perlindungan Hutan di Hutan Lindung dan Hutan Produksi,  Kegiatan Koordinasi, Sinkronisasi dan Pelaksanaan Perlindungan Hutan Tahun Anggaran 2022</t>
  </si>
  <si>
    <t>Tanjung Redeb,                                         2022</t>
  </si>
  <si>
    <t>Tanjung Redeb,                             2022</t>
  </si>
  <si>
    <t xml:space="preserve">Jalan Manggis Rt. 11 Tanjung Redeb-Berau Kode Pos 77311                                                                            Email : uptdkphpberauutara@gmail.com
</t>
  </si>
  <si>
    <t>Nomor : 090/             /KPHP/BU-III/2022</t>
  </si>
  <si>
    <t xml:space="preserve">Jalan Manggis Rt. 11 Tanjung Redeb-Berau Kode Pos 77311                                                                                 Email : uptdkphpberauutara@gmail.com
</t>
  </si>
  <si>
    <t xml:space="preserve">Jalan Manggis Rt. 11 Tanjung Redeb-Berau Kode Pos 77311                                                                                      Email : uptdkphpberauutara@gmail.com
</t>
  </si>
  <si>
    <t xml:space="preserve">Jalan Manggis Rt. 11 Tanjung Redeb-Berau Kode Pos 77311                                                                        Email : uptdkphpberauutara@gmail.com
</t>
  </si>
  <si>
    <t>Nomor  : 090/               /KPHP/BU-III/2022</t>
  </si>
  <si>
    <t xml:space="preserve">Jalan Manggis Rt. 11 Tanjung Redeb-Berau Kode Pos 77311                                                                        Email :uptdkphpberauutara@gmail.com
</t>
  </si>
  <si>
    <t>Nomor  : 090/               /KPHP/BU-II/2022</t>
  </si>
  <si>
    <t xml:space="preserve">Jalan Manggis Rt. 11 Tanjung Redeb-Berau Kode Pos 77311                                                                        Email : uptdkphpberauutara@gmail.com
</t>
  </si>
  <si>
    <t>Tanjung Redeb,                                            2022</t>
  </si>
  <si>
    <t xml:space="preserve">                              2022</t>
  </si>
  <si>
    <t>Setuju dan Lunas di bayar tanggal                                      2022</t>
  </si>
  <si>
    <t xml:space="preserve">                                       2022</t>
  </si>
  <si>
    <t>2022</t>
  </si>
  <si>
    <t>Setuju dan Lunas di bayar tanggal                                    2022</t>
  </si>
  <si>
    <t xml:space="preserve">                                                2022</t>
  </si>
  <si>
    <t>DPA-SKPD Belanja Langsung ( BL ) Dinas Kehutanan Provinsi Kalimantan Timur UPTD KPHP Berau Utara Program Administrasi Umum Perangkat Daerah, Kegiatan Penyelenggaraan Rapat Koordinasi dan Konsultasi SKPD Tahun Anggaran 2022</t>
  </si>
  <si>
    <t>Kegiatan Administrasi Kepegawaian Perangkat Daerah, Sub Kegiatan Pendidikan dan Pelatihan Pegawai Berdasarkan Tugas dan Fungsi</t>
  </si>
  <si>
    <t>Kegiatan Administrasi Umum Perangkat Daerah, Sub Kegiatan Penyelenggaraan Rapat Koordinasi dan Konsultasi SKPD</t>
  </si>
  <si>
    <t>Kegiatan Pemanfaatan Hutan di Kawasan Hutan Produksi dan Hutan Lindung, Sub Kegiatan Koordinasi dan Sinkronisasi Pengendalian Izin Usaha atau Kerjasama Pemanfaatan di Kawasan Hutan Produksi</t>
  </si>
  <si>
    <t>Kegiatan Pelaksanaan Perlindungan Hutan di Hutan Lindung dan Hutan Produksi, Sub Kegiatan Koordinasi, Sinkronisasi dan Pelaksanaan Perlindungan Hutan</t>
  </si>
  <si>
    <t>Kegiatan Pengelolaan Rencana Tata Hutan Kesatuan Pengelolaan Hutan (KPH) Kewenangan Provinsi, Sub Kegiatan Penyediaan dan Pemeliharaan Sarana Prasarana Operasionalisasi KPH</t>
  </si>
  <si>
    <t>Kegiatan Rencana Pengelolaan Kesatuan Pengelolaan Hutan kecuali pada Kesatuan Pengelolaan Hutan Konservasi (KPHK), Sub Kegiatan Penyusunan Rencana Pengelolaan Kesatuan Pengelolaan Hutan</t>
  </si>
  <si>
    <t>Kegiatan Pemanfaatan Hutan di Kawasan Hutan Produksi dan Hutan Lindung, Sub Kegiatan Penyediaan Data dan Informasi Wilayah Usaha di Kawasan Hutan Produksi</t>
  </si>
  <si>
    <t>Kegiatan Pelaksanaan Rehabilitasi di Luar Kawasan Hutan Negara, Sub Kegiatan Pembangunan Hutan Rakyat di Luar Kawasan Hutan Negara</t>
  </si>
  <si>
    <t>Kegiatan Pelaksanaan Rehabilitasi di Luar Kawasan Hutan Negara, Sub Kegiatan Pembangunan Penghijauan Lingkungan di Luar Kawasan Hutan Negara</t>
  </si>
  <si>
    <t>Kegiatan Pelaksanaan Perlindungan Hutan di Hutan Lindung dan Hutan Produksi, Sub Kegiatan Pencegahan dan Pembatasan Kerusakan Hutan</t>
  </si>
  <si>
    <t>Kegiatan Pelaksanaan Perlindungan Hutan di Hutan Lindung dan Hutan Produksi, Sub Kegiatan Koordinasi, Sinkronisasi dan Pelaksanaan Pencegahan/Penanggulangan Kebakaran Hutan dan Lahan</t>
  </si>
  <si>
    <t>Kegiatan Pelaksanaan Penyuluhan Kehutanan Provinsi dan Pemberdayaan Masyarakat di Bidang Kehutanan, Sub Kegiatan Penguatan dan Pendampingan Kelembagaan Kelompok Tani Hutan</t>
  </si>
  <si>
    <t>Kegiatan Pelaksanaan Penyuluhan Kehutanan Provinsi dan Pemberdayaan Masyarakat di Bidang Kehutanan, Sub Kegiatan Penyiapan dan Pengembangan Perhutanan Sosial</t>
  </si>
  <si>
    <t>3.28.01.1.05.09</t>
  </si>
  <si>
    <t>3.28.01.1.06.09</t>
  </si>
  <si>
    <t>3.28.03.1.03.04</t>
  </si>
  <si>
    <t>3.28.03.1.05.04</t>
  </si>
  <si>
    <t>3.28.03.1.01.03</t>
  </si>
  <si>
    <t>3.28.03.1.02.01</t>
  </si>
  <si>
    <t>3.28.03.1.03.01</t>
  </si>
  <si>
    <t>3.28.03.1.04.02</t>
  </si>
  <si>
    <t>3.28.03.1.04.04</t>
  </si>
  <si>
    <t>3.28.03.1.05.02</t>
  </si>
  <si>
    <t>3.28.03.1.05.05</t>
  </si>
  <si>
    <t>3.28.05.1.01.02</t>
  </si>
  <si>
    <t>3.28.05.1.01.03</t>
  </si>
  <si>
    <t>KPA Dinas Kehutanan Provinsi Kalimantan Timur UPTD KPHP Berau Utara Kegiatan Administrasi Kepegawaian Perangkat Daerah, Sub Kegiatan Pendidikan dan Pelatihan Pegawai Berdasarkan Tugas dan Fungsi Tahun Anggaran 2022</t>
  </si>
  <si>
    <t>KPA Dinas Kehutanan Provinsi Kalimantan Timur UPTD KPHP Berau Utara Kegiatan Administrasi Umum Perangkat Daerah, Sub Kegiatan Penyelenggaraan Rapat Koordinasi dan Konsultasi SKPD Tahun Anggaran 2022</t>
  </si>
  <si>
    <t>KPA Dinas Kehutanan Provinsi Kalimantan Timur UPTD KPHP Berau Utara Kegiatan Pemanfaatan Hutan di Kawasan Hutan Produksi dan Hutan Lindung, Sub Kegiatan Koordinasi dan Sinkronisasi Pengendalian Izin Usaha atau Kerjasama Pemanfaatan di Kawasan Hutan Produksi Tahun Anggaran 2022</t>
  </si>
  <si>
    <t>KPA Dinas Kehutanan Provinsi Kalimantan Timur UPTD KPHP Berau Utara Kegiatan Pelaksanaan Perlindungan Hutan di Hutan Lindung dan Hutan Produksi, Sub Kegiatan Koordinasi, Sinkronisasi dan Pelaksanaan Perlindungan Hutan Tahun Anggaran 2022</t>
  </si>
  <si>
    <t>KPA Dinas Kehutanan Provinsi Kalimantan Timur UPTD KPHP Berau Utara Kegiatan Pengelolaan Rencana Tata Hutan Kesatuan Pengelolaan Hutan (KPH) Kewenangan Provinsi, Sub Kegiatan Penyediaan dan Pemeliharaan Sarana Prasarana Operasionalisasi KPH Tahun Anggaran 2022</t>
  </si>
  <si>
    <t>KPA Dinas Kehutanan Provinsi Kalimantan Timur UPTD KPHP Berau Utara Kegiatan Rencana Pengelolaan Kesatuan Pengelolaan Hutan kecuali pada Kesatuan Pengelolaan Hutan Konservasi (KPHK), Sub Kegiatan Penyusunan Rencana Pengelolaan Kesatuan Pengelolaan Hutan Tahun Anggaran 2022</t>
  </si>
  <si>
    <t>KPA Dinas Kehutanan Provinsi Kalimantan Timur UPTD KPHP Berau Utara Kegiatan Pemanfaatan Hutan di Kawasan Hutan Produksi dan Hutan Lindung, Sub Kegiatan Penyediaan Data dan Informasi Wilayah Usaha di Kawasan Hutan Produksi Tahun Anggaran 2022</t>
  </si>
  <si>
    <t>KPA Dinas Kehutanan Provinsi Kalimantan Timur UPTD KPHP Berau Utara Kegiatan Pelaksanaan Rehabilitasi di Luar Kawasan Hutan Negara, Sub Kegiatan Pembangunan Hutan Rakyat di Luar Kawasan Hutan Negara Tahun Anggaran 2022</t>
  </si>
  <si>
    <t>KPA Dinas Kehutanan Provinsi Kalimantan Timur UPTD KPHP Berau Utara Kegiatan Pelaksanaan Rehabilitasi di Luar Kawasan Hutan Negara, Sub Kegiatan Pembangunan Penghijauan Lingkungan di Luar Kawasan Hutan Negara Tahun Anggaran 2022</t>
  </si>
  <si>
    <t>KPA Dinas Kehutanan Provinsi Kalimantan Timur UPTD KPHP Berau Utara Kegiatan Pelaksanaan Perlindungan Hutan di Hutan Lindung dan Hutan Produksi, Sub Kegiatan Pencegahan dan Pembatasan Kerusakan Hutan Tahun Anggaran 2022</t>
  </si>
  <si>
    <t>KPA Dinas Kehutanan Provinsi Kalimantan Timur UPTD KPHP Berau Utara Kegiatan Pelaksanaan Perlindungan Hutan di Hutan Lindung dan Hutan Produksi, Sub Kegiatan Koordinasi, Sinkronisasi dan Pelaksanaan Pencegahan/Penanggulangan Kebakaran Hutan dan Lahan Tahun Anggaran 2022</t>
  </si>
  <si>
    <t>KPA Dinas Kehutanan Provinsi Kalimantan Timur UPTD KPHP Berau Utara Kegiatan Pelaksanaan Penyuluhan Kehutanan Provinsi dan Pemberdayaan Masyarakat di Bidang Kehutanan, Sub Kegiatan Penguatan dan Pendampingan Kelembagaan Kelompok Tani Hutan Tahun Anggaran 2022</t>
  </si>
  <si>
    <t>KPA Dinas Kehutanan Provinsi Kalimantan Timur UPTD KPHP Berau Utara Kegiatan Pelaksanaan Penyuluhan Kehutanan Provinsi dan Pemberdayaan Masyarakat di Bidang Kehutanan, Sub Kegiatan Penyiapan dan Pengembangan Perhutanan Sosial Tahun Anggaran 2022</t>
  </si>
  <si>
    <t>DPA-SKPD Belanja Langsung ( BL ) Dinas Kehutanan Provinsi Kalimantan Timur UPTD KPHP Berau Utara Kegiatan Administrasi Kepegawaian Perangkat Daerah, Sub Kegiatan Pendidikan dan Pelatihan Pegawai Berdasarkan Tugas dan Fungsi</t>
  </si>
  <si>
    <t>DPA-SKPD Belanja Langsung ( BL ) Dinas Kehutanan Provinsi Kalimantan Timur UPTD KPHP Berau Utara Kegiatan Administrasi Umum Perangkat Daerah, Sub Kegiatan Penyelenggaraan Rapat Koordinasi dan Konsultasi SKPD</t>
  </si>
  <si>
    <t>DPA-SKPD Belanja Langsung ( BL ) Dinas Kehutanan Provinsi Kalimantan Timur UPTD KPHP Berau Utara Kegiatan Pemanfaatan Hutan di Kawasan Hutan Produksi dan Hutan Lindung, Sub Kegiatan Koordinasi dan Sinkronisasi Pengendalian Izin Usaha atau Kerjasama Pemanfaatan di Kawasan Hutan Produksi</t>
  </si>
  <si>
    <t>DPA-SKPD Belanja Langsung ( BL ) Dinas Kehutanan Provinsi Kalimantan Timur UPTD KPHP Berau Utara Kegiatan Pelaksanaan Perlindungan Hutan di Hutan Lindung dan Hutan Produksi, Sub Kegiatan Koordinasi, Sinkronisasi dan Pelaksanaan Perlindungan Hutan</t>
  </si>
  <si>
    <t>DPA-SKPD Belanja Langsung ( BL ) Dinas Kehutanan Provinsi Kalimantan Timur UPTD KPHP Berau Utara Kegiatan Pengelolaan Rencana Tata Hutan Kesatuan Pengelolaan Hutan (KPH) Kewenangan Provinsi, Sub Kegiatan Penyediaan dan Pemeliharaan Sarana Prasarana Operasionalisasi KPH</t>
  </si>
  <si>
    <t>DPA-SKPD Belanja Langsung ( BL ) Dinas Kehutanan Provinsi Kalimantan Timur UPTD KPHP Berau Utara Kegiatan Rencana Pengelolaan Kesatuan Pengelolaan Hutan kecuali pada Kesatuan Pengelolaan Hutan Konservasi (KPHK), Sub Kegiatan Penyusunan Rencana Pengelolaan Kesatuan Pengelolaan Hutan</t>
  </si>
  <si>
    <t>DPA-SKPD Belanja Langsung ( BL ) Dinas Kehutanan Provinsi Kalimantan Timur UPTD KPHP Berau Utara Kegiatan Pemanfaatan Hutan di Kawasan Hutan Produksi dan Hutan Lindung, Sub Kegiatan Penyediaan Data dan Informasi Wilayah Usaha di Kawasan Hutan Produksi</t>
  </si>
  <si>
    <t>DPA-SKPD Belanja Langsung ( BL ) Dinas Kehutanan Provinsi Kalimantan Timur UPTD KPHP Berau Utara Kegiatan Pelaksanaan Rehabilitasi di Luar Kawasan Hutan Negara, Sub Kegiatan Pembangunan Hutan Rakyat di Luar Kawasan Hutan Negara</t>
  </si>
  <si>
    <t>DPA-SKPD Belanja Langsung ( BL ) Dinas Kehutanan Provinsi Kalimantan Timur UPTD KPHP Berau Utara Kegiatan Pelaksanaan Rehabilitasi di Luar Kawasan Hutan Negara, Sub Kegiatan Pembangunan Penghijauan Lingkungan di Luar Kawasan Hutan Negara</t>
  </si>
  <si>
    <t>DPA-SKPD Belanja Langsung ( BL ) Dinas Kehutanan Provinsi Kalimantan Timur UPTD KPHP Berau Utara Kegiatan Pelaksanaan Perlindungan Hutan di Hutan Lindung dan Hutan Produksi, Sub Kegiatan Pencegahan dan Pembatasan Kerusakan Hutan</t>
  </si>
  <si>
    <t>DPA-SKPD Belanja Langsung ( BL ) Dinas Kehutanan Provinsi Kalimantan Timur UPTD KPHP Berau Utara Kegiatan Pelaksanaan Perlindungan Hutan di Hutan Lindung dan Hutan Produksi, Sub Kegiatan Koordinasi, Sinkronisasi dan Pelaksanaan Pencegahan/Penanggulangan Kebakaran Hutan dan Lahan</t>
  </si>
  <si>
    <t>DPA-SKPD Belanja Langsung ( BL ) Dinas Kehutanan Provinsi Kalimantan Timur UPTD KPHP Berau Utara Kegiatan Pelaksanaan Penyuluhan Kehutanan Provinsi dan Pemberdayaan Masyarakat di Bidang Kehutanan, Sub Kegiatan Penguatan dan Pendampingan Kelembagaan Kelompok Tani Hutan</t>
  </si>
  <si>
    <t>DPA-SKPD Belanja Langsung ( BL ) Dinas Kehutanan Provinsi Kalimantan Timur UPTD KPHP Berau Utara Kegiatan Pelaksanaan Penyuluhan Kehutanan Provinsi dan Pemberdayaan Masyarakat di Bidang Kehutanan, Sub Kegiatan Penyiapan dan Pengembangan Perhutanan Sosial</t>
  </si>
  <si>
    <t>MURNI 2022</t>
  </si>
  <si>
    <t>DBH SDA DR 2022</t>
  </si>
  <si>
    <t xml:space="preserve">4. </t>
  </si>
  <si>
    <t>Berdasarkan Surat  Perjalanan Dinas (SPD) Nomor : 090/      / KPHP/BU-II/2022 tanggal  07 Januari 2022 dengan ini kami menyatakan dengan sesungguhnya bahwa :</t>
  </si>
  <si>
    <t>Berdasarkan Surat  Perjalanan Dinas (SPD) Nomor : 090/      / KPHP/BU-II/2021 tanggal  07 Januari 2022 dengan ini kami menyatakan dengan sesungguhnya bahwa :</t>
  </si>
  <si>
    <t>Berdasarkan Surat Perjalanan Dinas (SPD) Nomor : 090/      /KPHP/BU-II/2022 Tanggal  07 Januari 2022 dengan ini saya menyatakan dengan sesungguhnya bahwa selama melaksanakan perjalanan dinas dari tanggal 11 s/d 14 Januari 2022 tidak menginap di Hotel/Penginapan yang telah ditentukan.</t>
  </si>
  <si>
    <t>Berdasarkan Surat Perjalanan Dinas (SPD) Nomor : 090/       /KPHP/BU-II/2022 Tanggal  07 Januari 2022 dengan ini saya menyatakan dengan sesungguhnya bahwa selama melaksanakan perjalanan dinas dari tanggal 11 s/d 14 Januari 2022 tidak menginap di Hotel/Penginapan yang telah ditentukan.</t>
  </si>
  <si>
    <t>3 (Tiga) Hari</t>
  </si>
  <si>
    <t>3 Hari X  Rp 420.000</t>
  </si>
  <si>
    <t>Biaya Perjalanan Dinas Luar Daerah ke Bulungan  An. M. Rico Sadewa  SPT Nomor : 090/    79    /KPHP/BU-II/2022, tanggal 25 Februari 2022</t>
  </si>
  <si>
    <t>2 malam x Rp 804.000 x 30%</t>
  </si>
  <si>
    <t>Berdasarkan Surat  Perjalanan Dinas (SPD) Nomor : 090/83/ KPHP/BU-II/2022 tanggal  25 Februari 2022 dengan ini kami menyatakan dengan sesungguhnya bahwa :</t>
  </si>
  <si>
    <t>Berdasarkan Surat Perjalanan Dinas (SPD) Nomor : 090/83/KPHP/BU-II/2022 Tanggal  25 Februari 2022 dengan ini saya menyatakan dengan sesungguhnya bahwa selama melaksanakan perjalanan dinas dari tanggal 01 s/d 03 Maret 2022 tidak menginap di Hotel/Penginapan yang telah ditentukan.</t>
  </si>
  <si>
    <t>Melaksanakan Perjalanan Dinas Koordinasi Penyusunan Rencana Pengelolaan KPH, (Pengumpulan Data Sosial)</t>
  </si>
  <si>
    <t>16 Maret 2022</t>
  </si>
  <si>
    <t>18 Maret 2022</t>
  </si>
  <si>
    <t>Pada tanggal :             Maret 2022</t>
  </si>
  <si>
    <t xml:space="preserve">Jalan Manggis Rt. 11 Tanjung Redeb-Berau Kode Pos 77311                                                                         Email : uptdkphpberauutara@gmail.com
</t>
  </si>
  <si>
    <t>Kp. Tasuk dan Samburakat</t>
  </si>
  <si>
    <t>Ananda Putri</t>
  </si>
  <si>
    <t>Tenaga Kontrak</t>
  </si>
  <si>
    <t>17 Maret 2022</t>
  </si>
  <si>
    <t>Emmy Astutie / 196504071988022001</t>
  </si>
  <si>
    <t>16 Mare 2022</t>
  </si>
  <si>
    <t>Kampung Teluk Semanting dan Tanjung Batu</t>
  </si>
  <si>
    <t>Kp. Teluk Semanting</t>
  </si>
  <si>
    <t>Kp. Tanjung Batu</t>
  </si>
  <si>
    <t>Tanjung Redeb - Tanjung Batu</t>
  </si>
  <si>
    <t>3  Hari X  Rp 430.000</t>
  </si>
  <si>
    <t>2 malam x Rp 250.000</t>
  </si>
  <si>
    <t xml:space="preserve">Tanjung Batu  - Tanjung Redeb </t>
  </si>
  <si>
    <t>3 Hari X  Rp 430.000</t>
  </si>
  <si>
    <t>2 Malam x Rp 250.000</t>
  </si>
  <si>
    <t>Nomor : 090/132 /KPHP/BU-II/2022</t>
  </si>
  <si>
    <t>Nomor : 090/134/KPHP/BU-II/2022</t>
  </si>
  <si>
    <t>Nomor : 090/133/KPHP/BU-II/2022</t>
  </si>
  <si>
    <t>Biaya Perjalanan Dinas Dalam Daerah ke Tanjung Batu  An. Romy Oktavianto  SPT Nomor : 090/   131   /KPHP/BU-II/2022, tanggal 15 Maret 2022</t>
  </si>
  <si>
    <t>Biaya Perjalanan Dinas Dalam Daerah ke Tanjung Batu An. Uli Artha Gultom, S.Hut. SPT Nomor : 090/    131    /KPHP/BU-II/2022, tanggal 15 Maret 2022</t>
  </si>
  <si>
    <t>Biaya Perjalanan Dinas Dalam Daerah ke Tanjung Batu An. M. Rico Sadewa SPT Nomor : 090/    131    /KPHP/BU-II/2022, tanggal 15 Maret 2022</t>
  </si>
  <si>
    <t>Nomor : 090/ 131 /KPHP/BU-II/2022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</si>
</sst>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1" formatCode="_(* #,##0_);_(* \(#,##0\);_(* &quot;-&quot;_);_(@_)"/>
    <numFmt numFmtId="43" formatCode="_(* #,##0.00_);_(* \(#,##0.00\);_(* &quot;-&quot;??_);_(@_)"/>
    <numFmt numFmtId="164" formatCode="_-* #,##0_-;\-* #,##0_-;_-* &quot;-&quot;_-;_-@_-"/>
    <numFmt numFmtId="165" formatCode="_(&quot;Rp&quot;* #,##0_);_(&quot;Rp&quot;* \(#,##0\);_(&quot;Rp&quot;* &quot;-&quot;_);_(@_)"/>
    <numFmt numFmtId="166" formatCode="[$-F800]dddd\,\ mmmm\ dd\,\ yyyy"/>
    <numFmt numFmtId="167" formatCode="[$-421]dd\ mmmm\ yyyy;@"/>
    <numFmt numFmtId="168" formatCode="_([$Rp-421]* #,##0_);_([$Rp-421]* \(#,##0\);_([$Rp-421]* &quot;-&quot;_);_(@_)"/>
    <numFmt numFmtId="169" formatCode="_(* #,##0_);_(* \(#,##0\);_(* &quot;-&quot;??_);_(@_)"/>
    <numFmt numFmtId="170" formatCode="dd/mmmm/yyyy"/>
  </numFmts>
  <fonts count="109" x14ac:knownFonts="1">
    <font>
      <sz val="11"/>
      <color theme="1"/>
      <name val="Calibri"/>
      <family val="2"/>
      <charset val="1"/>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Tahoma"/>
      <family val="2"/>
    </font>
    <font>
      <b/>
      <sz val="11"/>
      <color theme="1"/>
      <name val="Tahoma"/>
      <family val="2"/>
    </font>
    <font>
      <b/>
      <sz val="21"/>
      <color theme="1"/>
      <name val="Tahoma"/>
      <family val="2"/>
    </font>
    <font>
      <sz val="11"/>
      <color theme="1"/>
      <name val="Arial"/>
      <family val="2"/>
    </font>
    <font>
      <sz val="11"/>
      <color theme="1"/>
      <name val="Calibri"/>
      <family val="2"/>
      <scheme val="minor"/>
    </font>
    <font>
      <b/>
      <u/>
      <sz val="12"/>
      <color theme="1"/>
      <name val="Tahoma"/>
      <family val="2"/>
    </font>
    <font>
      <sz val="11"/>
      <color theme="1"/>
      <name val="Arial Narrow"/>
      <family val="2"/>
    </font>
    <font>
      <b/>
      <sz val="11"/>
      <color rgb="FF000000"/>
      <name val="Tahoma"/>
      <family val="2"/>
    </font>
    <font>
      <b/>
      <u/>
      <sz val="11"/>
      <color theme="1"/>
      <name val="Tahoma"/>
      <family val="2"/>
    </font>
    <font>
      <sz val="9"/>
      <color indexed="81"/>
      <name val="Tahoma"/>
      <family val="2"/>
    </font>
    <font>
      <sz val="11"/>
      <name val="Tahoma"/>
      <family val="2"/>
    </font>
    <font>
      <sz val="11"/>
      <color theme="1"/>
      <name val="Calibri"/>
      <family val="2"/>
      <charset val="1"/>
      <scheme val="minor"/>
    </font>
    <font>
      <sz val="10"/>
      <name val="Arial"/>
      <family val="2"/>
    </font>
    <font>
      <sz val="11"/>
      <name val="Arial"/>
      <family val="2"/>
    </font>
    <font>
      <sz val="11"/>
      <name val="Calibri"/>
      <family val="2"/>
      <scheme val="minor"/>
    </font>
    <font>
      <b/>
      <sz val="12"/>
      <color theme="1"/>
      <name val="Tahoma"/>
      <family val="2"/>
    </font>
    <font>
      <sz val="9"/>
      <color theme="1"/>
      <name val="Calibri"/>
      <family val="2"/>
      <charset val="1"/>
      <scheme val="minor"/>
    </font>
    <font>
      <b/>
      <sz val="10"/>
      <name val="Arial"/>
      <family val="2"/>
    </font>
    <font>
      <sz val="10"/>
      <name val="Arial"/>
      <family val="2"/>
    </font>
    <font>
      <b/>
      <sz val="12"/>
      <name val="Arial"/>
      <family val="2"/>
    </font>
    <font>
      <b/>
      <sz val="13"/>
      <name val="Bodoni MT Black"/>
      <family val="1"/>
    </font>
    <font>
      <sz val="9"/>
      <name val="Arial"/>
      <family val="2"/>
    </font>
    <font>
      <b/>
      <sz val="16"/>
      <name val="Arial"/>
      <family val="2"/>
    </font>
    <font>
      <b/>
      <u/>
      <sz val="12"/>
      <name val="Britannic Bold"/>
      <family val="2"/>
    </font>
    <font>
      <i/>
      <u/>
      <sz val="9"/>
      <name val="Arial"/>
      <family val="2"/>
    </font>
    <font>
      <u/>
      <sz val="9"/>
      <name val="Arial"/>
      <family val="2"/>
    </font>
    <font>
      <sz val="10"/>
      <color theme="1"/>
      <name val="Calibri"/>
      <family val="2"/>
      <charset val="1"/>
      <scheme val="minor"/>
    </font>
    <font>
      <b/>
      <sz val="11"/>
      <color theme="1"/>
      <name val="Calibri"/>
      <family val="2"/>
      <scheme val="minor"/>
    </font>
    <font>
      <b/>
      <sz val="16"/>
      <color theme="1"/>
      <name val="Calibri"/>
      <family val="2"/>
      <scheme val="minor"/>
    </font>
    <font>
      <sz val="9"/>
      <color theme="1"/>
      <name val="Calibri"/>
      <family val="2"/>
      <scheme val="minor"/>
    </font>
    <font>
      <sz val="9"/>
      <name val="Calibri"/>
      <family val="2"/>
      <scheme val="minor"/>
    </font>
    <font>
      <b/>
      <u/>
      <sz val="11"/>
      <color theme="1"/>
      <name val="Calibri"/>
      <family val="2"/>
      <scheme val="minor"/>
    </font>
    <font>
      <sz val="10"/>
      <color theme="1"/>
      <name val="Calibri"/>
      <family val="2"/>
      <scheme val="minor"/>
    </font>
    <font>
      <b/>
      <sz val="9"/>
      <color indexed="81"/>
      <name val="Tahoma"/>
      <family val="2"/>
    </font>
    <font>
      <b/>
      <sz val="11"/>
      <color theme="0"/>
      <name val="Calibri"/>
      <family val="2"/>
      <scheme val="minor"/>
    </font>
    <font>
      <sz val="11"/>
      <color theme="0"/>
      <name val="Calibri"/>
      <family val="2"/>
      <scheme val="minor"/>
    </font>
    <font>
      <sz val="21"/>
      <color theme="0"/>
      <name val="Calibri"/>
      <family val="2"/>
      <scheme val="minor"/>
    </font>
    <font>
      <b/>
      <sz val="15"/>
      <color theme="1"/>
      <name val="Calibri"/>
      <family val="2"/>
      <scheme val="minor"/>
    </font>
    <font>
      <sz val="12"/>
      <color theme="1"/>
      <name val="Calibri"/>
      <family val="2"/>
      <scheme val="minor"/>
    </font>
    <font>
      <b/>
      <sz val="21"/>
      <color theme="0"/>
      <name val="Calibri"/>
      <family val="2"/>
      <scheme val="minor"/>
    </font>
    <font>
      <sz val="12"/>
      <color theme="0"/>
      <name val="Calibri"/>
      <family val="2"/>
      <scheme val="minor"/>
    </font>
    <font>
      <b/>
      <sz val="12"/>
      <color theme="0"/>
      <name val="Calibri"/>
      <family val="2"/>
      <scheme val="minor"/>
    </font>
    <font>
      <b/>
      <sz val="11"/>
      <name val="Calibri"/>
      <family val="2"/>
      <scheme val="minor"/>
    </font>
    <font>
      <b/>
      <sz val="11"/>
      <name val="Times New Roman"/>
      <family val="1"/>
    </font>
    <font>
      <sz val="10"/>
      <name val="Times New Roman"/>
      <family val="1"/>
    </font>
    <font>
      <b/>
      <u/>
      <sz val="18"/>
      <name val="Times New Roman"/>
      <family val="1"/>
    </font>
    <font>
      <sz val="8"/>
      <name val="Times New Roman"/>
      <family val="1"/>
    </font>
    <font>
      <sz val="8"/>
      <name val="Arial"/>
      <family val="2"/>
    </font>
    <font>
      <sz val="9"/>
      <name val="Times New Roman"/>
      <family val="1"/>
    </font>
    <font>
      <b/>
      <sz val="10"/>
      <name val="Times New Roman"/>
      <family val="1"/>
    </font>
    <font>
      <sz val="11"/>
      <name val="Times New Roman"/>
      <family val="1"/>
    </font>
    <font>
      <sz val="12"/>
      <name val="Times New Roman"/>
      <family val="1"/>
    </font>
    <font>
      <i/>
      <sz val="10"/>
      <name val="Times New Roman"/>
      <family val="1"/>
    </font>
    <font>
      <b/>
      <sz val="16"/>
      <name val="Times New Roman"/>
      <family val="1"/>
    </font>
    <font>
      <i/>
      <sz val="12"/>
      <name val="Times New Roman"/>
      <family val="1"/>
    </font>
    <font>
      <b/>
      <u/>
      <sz val="9"/>
      <name val="Times New Roman"/>
      <family val="1"/>
    </font>
    <font>
      <b/>
      <sz val="9"/>
      <name val="Arial Narrow"/>
      <family val="2"/>
    </font>
    <font>
      <b/>
      <sz val="9"/>
      <name val="Times New Roman"/>
      <family val="1"/>
    </font>
    <font>
      <sz val="9"/>
      <name val="Arial Narrow"/>
      <family val="2"/>
    </font>
    <font>
      <b/>
      <u/>
      <sz val="9"/>
      <name val="Arial Narrow"/>
      <family val="2"/>
    </font>
    <font>
      <b/>
      <u/>
      <sz val="10"/>
      <name val="Times New Roman"/>
      <family val="1"/>
    </font>
    <font>
      <b/>
      <u/>
      <sz val="14"/>
      <color theme="1"/>
      <name val="Tahoma"/>
      <family val="2"/>
    </font>
    <font>
      <b/>
      <sz val="10"/>
      <color theme="1"/>
      <name val="Tahoma"/>
      <family val="2"/>
    </font>
    <font>
      <sz val="10"/>
      <color theme="1"/>
      <name val="Tahoma"/>
      <family val="2"/>
    </font>
    <font>
      <b/>
      <sz val="10"/>
      <color theme="1"/>
      <name val="Calibri"/>
      <family val="2"/>
      <scheme val="minor"/>
    </font>
    <font>
      <b/>
      <u/>
      <sz val="10"/>
      <color theme="1"/>
      <name val="Tahoma"/>
      <family val="2"/>
    </font>
    <font>
      <b/>
      <sz val="14"/>
      <color theme="1"/>
      <name val="Tahoma"/>
      <family val="2"/>
    </font>
    <font>
      <sz val="8"/>
      <color theme="1"/>
      <name val="Tahoma"/>
      <family val="2"/>
    </font>
    <font>
      <b/>
      <u/>
      <sz val="10"/>
      <name val="Arial Narrow"/>
      <family val="2"/>
    </font>
    <font>
      <b/>
      <sz val="10"/>
      <name val="Arial Narrow"/>
      <family val="2"/>
    </font>
    <font>
      <i/>
      <sz val="9"/>
      <name val="Times New Roman"/>
      <family val="1"/>
    </font>
    <font>
      <sz val="9"/>
      <color theme="1"/>
      <name val="Times New Roman"/>
      <family val="1"/>
    </font>
    <font>
      <sz val="10"/>
      <name val="Arial Narrow"/>
      <family val="2"/>
    </font>
    <font>
      <sz val="9"/>
      <color theme="1"/>
      <name val="Arial"/>
      <family val="2"/>
    </font>
    <font>
      <b/>
      <u/>
      <sz val="9"/>
      <color theme="1"/>
      <name val="Times New Roman"/>
      <family val="1"/>
    </font>
    <font>
      <sz val="11"/>
      <color rgb="FFFF0000"/>
      <name val="Calibri"/>
      <family val="2"/>
      <scheme val="minor"/>
    </font>
    <font>
      <b/>
      <sz val="9"/>
      <color rgb="FFFF0000"/>
      <name val="Arial Narrow"/>
      <family val="2"/>
    </font>
    <font>
      <sz val="9"/>
      <color rgb="FFFF0000"/>
      <name val="Times New Roman"/>
      <family val="1"/>
    </font>
    <font>
      <b/>
      <u/>
      <sz val="9"/>
      <color rgb="FFFF0000"/>
      <name val="Arial Narrow"/>
      <family val="2"/>
    </font>
    <font>
      <b/>
      <u/>
      <sz val="9"/>
      <color rgb="FFFF0000"/>
      <name val="Times New Roman"/>
      <family val="1"/>
    </font>
    <font>
      <sz val="8"/>
      <name val="Calibri"/>
      <family val="2"/>
      <charset val="1"/>
      <scheme val="minor"/>
    </font>
    <font>
      <sz val="18"/>
      <color theme="1"/>
      <name val="Tahoma"/>
      <family val="2"/>
    </font>
    <font>
      <sz val="11"/>
      <color rgb="FF000000"/>
      <name val="Tahoma"/>
      <family val="2"/>
    </font>
    <font>
      <sz val="24"/>
      <color theme="1"/>
      <name val="Calibri"/>
      <family val="2"/>
      <charset val="1"/>
      <scheme val="minor"/>
    </font>
    <font>
      <sz val="9"/>
      <color theme="0"/>
      <name val="Arial"/>
      <family val="2"/>
    </font>
    <font>
      <sz val="20"/>
      <color theme="1"/>
      <name val="Calibri"/>
      <family val="2"/>
      <charset val="1"/>
      <scheme val="minor"/>
    </font>
  </fonts>
  <fills count="17">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4" tint="0.59999389629810485"/>
        <bgColor indexed="64"/>
      </patternFill>
    </fill>
    <fill>
      <patternFill patternType="solid">
        <fgColor rgb="FF92D050"/>
        <bgColor indexed="64"/>
      </patternFill>
    </fill>
    <fill>
      <patternFill patternType="solid">
        <fgColor rgb="FF00B0F0"/>
        <bgColor indexed="64"/>
      </patternFill>
    </fill>
    <fill>
      <patternFill patternType="solid">
        <fgColor rgb="FF000066"/>
        <bgColor indexed="64"/>
      </patternFill>
    </fill>
    <fill>
      <patternFill patternType="solid">
        <fgColor rgb="FFFFC000"/>
        <bgColor indexed="64"/>
      </patternFill>
    </fill>
    <fill>
      <patternFill patternType="solid">
        <fgColor rgb="FF0033CC"/>
        <bgColor indexed="64"/>
      </patternFill>
    </fill>
    <fill>
      <patternFill patternType="solid">
        <fgColor rgb="FF006600"/>
        <bgColor indexed="64"/>
      </patternFill>
    </fill>
    <fill>
      <patternFill patternType="solid">
        <fgColor rgb="FF002060"/>
        <bgColor indexed="64"/>
      </patternFill>
    </fill>
    <fill>
      <patternFill patternType="solid">
        <fgColor theme="0" tint="-0.499984740745262"/>
        <bgColor indexed="64"/>
      </patternFill>
    </fill>
    <fill>
      <patternFill patternType="solid">
        <fgColor theme="0" tint="-0.34998626667073579"/>
        <bgColor indexed="64"/>
      </patternFill>
    </fill>
    <fill>
      <patternFill patternType="solid">
        <fgColor theme="4" tint="0.79998168889431442"/>
        <bgColor indexed="64"/>
      </patternFill>
    </fill>
    <fill>
      <patternFill patternType="solid">
        <fgColor theme="2" tint="-0.749992370372631"/>
        <bgColor indexed="64"/>
      </patternFill>
    </fill>
    <fill>
      <patternFill patternType="solid">
        <fgColor theme="2" tint="-0.499984740745262"/>
        <bgColor indexed="64"/>
      </patternFill>
    </fill>
  </fills>
  <borders count="45">
    <border>
      <left/>
      <right/>
      <top/>
      <bottom/>
      <diagonal/>
    </border>
    <border>
      <left style="thin">
        <color indexed="64"/>
      </left>
      <right/>
      <top style="thin">
        <color indexed="64"/>
      </top>
      <bottom/>
      <diagonal/>
    </border>
    <border>
      <left/>
      <right/>
      <top style="thin">
        <color auto="1"/>
      </top>
      <bottom/>
      <diagonal/>
    </border>
    <border>
      <left/>
      <right style="thin">
        <color auto="1"/>
      </right>
      <top style="thin">
        <color auto="1"/>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ck">
        <color rgb="FF002060"/>
      </left>
      <right style="thin">
        <color theme="4"/>
      </right>
      <top style="thick">
        <color rgb="FF002060"/>
      </top>
      <bottom style="thick">
        <color rgb="FF002060"/>
      </bottom>
      <diagonal/>
    </border>
    <border>
      <left style="thin">
        <color theme="4"/>
      </left>
      <right style="thin">
        <color theme="4"/>
      </right>
      <top style="thick">
        <color rgb="FF002060"/>
      </top>
      <bottom style="thick">
        <color rgb="FF002060"/>
      </bottom>
      <diagonal/>
    </border>
    <border>
      <left style="thin">
        <color theme="4"/>
      </left>
      <right style="thick">
        <color rgb="FF002060"/>
      </right>
      <top style="thick">
        <color rgb="FF002060"/>
      </top>
      <bottom style="thick">
        <color rgb="FF002060"/>
      </bottom>
      <diagonal/>
    </border>
    <border>
      <left style="thick">
        <color theme="0" tint="-0.499984740745262"/>
      </left>
      <right style="thin">
        <color theme="4"/>
      </right>
      <top style="thick">
        <color rgb="FF002060"/>
      </top>
      <bottom style="thick">
        <color theme="0" tint="-0.499984740745262"/>
      </bottom>
      <diagonal/>
    </border>
    <border>
      <left style="thin">
        <color theme="4"/>
      </left>
      <right style="thin">
        <color theme="4"/>
      </right>
      <top style="thick">
        <color rgb="FF002060"/>
      </top>
      <bottom style="thick">
        <color theme="0" tint="-0.499984740745262"/>
      </bottom>
      <diagonal/>
    </border>
    <border>
      <left style="thin">
        <color theme="4"/>
      </left>
      <right style="thick">
        <color theme="0" tint="-0.499984740745262"/>
      </right>
      <top style="thick">
        <color rgb="FF002060"/>
      </top>
      <bottom style="thick">
        <color theme="0" tint="-0.499984740745262"/>
      </bottom>
      <diagonal/>
    </border>
    <border>
      <left style="thick">
        <color theme="0" tint="-0.34998626667073579"/>
      </left>
      <right style="thin">
        <color theme="4"/>
      </right>
      <top style="thick">
        <color theme="0" tint="-0.499984740745262"/>
      </top>
      <bottom style="thick">
        <color theme="0" tint="-0.34998626667073579"/>
      </bottom>
      <diagonal/>
    </border>
    <border>
      <left style="thin">
        <color theme="4"/>
      </left>
      <right style="thin">
        <color theme="4"/>
      </right>
      <top style="thick">
        <color theme="0" tint="-0.499984740745262"/>
      </top>
      <bottom style="thick">
        <color theme="0" tint="-0.34998626667073579"/>
      </bottom>
      <diagonal/>
    </border>
    <border>
      <left style="thin">
        <color theme="4"/>
      </left>
      <right style="thick">
        <color theme="0" tint="-0.34998626667073579"/>
      </right>
      <top style="thick">
        <color theme="0" tint="-0.499984740745262"/>
      </top>
      <bottom style="thick">
        <color theme="0" tint="-0.34998626667073579"/>
      </bottom>
      <diagonal/>
    </border>
    <border>
      <left style="thick">
        <color rgb="FFFFFF00"/>
      </left>
      <right style="thin">
        <color theme="4"/>
      </right>
      <top style="thick">
        <color theme="0" tint="-0.34998626667073579"/>
      </top>
      <bottom style="thick">
        <color rgb="FFFFFF00"/>
      </bottom>
      <diagonal/>
    </border>
    <border>
      <left style="thin">
        <color theme="4"/>
      </left>
      <right style="thin">
        <color theme="4"/>
      </right>
      <top style="thick">
        <color theme="0" tint="-0.34998626667073579"/>
      </top>
      <bottom style="thick">
        <color rgb="FFFFFF00"/>
      </bottom>
      <diagonal/>
    </border>
    <border>
      <left style="thin">
        <color theme="4"/>
      </left>
      <right style="thick">
        <color rgb="FFFFFF00"/>
      </right>
      <top style="thick">
        <color theme="0" tint="-0.34998626667073579"/>
      </top>
      <bottom style="thick">
        <color rgb="FFFFFF00"/>
      </bottom>
      <diagonal/>
    </border>
    <border>
      <left style="thin">
        <color theme="4"/>
      </left>
      <right style="thin">
        <color theme="4"/>
      </right>
      <top/>
      <bottom style="thin">
        <color theme="4"/>
      </bottom>
      <diagonal/>
    </border>
    <border>
      <left style="thin">
        <color theme="4"/>
      </left>
      <right style="thin">
        <color theme="4"/>
      </right>
      <top style="thin">
        <color theme="4"/>
      </top>
      <bottom style="thin">
        <color theme="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auto="1"/>
      </bottom>
      <diagonal/>
    </border>
    <border>
      <left/>
      <right style="medium">
        <color indexed="64"/>
      </right>
      <top/>
      <bottom style="medium">
        <color indexed="64"/>
      </bottom>
      <diagonal/>
    </border>
    <border>
      <left style="thick">
        <color rgb="FF0066FF"/>
      </left>
      <right style="thick">
        <color rgb="FF0066FF"/>
      </right>
      <top style="thick">
        <color rgb="FF0066FF"/>
      </top>
      <bottom style="thick">
        <color rgb="FF0066FF"/>
      </bottom>
      <diagonal/>
    </border>
    <border>
      <left style="thick">
        <color rgb="FF0066FF"/>
      </left>
      <right style="thick">
        <color rgb="FF0066FF"/>
      </right>
      <top/>
      <bottom style="thick">
        <color rgb="FF0066FF"/>
      </bottom>
      <diagonal/>
    </border>
    <border>
      <left/>
      <right style="thick">
        <color rgb="FF0066FF"/>
      </right>
      <top style="thick">
        <color rgb="FF0066FF"/>
      </top>
      <bottom style="thick">
        <color rgb="FF0066FF"/>
      </bottom>
      <diagonal/>
    </border>
    <border>
      <left/>
      <right style="thick">
        <color rgb="FF0066FF"/>
      </right>
      <top/>
      <bottom style="thick">
        <color rgb="FF0066FF"/>
      </bottom>
      <diagonal/>
    </border>
    <border>
      <left/>
      <right style="thick">
        <color rgb="FF0066FF"/>
      </right>
      <top style="thick">
        <color rgb="FF0066FF"/>
      </top>
      <bottom/>
      <diagonal/>
    </border>
  </borders>
  <cellStyleXfs count="14">
    <xf numFmtId="0" fontId="0" fillId="0" borderId="0"/>
    <xf numFmtId="0" fontId="27" fillId="0" borderId="0"/>
    <xf numFmtId="0" fontId="35" fillId="0" borderId="0">
      <alignment vertical="center"/>
    </xf>
    <xf numFmtId="0" fontId="41" fillId="0" borderId="0"/>
    <xf numFmtId="0" fontId="35" fillId="0" borderId="0" applyProtection="0"/>
    <xf numFmtId="0" fontId="21" fillId="0" borderId="0"/>
    <xf numFmtId="0" fontId="34" fillId="0" borderId="0"/>
    <xf numFmtId="43" fontId="21" fillId="0" borderId="0" applyFont="0" applyFill="0" applyBorder="0" applyAlignment="0" applyProtection="0"/>
    <xf numFmtId="0" fontId="19" fillId="0" borderId="0"/>
    <xf numFmtId="43" fontId="19" fillId="0" borderId="0" applyFont="0" applyFill="0" applyBorder="0" applyAlignment="0" applyProtection="0"/>
    <xf numFmtId="0" fontId="35" fillId="0" borderId="0"/>
    <xf numFmtId="164" fontId="35" fillId="0" borderId="0" applyFont="0" applyFill="0" applyBorder="0" applyAlignment="0" applyProtection="0"/>
    <xf numFmtId="0" fontId="35" fillId="0" borderId="0"/>
    <xf numFmtId="0" fontId="35" fillId="0" borderId="0"/>
  </cellStyleXfs>
  <cellXfs count="750">
    <xf numFmtId="0" fontId="0" fillId="0" borderId="0" xfId="0"/>
    <xf numFmtId="0" fontId="23" fillId="0" borderId="0" xfId="0" applyFont="1"/>
    <xf numFmtId="0" fontId="25" fillId="0" borderId="0" xfId="0" applyFont="1" applyAlignment="1">
      <alignment vertical="center"/>
    </xf>
    <xf numFmtId="0" fontId="26" fillId="0" borderId="0" xfId="0" applyFont="1" applyAlignment="1">
      <alignment vertical="center"/>
    </xf>
    <xf numFmtId="0" fontId="26" fillId="0" borderId="0" xfId="0" applyFont="1" applyAlignment="1"/>
    <xf numFmtId="0" fontId="23" fillId="0" borderId="0" xfId="0" applyFont="1" applyAlignment="1"/>
    <xf numFmtId="0" fontId="23" fillId="0" borderId="0" xfId="0" applyFont="1" applyAlignment="1">
      <alignment vertical="top"/>
    </xf>
    <xf numFmtId="0" fontId="33" fillId="0" borderId="0" xfId="0" applyFont="1"/>
    <xf numFmtId="0" fontId="23" fillId="0" borderId="0" xfId="1" applyFont="1" applyFill="1"/>
    <xf numFmtId="0" fontId="23" fillId="0" borderId="0" xfId="0" applyFont="1" applyAlignment="1">
      <alignment wrapText="1"/>
    </xf>
    <xf numFmtId="0" fontId="36" fillId="0" borderId="0" xfId="2" applyFont="1" applyBorder="1">
      <alignment vertical="center"/>
    </xf>
    <xf numFmtId="0" fontId="36" fillId="0" borderId="0" xfId="2" applyFont="1" applyBorder="1" applyAlignment="1">
      <alignment horizontal="left" vertical="center"/>
    </xf>
    <xf numFmtId="0" fontId="0" fillId="0" borderId="0" xfId="0"/>
    <xf numFmtId="0" fontId="34" fillId="0" borderId="0" xfId="0" applyFont="1"/>
    <xf numFmtId="0" fontId="36" fillId="0" borderId="0" xfId="2" applyFont="1" applyFill="1" applyBorder="1" applyAlignment="1">
      <alignment horizontal="left" vertical="center"/>
    </xf>
    <xf numFmtId="0" fontId="36" fillId="0" borderId="0" xfId="2" applyFont="1" applyFill="1" applyBorder="1">
      <alignment vertical="center"/>
    </xf>
    <xf numFmtId="0" fontId="36" fillId="0" borderId="0" xfId="2" quotePrefix="1" applyFont="1" applyFill="1" applyBorder="1" applyAlignment="1">
      <alignment horizontal="left" vertical="center"/>
    </xf>
    <xf numFmtId="0" fontId="0" fillId="0" borderId="0" xfId="0" applyFont="1"/>
    <xf numFmtId="0" fontId="35" fillId="0" borderId="0" xfId="2" applyBorder="1" applyAlignment="1">
      <alignment horizontal="left" vertical="center"/>
    </xf>
    <xf numFmtId="0" fontId="35" fillId="0" borderId="0" xfId="2" applyFill="1" applyBorder="1" applyAlignment="1">
      <alignment horizontal="left" vertical="center"/>
    </xf>
    <xf numFmtId="0" fontId="35" fillId="0" borderId="0" xfId="2" applyFont="1" applyFill="1" applyBorder="1" applyAlignment="1">
      <alignment horizontal="left" vertical="center"/>
    </xf>
    <xf numFmtId="0" fontId="33" fillId="0" borderId="0" xfId="2" applyFont="1" applyBorder="1" applyAlignment="1">
      <alignment horizontal="left" vertical="center"/>
    </xf>
    <xf numFmtId="166" fontId="23" fillId="0" borderId="0" xfId="0" quotePrefix="1" applyNumberFormat="1" applyFont="1" applyAlignment="1">
      <alignment horizontal="left"/>
    </xf>
    <xf numFmtId="0" fontId="0" fillId="0" borderId="0" xfId="0" applyAlignment="1">
      <alignment horizontal="center"/>
    </xf>
    <xf numFmtId="0" fontId="0" fillId="2" borderId="0" xfId="0" applyFill="1"/>
    <xf numFmtId="0" fontId="0" fillId="2" borderId="0" xfId="0" applyFill="1" applyBorder="1" applyAlignment="1">
      <alignment horizontal="center"/>
    </xf>
    <xf numFmtId="0" fontId="0" fillId="2" borderId="0" xfId="0" applyFill="1" applyAlignment="1">
      <alignment horizontal="center"/>
    </xf>
    <xf numFmtId="0" fontId="35" fillId="0" borderId="1" xfId="3" applyFont="1" applyBorder="1"/>
    <xf numFmtId="0" fontId="42" fillId="0" borderId="2" xfId="3" applyFont="1" applyBorder="1" applyAlignment="1"/>
    <xf numFmtId="0" fontId="35" fillId="0" borderId="2" xfId="3" applyFont="1" applyBorder="1"/>
    <xf numFmtId="0" fontId="44" fillId="0" borderId="2" xfId="3" applyFont="1" applyBorder="1"/>
    <xf numFmtId="0" fontId="44" fillId="0" borderId="2" xfId="3" quotePrefix="1" applyFont="1" applyBorder="1"/>
    <xf numFmtId="15" fontId="44" fillId="0" borderId="3" xfId="3" applyNumberFormat="1" applyFont="1" applyBorder="1"/>
    <xf numFmtId="0" fontId="35" fillId="0" borderId="0" xfId="3" applyFont="1"/>
    <xf numFmtId="0" fontId="35" fillId="0" borderId="4" xfId="3" applyFont="1" applyBorder="1"/>
    <xf numFmtId="0" fontId="45" fillId="0" borderId="0" xfId="3" applyFont="1" applyBorder="1" applyAlignment="1"/>
    <xf numFmtId="0" fontId="35" fillId="0" borderId="0" xfId="3" applyFont="1" applyBorder="1"/>
    <xf numFmtId="0" fontId="44" fillId="0" borderId="0" xfId="3" quotePrefix="1" applyFont="1" applyBorder="1"/>
    <xf numFmtId="0" fontId="44" fillId="0" borderId="0" xfId="3" applyFont="1" applyBorder="1"/>
    <xf numFmtId="0" fontId="44" fillId="0" borderId="5" xfId="3" applyFont="1" applyBorder="1"/>
    <xf numFmtId="165" fontId="35" fillId="0" borderId="0" xfId="3" applyNumberFormat="1" applyFont="1" applyBorder="1"/>
    <xf numFmtId="0" fontId="44" fillId="0" borderId="4" xfId="3" applyFont="1" applyBorder="1"/>
    <xf numFmtId="0" fontId="40" fillId="0" borderId="0" xfId="3" applyFont="1" applyBorder="1" applyAlignment="1"/>
    <xf numFmtId="0" fontId="44" fillId="0" borderId="0" xfId="3" applyFont="1" applyFill="1" applyBorder="1"/>
    <xf numFmtId="0" fontId="44" fillId="0" borderId="0" xfId="3" quotePrefix="1" applyFont="1" applyFill="1" applyBorder="1"/>
    <xf numFmtId="0" fontId="44" fillId="0" borderId="0" xfId="3" applyFont="1" applyFill="1" applyBorder="1" applyAlignment="1">
      <alignment vertical="top"/>
    </xf>
    <xf numFmtId="0" fontId="44" fillId="0" borderId="0" xfId="3" quotePrefix="1" applyFont="1" applyFill="1" applyBorder="1" applyAlignment="1">
      <alignment vertical="top"/>
    </xf>
    <xf numFmtId="0" fontId="44" fillId="0" borderId="5" xfId="3" applyFont="1" applyBorder="1" applyAlignment="1">
      <alignment vertical="top"/>
    </xf>
    <xf numFmtId="0" fontId="46" fillId="0" borderId="0" xfId="3" applyFont="1" applyBorder="1" applyAlignment="1"/>
    <xf numFmtId="0" fontId="35" fillId="0" borderId="5" xfId="3" applyFont="1" applyBorder="1"/>
    <xf numFmtId="0" fontId="35" fillId="0" borderId="0" xfId="3" applyFont="1" applyBorder="1" applyAlignment="1"/>
    <xf numFmtId="0" fontId="35" fillId="0" borderId="3" xfId="3" applyFont="1" applyBorder="1"/>
    <xf numFmtId="0" fontId="44" fillId="0" borderId="1" xfId="3" applyFont="1" applyBorder="1"/>
    <xf numFmtId="0" fontId="44" fillId="0" borderId="3" xfId="3" applyFont="1" applyBorder="1"/>
    <xf numFmtId="0" fontId="44" fillId="0" borderId="0" xfId="3" quotePrefix="1" applyFont="1" applyBorder="1" applyAlignment="1">
      <alignment horizontal="left"/>
    </xf>
    <xf numFmtId="15" fontId="44" fillId="0" borderId="0" xfId="3" applyNumberFormat="1" applyFont="1" applyBorder="1"/>
    <xf numFmtId="15" fontId="44" fillId="0" borderId="5" xfId="3" applyNumberFormat="1" applyFont="1" applyBorder="1"/>
    <xf numFmtId="0" fontId="44" fillId="0" borderId="6" xfId="3" applyFont="1" applyBorder="1" applyAlignment="1">
      <alignment vertical="center"/>
    </xf>
    <xf numFmtId="0" fontId="44" fillId="0" borderId="7" xfId="3" applyFont="1" applyBorder="1" applyAlignment="1">
      <alignment vertical="center"/>
    </xf>
    <xf numFmtId="0" fontId="44" fillId="0" borderId="8" xfId="3" applyFont="1" applyBorder="1" applyAlignment="1">
      <alignment vertical="center"/>
    </xf>
    <xf numFmtId="0" fontId="44" fillId="0" borderId="7" xfId="3" applyFont="1" applyBorder="1" applyAlignment="1">
      <alignment horizontal="center" vertical="center"/>
    </xf>
    <xf numFmtId="0" fontId="44" fillId="0" borderId="8" xfId="3" applyFont="1" applyBorder="1" applyAlignment="1">
      <alignment horizontal="center" vertical="center"/>
    </xf>
    <xf numFmtId="0" fontId="44" fillId="0" borderId="6" xfId="3" applyFont="1" applyBorder="1"/>
    <xf numFmtId="0" fontId="44" fillId="0" borderId="7" xfId="3" applyFont="1" applyBorder="1"/>
    <xf numFmtId="0" fontId="44" fillId="0" borderId="8" xfId="3" applyFont="1" applyBorder="1"/>
    <xf numFmtId="0" fontId="35" fillId="0" borderId="9" xfId="4" applyNumberFormat="1" applyFont="1" applyFill="1" applyBorder="1" applyAlignment="1"/>
    <xf numFmtId="0" fontId="36" fillId="0" borderId="0" xfId="3" applyFont="1" applyAlignment="1">
      <alignment horizontal="justify"/>
    </xf>
    <xf numFmtId="0" fontId="44" fillId="0" borderId="4" xfId="3" applyFont="1" applyBorder="1" applyAlignment="1">
      <alignment vertical="top"/>
    </xf>
    <xf numFmtId="0" fontId="44" fillId="0" borderId="0" xfId="3" applyFont="1" applyBorder="1" applyAlignment="1">
      <alignment vertical="top"/>
    </xf>
    <xf numFmtId="0" fontId="44" fillId="0" borderId="0" xfId="3" quotePrefix="1" applyFont="1" applyBorder="1" applyAlignment="1">
      <alignment horizontal="left" vertical="top"/>
    </xf>
    <xf numFmtId="0" fontId="35" fillId="0" borderId="0" xfId="3" applyFont="1" applyAlignment="1">
      <alignment horizontal="right"/>
    </xf>
    <xf numFmtId="0" fontId="44" fillId="0" borderId="6" xfId="3" applyFont="1" applyBorder="1" applyAlignment="1">
      <alignment horizontal="justify" vertical="top"/>
    </xf>
    <xf numFmtId="0" fontId="44" fillId="0" borderId="7" xfId="3" applyFont="1" applyBorder="1" applyAlignment="1">
      <alignment horizontal="justify" vertical="top"/>
    </xf>
    <xf numFmtId="0" fontId="44" fillId="0" borderId="8" xfId="3" applyFont="1" applyBorder="1" applyAlignment="1">
      <alignment horizontal="justify" vertical="top"/>
    </xf>
    <xf numFmtId="0" fontId="44" fillId="0" borderId="10" xfId="3" applyFont="1" applyBorder="1"/>
    <xf numFmtId="0" fontId="44" fillId="0" borderId="11" xfId="3" applyFont="1" applyBorder="1"/>
    <xf numFmtId="0" fontId="44" fillId="0" borderId="12" xfId="3" applyFont="1" applyBorder="1"/>
    <xf numFmtId="0" fontId="35" fillId="0" borderId="6" xfId="3" applyFont="1" applyBorder="1"/>
    <xf numFmtId="0" fontId="35" fillId="0" borderId="7" xfId="3" applyFont="1" applyBorder="1"/>
    <xf numFmtId="0" fontId="44" fillId="0" borderId="7" xfId="3" applyFont="1" applyFill="1" applyBorder="1"/>
    <xf numFmtId="0" fontId="47" fillId="0" borderId="4" xfId="3" applyFont="1" applyBorder="1"/>
    <xf numFmtId="0" fontId="44" fillId="0" borderId="11" xfId="3" quotePrefix="1" applyFont="1" applyFill="1" applyBorder="1"/>
    <xf numFmtId="0" fontId="47" fillId="0" borderId="0" xfId="3" applyFont="1" applyBorder="1"/>
    <xf numFmtId="0" fontId="22" fillId="0" borderId="0" xfId="0" applyFont="1"/>
    <xf numFmtId="0" fontId="40" fillId="3" borderId="0" xfId="3" applyFont="1" applyFill="1"/>
    <xf numFmtId="0" fontId="41" fillId="0" borderId="0" xfId="3"/>
    <xf numFmtId="0" fontId="41" fillId="0" borderId="0" xfId="3" applyBorder="1"/>
    <xf numFmtId="0" fontId="41" fillId="0" borderId="0" xfId="3" applyFill="1" applyBorder="1"/>
    <xf numFmtId="0" fontId="49" fillId="0" borderId="0" xfId="0" applyFont="1"/>
    <xf numFmtId="0" fontId="35" fillId="0" borderId="0" xfId="2" applyFont="1" applyBorder="1" applyAlignment="1">
      <alignment horizontal="left" vertical="center"/>
    </xf>
    <xf numFmtId="0" fontId="21" fillId="0" borderId="0" xfId="5"/>
    <xf numFmtId="0" fontId="52" fillId="5" borderId="15" xfId="5" applyFont="1" applyFill="1" applyBorder="1" applyAlignment="1">
      <alignment horizontal="center" vertical="center"/>
    </xf>
    <xf numFmtId="0" fontId="53" fillId="5" borderId="15" xfId="5" applyFont="1" applyFill="1" applyBorder="1" applyAlignment="1">
      <alignment horizontal="center" vertical="center"/>
    </xf>
    <xf numFmtId="0" fontId="53" fillId="6" borderId="15" xfId="5" applyFont="1" applyFill="1" applyBorder="1" applyAlignment="1">
      <alignment horizontal="center" vertical="center"/>
    </xf>
    <xf numFmtId="165" fontId="21" fillId="0" borderId="15" xfId="5" applyNumberFormat="1" applyBorder="1" applyAlignment="1">
      <alignment vertical="center"/>
    </xf>
    <xf numFmtId="0" fontId="52" fillId="0" borderId="16" xfId="5" applyFont="1" applyBorder="1" applyAlignment="1">
      <alignment vertical="center"/>
    </xf>
    <xf numFmtId="165" fontId="52" fillId="0" borderId="16" xfId="5" applyNumberFormat="1" applyFont="1" applyBorder="1" applyAlignment="1">
      <alignment horizontal="center" vertical="center"/>
    </xf>
    <xf numFmtId="0" fontId="52" fillId="0" borderId="16" xfId="5" applyFont="1" applyBorder="1" applyAlignment="1">
      <alignment horizontal="center" vertical="center"/>
    </xf>
    <xf numFmtId="0" fontId="53" fillId="0" borderId="14" xfId="5" applyFont="1" applyBorder="1"/>
    <xf numFmtId="165" fontId="52" fillId="0" borderId="14" xfId="5" applyNumberFormat="1" applyFont="1" applyBorder="1" applyAlignment="1">
      <alignment horizontal="center" vertical="center"/>
    </xf>
    <xf numFmtId="0" fontId="52" fillId="0" borderId="14" xfId="5" applyFont="1" applyBorder="1" applyAlignment="1">
      <alignment horizontal="center" vertical="center"/>
    </xf>
    <xf numFmtId="0" fontId="37" fillId="0" borderId="0" xfId="5" applyFont="1"/>
    <xf numFmtId="0" fontId="37" fillId="0" borderId="0" xfId="5" applyFont="1" applyAlignment="1">
      <alignment horizontal="center" vertical="center"/>
    </xf>
    <xf numFmtId="0" fontId="21" fillId="0" borderId="0" xfId="5" applyAlignment="1"/>
    <xf numFmtId="168" fontId="21" fillId="0" borderId="0" xfId="5" applyNumberFormat="1"/>
    <xf numFmtId="0" fontId="21" fillId="0" borderId="0" xfId="5" applyAlignment="1">
      <alignment horizontal="center"/>
    </xf>
    <xf numFmtId="0" fontId="52" fillId="0" borderId="0" xfId="5" applyFont="1" applyBorder="1" applyAlignment="1">
      <alignment vertical="center"/>
    </xf>
    <xf numFmtId="168" fontId="52" fillId="0" borderId="0" xfId="5" applyNumberFormat="1" applyFont="1" applyAlignment="1">
      <alignment horizontal="center"/>
    </xf>
    <xf numFmtId="168" fontId="52" fillId="0" borderId="0" xfId="5" applyNumberFormat="1" applyFont="1"/>
    <xf numFmtId="168" fontId="52" fillId="0" borderId="0" xfId="5" applyNumberFormat="1" applyFont="1" applyBorder="1" applyAlignment="1">
      <alignment horizontal="left" vertical="center"/>
    </xf>
    <xf numFmtId="0" fontId="52" fillId="0" borderId="0" xfId="5" applyFont="1" applyBorder="1" applyAlignment="1">
      <alignment horizontal="left" vertical="center"/>
    </xf>
    <xf numFmtId="0" fontId="55" fillId="0" borderId="0" xfId="5" applyFont="1" applyBorder="1" applyAlignment="1">
      <alignment vertical="center"/>
    </xf>
    <xf numFmtId="0" fontId="21" fillId="0" borderId="0" xfId="5" applyAlignment="1">
      <alignment vertical="center"/>
    </xf>
    <xf numFmtId="0" fontId="54" fillId="0" borderId="0" xfId="5" applyFont="1" applyAlignment="1"/>
    <xf numFmtId="168" fontId="21" fillId="0" borderId="0" xfId="5" applyNumberFormat="1" applyFill="1"/>
    <xf numFmtId="168" fontId="21" fillId="0" borderId="6" xfId="5" quotePrefix="1" applyNumberFormat="1" applyBorder="1" applyAlignment="1">
      <alignment vertical="center"/>
    </xf>
    <xf numFmtId="168" fontId="21" fillId="0" borderId="7" xfId="5" quotePrefix="1" applyNumberFormat="1" applyBorder="1" applyAlignment="1">
      <alignment vertical="center"/>
    </xf>
    <xf numFmtId="168" fontId="21" fillId="0" borderId="8" xfId="5" quotePrefix="1" applyNumberFormat="1" applyBorder="1" applyAlignment="1">
      <alignment vertical="center"/>
    </xf>
    <xf numFmtId="0" fontId="21" fillId="0" borderId="13" xfId="5" quotePrefix="1" applyBorder="1" applyAlignment="1">
      <alignment horizontal="center" vertical="center"/>
    </xf>
    <xf numFmtId="165" fontId="21" fillId="0" borderId="13" xfId="5" applyNumberFormat="1" applyBorder="1" applyAlignment="1">
      <alignment vertical="center"/>
    </xf>
    <xf numFmtId="0" fontId="21" fillId="0" borderId="16" xfId="5" quotePrefix="1" applyBorder="1" applyAlignment="1">
      <alignment horizontal="center" vertical="center"/>
    </xf>
    <xf numFmtId="165" fontId="21" fillId="0" borderId="16" xfId="5" applyNumberFormat="1" applyBorder="1" applyAlignment="1">
      <alignment vertical="center"/>
    </xf>
    <xf numFmtId="0" fontId="21" fillId="0" borderId="14" xfId="5" quotePrefix="1" applyBorder="1" applyAlignment="1">
      <alignment horizontal="center" vertical="center"/>
    </xf>
    <xf numFmtId="165" fontId="21" fillId="0" borderId="14" xfId="5" applyNumberFormat="1" applyBorder="1" applyAlignment="1">
      <alignment vertical="center"/>
    </xf>
    <xf numFmtId="0" fontId="0" fillId="2" borderId="0" xfId="0" applyFill="1" applyBorder="1" applyAlignment="1"/>
    <xf numFmtId="166" fontId="23" fillId="0" borderId="0" xfId="0" quotePrefix="1" applyNumberFormat="1" applyFont="1"/>
    <xf numFmtId="0" fontId="21" fillId="0" borderId="4" xfId="5" quotePrefix="1" applyBorder="1" applyAlignment="1">
      <alignment vertical="top" wrapText="1"/>
    </xf>
    <xf numFmtId="0" fontId="21" fillId="0" borderId="0" xfId="5" quotePrefix="1" applyBorder="1" applyAlignment="1">
      <alignment vertical="top" wrapText="1"/>
    </xf>
    <xf numFmtId="0" fontId="21" fillId="0" borderId="5" xfId="5" quotePrefix="1" applyBorder="1" applyAlignment="1">
      <alignment vertical="top" wrapText="1"/>
    </xf>
    <xf numFmtId="0" fontId="21" fillId="0" borderId="6" xfId="5" quotePrefix="1" applyBorder="1" applyAlignment="1">
      <alignment vertical="top" wrapText="1"/>
    </xf>
    <xf numFmtId="0" fontId="21" fillId="0" borderId="7" xfId="5" quotePrefix="1" applyBorder="1" applyAlignment="1">
      <alignment vertical="top" wrapText="1"/>
    </xf>
    <xf numFmtId="0" fontId="21" fillId="0" borderId="8" xfId="5" quotePrefix="1" applyBorder="1" applyAlignment="1">
      <alignment vertical="top" wrapText="1"/>
    </xf>
    <xf numFmtId="0" fontId="35" fillId="0" borderId="0" xfId="3" applyFont="1" applyFill="1" applyBorder="1"/>
    <xf numFmtId="0" fontId="19" fillId="0" borderId="0" xfId="8" applyFont="1"/>
    <xf numFmtId="17" fontId="29" fillId="0" borderId="0" xfId="8" quotePrefix="1" applyNumberFormat="1" applyFont="1"/>
    <xf numFmtId="169" fontId="0" fillId="0" borderId="0" xfId="9" applyNumberFormat="1" applyFont="1"/>
    <xf numFmtId="0" fontId="60" fillId="8" borderId="0" xfId="8" applyFont="1" applyFill="1" applyAlignment="1">
      <alignment vertical="center"/>
    </xf>
    <xf numFmtId="169" fontId="60" fillId="3" borderId="0" xfId="9" applyNumberFormat="1" applyFont="1" applyFill="1" applyAlignment="1">
      <alignment vertical="center"/>
    </xf>
    <xf numFmtId="169" fontId="61" fillId="0" borderId="0" xfId="9" applyNumberFormat="1" applyFont="1"/>
    <xf numFmtId="169" fontId="64" fillId="11" borderId="17" xfId="9" applyNumberFormat="1" applyFont="1" applyFill="1" applyBorder="1" applyAlignment="1">
      <alignment horizontal="right"/>
    </xf>
    <xf numFmtId="169" fontId="64" fillId="11" borderId="18" xfId="9" applyNumberFormat="1" applyFont="1" applyFill="1" applyBorder="1" applyAlignment="1">
      <alignment horizontal="right"/>
    </xf>
    <xf numFmtId="169" fontId="64" fillId="11" borderId="18" xfId="9" applyNumberFormat="1" applyFont="1" applyFill="1" applyBorder="1" applyAlignment="1">
      <alignment horizontal="right" wrapText="1"/>
    </xf>
    <xf numFmtId="169" fontId="64" fillId="11" borderId="19" xfId="9" applyNumberFormat="1" applyFont="1" applyFill="1" applyBorder="1" applyAlignment="1">
      <alignment horizontal="right" wrapText="1"/>
    </xf>
    <xf numFmtId="169" fontId="57" fillId="12" borderId="20" xfId="9" applyNumberFormat="1" applyFont="1" applyFill="1" applyBorder="1"/>
    <xf numFmtId="169" fontId="58" fillId="12" borderId="21" xfId="9" applyNumberFormat="1" applyFont="1" applyFill="1" applyBorder="1"/>
    <xf numFmtId="169" fontId="58" fillId="12" borderId="22" xfId="9" applyNumberFormat="1" applyFont="1" applyFill="1" applyBorder="1"/>
    <xf numFmtId="169" fontId="57" fillId="13" borderId="23" xfId="9" applyNumberFormat="1" applyFont="1" applyFill="1" applyBorder="1"/>
    <xf numFmtId="169" fontId="58" fillId="13" borderId="24" xfId="9" applyNumberFormat="1" applyFont="1" applyFill="1" applyBorder="1"/>
    <xf numFmtId="169" fontId="58" fillId="13" borderId="25" xfId="9" applyNumberFormat="1" applyFont="1" applyFill="1" applyBorder="1"/>
    <xf numFmtId="169" fontId="65" fillId="3" borderId="26" xfId="9" applyNumberFormat="1" applyFont="1" applyFill="1" applyBorder="1"/>
    <xf numFmtId="169" fontId="65" fillId="3" borderId="27" xfId="9" applyNumberFormat="1" applyFont="1" applyFill="1" applyBorder="1"/>
    <xf numFmtId="169" fontId="65" fillId="3" borderId="28" xfId="9" applyNumberFormat="1" applyFont="1" applyFill="1" applyBorder="1"/>
    <xf numFmtId="169" fontId="50" fillId="0" borderId="29" xfId="9" applyNumberFormat="1" applyFont="1" applyBorder="1"/>
    <xf numFmtId="169" fontId="0" fillId="0" borderId="29" xfId="9" applyNumberFormat="1" applyFont="1" applyBorder="1"/>
    <xf numFmtId="169" fontId="50" fillId="0" borderId="30" xfId="9" applyNumberFormat="1" applyFont="1" applyBorder="1"/>
    <xf numFmtId="169" fontId="0" fillId="0" borderId="30" xfId="9" applyNumberFormat="1" applyFont="1" applyBorder="1"/>
    <xf numFmtId="169" fontId="50" fillId="14" borderId="30" xfId="9" applyNumberFormat="1" applyFont="1" applyFill="1" applyBorder="1" applyAlignment="1">
      <alignment horizontal="left" vertical="top"/>
    </xf>
    <xf numFmtId="169" fontId="0" fillId="14" borderId="30" xfId="9" applyNumberFormat="1" applyFont="1" applyFill="1" applyBorder="1" applyAlignment="1">
      <alignment horizontal="right" vertical="top" wrapText="1"/>
    </xf>
    <xf numFmtId="169" fontId="50" fillId="4" borderId="30" xfId="9" applyNumberFormat="1" applyFont="1" applyFill="1" applyBorder="1" applyAlignment="1">
      <alignment horizontal="left" vertical="top"/>
    </xf>
    <xf numFmtId="169" fontId="0" fillId="4" borderId="30" xfId="9" applyNumberFormat="1" applyFont="1" applyFill="1" applyBorder="1" applyAlignment="1">
      <alignment horizontal="right" vertical="top" wrapText="1"/>
    </xf>
    <xf numFmtId="0" fontId="50" fillId="0" borderId="0" xfId="8" applyFont="1" applyAlignment="1">
      <alignment horizontal="right"/>
    </xf>
    <xf numFmtId="169" fontId="50" fillId="0" borderId="0" xfId="9" applyNumberFormat="1" applyFont="1"/>
    <xf numFmtId="0" fontId="67" fillId="0" borderId="0" xfId="10" applyFont="1"/>
    <xf numFmtId="0" fontId="68" fillId="0" borderId="0" xfId="10" applyFont="1" applyFill="1" applyAlignment="1"/>
    <xf numFmtId="0" fontId="69" fillId="0" borderId="0" xfId="10" applyFont="1" applyAlignment="1">
      <alignment horizontal="left"/>
    </xf>
    <xf numFmtId="0" fontId="35" fillId="0" borderId="0" xfId="10"/>
    <xf numFmtId="0" fontId="19" fillId="0" borderId="0" xfId="8"/>
    <xf numFmtId="0" fontId="71" fillId="0" borderId="0" xfId="10" applyFont="1"/>
    <xf numFmtId="0" fontId="69" fillId="0" borderId="0" xfId="10" applyFont="1"/>
    <xf numFmtId="0" fontId="71" fillId="0" borderId="0" xfId="10" applyFont="1" applyAlignment="1">
      <alignment horizontal="left"/>
    </xf>
    <xf numFmtId="0" fontId="73" fillId="0" borderId="0" xfId="10" applyFont="1" applyAlignment="1">
      <alignment horizontal="left"/>
    </xf>
    <xf numFmtId="0" fontId="74" fillId="0" borderId="0" xfId="10" applyFont="1" applyAlignment="1">
      <alignment horizontal="center"/>
    </xf>
    <xf numFmtId="0" fontId="67" fillId="0" borderId="0" xfId="10" applyFont="1" applyAlignment="1">
      <alignment horizontal="left" vertical="top"/>
    </xf>
    <xf numFmtId="0" fontId="67" fillId="0" borderId="0" xfId="10" applyFont="1" applyAlignment="1">
      <alignment horizontal="center"/>
    </xf>
    <xf numFmtId="165" fontId="67" fillId="0" borderId="0" xfId="11" applyNumberFormat="1" applyFont="1" applyBorder="1" applyAlignment="1"/>
    <xf numFmtId="0" fontId="67" fillId="0" borderId="0" xfId="12" applyFont="1" applyBorder="1" applyAlignment="1">
      <alignment vertical="top"/>
    </xf>
    <xf numFmtId="0" fontId="67" fillId="0" borderId="0" xfId="12" applyFont="1" applyBorder="1" applyAlignment="1">
      <alignment horizontal="left" vertical="top" wrapText="1"/>
    </xf>
    <xf numFmtId="0" fontId="67" fillId="0" borderId="0" xfId="10" applyFont="1" applyAlignment="1"/>
    <xf numFmtId="0" fontId="75" fillId="0" borderId="0" xfId="10" applyFont="1" applyAlignment="1">
      <alignment vertical="top"/>
    </xf>
    <xf numFmtId="0" fontId="67" fillId="0" borderId="0" xfId="10" applyFont="1" applyAlignment="1">
      <alignment vertical="top"/>
    </xf>
    <xf numFmtId="0" fontId="67" fillId="0" borderId="0" xfId="10" applyFont="1" applyAlignment="1">
      <alignment horizontal="center" vertical="top"/>
    </xf>
    <xf numFmtId="0" fontId="67" fillId="0" borderId="0" xfId="10" applyFont="1" applyAlignment="1">
      <alignment horizontal="left"/>
    </xf>
    <xf numFmtId="0" fontId="19" fillId="0" borderId="0" xfId="8" applyAlignment="1">
      <alignment horizontal="left" vertical="center"/>
    </xf>
    <xf numFmtId="0" fontId="67" fillId="0" borderId="0" xfId="10" applyFont="1" applyBorder="1" applyAlignment="1">
      <alignment horizontal="left" vertical="top" wrapText="1"/>
    </xf>
    <xf numFmtId="0" fontId="67" fillId="0" borderId="0" xfId="10" applyFont="1" applyAlignment="1">
      <alignment horizontal="right"/>
    </xf>
    <xf numFmtId="0" fontId="76" fillId="0" borderId="0" xfId="10" applyFont="1"/>
    <xf numFmtId="0" fontId="67" fillId="0" borderId="0" xfId="10" applyFont="1" applyBorder="1"/>
    <xf numFmtId="0" fontId="77" fillId="0" borderId="0" xfId="10" applyFont="1"/>
    <xf numFmtId="3" fontId="74" fillId="0" borderId="0" xfId="11" applyNumberFormat="1" applyFont="1" applyAlignment="1"/>
    <xf numFmtId="164" fontId="67" fillId="0" borderId="0" xfId="11" applyNumberFormat="1" applyFont="1" applyAlignment="1"/>
    <xf numFmtId="164" fontId="67" fillId="0" borderId="0" xfId="11" applyFont="1" applyAlignment="1"/>
    <xf numFmtId="0" fontId="80" fillId="0" borderId="0" xfId="10" applyFont="1" applyBorder="1" applyAlignment="1">
      <alignment horizontal="center"/>
    </xf>
    <xf numFmtId="0" fontId="71" fillId="0" borderId="0" xfId="10" applyFont="1" applyBorder="1"/>
    <xf numFmtId="0" fontId="71" fillId="0" borderId="0" xfId="10" applyFont="1" applyAlignment="1">
      <alignment horizontal="right"/>
    </xf>
    <xf numFmtId="0" fontId="19" fillId="0" borderId="0" xfId="8" applyBorder="1"/>
    <xf numFmtId="0" fontId="70" fillId="0" borderId="0" xfId="10" applyFont="1" applyAlignment="1">
      <alignment horizontal="right"/>
    </xf>
    <xf numFmtId="0" fontId="67" fillId="0" borderId="0" xfId="10" applyFont="1" applyBorder="1" applyAlignment="1">
      <alignment vertical="top" wrapText="1"/>
    </xf>
    <xf numFmtId="0" fontId="19" fillId="0" borderId="0" xfId="8" applyFill="1"/>
    <xf numFmtId="0" fontId="84" fillId="0" borderId="0" xfId="8" applyFont="1" applyAlignment="1">
      <alignment horizontal="center"/>
    </xf>
    <xf numFmtId="0" fontId="23" fillId="0" borderId="0" xfId="8" applyFont="1"/>
    <xf numFmtId="0" fontId="23" fillId="0" borderId="0" xfId="8" applyFont="1" applyAlignment="1"/>
    <xf numFmtId="0" fontId="23" fillId="0" borderId="0" xfId="8" applyFont="1" applyAlignment="1">
      <alignment horizontal="left"/>
    </xf>
    <xf numFmtId="0" fontId="24" fillId="0" borderId="0" xfId="8" applyFont="1" applyAlignment="1">
      <alignment horizontal="left"/>
    </xf>
    <xf numFmtId="0" fontId="23" fillId="0" borderId="0" xfId="8" applyFont="1" applyAlignment="1">
      <alignment horizontal="center" vertical="top"/>
    </xf>
    <xf numFmtId="0" fontId="23" fillId="0" borderId="0" xfId="8" applyFont="1" applyAlignment="1">
      <alignment horizontal="center"/>
    </xf>
    <xf numFmtId="0" fontId="50" fillId="0" borderId="0" xfId="8" applyFont="1" applyAlignment="1">
      <alignment vertical="center"/>
    </xf>
    <xf numFmtId="0" fontId="23" fillId="0" borderId="1" xfId="8" applyFont="1" applyBorder="1" applyAlignment="1">
      <alignment horizontal="center"/>
    </xf>
    <xf numFmtId="0" fontId="23" fillId="0" borderId="3" xfId="8" applyFont="1" applyBorder="1" applyAlignment="1">
      <alignment horizontal="left"/>
    </xf>
    <xf numFmtId="0" fontId="19" fillId="0" borderId="4" xfId="8" applyBorder="1"/>
    <xf numFmtId="0" fontId="19" fillId="0" borderId="3" xfId="8" applyBorder="1"/>
    <xf numFmtId="0" fontId="19" fillId="0" borderId="5" xfId="8" applyBorder="1"/>
    <xf numFmtId="0" fontId="19" fillId="0" borderId="4" xfId="8" applyFont="1" applyBorder="1" applyAlignment="1">
      <alignment horizontal="right"/>
    </xf>
    <xf numFmtId="169" fontId="0" fillId="0" borderId="5" xfId="9" applyNumberFormat="1" applyFont="1" applyBorder="1" applyAlignment="1">
      <alignment horizontal="left"/>
    </xf>
    <xf numFmtId="0" fontId="55" fillId="0" borderId="4" xfId="8" applyFont="1" applyBorder="1" applyAlignment="1">
      <alignment horizontal="right"/>
    </xf>
    <xf numFmtId="0" fontId="55" fillId="0" borderId="5" xfId="8" applyFont="1" applyBorder="1"/>
    <xf numFmtId="0" fontId="86" fillId="0" borderId="4" xfId="8" applyFont="1" applyBorder="1" applyAlignment="1">
      <alignment horizontal="center"/>
    </xf>
    <xf numFmtId="0" fontId="86" fillId="0" borderId="5" xfId="8" applyFont="1" applyBorder="1" applyAlignment="1">
      <alignment horizontal="left"/>
    </xf>
    <xf numFmtId="0" fontId="87" fillId="0" borderId="4" xfId="8" applyFont="1" applyBorder="1" applyAlignment="1">
      <alignment vertical="center"/>
    </xf>
    <xf numFmtId="0" fontId="55" fillId="0" borderId="0" xfId="8" applyFont="1" applyBorder="1"/>
    <xf numFmtId="0" fontId="55" fillId="0" borderId="4" xfId="8" applyFont="1" applyBorder="1"/>
    <xf numFmtId="0" fontId="23" fillId="0" borderId="10" xfId="8" applyFont="1" applyBorder="1" applyAlignment="1">
      <alignment horizontal="center"/>
    </xf>
    <xf numFmtId="0" fontId="23" fillId="0" borderId="12" xfId="8" applyFont="1" applyBorder="1" applyAlignment="1">
      <alignment horizontal="left"/>
    </xf>
    <xf numFmtId="0" fontId="19" fillId="0" borderId="10" xfId="8" applyBorder="1"/>
    <xf numFmtId="0" fontId="19" fillId="0" borderId="11" xfId="8" applyBorder="1"/>
    <xf numFmtId="0" fontId="19" fillId="0" borderId="12" xfId="8" applyBorder="1"/>
    <xf numFmtId="0" fontId="50" fillId="0" borderId="10" xfId="8" applyFont="1" applyBorder="1" applyAlignment="1">
      <alignment horizontal="right" vertical="center"/>
    </xf>
    <xf numFmtId="169" fontId="50" fillId="0" borderId="12" xfId="8" applyNumberFormat="1" applyFont="1" applyBorder="1" applyAlignment="1">
      <alignment vertical="center"/>
    </xf>
    <xf numFmtId="0" fontId="19" fillId="0" borderId="0" xfId="8" applyAlignment="1">
      <alignment horizontal="center"/>
    </xf>
    <xf numFmtId="0" fontId="50" fillId="0" borderId="0" xfId="8" applyFont="1" applyAlignment="1">
      <alignment horizontal="center"/>
    </xf>
    <xf numFmtId="0" fontId="23" fillId="0" borderId="0" xfId="8" applyFont="1" applyAlignment="1">
      <alignment vertical="top"/>
    </xf>
    <xf numFmtId="0" fontId="23" fillId="0" borderId="0" xfId="0" applyFont="1" applyAlignment="1">
      <alignment horizontal="left" vertical="center"/>
    </xf>
    <xf numFmtId="0" fontId="26" fillId="0" borderId="0" xfId="0" applyFont="1"/>
    <xf numFmtId="0" fontId="26" fillId="0" borderId="0" xfId="0" applyFont="1" applyAlignment="1">
      <alignment horizontal="left" vertical="center"/>
    </xf>
    <xf numFmtId="0" fontId="26" fillId="0" borderId="0" xfId="1" applyFont="1" applyFill="1"/>
    <xf numFmtId="0" fontId="26" fillId="0" borderId="0" xfId="1" quotePrefix="1" applyFont="1" applyFill="1"/>
    <xf numFmtId="0" fontId="36" fillId="0" borderId="0" xfId="2" applyFont="1" applyFill="1" applyBorder="1" applyAlignment="1">
      <alignment horizontal="center" vertical="center"/>
    </xf>
    <xf numFmtId="0" fontId="0" fillId="0" borderId="0" xfId="0" applyAlignment="1">
      <alignment horizontal="left" vertical="center"/>
    </xf>
    <xf numFmtId="0" fontId="34" fillId="0" borderId="0" xfId="0" applyFont="1" applyAlignment="1">
      <alignment horizontal="left" vertical="center"/>
    </xf>
    <xf numFmtId="0" fontId="33" fillId="0" borderId="0" xfId="0" applyFont="1" applyAlignment="1">
      <alignment horizontal="left" vertical="center"/>
    </xf>
    <xf numFmtId="0" fontId="26" fillId="0" borderId="0" xfId="0" applyFont="1" applyBorder="1" applyAlignment="1">
      <alignment horizontal="left"/>
    </xf>
    <xf numFmtId="0" fontId="21" fillId="0" borderId="0" xfId="5" applyAlignment="1">
      <alignment horizontal="center"/>
    </xf>
    <xf numFmtId="0" fontId="52" fillId="0" borderId="0" xfId="5" applyFont="1" applyBorder="1" applyAlignment="1">
      <alignment horizontal="left" vertical="center"/>
    </xf>
    <xf numFmtId="0" fontId="67" fillId="0" borderId="0" xfId="10" applyFont="1" applyAlignment="1">
      <alignment horizontal="center"/>
    </xf>
    <xf numFmtId="0" fontId="69" fillId="0" borderId="0" xfId="10" applyFont="1" applyAlignment="1">
      <alignment horizontal="left"/>
    </xf>
    <xf numFmtId="0" fontId="67" fillId="0" borderId="0" xfId="10" applyFont="1" applyBorder="1" applyAlignment="1">
      <alignment horizontal="left" vertical="top" wrapText="1"/>
    </xf>
    <xf numFmtId="0" fontId="71" fillId="0" borderId="2" xfId="10" applyFont="1" applyBorder="1" applyAlignment="1"/>
    <xf numFmtId="0" fontId="71" fillId="0" borderId="0" xfId="10" applyFont="1" applyBorder="1" applyAlignment="1">
      <alignment horizontal="center"/>
    </xf>
    <xf numFmtId="0" fontId="79" fillId="0" borderId="0" xfId="10" applyFont="1" applyBorder="1" applyAlignment="1">
      <alignment horizontal="center"/>
    </xf>
    <xf numFmtId="0" fontId="84" fillId="0" borderId="0" xfId="8" applyFont="1" applyAlignment="1">
      <alignment horizontal="center"/>
    </xf>
    <xf numFmtId="0" fontId="19" fillId="0" borderId="0" xfId="8" applyAlignment="1">
      <alignment horizontal="center"/>
    </xf>
    <xf numFmtId="0" fontId="50" fillId="0" borderId="0" xfId="8" applyFont="1" applyAlignment="1">
      <alignment horizontal="center"/>
    </xf>
    <xf numFmtId="0" fontId="23" fillId="0" borderId="0" xfId="8" applyFont="1" applyAlignment="1">
      <alignment horizontal="center" vertical="top"/>
    </xf>
    <xf numFmtId="0" fontId="23" fillId="0" borderId="0" xfId="8" applyFont="1" applyAlignment="1">
      <alignment horizontal="left"/>
    </xf>
    <xf numFmtId="0" fontId="23" fillId="0" borderId="0" xfId="8" applyFont="1" applyAlignment="1">
      <alignment horizontal="center"/>
    </xf>
    <xf numFmtId="0" fontId="78" fillId="0" borderId="0" xfId="10" applyFont="1" applyBorder="1" applyAlignment="1">
      <alignment horizontal="center"/>
    </xf>
    <xf numFmtId="0" fontId="79" fillId="0" borderId="0" xfId="10" applyFont="1" applyBorder="1" applyAlignment="1">
      <alignment horizontal="center"/>
    </xf>
    <xf numFmtId="0" fontId="71" fillId="0" borderId="2" xfId="10" applyFont="1" applyBorder="1" applyAlignment="1"/>
    <xf numFmtId="0" fontId="71" fillId="0" borderId="0" xfId="10" applyFont="1" applyBorder="1" applyAlignment="1">
      <alignment horizontal="center"/>
    </xf>
    <xf numFmtId="0" fontId="82" fillId="0" borderId="0" xfId="10" applyFont="1" applyBorder="1" applyAlignment="1">
      <alignment horizontal="center"/>
    </xf>
    <xf numFmtId="0" fontId="67" fillId="0" borderId="0" xfId="10" applyFont="1" applyAlignment="1">
      <alignment horizontal="center"/>
    </xf>
    <xf numFmtId="0" fontId="26" fillId="0" borderId="0" xfId="0" quotePrefix="1" applyFont="1" applyBorder="1" applyAlignment="1">
      <alignment horizontal="left"/>
    </xf>
    <xf numFmtId="0" fontId="26" fillId="0" borderId="0" xfId="0" quotePrefix="1" applyFont="1"/>
    <xf numFmtId="15" fontId="44" fillId="0" borderId="5" xfId="3" quotePrefix="1" applyNumberFormat="1" applyFont="1" applyBorder="1"/>
    <xf numFmtId="0" fontId="0" fillId="0" borderId="0" xfId="0" applyAlignment="1"/>
    <xf numFmtId="0" fontId="0" fillId="0" borderId="0" xfId="0" applyAlignment="1">
      <alignment vertical="center"/>
    </xf>
    <xf numFmtId="0" fontId="90" fillId="0" borderId="0" xfId="0" applyFont="1" applyAlignment="1">
      <alignment horizontal="left" vertical="center" wrapText="1"/>
    </xf>
    <xf numFmtId="0" fontId="39" fillId="0" borderId="41" xfId="0" applyFont="1" applyBorder="1" applyAlignment="1">
      <alignment horizontal="center"/>
    </xf>
    <xf numFmtId="0" fontId="39" fillId="0" borderId="40" xfId="0" applyFont="1" applyBorder="1" applyAlignment="1">
      <alignment horizontal="center" vertical="center"/>
    </xf>
    <xf numFmtId="0" fontId="39" fillId="0" borderId="42" xfId="0" applyFont="1" applyBorder="1" applyAlignment="1">
      <alignment horizontal="center"/>
    </xf>
    <xf numFmtId="0" fontId="39" fillId="0" borderId="40" xfId="0" applyFont="1" applyBorder="1" applyAlignment="1">
      <alignment horizontal="center"/>
    </xf>
    <xf numFmtId="0" fontId="39" fillId="0" borderId="43" xfId="0" applyFont="1" applyBorder="1" applyAlignment="1">
      <alignment horizontal="center"/>
    </xf>
    <xf numFmtId="0" fontId="49" fillId="0" borderId="40" xfId="0" applyFont="1" applyBorder="1" applyAlignment="1">
      <alignment horizontal="center" vertical="center"/>
    </xf>
    <xf numFmtId="0" fontId="39" fillId="0" borderId="44" xfId="0" applyFont="1" applyBorder="1" applyAlignment="1">
      <alignment horizontal="center"/>
    </xf>
    <xf numFmtId="0" fontId="0" fillId="0" borderId="0" xfId="0" applyBorder="1"/>
    <xf numFmtId="0" fontId="92" fillId="0" borderId="0" xfId="10" applyFont="1" applyBorder="1" applyAlignment="1">
      <alignment horizontal="center"/>
    </xf>
    <xf numFmtId="0" fontId="93" fillId="0" borderId="0" xfId="10" applyFont="1"/>
    <xf numFmtId="0" fontId="71" fillId="0" borderId="0" xfId="10" applyFont="1" applyAlignment="1">
      <alignment horizontal="center"/>
    </xf>
    <xf numFmtId="3" fontId="71" fillId="0" borderId="0" xfId="11" applyNumberFormat="1" applyFont="1" applyAlignment="1"/>
    <xf numFmtId="164" fontId="71" fillId="0" borderId="0" xfId="11" applyNumberFormat="1" applyFont="1" applyAlignment="1"/>
    <xf numFmtId="164" fontId="71" fillId="0" borderId="0" xfId="11" applyFont="1" applyAlignment="1"/>
    <xf numFmtId="0" fontId="80" fillId="0" borderId="0" xfId="10" applyFont="1"/>
    <xf numFmtId="0" fontId="94" fillId="0" borderId="0" xfId="8" applyFont="1"/>
    <xf numFmtId="0" fontId="94" fillId="0" borderId="0" xfId="8" applyFont="1" applyBorder="1"/>
    <xf numFmtId="0" fontId="75" fillId="0" borderId="0" xfId="10" applyFont="1"/>
    <xf numFmtId="3" fontId="67" fillId="0" borderId="0" xfId="11" applyNumberFormat="1" applyFont="1" applyAlignment="1"/>
    <xf numFmtId="0" fontId="72" fillId="0" borderId="0" xfId="10" applyFont="1"/>
    <xf numFmtId="0" fontId="72" fillId="0" borderId="0" xfId="10" applyFont="1" applyBorder="1" applyAlignment="1">
      <alignment horizontal="center"/>
    </xf>
    <xf numFmtId="0" fontId="67" fillId="0" borderId="2" xfId="10" applyFont="1" applyBorder="1" applyAlignment="1"/>
    <xf numFmtId="0" fontId="67" fillId="0" borderId="0" xfId="10" applyFont="1" applyBorder="1" applyAlignment="1">
      <alignment horizontal="center"/>
    </xf>
    <xf numFmtId="0" fontId="55" fillId="0" borderId="0" xfId="8" applyFont="1"/>
    <xf numFmtId="0" fontId="52" fillId="0" borderId="0" xfId="8" applyFont="1"/>
    <xf numFmtId="0" fontId="23" fillId="0" borderId="0" xfId="0" applyFont="1" applyAlignment="1">
      <alignment horizontal="left"/>
    </xf>
    <xf numFmtId="0" fontId="25" fillId="0" borderId="0" xfId="0" applyFont="1" applyAlignment="1">
      <alignment horizontal="center" vertical="center"/>
    </xf>
    <xf numFmtId="0" fontId="23" fillId="0" borderId="0" xfId="0" applyFont="1" applyAlignment="1">
      <alignment horizontal="center"/>
    </xf>
    <xf numFmtId="0" fontId="23" fillId="0" borderId="0" xfId="0" applyFont="1" applyAlignment="1">
      <alignment horizontal="left" vertical="top"/>
    </xf>
    <xf numFmtId="0" fontId="26" fillId="0" borderId="0" xfId="0" quotePrefix="1" applyFont="1" applyFill="1" applyBorder="1" applyAlignment="1">
      <alignment horizontal="left"/>
    </xf>
    <xf numFmtId="0" fontId="39" fillId="0" borderId="42" xfId="0" applyFont="1" applyBorder="1" applyAlignment="1">
      <alignment horizontal="left" vertical="center" wrapText="1"/>
    </xf>
    <xf numFmtId="0" fontId="44" fillId="0" borderId="12" xfId="3" applyFont="1" applyBorder="1" applyAlignment="1">
      <alignment horizontal="center" vertical="center"/>
    </xf>
    <xf numFmtId="167" fontId="44" fillId="0" borderId="0" xfId="3" quotePrefix="1" applyNumberFormat="1" applyFont="1" applyBorder="1" applyAlignment="1">
      <alignment horizontal="left"/>
    </xf>
    <xf numFmtId="167" fontId="44" fillId="0" borderId="5" xfId="3" quotePrefix="1" applyNumberFormat="1" applyFont="1" applyBorder="1" applyAlignment="1">
      <alignment horizontal="left"/>
    </xf>
    <xf numFmtId="0" fontId="44" fillId="0" borderId="5" xfId="3" applyFont="1" applyBorder="1" applyAlignment="1">
      <alignment horizontal="center"/>
    </xf>
    <xf numFmtId="0" fontId="52" fillId="5" borderId="15" xfId="5" applyFont="1" applyFill="1" applyBorder="1" applyAlignment="1">
      <alignment horizontal="center" vertical="center"/>
    </xf>
    <xf numFmtId="0" fontId="53" fillId="6" borderId="15" xfId="5" applyFont="1" applyFill="1" applyBorder="1" applyAlignment="1">
      <alignment horizontal="center" vertical="center"/>
    </xf>
    <xf numFmtId="165" fontId="52" fillId="0" borderId="16" xfId="5" applyNumberFormat="1" applyFont="1" applyBorder="1" applyAlignment="1">
      <alignment horizontal="center" vertical="center"/>
    </xf>
    <xf numFmtId="0" fontId="52" fillId="0" borderId="16" xfId="5" applyFont="1" applyBorder="1" applyAlignment="1">
      <alignment horizontal="center" vertical="center"/>
    </xf>
    <xf numFmtId="0" fontId="52" fillId="0" borderId="14" xfId="5" applyFont="1" applyBorder="1" applyAlignment="1">
      <alignment horizontal="center" vertical="center"/>
    </xf>
    <xf numFmtId="0" fontId="0" fillId="0" borderId="0" xfId="0" applyAlignment="1">
      <alignment vertical="top" wrapText="1"/>
    </xf>
    <xf numFmtId="0" fontId="44" fillId="0" borderId="7" xfId="3" applyFont="1" applyBorder="1" applyAlignment="1"/>
    <xf numFmtId="0" fontId="44" fillId="0" borderId="8" xfId="3" applyFont="1" applyBorder="1" applyAlignment="1"/>
    <xf numFmtId="0" fontId="44" fillId="0" borderId="2" xfId="3" applyFont="1" applyBorder="1" applyAlignment="1"/>
    <xf numFmtId="0" fontId="44" fillId="0" borderId="3" xfId="3" applyFont="1" applyBorder="1" applyAlignment="1"/>
    <xf numFmtId="0" fontId="69" fillId="0" borderId="0" xfId="10" applyFont="1" applyAlignment="1"/>
    <xf numFmtId="0" fontId="44" fillId="0" borderId="0" xfId="3" applyFont="1" applyBorder="1" applyAlignment="1"/>
    <xf numFmtId="0" fontId="44" fillId="0" borderId="7" xfId="3" applyFont="1" applyBorder="1" applyAlignment="1">
      <alignment horizontal="left" vertical="center"/>
    </xf>
    <xf numFmtId="0" fontId="44" fillId="0" borderId="0" xfId="3" applyFont="1" applyBorder="1" applyAlignment="1">
      <alignment vertical="center"/>
    </xf>
    <xf numFmtId="0" fontId="44" fillId="0" borderId="0" xfId="3" quotePrefix="1" applyFont="1" applyBorder="1" applyAlignment="1">
      <alignment vertical="center"/>
    </xf>
    <xf numFmtId="0" fontId="44" fillId="0" borderId="8" xfId="3" applyFont="1" applyBorder="1" applyAlignment="1">
      <alignment horizontal="left" vertical="center"/>
    </xf>
    <xf numFmtId="167" fontId="44" fillId="0" borderId="5" xfId="3" quotePrefix="1" applyNumberFormat="1" applyFont="1" applyBorder="1" applyAlignment="1">
      <alignment horizontal="left" vertical="center"/>
    </xf>
    <xf numFmtId="0" fontId="44" fillId="0" borderId="0" xfId="3" applyFont="1" applyFill="1" applyBorder="1" applyAlignment="1">
      <alignment vertical="center"/>
    </xf>
    <xf numFmtId="0" fontId="44" fillId="0" borderId="0" xfId="3" quotePrefix="1" applyFont="1" applyFill="1" applyBorder="1" applyAlignment="1">
      <alignment vertical="center"/>
    </xf>
    <xf numFmtId="0" fontId="44" fillId="0" borderId="5" xfId="3" applyFont="1" applyBorder="1" applyAlignment="1">
      <alignment vertical="center"/>
    </xf>
    <xf numFmtId="0" fontId="67" fillId="0" borderId="0" xfId="10" quotePrefix="1" applyNumberFormat="1" applyFont="1" applyAlignment="1"/>
    <xf numFmtId="0" fontId="21" fillId="0" borderId="4" xfId="5" quotePrefix="1" applyBorder="1" applyAlignment="1">
      <alignment horizontal="center" vertical="center"/>
    </xf>
    <xf numFmtId="0" fontId="21" fillId="0" borderId="1" xfId="5" quotePrefix="1" applyBorder="1" applyAlignment="1">
      <alignment horizontal="center" vertical="center"/>
    </xf>
    <xf numFmtId="0" fontId="16" fillId="0" borderId="4" xfId="5" quotePrefix="1" applyFont="1" applyBorder="1" applyAlignment="1">
      <alignment horizontal="center" vertical="center"/>
    </xf>
    <xf numFmtId="0" fontId="44" fillId="0" borderId="5" xfId="3" applyFont="1" applyBorder="1" applyAlignment="1">
      <alignment horizontal="left"/>
    </xf>
    <xf numFmtId="0" fontId="36" fillId="15" borderId="0" xfId="2" applyFont="1" applyFill="1" applyBorder="1" applyAlignment="1">
      <alignment horizontal="left" vertical="center"/>
    </xf>
    <xf numFmtId="0" fontId="26" fillId="15" borderId="0" xfId="0" applyFont="1" applyFill="1"/>
    <xf numFmtId="0" fontId="36" fillId="15" borderId="0" xfId="2" applyFont="1" applyFill="1" applyBorder="1">
      <alignment vertical="center"/>
    </xf>
    <xf numFmtId="0" fontId="35" fillId="15" borderId="0" xfId="2" applyFill="1" applyBorder="1" applyAlignment="1">
      <alignment horizontal="left" vertical="center"/>
    </xf>
    <xf numFmtId="0" fontId="35" fillId="15" borderId="0" xfId="2" applyFont="1" applyFill="1" applyBorder="1">
      <alignment vertical="center"/>
    </xf>
    <xf numFmtId="0" fontId="22" fillId="15" borderId="0" xfId="0" applyFont="1" applyFill="1"/>
    <xf numFmtId="0" fontId="26" fillId="15" borderId="0" xfId="0" applyFont="1" applyFill="1" applyBorder="1" applyAlignment="1">
      <alignment horizontal="left"/>
    </xf>
    <xf numFmtId="0" fontId="35" fillId="15" borderId="0" xfId="3" applyFont="1" applyFill="1" applyBorder="1"/>
    <xf numFmtId="0" fontId="36" fillId="15" borderId="0" xfId="2" quotePrefix="1" applyFont="1" applyFill="1" applyBorder="1" applyAlignment="1">
      <alignment horizontal="left" vertical="center"/>
    </xf>
    <xf numFmtId="0" fontId="23" fillId="15" borderId="0" xfId="1" applyFont="1" applyFill="1"/>
    <xf numFmtId="0" fontId="0" fillId="0" borderId="0" xfId="0" applyFill="1"/>
    <xf numFmtId="0" fontId="40" fillId="0" borderId="0" xfId="3" applyFont="1" applyFill="1" applyBorder="1"/>
    <xf numFmtId="0" fontId="26" fillId="0" borderId="0" xfId="0" applyFont="1" applyFill="1" applyBorder="1" applyAlignment="1">
      <alignment horizontal="left"/>
    </xf>
    <xf numFmtId="0" fontId="26" fillId="15" borderId="0" xfId="0" quotePrefix="1" applyFont="1" applyFill="1" applyBorder="1" applyAlignment="1">
      <alignment horizontal="left"/>
    </xf>
    <xf numFmtId="0" fontId="23" fillId="16" borderId="0" xfId="0" applyFont="1" applyFill="1"/>
    <xf numFmtId="0" fontId="36" fillId="16" borderId="0" xfId="2" applyFont="1" applyFill="1" applyBorder="1">
      <alignment vertical="center"/>
    </xf>
    <xf numFmtId="0" fontId="36" fillId="16" borderId="0" xfId="2" applyFont="1" applyFill="1" applyBorder="1" applyAlignment="1">
      <alignment horizontal="left" vertical="center"/>
    </xf>
    <xf numFmtId="0" fontId="33" fillId="16" borderId="0" xfId="0" applyFont="1" applyFill="1"/>
    <xf numFmtId="0" fontId="0" fillId="16" borderId="0" xfId="0" applyFont="1" applyFill="1"/>
    <xf numFmtId="0" fontId="26" fillId="0" borderId="0" xfId="0" applyFont="1" applyFill="1"/>
    <xf numFmtId="0" fontId="35" fillId="0" borderId="0" xfId="13" applyFont="1" applyFill="1" applyBorder="1"/>
    <xf numFmtId="0" fontId="78" fillId="0" borderId="0" xfId="10" applyFont="1" applyBorder="1" applyAlignment="1">
      <alignment horizontal="center"/>
    </xf>
    <xf numFmtId="0" fontId="80" fillId="0" borderId="0" xfId="10" applyFont="1" applyBorder="1" applyAlignment="1">
      <alignment horizontal="center"/>
    </xf>
    <xf numFmtId="0" fontId="80" fillId="0" borderId="0" xfId="10" applyFont="1" applyBorder="1" applyAlignment="1">
      <alignment horizontal="center" vertical="center"/>
    </xf>
    <xf numFmtId="0" fontId="13" fillId="0" borderId="0" xfId="5" applyFont="1"/>
    <xf numFmtId="165" fontId="12" fillId="0" borderId="16" xfId="5" applyNumberFormat="1" applyFont="1" applyBorder="1" applyAlignment="1">
      <alignment vertical="center"/>
    </xf>
    <xf numFmtId="0" fontId="78" fillId="0" borderId="0" xfId="10" applyFont="1" applyBorder="1" applyAlignment="1">
      <alignment horizontal="center"/>
    </xf>
    <xf numFmtId="0" fontId="80" fillId="0" borderId="0" xfId="10" applyFont="1" applyBorder="1" applyAlignment="1">
      <alignment horizontal="center"/>
    </xf>
    <xf numFmtId="0" fontId="71" fillId="0" borderId="0" xfId="10" applyFont="1" applyBorder="1" applyAlignment="1">
      <alignment horizontal="center"/>
    </xf>
    <xf numFmtId="0" fontId="71" fillId="0" borderId="0" xfId="10" applyFont="1" applyBorder="1" applyAlignment="1">
      <alignment horizontal="center" vertical="center"/>
    </xf>
    <xf numFmtId="0" fontId="99" fillId="0" borderId="0" xfId="10" applyFont="1" applyBorder="1" applyAlignment="1">
      <alignment horizontal="center"/>
    </xf>
    <xf numFmtId="0" fontId="100" fillId="0" borderId="0" xfId="10" applyFont="1" applyBorder="1"/>
    <xf numFmtId="0" fontId="100" fillId="0" borderId="0" xfId="10" applyFont="1"/>
    <xf numFmtId="0" fontId="100" fillId="0" borderId="0" xfId="10" applyFont="1" applyAlignment="1">
      <alignment horizontal="right"/>
    </xf>
    <xf numFmtId="0" fontId="100" fillId="0" borderId="0" xfId="10" applyFont="1" applyBorder="1" applyAlignment="1">
      <alignment horizontal="center"/>
    </xf>
    <xf numFmtId="0" fontId="98" fillId="0" borderId="0" xfId="8" applyFont="1"/>
    <xf numFmtId="0" fontId="101" fillId="0" borderId="0" xfId="10" applyFont="1" applyBorder="1" applyAlignment="1">
      <alignment horizontal="center"/>
    </xf>
    <xf numFmtId="0" fontId="35" fillId="0" borderId="0" xfId="13" applyFont="1" applyBorder="1"/>
    <xf numFmtId="0" fontId="35" fillId="0" borderId="0" xfId="13" applyBorder="1"/>
    <xf numFmtId="0" fontId="90" fillId="0" borderId="0" xfId="0" applyFont="1" applyAlignment="1">
      <alignment wrapText="1"/>
    </xf>
    <xf numFmtId="0" fontId="0" fillId="0" borderId="0" xfId="0" applyFill="1" applyAlignment="1">
      <alignment horizontal="center" vertical="center"/>
    </xf>
    <xf numFmtId="0" fontId="34" fillId="0" borderId="0" xfId="0" applyFont="1" applyFill="1" applyAlignment="1">
      <alignment horizontal="center" vertical="center"/>
    </xf>
    <xf numFmtId="0" fontId="23" fillId="0" borderId="0" xfId="0" applyFont="1" applyFill="1" applyAlignment="1">
      <alignment horizontal="center" vertical="center"/>
    </xf>
    <xf numFmtId="0" fontId="33" fillId="0" borderId="0" xfId="0" applyFont="1" applyFill="1" applyAlignment="1">
      <alignment horizontal="center" vertical="center"/>
    </xf>
    <xf numFmtId="0" fontId="0" fillId="0" borderId="0" xfId="0" applyFill="1" applyAlignment="1"/>
    <xf numFmtId="0" fontId="0" fillId="0" borderId="0" xfId="0" applyFill="1" applyAlignment="1">
      <alignment vertical="top" wrapText="1"/>
    </xf>
    <xf numFmtId="0" fontId="23" fillId="0" borderId="0" xfId="0" applyFont="1" applyAlignment="1">
      <alignment horizontal="left" vertical="center"/>
    </xf>
    <xf numFmtId="0" fontId="104" fillId="0" borderId="0" xfId="0" applyFont="1" applyAlignment="1">
      <alignment horizontal="right" vertical="center"/>
    </xf>
    <xf numFmtId="0" fontId="23" fillId="0" borderId="0" xfId="0" applyFont="1" applyAlignment="1">
      <alignment horizontal="left" vertical="center" wrapText="1"/>
    </xf>
    <xf numFmtId="0" fontId="104" fillId="0" borderId="0" xfId="0" applyFont="1" applyAlignment="1">
      <alignment vertical="center"/>
    </xf>
    <xf numFmtId="0" fontId="105" fillId="0" borderId="0" xfId="0" applyFont="1" applyAlignment="1">
      <alignment horizontal="left" vertical="center" wrapText="1"/>
    </xf>
    <xf numFmtId="0" fontId="44" fillId="0" borderId="8" xfId="2" applyFont="1" applyBorder="1" applyAlignment="1">
      <alignment horizontal="left" vertical="center"/>
    </xf>
    <xf numFmtId="0" fontId="44" fillId="0" borderId="0" xfId="3" applyFont="1" applyBorder="1" applyAlignment="1">
      <alignment horizontal="left"/>
    </xf>
    <xf numFmtId="0" fontId="44" fillId="0" borderId="5" xfId="3" applyFont="1" applyBorder="1" applyAlignment="1">
      <alignment horizontal="left"/>
    </xf>
    <xf numFmtId="0" fontId="44" fillId="0" borderId="8" xfId="3" applyFont="1" applyBorder="1" applyAlignment="1">
      <alignment horizontal="left" vertical="center"/>
    </xf>
    <xf numFmtId="0" fontId="44" fillId="0" borderId="5" xfId="3" applyFont="1" applyBorder="1" applyAlignment="1">
      <alignment horizontal="center"/>
    </xf>
    <xf numFmtId="0" fontId="44" fillId="0" borderId="0" xfId="3" applyFont="1" applyBorder="1" applyAlignment="1">
      <alignment horizontal="left"/>
    </xf>
    <xf numFmtId="0" fontId="44" fillId="0" borderId="5" xfId="3" applyFont="1" applyBorder="1" applyAlignment="1">
      <alignment horizontal="left"/>
    </xf>
    <xf numFmtId="167" fontId="44" fillId="0" borderId="0" xfId="3" quotePrefix="1" applyNumberFormat="1" applyFont="1" applyBorder="1" applyAlignment="1">
      <alignment horizontal="left"/>
    </xf>
    <xf numFmtId="167" fontId="44" fillId="0" borderId="5" xfId="3" quotePrefix="1" applyNumberFormat="1" applyFont="1" applyBorder="1" applyAlignment="1">
      <alignment horizontal="left"/>
    </xf>
    <xf numFmtId="0" fontId="44" fillId="0" borderId="7" xfId="3" applyFont="1" applyBorder="1" applyAlignment="1">
      <alignment horizontal="justify" vertical="top"/>
    </xf>
    <xf numFmtId="0" fontId="44" fillId="0" borderId="8" xfId="3" applyFont="1" applyBorder="1" applyAlignment="1">
      <alignment horizontal="justify" vertical="top"/>
    </xf>
    <xf numFmtId="0" fontId="44" fillId="0" borderId="5" xfId="3" applyFont="1" applyBorder="1" applyAlignment="1">
      <alignment horizontal="center"/>
    </xf>
    <xf numFmtId="0" fontId="44" fillId="0" borderId="7" xfId="3" applyFont="1" applyBorder="1" applyAlignment="1">
      <alignment horizontal="center"/>
    </xf>
    <xf numFmtId="0" fontId="44" fillId="0" borderId="8" xfId="3" applyFont="1" applyBorder="1" applyAlignment="1">
      <alignment horizontal="center"/>
    </xf>
    <xf numFmtId="0" fontId="44" fillId="0" borderId="7" xfId="3" applyFont="1" applyBorder="1" applyAlignment="1">
      <alignment horizontal="left" vertical="center"/>
    </xf>
    <xf numFmtId="0" fontId="44" fillId="0" borderId="8" xfId="3" applyFont="1" applyBorder="1" applyAlignment="1">
      <alignment horizontal="left" vertical="center"/>
    </xf>
    <xf numFmtId="0" fontId="44" fillId="0" borderId="12" xfId="3" applyFont="1" applyBorder="1" applyAlignment="1">
      <alignment horizontal="center" vertical="center"/>
    </xf>
    <xf numFmtId="0" fontId="21" fillId="0" borderId="0" xfId="5" applyAlignment="1">
      <alignment horizontal="center"/>
    </xf>
    <xf numFmtId="0" fontId="52" fillId="0" borderId="0" xfId="5" applyFont="1" applyBorder="1" applyAlignment="1">
      <alignment horizontal="left" vertical="center"/>
    </xf>
    <xf numFmtId="0" fontId="52" fillId="5" borderId="15" xfId="5" applyFont="1" applyFill="1" applyBorder="1" applyAlignment="1">
      <alignment horizontal="center" vertical="center"/>
    </xf>
    <xf numFmtId="0" fontId="53" fillId="6" borderId="15" xfId="5" applyFont="1" applyFill="1" applyBorder="1" applyAlignment="1">
      <alignment horizontal="center" vertical="center"/>
    </xf>
    <xf numFmtId="165" fontId="52" fillId="0" borderId="16" xfId="5" applyNumberFormat="1" applyFont="1" applyBorder="1" applyAlignment="1">
      <alignment horizontal="center" vertical="center"/>
    </xf>
    <xf numFmtId="0" fontId="52" fillId="0" borderId="16" xfId="5" applyFont="1" applyBorder="1" applyAlignment="1">
      <alignment horizontal="center" vertical="center"/>
    </xf>
    <xf numFmtId="0" fontId="52" fillId="0" borderId="14" xfId="5" applyFont="1" applyBorder="1" applyAlignment="1">
      <alignment horizontal="center" vertical="center"/>
    </xf>
    <xf numFmtId="0" fontId="19" fillId="0" borderId="0" xfId="8" applyAlignment="1">
      <alignment horizontal="center"/>
    </xf>
    <xf numFmtId="0" fontId="50" fillId="0" borderId="0" xfId="8" applyFont="1" applyAlignment="1">
      <alignment horizontal="center"/>
    </xf>
    <xf numFmtId="0" fontId="84" fillId="0" borderId="0" xfId="8" applyFont="1" applyAlignment="1">
      <alignment horizontal="center"/>
    </xf>
    <xf numFmtId="0" fontId="23" fillId="0" borderId="0" xfId="8" applyFont="1" applyAlignment="1">
      <alignment horizontal="center" vertical="top"/>
    </xf>
    <xf numFmtId="0" fontId="23" fillId="0" borderId="0" xfId="8" applyFont="1" applyAlignment="1">
      <alignment horizontal="left"/>
    </xf>
    <xf numFmtId="0" fontId="23" fillId="0" borderId="0" xfId="8" applyFont="1" applyAlignment="1">
      <alignment horizontal="center"/>
    </xf>
    <xf numFmtId="165" fontId="7" fillId="0" borderId="16" xfId="5" applyNumberFormat="1" applyFont="1" applyBorder="1" applyAlignment="1">
      <alignment vertical="center"/>
    </xf>
    <xf numFmtId="0" fontId="23" fillId="0" borderId="0" xfId="0" applyFont="1" applyAlignment="1">
      <alignment horizontal="left"/>
    </xf>
    <xf numFmtId="0" fontId="23" fillId="0" borderId="0" xfId="0" applyFont="1" applyAlignment="1">
      <alignment horizontal="left" vertical="top" wrapText="1"/>
    </xf>
    <xf numFmtId="0" fontId="44" fillId="0" borderId="0" xfId="3" applyFont="1" applyBorder="1" applyAlignment="1">
      <alignment horizontal="left"/>
    </xf>
    <xf numFmtId="0" fontId="44" fillId="0" borderId="5" xfId="3" applyFont="1" applyBorder="1" applyAlignment="1">
      <alignment horizontal="left"/>
    </xf>
    <xf numFmtId="167" fontId="44" fillId="0" borderId="0" xfId="3" quotePrefix="1" applyNumberFormat="1" applyFont="1" applyBorder="1" applyAlignment="1">
      <alignment horizontal="left"/>
    </xf>
    <xf numFmtId="167" fontId="44" fillId="0" borderId="5" xfId="3" quotePrefix="1" applyNumberFormat="1" applyFont="1" applyBorder="1" applyAlignment="1">
      <alignment horizontal="left"/>
    </xf>
    <xf numFmtId="0" fontId="44" fillId="0" borderId="7" xfId="3" applyFont="1" applyBorder="1" applyAlignment="1">
      <alignment horizontal="justify" vertical="top"/>
    </xf>
    <xf numFmtId="0" fontId="44" fillId="0" borderId="8" xfId="3" applyFont="1" applyBorder="1" applyAlignment="1">
      <alignment horizontal="justify" vertical="top"/>
    </xf>
    <xf numFmtId="0" fontId="44" fillId="0" borderId="5" xfId="3" applyFont="1" applyBorder="1" applyAlignment="1">
      <alignment horizontal="center"/>
    </xf>
    <xf numFmtId="0" fontId="44" fillId="0" borderId="7" xfId="3" applyFont="1" applyBorder="1" applyAlignment="1">
      <alignment horizontal="center"/>
    </xf>
    <xf numFmtId="0" fontId="44" fillId="0" borderId="8" xfId="3" applyFont="1" applyBorder="1" applyAlignment="1">
      <alignment horizontal="center"/>
    </xf>
    <xf numFmtId="0" fontId="44" fillId="0" borderId="7" xfId="3" applyFont="1" applyBorder="1" applyAlignment="1">
      <alignment horizontal="left" vertical="center"/>
    </xf>
    <xf numFmtId="0" fontId="44" fillId="0" borderId="8" xfId="3" applyFont="1" applyBorder="1" applyAlignment="1">
      <alignment horizontal="left" vertical="center"/>
    </xf>
    <xf numFmtId="0" fontId="44" fillId="0" borderId="12" xfId="3" applyFont="1" applyBorder="1" applyAlignment="1">
      <alignment horizontal="center" vertical="center"/>
    </xf>
    <xf numFmtId="0" fontId="21" fillId="0" borderId="0" xfId="5" applyAlignment="1">
      <alignment horizontal="center"/>
    </xf>
    <xf numFmtId="0" fontId="52" fillId="0" borderId="0" xfId="5" applyFont="1" applyBorder="1" applyAlignment="1">
      <alignment horizontal="left" vertical="center"/>
    </xf>
    <xf numFmtId="0" fontId="52" fillId="5" borderId="15" xfId="5" applyFont="1" applyFill="1" applyBorder="1" applyAlignment="1">
      <alignment horizontal="center" vertical="center"/>
    </xf>
    <xf numFmtId="0" fontId="53" fillId="6" borderId="15" xfId="5" applyFont="1" applyFill="1" applyBorder="1" applyAlignment="1">
      <alignment horizontal="center" vertical="center"/>
    </xf>
    <xf numFmtId="165" fontId="52" fillId="0" borderId="16" xfId="5" applyNumberFormat="1" applyFont="1" applyBorder="1" applyAlignment="1">
      <alignment horizontal="center" vertical="center"/>
    </xf>
    <xf numFmtId="0" fontId="52" fillId="0" borderId="16" xfId="5" applyFont="1" applyBorder="1" applyAlignment="1">
      <alignment horizontal="center" vertical="center"/>
    </xf>
    <xf numFmtId="0" fontId="52" fillId="0" borderId="14" xfId="5" applyFont="1" applyBorder="1" applyAlignment="1">
      <alignment horizontal="center" vertical="center"/>
    </xf>
    <xf numFmtId="0" fontId="78" fillId="0" borderId="0" xfId="10" applyFont="1" applyBorder="1" applyAlignment="1">
      <alignment horizontal="center"/>
    </xf>
    <xf numFmtId="0" fontId="80" fillId="0" borderId="0" xfId="10" applyFont="1" applyBorder="1" applyAlignment="1">
      <alignment horizontal="center"/>
    </xf>
    <xf numFmtId="0" fontId="71" fillId="0" borderId="2" xfId="10" applyFont="1" applyBorder="1" applyAlignment="1"/>
    <xf numFmtId="0" fontId="71" fillId="0" borderId="0" xfId="10" applyFont="1" applyBorder="1" applyAlignment="1">
      <alignment horizontal="center"/>
    </xf>
    <xf numFmtId="0" fontId="67" fillId="0" borderId="0" xfId="10" applyFont="1" applyAlignment="1">
      <alignment horizontal="center"/>
    </xf>
    <xf numFmtId="0" fontId="69" fillId="0" borderId="0" xfId="10" applyFont="1" applyAlignment="1">
      <alignment horizontal="left"/>
    </xf>
    <xf numFmtId="0" fontId="67" fillId="0" borderId="0" xfId="10" applyFont="1" applyBorder="1" applyAlignment="1">
      <alignment horizontal="left" vertical="top" wrapText="1"/>
    </xf>
    <xf numFmtId="0" fontId="79" fillId="0" borderId="0" xfId="10" applyFont="1" applyBorder="1" applyAlignment="1">
      <alignment horizontal="center"/>
    </xf>
    <xf numFmtId="0" fontId="82" fillId="0" borderId="0" xfId="10" applyFont="1" applyBorder="1" applyAlignment="1">
      <alignment horizontal="center"/>
    </xf>
    <xf numFmtId="0" fontId="19" fillId="0" borderId="0" xfId="8" applyAlignment="1">
      <alignment horizontal="center"/>
    </xf>
    <xf numFmtId="0" fontId="50" fillId="0" borderId="0" xfId="8" applyFont="1" applyAlignment="1">
      <alignment horizontal="center"/>
    </xf>
    <xf numFmtId="0" fontId="84" fillId="0" borderId="0" xfId="8" applyFont="1" applyAlignment="1">
      <alignment horizontal="center"/>
    </xf>
    <xf numFmtId="0" fontId="23" fillId="0" borderId="0" xfId="8" applyFont="1" applyAlignment="1">
      <alignment horizontal="center" vertical="top"/>
    </xf>
    <xf numFmtId="0" fontId="23" fillId="0" borderId="0" xfId="8" applyFont="1" applyAlignment="1">
      <alignment horizontal="left"/>
    </xf>
    <xf numFmtId="0" fontId="23" fillId="0" borderId="0" xfId="8" applyFont="1" applyAlignment="1">
      <alignment horizontal="center"/>
    </xf>
    <xf numFmtId="0" fontId="23" fillId="0" borderId="0" xfId="0" applyFont="1" applyAlignment="1">
      <alignment horizontal="left" vertical="center"/>
    </xf>
    <xf numFmtId="0" fontId="23" fillId="0" borderId="0" xfId="0" applyFont="1" applyAlignment="1">
      <alignment horizontal="left" vertical="center"/>
    </xf>
    <xf numFmtId="0" fontId="90" fillId="0" borderId="0" xfId="0" applyFont="1" applyAlignment="1">
      <alignment horizontal="left" vertical="top" wrapText="1"/>
    </xf>
    <xf numFmtId="0" fontId="23" fillId="0" borderId="0" xfId="0" applyFont="1" applyAlignment="1">
      <alignment vertical="center"/>
    </xf>
    <xf numFmtId="0" fontId="23" fillId="0" borderId="0" xfId="0" applyFont="1" applyAlignment="1">
      <alignment horizontal="left" vertical="center"/>
    </xf>
    <xf numFmtId="0" fontId="107" fillId="0" borderId="0" xfId="3" applyFont="1" applyBorder="1"/>
    <xf numFmtId="0" fontId="107" fillId="0" borderId="5" xfId="3" applyFont="1" applyBorder="1"/>
    <xf numFmtId="0" fontId="107" fillId="0" borderId="2" xfId="3" applyFont="1" applyBorder="1"/>
    <xf numFmtId="0" fontId="44" fillId="0" borderId="7" xfId="3" applyFont="1" applyBorder="1" applyAlignment="1">
      <alignment horizontal="center"/>
    </xf>
    <xf numFmtId="0" fontId="44" fillId="0" borderId="8" xfId="3" applyFont="1" applyBorder="1" applyAlignment="1">
      <alignment horizontal="center"/>
    </xf>
    <xf numFmtId="0" fontId="44" fillId="0" borderId="8" xfId="3" applyFont="1" applyBorder="1" applyAlignment="1">
      <alignment horizontal="left" vertical="center"/>
    </xf>
    <xf numFmtId="167" fontId="44" fillId="0" borderId="0" xfId="3" quotePrefix="1" applyNumberFormat="1" applyFont="1" applyBorder="1" applyAlignment="1">
      <alignment horizontal="left"/>
    </xf>
    <xf numFmtId="167" fontId="44" fillId="0" borderId="5" xfId="3" quotePrefix="1" applyNumberFormat="1" applyFont="1" applyBorder="1" applyAlignment="1">
      <alignment horizontal="left"/>
    </xf>
    <xf numFmtId="0" fontId="69" fillId="0" borderId="0" xfId="10" applyFont="1" applyAlignment="1">
      <alignment horizontal="left"/>
    </xf>
    <xf numFmtId="0" fontId="90" fillId="0" borderId="0" xfId="0" applyFont="1" applyFill="1" applyAlignment="1">
      <alignment wrapText="1"/>
    </xf>
    <xf numFmtId="0" fontId="0" fillId="0" borderId="0" xfId="0" applyFill="1" applyAlignment="1">
      <alignment horizontal="left" vertical="center"/>
    </xf>
    <xf numFmtId="0" fontId="44" fillId="0" borderId="7" xfId="3" applyFont="1" applyBorder="1" applyAlignment="1">
      <alignment horizontal="justify" vertical="top"/>
    </xf>
    <xf numFmtId="0" fontId="44" fillId="0" borderId="8" xfId="3" applyFont="1" applyBorder="1" applyAlignment="1">
      <alignment horizontal="justify" vertical="top"/>
    </xf>
    <xf numFmtId="0" fontId="44" fillId="0" borderId="5" xfId="3" applyFont="1" applyBorder="1" applyAlignment="1">
      <alignment horizontal="center"/>
    </xf>
    <xf numFmtId="0" fontId="44" fillId="0" borderId="7" xfId="3" applyFont="1" applyBorder="1" applyAlignment="1">
      <alignment horizontal="center"/>
    </xf>
    <xf numFmtId="0" fontId="44" fillId="0" borderId="8" xfId="3" applyFont="1" applyBorder="1" applyAlignment="1">
      <alignment horizontal="center"/>
    </xf>
    <xf numFmtId="0" fontId="44" fillId="0" borderId="7" xfId="3" applyFont="1" applyBorder="1" applyAlignment="1">
      <alignment horizontal="left" vertical="center"/>
    </xf>
    <xf numFmtId="0" fontId="44" fillId="0" borderId="8" xfId="3" applyFont="1" applyBorder="1" applyAlignment="1">
      <alignment horizontal="left" vertical="center"/>
    </xf>
    <xf numFmtId="0" fontId="44" fillId="0" borderId="12" xfId="3" applyFont="1" applyBorder="1" applyAlignment="1">
      <alignment horizontal="center" vertical="center"/>
    </xf>
    <xf numFmtId="0" fontId="44" fillId="0" borderId="0" xfId="3" applyFont="1" applyBorder="1" applyAlignment="1">
      <alignment horizontal="left"/>
    </xf>
    <xf numFmtId="0" fontId="44" fillId="0" borderId="5" xfId="3" applyFont="1" applyBorder="1" applyAlignment="1">
      <alignment horizontal="left"/>
    </xf>
    <xf numFmtId="0" fontId="44" fillId="0" borderId="7" xfId="3" applyFont="1" applyBorder="1" applyAlignment="1">
      <alignment horizontal="center"/>
    </xf>
    <xf numFmtId="0" fontId="44" fillId="0" borderId="8" xfId="3" applyFont="1" applyBorder="1" applyAlignment="1">
      <alignment horizontal="center"/>
    </xf>
    <xf numFmtId="0" fontId="23" fillId="0" borderId="0" xfId="0" applyFont="1" applyAlignment="1">
      <alignment horizontal="left"/>
    </xf>
    <xf numFmtId="0" fontId="23" fillId="0" borderId="0" xfId="0" applyFont="1" applyAlignment="1">
      <alignment horizontal="center"/>
    </xf>
    <xf numFmtId="165" fontId="2" fillId="0" borderId="16" xfId="5" applyNumberFormat="1" applyFont="1" applyBorder="1" applyAlignment="1">
      <alignment vertical="center"/>
    </xf>
    <xf numFmtId="15" fontId="44" fillId="0" borderId="5" xfId="3" applyNumberFormat="1" applyFont="1" applyBorder="1" applyAlignment="1">
      <alignment vertical="center"/>
    </xf>
    <xf numFmtId="15" fontId="70" fillId="0" borderId="0" xfId="3" applyNumberFormat="1" applyFont="1" applyBorder="1"/>
    <xf numFmtId="0" fontId="26" fillId="0" borderId="0" xfId="0" applyFont="1" applyFill="1" applyAlignment="1">
      <alignment horizontal="left" vertical="center"/>
    </xf>
    <xf numFmtId="167" fontId="44" fillId="0" borderId="0" xfId="3" quotePrefix="1" applyNumberFormat="1" applyFont="1" applyBorder="1" applyAlignment="1">
      <alignment horizontal="left"/>
    </xf>
    <xf numFmtId="167" fontId="44" fillId="0" borderId="5" xfId="3" quotePrefix="1" applyNumberFormat="1" applyFont="1" applyBorder="1" applyAlignment="1">
      <alignment horizontal="left"/>
    </xf>
    <xf numFmtId="0" fontId="59" fillId="7" borderId="0" xfId="8" applyFont="1" applyFill="1" applyAlignment="1">
      <alignment horizontal="center"/>
    </xf>
    <xf numFmtId="0" fontId="62" fillId="9" borderId="0" xfId="8" applyFont="1" applyFill="1" applyAlignment="1">
      <alignment horizontal="left" vertical="center"/>
    </xf>
    <xf numFmtId="0" fontId="63" fillId="10" borderId="0" xfId="9" applyNumberFormat="1" applyFont="1" applyFill="1" applyAlignment="1">
      <alignment horizontal="left" vertical="center" wrapText="1"/>
    </xf>
    <xf numFmtId="0" fontId="106" fillId="2" borderId="0" xfId="0" applyFont="1" applyFill="1" applyAlignment="1">
      <alignment horizontal="center" vertical="center" textRotation="255"/>
    </xf>
    <xf numFmtId="0" fontId="51" fillId="0" borderId="0" xfId="0" applyFont="1" applyAlignment="1">
      <alignment horizontal="center" vertical="center" textRotation="255"/>
    </xf>
    <xf numFmtId="0" fontId="108" fillId="0" borderId="0" xfId="0" applyFont="1" applyAlignment="1">
      <alignment horizontal="center" vertical="center" textRotation="255"/>
    </xf>
    <xf numFmtId="0" fontId="23" fillId="0" borderId="0" xfId="0" applyFont="1" applyAlignment="1">
      <alignment horizontal="left"/>
    </xf>
    <xf numFmtId="0" fontId="24" fillId="0" borderId="0" xfId="0" applyFont="1" applyAlignment="1">
      <alignment horizontal="left"/>
    </xf>
    <xf numFmtId="0" fontId="25" fillId="0" borderId="0" xfId="0" applyFont="1" applyAlignment="1">
      <alignment horizontal="center" vertical="center"/>
    </xf>
    <xf numFmtId="0" fontId="26" fillId="0" borderId="0" xfId="0" applyFont="1" applyAlignment="1">
      <alignment horizontal="center" vertical="center"/>
    </xf>
    <xf numFmtId="0" fontId="26" fillId="0" borderId="0" xfId="0" applyFont="1" applyAlignment="1">
      <alignment horizontal="center"/>
    </xf>
    <xf numFmtId="0" fontId="24" fillId="0" borderId="0" xfId="0" applyFont="1" applyAlignment="1">
      <alignment horizontal="center" vertical="center"/>
    </xf>
    <xf numFmtId="0" fontId="28" fillId="0" borderId="0" xfId="0" applyFont="1" applyAlignment="1">
      <alignment horizontal="center" vertical="center"/>
    </xf>
    <xf numFmtId="0" fontId="38" fillId="0" borderId="0" xfId="0" applyFont="1" applyAlignment="1">
      <alignment horizontal="center" vertical="center"/>
    </xf>
    <xf numFmtId="0" fontId="38" fillId="0" borderId="0" xfId="0" applyFont="1" applyAlignment="1">
      <alignment horizontal="center"/>
    </xf>
    <xf numFmtId="0" fontId="23" fillId="0" borderId="0" xfId="0" quotePrefix="1" applyFont="1" applyAlignment="1">
      <alignment horizontal="left" vertical="top" wrapText="1"/>
    </xf>
    <xf numFmtId="0" fontId="23" fillId="0" borderId="0" xfId="0" applyFont="1" applyAlignment="1">
      <alignment horizontal="center" vertical="center"/>
    </xf>
    <xf numFmtId="0" fontId="23" fillId="0" borderId="0" xfId="0" applyFont="1" applyAlignment="1">
      <alignment horizontal="left" vertical="center"/>
    </xf>
    <xf numFmtId="0" fontId="23" fillId="0" borderId="0" xfId="0" applyFont="1" applyAlignment="1">
      <alignment horizontal="center"/>
    </xf>
    <xf numFmtId="0" fontId="23" fillId="0" borderId="0" xfId="0" applyFont="1" applyAlignment="1">
      <alignment horizontal="left" vertical="top"/>
    </xf>
    <xf numFmtId="0" fontId="30" fillId="0" borderId="0" xfId="0" quotePrefix="1" applyFont="1" applyAlignment="1">
      <alignment horizontal="center"/>
    </xf>
    <xf numFmtId="15" fontId="23" fillId="0" borderId="0" xfId="0" quotePrefix="1" applyNumberFormat="1" applyFont="1" applyAlignment="1">
      <alignment horizontal="left" vertical="top" wrapText="1"/>
    </xf>
    <xf numFmtId="0" fontId="23" fillId="0" borderId="0" xfId="0" applyFont="1" applyAlignment="1">
      <alignment horizontal="center" wrapText="1"/>
    </xf>
    <xf numFmtId="0" fontId="31" fillId="0" borderId="0" xfId="0" applyFont="1" applyAlignment="1">
      <alignment horizontal="center"/>
    </xf>
    <xf numFmtId="0" fontId="23" fillId="0" borderId="0" xfId="0" applyFont="1" applyAlignment="1">
      <alignment horizontal="left" vertical="top" wrapText="1"/>
    </xf>
    <xf numFmtId="0" fontId="44" fillId="0" borderId="0" xfId="3" applyFont="1" applyBorder="1" applyAlignment="1">
      <alignment horizontal="left" vertical="top" wrapText="1"/>
    </xf>
    <xf numFmtId="0" fontId="44" fillId="0" borderId="5" xfId="3" applyFont="1" applyBorder="1" applyAlignment="1">
      <alignment horizontal="left" vertical="top" wrapText="1"/>
    </xf>
    <xf numFmtId="0" fontId="44" fillId="0" borderId="1" xfId="3" applyFont="1" applyBorder="1" applyAlignment="1">
      <alignment horizontal="left" vertical="top" wrapText="1"/>
    </xf>
    <xf numFmtId="0" fontId="44" fillId="0" borderId="2" xfId="3" applyFont="1" applyBorder="1" applyAlignment="1">
      <alignment horizontal="left" vertical="top" wrapText="1"/>
    </xf>
    <xf numFmtId="0" fontId="44" fillId="0" borderId="3" xfId="3" applyFont="1" applyBorder="1" applyAlignment="1">
      <alignment horizontal="left" vertical="top" wrapText="1"/>
    </xf>
    <xf numFmtId="0" fontId="44" fillId="0" borderId="4" xfId="3" applyFont="1" applyBorder="1" applyAlignment="1">
      <alignment horizontal="left" vertical="top" wrapText="1"/>
    </xf>
    <xf numFmtId="15" fontId="44" fillId="0" borderId="2" xfId="3" applyNumberFormat="1" applyFont="1" applyBorder="1" applyAlignment="1">
      <alignment horizontal="left"/>
    </xf>
    <xf numFmtId="15" fontId="44" fillId="0" borderId="3" xfId="3" applyNumberFormat="1" applyFont="1" applyBorder="1" applyAlignment="1">
      <alignment horizontal="left"/>
    </xf>
    <xf numFmtId="0" fontId="44" fillId="0" borderId="0" xfId="3" applyFont="1" applyBorder="1" applyAlignment="1">
      <alignment horizontal="left"/>
    </xf>
    <xf numFmtId="0" fontId="44" fillId="0" borderId="5" xfId="3" applyFont="1" applyBorder="1" applyAlignment="1">
      <alignment horizontal="left"/>
    </xf>
    <xf numFmtId="0" fontId="35" fillId="0" borderId="0" xfId="3" applyFont="1" applyBorder="1" applyAlignment="1">
      <alignment horizontal="center"/>
    </xf>
    <xf numFmtId="0" fontId="44" fillId="0" borderId="4" xfId="3" applyFont="1" applyBorder="1" applyAlignment="1">
      <alignment horizontal="left" vertical="center"/>
    </xf>
    <xf numFmtId="0" fontId="44" fillId="0" borderId="0" xfId="3" applyFont="1" applyBorder="1" applyAlignment="1">
      <alignment horizontal="left" vertical="center"/>
    </xf>
    <xf numFmtId="0" fontId="44" fillId="0" borderId="5" xfId="3" applyFont="1" applyBorder="1" applyAlignment="1">
      <alignment horizontal="left" vertical="center"/>
    </xf>
    <xf numFmtId="0" fontId="44" fillId="0" borderId="4" xfId="3" applyFont="1" applyBorder="1" applyAlignment="1">
      <alignment horizontal="left"/>
    </xf>
    <xf numFmtId="0" fontId="44" fillId="0" borderId="2" xfId="3" applyFont="1" applyBorder="1" applyAlignment="1">
      <alignment horizontal="left"/>
    </xf>
    <xf numFmtId="0" fontId="44" fillId="0" borderId="3" xfId="3" applyFont="1" applyBorder="1" applyAlignment="1">
      <alignment horizontal="left"/>
    </xf>
    <xf numFmtId="0" fontId="46" fillId="0" borderId="0" xfId="3" applyFont="1" applyBorder="1" applyAlignment="1">
      <alignment horizontal="center"/>
    </xf>
    <xf numFmtId="0" fontId="43" fillId="0" borderId="2" xfId="3" applyFont="1" applyBorder="1" applyAlignment="1">
      <alignment horizontal="center" vertical="center"/>
    </xf>
    <xf numFmtId="0" fontId="43" fillId="0" borderId="0" xfId="3" applyFont="1" applyBorder="1" applyAlignment="1">
      <alignment horizontal="center"/>
    </xf>
    <xf numFmtId="0" fontId="42" fillId="0" borderId="0" xfId="3" applyFont="1" applyBorder="1" applyAlignment="1">
      <alignment horizontal="center" vertical="top" wrapText="1"/>
    </xf>
    <xf numFmtId="0" fontId="42" fillId="0" borderId="0" xfId="3" applyFont="1" applyBorder="1" applyAlignment="1">
      <alignment horizontal="center" vertical="top"/>
    </xf>
    <xf numFmtId="0" fontId="44" fillId="0" borderId="0" xfId="3" applyFont="1" applyBorder="1" applyAlignment="1">
      <alignment horizontal="center" vertical="top" wrapText="1"/>
    </xf>
    <xf numFmtId="167" fontId="44" fillId="0" borderId="0" xfId="3" quotePrefix="1" applyNumberFormat="1" applyFont="1" applyBorder="1" applyAlignment="1">
      <alignment horizontal="left"/>
    </xf>
    <xf numFmtId="167" fontId="44" fillId="0" borderId="5" xfId="3" quotePrefix="1" applyNumberFormat="1" applyFont="1" applyBorder="1" applyAlignment="1">
      <alignment horizontal="left"/>
    </xf>
    <xf numFmtId="0" fontId="44" fillId="0" borderId="0" xfId="3" applyFont="1" applyBorder="1" applyAlignment="1">
      <alignment horizontal="justify" vertical="top"/>
    </xf>
    <xf numFmtId="0" fontId="44" fillId="0" borderId="5" xfId="3" applyFont="1" applyBorder="1" applyAlignment="1">
      <alignment horizontal="justify" vertical="top"/>
    </xf>
    <xf numFmtId="0" fontId="44" fillId="0" borderId="7" xfId="3" applyFont="1" applyBorder="1" applyAlignment="1">
      <alignment horizontal="justify" vertical="top"/>
    </xf>
    <xf numFmtId="0" fontId="44" fillId="0" borderId="8" xfId="3" applyFont="1" applyBorder="1" applyAlignment="1">
      <alignment horizontal="justify" vertical="top"/>
    </xf>
    <xf numFmtId="0" fontId="44" fillId="0" borderId="2" xfId="3" applyFont="1" applyBorder="1" applyAlignment="1">
      <alignment horizontal="justify" vertical="top" wrapText="1"/>
    </xf>
    <xf numFmtId="0" fontId="44" fillId="0" borderId="3" xfId="3" applyFont="1" applyBorder="1" applyAlignment="1">
      <alignment horizontal="justify" vertical="top" wrapText="1"/>
    </xf>
    <xf numFmtId="0" fontId="44" fillId="0" borderId="0" xfId="3" applyFont="1" applyBorder="1" applyAlignment="1">
      <alignment horizontal="justify" vertical="top" wrapText="1"/>
    </xf>
    <xf numFmtId="0" fontId="44" fillId="0" borderId="5" xfId="3" applyFont="1" applyBorder="1" applyAlignment="1">
      <alignment horizontal="justify" vertical="top" wrapText="1"/>
    </xf>
    <xf numFmtId="0" fontId="44" fillId="0" borderId="0" xfId="3" applyFont="1" applyBorder="1" applyAlignment="1">
      <alignment horizontal="center"/>
    </xf>
    <xf numFmtId="0" fontId="44" fillId="0" borderId="0" xfId="3" applyFont="1" applyFill="1" applyBorder="1" applyAlignment="1">
      <alignment horizontal="center"/>
    </xf>
    <xf numFmtId="0" fontId="44" fillId="0" borderId="5" xfId="3" applyFont="1" applyFill="1" applyBorder="1" applyAlignment="1">
      <alignment horizontal="center"/>
    </xf>
    <xf numFmtId="0" fontId="44" fillId="0" borderId="5" xfId="3" applyFont="1" applyBorder="1" applyAlignment="1">
      <alignment horizontal="center"/>
    </xf>
    <xf numFmtId="0" fontId="48" fillId="0" borderId="0" xfId="13" applyFont="1" applyBorder="1" applyAlignment="1">
      <alignment horizontal="center"/>
    </xf>
    <xf numFmtId="0" fontId="48" fillId="0" borderId="5" xfId="13" applyFont="1" applyBorder="1" applyAlignment="1">
      <alignment horizontal="center"/>
    </xf>
    <xf numFmtId="0" fontId="44" fillId="0" borderId="0" xfId="13" applyFont="1" applyBorder="1" applyAlignment="1">
      <alignment horizontal="center"/>
    </xf>
    <xf numFmtId="0" fontId="44" fillId="0" borderId="5" xfId="13" applyFont="1" applyBorder="1" applyAlignment="1">
      <alignment horizontal="center"/>
    </xf>
    <xf numFmtId="0" fontId="44" fillId="0" borderId="7" xfId="13" applyFont="1" applyBorder="1" applyAlignment="1">
      <alignment horizontal="center"/>
    </xf>
    <xf numFmtId="0" fontId="44" fillId="0" borderId="8" xfId="13" applyFont="1" applyBorder="1" applyAlignment="1">
      <alignment horizontal="center"/>
    </xf>
    <xf numFmtId="0" fontId="44" fillId="0" borderId="7" xfId="0" applyFont="1" applyBorder="1" applyAlignment="1">
      <alignment horizontal="left" vertical="center"/>
    </xf>
    <xf numFmtId="0" fontId="44" fillId="0" borderId="7" xfId="3" applyFont="1" applyBorder="1" applyAlignment="1">
      <alignment horizontal="center"/>
    </xf>
    <xf numFmtId="0" fontId="44" fillId="0" borderId="0" xfId="3" applyFont="1" applyBorder="1" applyAlignment="1">
      <alignment horizontal="center" vertical="center"/>
    </xf>
    <xf numFmtId="0" fontId="44" fillId="0" borderId="5" xfId="3" applyFont="1" applyBorder="1" applyAlignment="1">
      <alignment horizontal="center" vertical="center"/>
    </xf>
    <xf numFmtId="0" fontId="44" fillId="0" borderId="2" xfId="3" applyFont="1" applyBorder="1" applyAlignment="1">
      <alignment horizontal="center"/>
    </xf>
    <xf numFmtId="0" fontId="44" fillId="0" borderId="3" xfId="3" applyFont="1" applyBorder="1" applyAlignment="1">
      <alignment horizontal="center"/>
    </xf>
    <xf numFmtId="0" fontId="44" fillId="0" borderId="8" xfId="3" applyFont="1" applyBorder="1" applyAlignment="1">
      <alignment horizontal="center"/>
    </xf>
    <xf numFmtId="0" fontId="44" fillId="0" borderId="4" xfId="3" applyFont="1" applyBorder="1" applyAlignment="1">
      <alignment horizontal="justify" vertical="top"/>
    </xf>
    <xf numFmtId="0" fontId="48" fillId="0" borderId="5" xfId="3" applyFont="1" applyBorder="1" applyAlignment="1">
      <alignment horizontal="center"/>
    </xf>
    <xf numFmtId="0" fontId="48" fillId="0" borderId="0" xfId="3" applyFont="1" applyBorder="1" applyAlignment="1">
      <alignment horizontal="center"/>
    </xf>
    <xf numFmtId="0" fontId="44" fillId="0" borderId="10" xfId="3" applyFont="1" applyBorder="1" applyAlignment="1">
      <alignment horizontal="center" vertical="center"/>
    </xf>
    <xf numFmtId="0" fontId="44" fillId="0" borderId="11" xfId="3" applyFont="1" applyBorder="1" applyAlignment="1">
      <alignment horizontal="center" vertical="center"/>
    </xf>
    <xf numFmtId="0" fontId="44" fillId="0" borderId="1" xfId="3" applyFont="1" applyBorder="1" applyAlignment="1">
      <alignment horizontal="left" vertical="center"/>
    </xf>
    <xf numFmtId="0" fontId="44" fillId="0" borderId="2" xfId="3" applyFont="1" applyBorder="1" applyAlignment="1">
      <alignment horizontal="left" vertical="center"/>
    </xf>
    <xf numFmtId="0" fontId="44" fillId="0" borderId="3" xfId="3" applyFont="1" applyBorder="1" applyAlignment="1">
      <alignment horizontal="left" vertical="center"/>
    </xf>
    <xf numFmtId="0" fontId="44" fillId="0" borderId="6" xfId="3" applyFont="1" applyBorder="1" applyAlignment="1">
      <alignment horizontal="left" vertical="center"/>
    </xf>
    <xf numFmtId="0" fontId="44" fillId="0" borderId="7" xfId="3" applyFont="1" applyBorder="1" applyAlignment="1">
      <alignment horizontal="left" vertical="center"/>
    </xf>
    <xf numFmtId="0" fontId="44" fillId="0" borderId="8" xfId="3" applyFont="1" applyBorder="1" applyAlignment="1">
      <alignment horizontal="left" vertical="center"/>
    </xf>
    <xf numFmtId="0" fontId="44" fillId="0" borderId="12" xfId="3" applyFont="1" applyBorder="1" applyAlignment="1">
      <alignment horizontal="center" vertical="center"/>
    </xf>
    <xf numFmtId="0" fontId="96" fillId="0" borderId="7" xfId="0" applyFont="1" applyBorder="1" applyAlignment="1">
      <alignment horizontal="left" vertical="center"/>
    </xf>
    <xf numFmtId="0" fontId="88" fillId="0" borderId="0" xfId="8" applyFont="1" applyAlignment="1">
      <alignment horizontal="center"/>
    </xf>
    <xf numFmtId="0" fontId="86" fillId="0" borderId="0" xfId="8" applyFont="1" applyAlignment="1">
      <alignment horizontal="center" vertical="top"/>
    </xf>
    <xf numFmtId="0" fontId="55" fillId="0" borderId="0" xfId="5" applyFont="1" applyBorder="1" applyAlignment="1">
      <alignment horizontal="left" vertical="center"/>
    </xf>
    <xf numFmtId="0" fontId="55" fillId="0" borderId="0" xfId="5" applyFont="1" applyAlignment="1">
      <alignment horizontal="left" vertical="center"/>
    </xf>
    <xf numFmtId="0" fontId="13" fillId="0" borderId="0" xfId="5" applyFont="1" applyBorder="1" applyAlignment="1">
      <alignment horizontal="center"/>
    </xf>
    <xf numFmtId="0" fontId="21" fillId="0" borderId="0" xfId="5" applyBorder="1" applyAlignment="1">
      <alignment horizontal="center"/>
    </xf>
    <xf numFmtId="0" fontId="21" fillId="0" borderId="0" xfId="5" applyFont="1" applyBorder="1" applyAlignment="1">
      <alignment horizontal="center"/>
    </xf>
    <xf numFmtId="0" fontId="21" fillId="0" borderId="0" xfId="5" applyAlignment="1">
      <alignment horizontal="center"/>
    </xf>
    <xf numFmtId="0" fontId="52" fillId="0" borderId="0" xfId="5" applyFont="1" applyBorder="1" applyAlignment="1">
      <alignment horizontal="left" vertical="center"/>
    </xf>
    <xf numFmtId="165" fontId="52" fillId="0" borderId="0" xfId="5" applyNumberFormat="1" applyFont="1" applyBorder="1" applyAlignment="1">
      <alignment horizontal="left" vertical="center"/>
    </xf>
    <xf numFmtId="0" fontId="52" fillId="0" borderId="0" xfId="5" applyFont="1" applyAlignment="1">
      <alignment horizontal="center"/>
    </xf>
    <xf numFmtId="0" fontId="21" fillId="0" borderId="0" xfId="5" applyBorder="1" applyAlignment="1">
      <alignment horizontal="center" vertical="center"/>
    </xf>
    <xf numFmtId="0" fontId="21" fillId="0" borderId="0" xfId="5" applyFont="1" applyBorder="1" applyAlignment="1">
      <alignment horizontal="center" vertical="center"/>
    </xf>
    <xf numFmtId="0" fontId="21" fillId="0" borderId="0" xfId="5" applyAlignment="1">
      <alignment horizontal="center" vertical="center"/>
    </xf>
    <xf numFmtId="0" fontId="54" fillId="0" borderId="0" xfId="5" applyFont="1" applyBorder="1" applyAlignment="1">
      <alignment horizontal="center" vertical="center"/>
    </xf>
    <xf numFmtId="0" fontId="54" fillId="0" borderId="0" xfId="5" applyFont="1" applyAlignment="1">
      <alignment horizontal="center"/>
    </xf>
    <xf numFmtId="0" fontId="9" fillId="0" borderId="0" xfId="5" applyFont="1" applyAlignment="1">
      <alignment horizontal="center"/>
    </xf>
    <xf numFmtId="0" fontId="54" fillId="0" borderId="0" xfId="5" applyFont="1" applyBorder="1" applyAlignment="1">
      <alignment horizontal="center"/>
    </xf>
    <xf numFmtId="0" fontId="21" fillId="0" borderId="5" xfId="5" applyBorder="1" applyAlignment="1">
      <alignment horizontal="left" vertical="center" indent="1"/>
    </xf>
    <xf numFmtId="0" fontId="21" fillId="0" borderId="16" xfId="5" applyBorder="1" applyAlignment="1">
      <alignment horizontal="left" vertical="center" indent="1"/>
    </xf>
    <xf numFmtId="0" fontId="1" fillId="0" borderId="7" xfId="5" quotePrefix="1" applyFont="1" applyBorder="1" applyAlignment="1">
      <alignment vertical="center"/>
    </xf>
    <xf numFmtId="0" fontId="21" fillId="0" borderId="7" xfId="5" applyBorder="1" applyAlignment="1">
      <alignment vertical="center"/>
    </xf>
    <xf numFmtId="0" fontId="21" fillId="0" borderId="8" xfId="5" applyBorder="1" applyAlignment="1">
      <alignment vertical="center"/>
    </xf>
    <xf numFmtId="0" fontId="21" fillId="0" borderId="15" xfId="5" applyBorder="1" applyAlignment="1">
      <alignment horizontal="center" vertical="center"/>
    </xf>
    <xf numFmtId="0" fontId="21" fillId="0" borderId="0" xfId="5" applyFont="1" applyFill="1" applyBorder="1" applyAlignment="1">
      <alignment horizontal="center"/>
    </xf>
    <xf numFmtId="0" fontId="4" fillId="0" borderId="0" xfId="5" applyFont="1" applyAlignment="1">
      <alignment horizontal="center"/>
    </xf>
    <xf numFmtId="0" fontId="18" fillId="0" borderId="0" xfId="5" applyFont="1" applyAlignment="1">
      <alignment horizontal="center"/>
    </xf>
    <xf numFmtId="0" fontId="52" fillId="0" borderId="13" xfId="5" applyFont="1" applyBorder="1" applyAlignment="1">
      <alignment horizontal="center"/>
    </xf>
    <xf numFmtId="165" fontId="53" fillId="0" borderId="13" xfId="5" applyNumberFormat="1" applyFont="1" applyBorder="1" applyAlignment="1">
      <alignment horizontal="right"/>
    </xf>
    <xf numFmtId="0" fontId="53" fillId="0" borderId="15" xfId="5" applyFont="1" applyBorder="1" applyAlignment="1">
      <alignment horizontal="center" vertical="center" wrapText="1"/>
    </xf>
    <xf numFmtId="165" fontId="53" fillId="0" borderId="15" xfId="5" applyNumberFormat="1" applyFont="1" applyBorder="1" applyAlignment="1">
      <alignment horizontal="center" vertical="center"/>
    </xf>
    <xf numFmtId="0" fontId="1" fillId="0" borderId="0" xfId="5" applyFont="1" applyBorder="1" applyAlignment="1">
      <alignment vertical="center"/>
    </xf>
    <xf numFmtId="0" fontId="21" fillId="0" borderId="0" xfId="5" applyBorder="1" applyAlignment="1">
      <alignment vertical="center"/>
    </xf>
    <xf numFmtId="0" fontId="21" fillId="0" borderId="5" xfId="5" applyBorder="1" applyAlignment="1">
      <alignment vertical="center"/>
    </xf>
    <xf numFmtId="0" fontId="52" fillId="0" borderId="14" xfId="5" applyFont="1" applyBorder="1" applyAlignment="1">
      <alignment horizontal="center"/>
    </xf>
    <xf numFmtId="165" fontId="52" fillId="0" borderId="14" xfId="5" applyNumberFormat="1" applyFont="1" applyBorder="1" applyAlignment="1">
      <alignment horizontal="right"/>
    </xf>
    <xf numFmtId="0" fontId="8" fillId="0" borderId="0" xfId="5" applyFont="1" applyBorder="1" applyAlignment="1">
      <alignment vertical="center"/>
    </xf>
    <xf numFmtId="0" fontId="52" fillId="5" borderId="15" xfId="5" applyFont="1" applyFill="1" applyBorder="1" applyAlignment="1">
      <alignment horizontal="center" vertical="center"/>
    </xf>
    <xf numFmtId="0" fontId="53" fillId="6" borderId="15" xfId="5" applyFont="1" applyFill="1" applyBorder="1" applyAlignment="1">
      <alignment horizontal="center" vertical="center"/>
    </xf>
    <xf numFmtId="0" fontId="21" fillId="0" borderId="16" xfId="5" applyBorder="1" applyAlignment="1">
      <alignment vertical="center"/>
    </xf>
    <xf numFmtId="0" fontId="52" fillId="0" borderId="15" xfId="5" applyFont="1" applyBorder="1" applyAlignment="1">
      <alignment horizontal="center"/>
    </xf>
    <xf numFmtId="0" fontId="53" fillId="0" borderId="15" xfId="5" applyFont="1" applyBorder="1" applyAlignment="1">
      <alignment horizontal="center"/>
    </xf>
    <xf numFmtId="165" fontId="52" fillId="0" borderId="16" xfId="7" applyNumberFormat="1" applyFont="1" applyBorder="1" applyAlignment="1">
      <alignment horizontal="center" vertical="center"/>
    </xf>
    <xf numFmtId="165" fontId="52" fillId="0" borderId="14" xfId="7" applyNumberFormat="1" applyFont="1" applyBorder="1" applyAlignment="1">
      <alignment horizontal="center" vertical="center"/>
    </xf>
    <xf numFmtId="0" fontId="21" fillId="0" borderId="0" xfId="5" applyBorder="1" applyAlignment="1">
      <alignment horizontal="left" vertical="center"/>
    </xf>
    <xf numFmtId="0" fontId="21" fillId="0" borderId="5" xfId="5" applyBorder="1" applyAlignment="1">
      <alignment horizontal="left" vertical="center"/>
    </xf>
    <xf numFmtId="0" fontId="21" fillId="4" borderId="15" xfId="5" applyFill="1" applyBorder="1" applyAlignment="1">
      <alignment horizontal="center" vertical="center"/>
    </xf>
    <xf numFmtId="0" fontId="14" fillId="0" borderId="1" xfId="5" quotePrefix="1" applyFont="1" applyBorder="1" applyAlignment="1">
      <alignment horizontal="left" wrapText="1"/>
    </xf>
    <xf numFmtId="0" fontId="14" fillId="0" borderId="2" xfId="5" quotePrefix="1" applyFont="1" applyBorder="1" applyAlignment="1">
      <alignment horizontal="left" wrapText="1"/>
    </xf>
    <xf numFmtId="0" fontId="14" fillId="0" borderId="3" xfId="5" quotePrefix="1" applyFont="1" applyBorder="1" applyAlignment="1">
      <alignment horizontal="left" wrapText="1"/>
    </xf>
    <xf numFmtId="0" fontId="14" fillId="0" borderId="4" xfId="5" quotePrefix="1" applyFont="1" applyBorder="1" applyAlignment="1">
      <alignment horizontal="left" wrapText="1"/>
    </xf>
    <xf numFmtId="0" fontId="14" fillId="0" borderId="0" xfId="5" quotePrefix="1" applyFont="1" applyBorder="1" applyAlignment="1">
      <alignment horizontal="left" wrapText="1"/>
    </xf>
    <xf numFmtId="0" fontId="14" fillId="0" borderId="5" xfId="5" quotePrefix="1" applyFont="1" applyBorder="1" applyAlignment="1">
      <alignment horizontal="left" wrapText="1"/>
    </xf>
    <xf numFmtId="0" fontId="55" fillId="0" borderId="4" xfId="5" quotePrefix="1" applyFont="1" applyBorder="1" applyAlignment="1">
      <alignment horizontal="left" vertical="center" wrapText="1"/>
    </xf>
    <xf numFmtId="0" fontId="55" fillId="0" borderId="0" xfId="5" quotePrefix="1" applyFont="1" applyBorder="1" applyAlignment="1">
      <alignment horizontal="left" vertical="center" wrapText="1"/>
    </xf>
    <xf numFmtId="0" fontId="55" fillId="0" borderId="5" xfId="5" quotePrefix="1" applyFont="1" applyBorder="1" applyAlignment="1">
      <alignment horizontal="left" vertical="center" wrapText="1"/>
    </xf>
    <xf numFmtId="0" fontId="0" fillId="4" borderId="10" xfId="6" applyFont="1" applyFill="1" applyBorder="1" applyAlignment="1">
      <alignment horizontal="center" vertical="center"/>
    </xf>
    <xf numFmtId="0" fontId="0" fillId="4" borderId="11" xfId="6" applyFont="1" applyFill="1" applyBorder="1" applyAlignment="1">
      <alignment horizontal="center" vertical="center"/>
    </xf>
    <xf numFmtId="0" fontId="0" fillId="4" borderId="12" xfId="6" applyFont="1" applyFill="1" applyBorder="1" applyAlignment="1">
      <alignment horizontal="center" vertical="center"/>
    </xf>
    <xf numFmtId="0" fontId="21" fillId="0" borderId="3" xfId="5" applyBorder="1" applyAlignment="1">
      <alignment horizontal="left" vertical="center"/>
    </xf>
    <xf numFmtId="0" fontId="21" fillId="0" borderId="13" xfId="5" applyBorder="1" applyAlignment="1">
      <alignment horizontal="left" vertical="center"/>
    </xf>
    <xf numFmtId="0" fontId="52" fillId="0" borderId="16" xfId="5" applyFont="1" applyBorder="1" applyAlignment="1">
      <alignment horizontal="center" vertical="center" wrapText="1"/>
    </xf>
    <xf numFmtId="0" fontId="37" fillId="4" borderId="10" xfId="5" applyFont="1" applyFill="1" applyBorder="1" applyAlignment="1">
      <alignment horizontal="center" vertical="center"/>
    </xf>
    <xf numFmtId="0" fontId="37" fillId="4" borderId="11" xfId="5" applyFont="1" applyFill="1" applyBorder="1" applyAlignment="1">
      <alignment horizontal="center" vertical="center"/>
    </xf>
    <xf numFmtId="0" fontId="37" fillId="4" borderId="12" xfId="5" applyFont="1" applyFill="1" applyBorder="1" applyAlignment="1">
      <alignment horizontal="center" vertical="center"/>
    </xf>
    <xf numFmtId="165" fontId="52" fillId="0" borderId="16" xfId="5" applyNumberFormat="1" applyFont="1" applyBorder="1" applyAlignment="1">
      <alignment horizontal="center" vertical="center"/>
    </xf>
    <xf numFmtId="0" fontId="52" fillId="0" borderId="16" xfId="5" applyFont="1" applyBorder="1" applyAlignment="1">
      <alignment horizontal="center" vertical="center"/>
    </xf>
    <xf numFmtId="0" fontId="52" fillId="0" borderId="14" xfId="5" applyFont="1" applyBorder="1" applyAlignment="1">
      <alignment horizontal="center" vertical="center"/>
    </xf>
    <xf numFmtId="0" fontId="52" fillId="0" borderId="14" xfId="5" applyFont="1" applyBorder="1" applyAlignment="1">
      <alignment horizontal="center" vertical="center" wrapText="1"/>
    </xf>
    <xf numFmtId="0" fontId="51" fillId="0" borderId="0" xfId="5" applyFont="1" applyAlignment="1">
      <alignment horizontal="center"/>
    </xf>
    <xf numFmtId="0" fontId="50" fillId="0" borderId="13" xfId="5" applyFont="1" applyBorder="1" applyAlignment="1">
      <alignment horizontal="center" vertical="center"/>
    </xf>
    <xf numFmtId="0" fontId="50" fillId="0" borderId="14" xfId="5" applyFont="1" applyBorder="1" applyAlignment="1">
      <alignment horizontal="center" vertical="center"/>
    </xf>
    <xf numFmtId="41" fontId="50" fillId="0" borderId="13" xfId="5" applyNumberFormat="1" applyFont="1" applyBorder="1" applyAlignment="1">
      <alignment horizontal="center" vertical="center"/>
    </xf>
    <xf numFmtId="41" fontId="50" fillId="0" borderId="14" xfId="5" applyNumberFormat="1" applyFont="1" applyBorder="1" applyAlignment="1">
      <alignment horizontal="center" vertical="center"/>
    </xf>
    <xf numFmtId="41" fontId="50" fillId="0" borderId="1" xfId="5" applyNumberFormat="1" applyFont="1" applyBorder="1" applyAlignment="1">
      <alignment horizontal="center" vertical="center"/>
    </xf>
    <xf numFmtId="41" fontId="50" fillId="0" borderId="2" xfId="5" applyNumberFormat="1" applyFont="1" applyBorder="1" applyAlignment="1">
      <alignment horizontal="center" vertical="center"/>
    </xf>
    <xf numFmtId="41" fontId="50" fillId="0" borderId="3" xfId="5" applyNumberFormat="1" applyFont="1" applyBorder="1" applyAlignment="1">
      <alignment horizontal="center" vertical="center"/>
    </xf>
    <xf numFmtId="41" fontId="50" fillId="0" borderId="6" xfId="5" applyNumberFormat="1" applyFont="1" applyBorder="1" applyAlignment="1">
      <alignment horizontal="center" vertical="center"/>
    </xf>
    <xf numFmtId="41" fontId="50" fillId="0" borderId="7" xfId="5" applyNumberFormat="1" applyFont="1" applyBorder="1" applyAlignment="1">
      <alignment horizontal="center" vertical="center"/>
    </xf>
    <xf numFmtId="41" fontId="50" fillId="0" borderId="8" xfId="5" applyNumberFormat="1" applyFont="1" applyBorder="1" applyAlignment="1">
      <alignment horizontal="center" vertical="center"/>
    </xf>
    <xf numFmtId="0" fontId="50" fillId="0" borderId="1" xfId="5" applyFont="1" applyBorder="1" applyAlignment="1">
      <alignment horizontal="center" vertical="center"/>
    </xf>
    <xf numFmtId="0" fontId="50" fillId="0" borderId="2" xfId="5" applyFont="1" applyBorder="1" applyAlignment="1">
      <alignment horizontal="center" vertical="center"/>
    </xf>
    <xf numFmtId="0" fontId="50" fillId="0" borderId="3" xfId="5" applyFont="1" applyBorder="1" applyAlignment="1">
      <alignment horizontal="center" vertical="center"/>
    </xf>
    <xf numFmtId="0" fontId="50" fillId="0" borderId="6" xfId="5" applyFont="1" applyBorder="1" applyAlignment="1">
      <alignment horizontal="center" vertical="center"/>
    </xf>
    <xf numFmtId="0" fontId="50" fillId="0" borderId="7" xfId="5" applyFont="1" applyBorder="1" applyAlignment="1">
      <alignment horizontal="center" vertical="center"/>
    </xf>
    <xf numFmtId="0" fontId="50" fillId="0" borderId="8" xfId="5" applyFont="1" applyBorder="1" applyAlignment="1">
      <alignment horizontal="center" vertical="center"/>
    </xf>
    <xf numFmtId="0" fontId="17" fillId="0" borderId="1" xfId="5" quotePrefix="1" applyFont="1" applyBorder="1" applyAlignment="1">
      <alignment horizontal="left" wrapText="1"/>
    </xf>
    <xf numFmtId="0" fontId="17" fillId="0" borderId="2" xfId="5" quotePrefix="1" applyFont="1" applyBorder="1" applyAlignment="1">
      <alignment horizontal="left" wrapText="1"/>
    </xf>
    <xf numFmtId="0" fontId="17" fillId="0" borderId="3" xfId="5" quotePrefix="1" applyFont="1" applyBorder="1" applyAlignment="1">
      <alignment horizontal="left" wrapText="1"/>
    </xf>
    <xf numFmtId="0" fontId="17" fillId="0" borderId="4" xfId="5" quotePrefix="1" applyFont="1" applyBorder="1" applyAlignment="1">
      <alignment horizontal="left" wrapText="1"/>
    </xf>
    <xf numFmtId="0" fontId="17" fillId="0" borderId="0" xfId="5" quotePrefix="1" applyFont="1" applyBorder="1" applyAlignment="1">
      <alignment horizontal="left" wrapText="1"/>
    </xf>
    <xf numFmtId="0" fontId="17" fillId="0" borderId="5" xfId="5" quotePrefix="1" applyFont="1" applyBorder="1" applyAlignment="1">
      <alignment horizontal="left" wrapText="1"/>
    </xf>
    <xf numFmtId="0" fontId="10" fillId="0" borderId="0" xfId="5" applyFont="1" applyBorder="1" applyAlignment="1">
      <alignment vertical="center"/>
    </xf>
    <xf numFmtId="0" fontId="3" fillId="0" borderId="0" xfId="5" applyFont="1" applyBorder="1" applyAlignment="1">
      <alignment vertical="center"/>
    </xf>
    <xf numFmtId="0" fontId="2" fillId="0" borderId="7" xfId="5" quotePrefix="1" applyFont="1" applyBorder="1" applyAlignment="1">
      <alignment vertical="center"/>
    </xf>
    <xf numFmtId="0" fontId="11" fillId="0" borderId="0" xfId="5" applyFont="1" applyBorder="1" applyAlignment="1">
      <alignment vertical="center"/>
    </xf>
    <xf numFmtId="0" fontId="6" fillId="0" borderId="0" xfId="5" applyFont="1" applyBorder="1" applyAlignment="1">
      <alignment horizontal="center" vertical="center"/>
    </xf>
    <xf numFmtId="0" fontId="5" fillId="0" borderId="0" xfId="5" applyFont="1" applyBorder="1" applyAlignment="1">
      <alignment vertical="center"/>
    </xf>
    <xf numFmtId="0" fontId="5" fillId="0" borderId="7" xfId="5" quotePrefix="1" applyFont="1" applyBorder="1" applyAlignment="1">
      <alignment vertical="center"/>
    </xf>
    <xf numFmtId="0" fontId="55" fillId="0" borderId="4" xfId="5" quotePrefix="1" applyFont="1" applyBorder="1" applyAlignment="1">
      <alignment horizontal="center" vertical="top" wrapText="1"/>
    </xf>
    <xf numFmtId="0" fontId="55" fillId="0" borderId="0" xfId="5" quotePrefix="1" applyFont="1" applyBorder="1" applyAlignment="1">
      <alignment horizontal="center" vertical="top" wrapText="1"/>
    </xf>
    <xf numFmtId="0" fontId="55" fillId="0" borderId="5" xfId="5" quotePrefix="1" applyFont="1" applyBorder="1" applyAlignment="1">
      <alignment horizontal="center" vertical="top" wrapText="1"/>
    </xf>
    <xf numFmtId="0" fontId="17" fillId="0" borderId="1" xfId="5" quotePrefix="1" applyFont="1" applyBorder="1" applyAlignment="1">
      <alignment horizontal="left" vertical="top" wrapText="1"/>
    </xf>
    <xf numFmtId="0" fontId="20" fillId="0" borderId="2" xfId="5" quotePrefix="1" applyFont="1" applyBorder="1" applyAlignment="1">
      <alignment horizontal="left" vertical="top" wrapText="1"/>
    </xf>
    <xf numFmtId="0" fontId="20" fillId="0" borderId="3" xfId="5" quotePrefix="1" applyFont="1" applyBorder="1" applyAlignment="1">
      <alignment horizontal="left" vertical="top" wrapText="1"/>
    </xf>
    <xf numFmtId="0" fontId="20" fillId="0" borderId="4" xfId="5" quotePrefix="1" applyFont="1" applyBorder="1" applyAlignment="1">
      <alignment horizontal="left" vertical="top" wrapText="1"/>
    </xf>
    <xf numFmtId="0" fontId="20" fillId="0" borderId="0" xfId="5" quotePrefix="1" applyFont="1" applyBorder="1" applyAlignment="1">
      <alignment horizontal="left" vertical="top" wrapText="1"/>
    </xf>
    <xf numFmtId="0" fontId="20" fillId="0" borderId="5" xfId="5" quotePrefix="1" applyFont="1" applyBorder="1" applyAlignment="1">
      <alignment horizontal="left" vertical="top" wrapText="1"/>
    </xf>
    <xf numFmtId="0" fontId="16" fillId="0" borderId="0" xfId="5" applyFont="1" applyBorder="1" applyAlignment="1">
      <alignment vertical="center"/>
    </xf>
    <xf numFmtId="0" fontId="16" fillId="0" borderId="7" xfId="5" quotePrefix="1" applyFont="1" applyBorder="1" applyAlignment="1">
      <alignment vertical="center"/>
    </xf>
    <xf numFmtId="0" fontId="16" fillId="0" borderId="0" xfId="5" applyFont="1" applyAlignment="1">
      <alignment horizontal="center"/>
    </xf>
    <xf numFmtId="0" fontId="6" fillId="0" borderId="0" xfId="5" applyFont="1" applyBorder="1" applyAlignment="1">
      <alignment vertical="center"/>
    </xf>
    <xf numFmtId="0" fontId="6" fillId="0" borderId="7" xfId="5" quotePrefix="1" applyFont="1" applyBorder="1" applyAlignment="1">
      <alignment vertical="center"/>
    </xf>
    <xf numFmtId="0" fontId="78" fillId="0" borderId="0" xfId="10" applyFont="1" applyBorder="1" applyAlignment="1">
      <alignment horizontal="center"/>
    </xf>
    <xf numFmtId="0" fontId="97" fillId="0" borderId="0" xfId="5" applyFont="1" applyAlignment="1">
      <alignment horizontal="center"/>
    </xf>
    <xf numFmtId="0" fontId="80" fillId="0" borderId="0" xfId="10" applyFont="1" applyBorder="1" applyAlignment="1">
      <alignment horizontal="center"/>
    </xf>
    <xf numFmtId="0" fontId="94" fillId="0" borderId="0" xfId="5" applyFont="1" applyAlignment="1">
      <alignment horizontal="center"/>
    </xf>
    <xf numFmtId="0" fontId="71" fillId="0" borderId="2" xfId="10" applyFont="1" applyBorder="1" applyAlignment="1">
      <alignment horizontal="center" wrapText="1"/>
    </xf>
    <xf numFmtId="0" fontId="71" fillId="0" borderId="2" xfId="10" applyFont="1" applyBorder="1" applyAlignment="1"/>
    <xf numFmtId="0" fontId="71" fillId="0" borderId="0" xfId="10" applyFont="1" applyBorder="1" applyAlignment="1">
      <alignment horizontal="center"/>
    </xf>
    <xf numFmtId="0" fontId="67" fillId="0" borderId="0" xfId="10" applyFont="1" applyAlignment="1">
      <alignment horizontal="center"/>
    </xf>
    <xf numFmtId="0" fontId="71" fillId="0" borderId="0" xfId="10" applyFont="1" applyBorder="1" applyAlignment="1">
      <alignment horizontal="center" vertical="center"/>
    </xf>
    <xf numFmtId="0" fontId="66" fillId="0" borderId="0" xfId="10" applyFont="1" applyBorder="1" applyAlignment="1">
      <alignment horizontal="center"/>
    </xf>
    <xf numFmtId="0" fontId="72" fillId="0" borderId="0" xfId="10" applyFont="1" applyAlignment="1">
      <alignment horizontal="center"/>
    </xf>
    <xf numFmtId="0" fontId="74" fillId="0" borderId="0" xfId="10" applyFont="1" applyAlignment="1">
      <alignment horizontal="center" vertical="center"/>
    </xf>
    <xf numFmtId="0" fontId="67" fillId="0" borderId="0" xfId="10" applyFont="1" applyAlignment="1">
      <alignment horizontal="left" vertical="top" wrapText="1"/>
    </xf>
    <xf numFmtId="0" fontId="69" fillId="0" borderId="0" xfId="10" applyFont="1" applyAlignment="1">
      <alignment horizontal="left"/>
    </xf>
    <xf numFmtId="165" fontId="67" fillId="0" borderId="31" xfId="11" applyNumberFormat="1" applyFont="1" applyBorder="1" applyAlignment="1">
      <alignment horizontal="center"/>
    </xf>
    <xf numFmtId="165" fontId="67" fillId="0" borderId="32" xfId="11" applyNumberFormat="1" applyFont="1" applyBorder="1" applyAlignment="1">
      <alignment horizontal="center"/>
    </xf>
    <xf numFmtId="165" fontId="67" fillId="0" borderId="33" xfId="11" applyNumberFormat="1" applyFont="1" applyBorder="1" applyAlignment="1">
      <alignment horizontal="center"/>
    </xf>
    <xf numFmtId="0" fontId="67" fillId="0" borderId="34" xfId="12" applyFont="1" applyBorder="1" applyAlignment="1">
      <alignment horizontal="left" vertical="top" wrapText="1"/>
    </xf>
    <xf numFmtId="0" fontId="67" fillId="0" borderId="35" xfId="12" applyFont="1" applyBorder="1" applyAlignment="1">
      <alignment horizontal="left" vertical="top" wrapText="1"/>
    </xf>
    <xf numFmtId="0" fontId="67" fillId="0" borderId="36" xfId="12" applyFont="1" applyBorder="1" applyAlignment="1">
      <alignment horizontal="left" vertical="top" wrapText="1"/>
    </xf>
    <xf numFmtId="0" fontId="67" fillId="0" borderId="37" xfId="12" applyFont="1" applyBorder="1" applyAlignment="1">
      <alignment horizontal="left" vertical="top" wrapText="1"/>
    </xf>
    <xf numFmtId="0" fontId="67" fillId="0" borderId="38" xfId="12" applyFont="1" applyBorder="1" applyAlignment="1">
      <alignment horizontal="left" vertical="top" wrapText="1"/>
    </xf>
    <xf numFmtId="0" fontId="67" fillId="0" borderId="39" xfId="12" applyFont="1" applyBorder="1" applyAlignment="1">
      <alignment horizontal="left" vertical="top" wrapText="1"/>
    </xf>
    <xf numFmtId="0" fontId="67" fillId="0" borderId="0" xfId="10" applyFont="1" applyBorder="1" applyAlignment="1">
      <alignment horizontal="left" vertical="top" wrapText="1"/>
    </xf>
    <xf numFmtId="0" fontId="67" fillId="0" borderId="0" xfId="10" applyFont="1" applyBorder="1" applyAlignment="1">
      <alignment horizontal="left" vertical="center" wrapText="1"/>
    </xf>
    <xf numFmtId="170" fontId="67" fillId="0" borderId="0" xfId="10" quotePrefix="1" applyNumberFormat="1" applyFont="1" applyAlignment="1">
      <alignment horizontal="right"/>
    </xf>
    <xf numFmtId="170" fontId="67" fillId="0" borderId="0" xfId="10" applyNumberFormat="1" applyFont="1" applyAlignment="1">
      <alignment horizontal="right"/>
    </xf>
    <xf numFmtId="170" fontId="67" fillId="0" borderId="0" xfId="10" quotePrefix="1" applyNumberFormat="1" applyFont="1" applyAlignment="1">
      <alignment horizontal="center"/>
    </xf>
    <xf numFmtId="170" fontId="67" fillId="0" borderId="0" xfId="10" applyNumberFormat="1" applyFont="1" applyAlignment="1">
      <alignment horizontal="center"/>
    </xf>
    <xf numFmtId="0" fontId="83" fillId="0" borderId="0" xfId="10" applyFont="1" applyBorder="1" applyAlignment="1">
      <alignment horizontal="center"/>
    </xf>
    <xf numFmtId="0" fontId="92" fillId="0" borderId="0" xfId="10" applyFont="1" applyBorder="1" applyAlignment="1">
      <alignment horizontal="center"/>
    </xf>
    <xf numFmtId="0" fontId="95" fillId="0" borderId="2" xfId="10" applyFont="1" applyBorder="1" applyAlignment="1">
      <alignment horizontal="center" wrapText="1"/>
    </xf>
    <xf numFmtId="0" fontId="67" fillId="0" borderId="2" xfId="10" applyFont="1" applyBorder="1" applyAlignment="1"/>
    <xf numFmtId="0" fontId="67" fillId="0" borderId="0" xfId="10" applyFont="1" applyBorder="1" applyAlignment="1">
      <alignment horizontal="center"/>
    </xf>
    <xf numFmtId="0" fontId="91" fillId="0" borderId="0" xfId="10" applyFont="1" applyBorder="1" applyAlignment="1">
      <alignment horizontal="center"/>
    </xf>
    <xf numFmtId="0" fontId="79" fillId="0" borderId="0" xfId="10" applyFont="1" applyBorder="1" applyAlignment="1">
      <alignment horizontal="center"/>
    </xf>
    <xf numFmtId="0" fontId="79" fillId="0" borderId="0" xfId="10" applyFont="1" applyBorder="1" applyAlignment="1">
      <alignment horizontal="center" vertical="top"/>
    </xf>
    <xf numFmtId="0" fontId="81" fillId="0" borderId="2" xfId="10" applyFont="1" applyBorder="1" applyAlignment="1">
      <alignment horizontal="center" wrapText="1"/>
    </xf>
    <xf numFmtId="0" fontId="82" fillId="0" borderId="0" xfId="10" applyFont="1" applyBorder="1" applyAlignment="1">
      <alignment horizontal="center"/>
    </xf>
    <xf numFmtId="0" fontId="79" fillId="0" borderId="0" xfId="10" applyFont="1" applyBorder="1" applyAlignment="1">
      <alignment horizontal="center" vertical="center"/>
    </xf>
    <xf numFmtId="0" fontId="100" fillId="0" borderId="0" xfId="10" applyFont="1" applyBorder="1" applyAlignment="1">
      <alignment horizontal="center"/>
    </xf>
    <xf numFmtId="0" fontId="101" fillId="0" borderId="0" xfId="10" applyFont="1" applyBorder="1" applyAlignment="1">
      <alignment horizontal="center"/>
    </xf>
    <xf numFmtId="0" fontId="102" fillId="0" borderId="0" xfId="10" applyFont="1" applyBorder="1" applyAlignment="1">
      <alignment horizontal="center"/>
    </xf>
    <xf numFmtId="0" fontId="99" fillId="0" borderId="0" xfId="10" applyFont="1" applyBorder="1" applyAlignment="1">
      <alignment horizontal="center"/>
    </xf>
    <xf numFmtId="0" fontId="23" fillId="0" borderId="0" xfId="8" applyFont="1" applyAlignment="1">
      <alignment horizontal="left" vertical="top" wrapText="1"/>
    </xf>
    <xf numFmtId="0" fontId="85" fillId="0" borderId="15" xfId="8" applyFont="1" applyBorder="1" applyAlignment="1">
      <alignment vertical="center"/>
    </xf>
    <xf numFmtId="0" fontId="85" fillId="0" borderId="10" xfId="8" applyFont="1" applyBorder="1" applyAlignment="1">
      <alignment horizontal="center" vertical="center"/>
    </xf>
    <xf numFmtId="0" fontId="85" fillId="0" borderId="11" xfId="8" applyFont="1" applyBorder="1" applyAlignment="1">
      <alignment horizontal="center" vertical="center"/>
    </xf>
    <xf numFmtId="0" fontId="85" fillId="0" borderId="12" xfId="8" applyFont="1" applyBorder="1" applyAlignment="1">
      <alignment horizontal="center" vertical="center"/>
    </xf>
    <xf numFmtId="0" fontId="19" fillId="0" borderId="4" xfId="8" applyFont="1" applyBorder="1" applyAlignment="1">
      <alignment horizontal="center" vertical="top" wrapText="1"/>
    </xf>
    <xf numFmtId="0" fontId="19" fillId="0" borderId="5" xfId="8" applyFont="1" applyBorder="1" applyAlignment="1">
      <alignment horizontal="center" vertical="top" wrapText="1"/>
    </xf>
    <xf numFmtId="0" fontId="5" fillId="0" borderId="4" xfId="8" applyFont="1" applyBorder="1" applyAlignment="1">
      <alignment horizontal="left" vertical="top" wrapText="1"/>
    </xf>
    <xf numFmtId="0" fontId="19" fillId="0" borderId="0" xfId="8" applyFont="1" applyBorder="1" applyAlignment="1">
      <alignment horizontal="left" vertical="top" wrapText="1"/>
    </xf>
    <xf numFmtId="0" fontId="19" fillId="0" borderId="5" xfId="8" applyFont="1" applyBorder="1" applyAlignment="1">
      <alignment horizontal="left" vertical="top" wrapText="1"/>
    </xf>
    <xf numFmtId="0" fontId="19" fillId="0" borderId="4" xfId="8" applyFont="1" applyBorder="1" applyAlignment="1">
      <alignment horizontal="left" vertical="top" wrapText="1"/>
    </xf>
    <xf numFmtId="0" fontId="4" fillId="0" borderId="0" xfId="8" applyFont="1" applyAlignment="1">
      <alignment horizontal="center"/>
    </xf>
    <xf numFmtId="0" fontId="19" fillId="0" borderId="0" xfId="8" applyAlignment="1">
      <alignment horizontal="center"/>
    </xf>
    <xf numFmtId="0" fontId="50" fillId="0" borderId="0" xfId="8" applyFont="1" applyAlignment="1">
      <alignment horizontal="center"/>
    </xf>
    <xf numFmtId="0" fontId="84" fillId="0" borderId="0" xfId="8" applyFont="1" applyAlignment="1">
      <alignment horizontal="center"/>
    </xf>
    <xf numFmtId="0" fontId="24" fillId="0" borderId="0" xfId="8" applyFont="1" applyAlignment="1">
      <alignment horizontal="left" vertical="center"/>
    </xf>
    <xf numFmtId="0" fontId="23" fillId="0" borderId="0" xfId="8" applyFont="1" applyAlignment="1">
      <alignment horizontal="left" vertical="center"/>
    </xf>
    <xf numFmtId="0" fontId="19" fillId="0" borderId="4" xfId="8" applyBorder="1" applyAlignment="1">
      <alignment horizontal="left" vertical="top" wrapText="1"/>
    </xf>
    <xf numFmtId="0" fontId="15" fillId="0" borderId="0" xfId="8" applyFont="1" applyAlignment="1">
      <alignment horizontal="center"/>
    </xf>
    <xf numFmtId="0" fontId="23" fillId="0" borderId="0" xfId="8" applyFont="1" applyAlignment="1">
      <alignment horizontal="center" vertical="top"/>
    </xf>
    <xf numFmtId="0" fontId="23" fillId="0" borderId="0" xfId="8" applyFont="1" applyAlignment="1">
      <alignment horizontal="left" vertical="center" wrapText="1"/>
    </xf>
    <xf numFmtId="0" fontId="23" fillId="0" borderId="0" xfId="8" applyFont="1" applyAlignment="1">
      <alignment horizontal="left"/>
    </xf>
    <xf numFmtId="0" fontId="23" fillId="0" borderId="0" xfId="8" applyFont="1" applyAlignment="1">
      <alignment horizontal="center"/>
    </xf>
    <xf numFmtId="0" fontId="31" fillId="0" borderId="0" xfId="8" applyFont="1" applyAlignment="1">
      <alignment horizontal="center"/>
    </xf>
    <xf numFmtId="0" fontId="89" fillId="0" borderId="0" xfId="8" applyFont="1" applyAlignment="1">
      <alignment horizontal="center"/>
    </xf>
  </cellXfs>
  <cellStyles count="14">
    <cellStyle name="Comma [0] 3" xfId="11" xr:uid="{00000000-0005-0000-0000-000000000000}"/>
    <cellStyle name="Comma 2" xfId="7" xr:uid="{00000000-0005-0000-0000-000001000000}"/>
    <cellStyle name="Comma 2 2" xfId="9" xr:uid="{00000000-0005-0000-0000-000002000000}"/>
    <cellStyle name="Normal" xfId="0" builtinId="0"/>
    <cellStyle name="Normal 2" xfId="1" xr:uid="{00000000-0005-0000-0000-000004000000}"/>
    <cellStyle name="Normal 2 2" xfId="2" xr:uid="{00000000-0005-0000-0000-000005000000}"/>
    <cellStyle name="Normal 2 3" xfId="6" xr:uid="{00000000-0005-0000-0000-000006000000}"/>
    <cellStyle name="Normal 3" xfId="3" xr:uid="{00000000-0005-0000-0000-000007000000}"/>
    <cellStyle name="Normal 3 2" xfId="13" xr:uid="{00000000-0005-0000-0000-000008000000}"/>
    <cellStyle name="Normal 4" xfId="4" xr:uid="{00000000-0005-0000-0000-000009000000}"/>
    <cellStyle name="Normal 4 2" xfId="10" xr:uid="{00000000-0005-0000-0000-00000A000000}"/>
    <cellStyle name="Normal 5" xfId="5" xr:uid="{00000000-0005-0000-0000-00000B000000}"/>
    <cellStyle name="Normal 6" xfId="8" xr:uid="{00000000-0005-0000-0000-00000C000000}"/>
    <cellStyle name="Normal_ATK" xfId="12" xr:uid="{00000000-0005-0000-0000-00000D000000}"/>
  </cellStyles>
  <dxfs count="32">
    <dxf>
      <font>
        <b val="0"/>
        <i val="0"/>
        <strike val="0"/>
        <condense val="0"/>
        <extend val="0"/>
        <outline val="0"/>
        <shadow val="0"/>
        <u val="none"/>
        <vertAlign val="baseline"/>
        <sz val="11"/>
        <color theme="1"/>
        <name val="Calibri"/>
        <scheme val="minor"/>
      </font>
      <numFmt numFmtId="169" formatCode="_(* #,##0_);_(* \(#,##0\);_(* &quot;-&quot;??_);_(@_)"/>
    </dxf>
    <dxf>
      <font>
        <strike val="0"/>
        <outline val="0"/>
        <shadow val="0"/>
        <u val="none"/>
        <vertAlign val="baseline"/>
        <sz val="11"/>
        <name val="Calibri"/>
        <scheme val="minor"/>
      </font>
    </dxf>
    <dxf>
      <font>
        <strike val="0"/>
        <outline val="0"/>
        <shadow val="0"/>
        <u val="none"/>
        <vertAlign val="baseline"/>
        <sz val="11"/>
        <name val="Calibri"/>
        <scheme val="none"/>
      </font>
    </dxf>
    <dxf>
      <font>
        <b/>
        <strike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numFmt numFmtId="169" formatCode="_(* #,##0_);_(* \(#,##0\);_(* &quot;-&quot;??_);_(@_)"/>
    </dxf>
    <dxf>
      <font>
        <strike val="0"/>
        <outline val="0"/>
        <shadow val="0"/>
        <u val="none"/>
        <vertAlign val="baseline"/>
        <sz val="11"/>
        <name val="Calibri"/>
        <scheme val="minor"/>
      </font>
    </dxf>
    <dxf>
      <font>
        <strike val="0"/>
        <outline val="0"/>
        <shadow val="0"/>
        <u val="none"/>
        <vertAlign val="baseline"/>
        <sz val="11"/>
        <name val="Calibri"/>
        <scheme val="none"/>
      </font>
    </dxf>
    <dxf>
      <font>
        <b/>
        <strike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numFmt numFmtId="169" formatCode="_(* #,##0_);_(* \(#,##0\);_(* &quot;-&quot;??_);_(@_)"/>
    </dxf>
    <dxf>
      <font>
        <strike val="0"/>
        <outline val="0"/>
        <shadow val="0"/>
        <u val="none"/>
        <vertAlign val="baseline"/>
        <sz val="11"/>
        <name val="Calibri"/>
        <scheme val="minor"/>
      </font>
    </dxf>
    <dxf>
      <font>
        <strike val="0"/>
        <outline val="0"/>
        <shadow val="0"/>
        <u val="none"/>
        <vertAlign val="baseline"/>
        <sz val="11"/>
        <name val="Calibri"/>
        <scheme val="none"/>
      </font>
    </dxf>
    <dxf>
      <font>
        <b/>
        <strike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numFmt numFmtId="169" formatCode="_(* #,##0_);_(* \(#,##0\);_(* &quot;-&quot;??_);_(@_)"/>
    </dxf>
    <dxf>
      <font>
        <strike val="0"/>
        <outline val="0"/>
        <shadow val="0"/>
        <u val="none"/>
        <vertAlign val="baseline"/>
        <sz val="11"/>
        <name val="Calibri"/>
        <scheme val="minor"/>
      </font>
    </dxf>
    <dxf>
      <font>
        <strike val="0"/>
        <outline val="0"/>
        <shadow val="0"/>
        <u val="none"/>
        <vertAlign val="baseline"/>
        <sz val="11"/>
        <name val="Calibri"/>
        <scheme val="none"/>
      </font>
    </dxf>
    <dxf>
      <font>
        <b/>
        <strike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numFmt numFmtId="169" formatCode="_(* #,##0_);_(* \(#,##0\);_(* &quot;-&quot;??_);_(@_)"/>
    </dxf>
    <dxf>
      <font>
        <strike val="0"/>
        <outline val="0"/>
        <shadow val="0"/>
        <u val="none"/>
        <vertAlign val="baseline"/>
        <sz val="11"/>
        <name val="Calibri"/>
        <scheme val="minor"/>
      </font>
    </dxf>
    <dxf>
      <font>
        <strike val="0"/>
        <outline val="0"/>
        <shadow val="0"/>
        <u val="none"/>
        <vertAlign val="baseline"/>
        <sz val="11"/>
        <name val="Calibri"/>
        <scheme val="none"/>
      </font>
    </dxf>
    <dxf>
      <font>
        <b/>
        <strike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numFmt numFmtId="169" formatCode="_(* #,##0_);_(* \(#,##0\);_(* &quot;-&quot;??_);_(@_)"/>
    </dxf>
    <dxf>
      <font>
        <strike val="0"/>
        <outline val="0"/>
        <shadow val="0"/>
        <u val="none"/>
        <vertAlign val="baseline"/>
        <sz val="11"/>
        <name val="Calibri"/>
        <scheme val="minor"/>
      </font>
    </dxf>
    <dxf>
      <font>
        <strike val="0"/>
        <outline val="0"/>
        <shadow val="0"/>
        <u val="none"/>
        <vertAlign val="baseline"/>
        <sz val="11"/>
        <name val="Calibri"/>
        <scheme val="none"/>
      </font>
    </dxf>
    <dxf>
      <font>
        <b/>
        <strike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numFmt numFmtId="169" formatCode="_(* #,##0_);_(* \(#,##0\);_(* &quot;-&quot;??_);_(@_)"/>
    </dxf>
    <dxf>
      <font>
        <strike val="0"/>
        <outline val="0"/>
        <shadow val="0"/>
        <u val="none"/>
        <vertAlign val="baseline"/>
        <sz val="11"/>
        <name val="Calibri"/>
        <scheme val="minor"/>
      </font>
    </dxf>
    <dxf>
      <font>
        <strike val="0"/>
        <outline val="0"/>
        <shadow val="0"/>
        <u val="none"/>
        <vertAlign val="baseline"/>
        <sz val="11"/>
        <name val="Calibri"/>
        <scheme val="none"/>
      </font>
    </dxf>
    <dxf>
      <font>
        <b/>
        <strike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numFmt numFmtId="169" formatCode="_(* #,##0_);_(* \(#,##0\);_(* &quot;-&quot;??_);_(@_)"/>
    </dxf>
    <dxf>
      <font>
        <strike val="0"/>
        <outline val="0"/>
        <shadow val="0"/>
        <u val="none"/>
        <vertAlign val="baseline"/>
        <sz val="11"/>
        <name val="Calibri"/>
        <scheme val="minor"/>
      </font>
    </dxf>
    <dxf>
      <font>
        <strike val="0"/>
        <outline val="0"/>
        <shadow val="0"/>
        <u val="none"/>
        <vertAlign val="baseline"/>
        <sz val="11"/>
        <name val="Calibri"/>
        <scheme val="minor"/>
      </font>
    </dxf>
    <dxf>
      <font>
        <b/>
        <strike val="0"/>
        <outline val="0"/>
        <shadow val="0"/>
        <u val="none"/>
        <vertAlign val="baseline"/>
        <sz val="11"/>
        <color theme="1"/>
        <name val="Calibri"/>
        <scheme val="minor"/>
      </font>
    </dxf>
  </dxfs>
  <tableStyles count="0" defaultTableStyle="TableStyleMedium2" defaultPivotStyle="PivotStyleLight16"/>
  <colors>
    <mruColors>
      <color rgb="FF0066FF"/>
      <color rgb="FF07078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externalLink" Target="externalLinks/externalLink2.xml"/><Relationship Id="rId68" Type="http://schemas.openxmlformats.org/officeDocument/2006/relationships/theme" Target="theme/theme1.xml"/><Relationship Id="rId7" Type="http://schemas.openxmlformats.org/officeDocument/2006/relationships/worksheet" Target="worksheets/sheet7.xml"/><Relationship Id="rId71"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externalLink" Target="externalLinks/externalLink5.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externalLink" Target="externalLinks/externalLink3.xml"/><Relationship Id="rId69" Type="http://schemas.openxmlformats.org/officeDocument/2006/relationships/styles" Target="styles.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externalLink" Target="externalLinks/externalLink6.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externalLink" Target="externalLinks/externalLink1.xml"/><Relationship Id="rId7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externalLink" Target="externalLinks/externalLink4.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s>
</file>

<file path=xl/drawings/_rels/drawing1.xml.rels><?xml version="1.0" encoding="UTF-8" standalone="yes"?>
<Relationships xmlns="http://schemas.openxmlformats.org/package/2006/relationships"><Relationship Id="rId3" Type="http://schemas.openxmlformats.org/officeDocument/2006/relationships/image" Target="../media/image3.emf"/><Relationship Id="rId2" Type="http://schemas.microsoft.com/office/2007/relationships/hdphoto" Target="../media/hdphoto1.wdp"/><Relationship Id="rId1" Type="http://schemas.openxmlformats.org/officeDocument/2006/relationships/image" Target="../media/image2.png"/><Relationship Id="rId4" Type="http://schemas.openxmlformats.org/officeDocument/2006/relationships/image" Target="../media/image4.emf"/></Relationships>
</file>

<file path=xl/drawings/_rels/drawing10.xml.rels><?xml version="1.0" encoding="UTF-8" standalone="yes"?>
<Relationships xmlns="http://schemas.openxmlformats.org/package/2006/relationships"><Relationship Id="rId1" Type="http://schemas.openxmlformats.org/officeDocument/2006/relationships/image" Target="../media/image5.png"/></Relationships>
</file>

<file path=xl/drawings/_rels/drawing11.xml.rels><?xml version="1.0" encoding="UTF-8" standalone="yes"?>
<Relationships xmlns="http://schemas.openxmlformats.org/package/2006/relationships"><Relationship Id="rId1" Type="http://schemas.openxmlformats.org/officeDocument/2006/relationships/image" Target="../media/image5.png"/></Relationships>
</file>

<file path=xl/drawings/_rels/drawing2.xml.rels><?xml version="1.0" encoding="UTF-8" standalone="yes"?>
<Relationships xmlns="http://schemas.openxmlformats.org/package/2006/relationships"><Relationship Id="rId1" Type="http://schemas.openxmlformats.org/officeDocument/2006/relationships/image" Target="../media/image5.png"/></Relationships>
</file>

<file path=xl/drawings/_rels/drawing3.xml.rels><?xml version="1.0" encoding="UTF-8" standalone="yes"?>
<Relationships xmlns="http://schemas.openxmlformats.org/package/2006/relationships"><Relationship Id="rId1" Type="http://schemas.openxmlformats.org/officeDocument/2006/relationships/image" Target="../media/image5.png"/></Relationships>
</file>

<file path=xl/drawings/_rels/drawing4.xml.rels><?xml version="1.0" encoding="UTF-8" standalone="yes"?>
<Relationships xmlns="http://schemas.openxmlformats.org/package/2006/relationships"><Relationship Id="rId1" Type="http://schemas.openxmlformats.org/officeDocument/2006/relationships/image" Target="../media/image5.png"/></Relationships>
</file>

<file path=xl/drawings/_rels/drawing5.xml.rels><?xml version="1.0" encoding="UTF-8" standalone="yes"?>
<Relationships xmlns="http://schemas.openxmlformats.org/package/2006/relationships"><Relationship Id="rId1" Type="http://schemas.openxmlformats.org/officeDocument/2006/relationships/image" Target="../media/image5.png"/></Relationships>
</file>

<file path=xl/drawings/_rels/drawing6.xml.rels><?xml version="1.0" encoding="UTF-8" standalone="yes"?>
<Relationships xmlns="http://schemas.openxmlformats.org/package/2006/relationships"><Relationship Id="rId1" Type="http://schemas.openxmlformats.org/officeDocument/2006/relationships/image" Target="../media/image5.png"/></Relationships>
</file>

<file path=xl/drawings/_rels/drawing7.xml.rels><?xml version="1.0" encoding="UTF-8" standalone="yes"?>
<Relationships xmlns="http://schemas.openxmlformats.org/package/2006/relationships"><Relationship Id="rId1" Type="http://schemas.openxmlformats.org/officeDocument/2006/relationships/image" Target="../media/image5.png"/></Relationships>
</file>

<file path=xl/drawings/_rels/drawing8.xml.rels><?xml version="1.0" encoding="UTF-8" standalone="yes"?>
<Relationships xmlns="http://schemas.openxmlformats.org/package/2006/relationships"><Relationship Id="rId1" Type="http://schemas.openxmlformats.org/officeDocument/2006/relationships/image" Target="../media/image5.png"/></Relationships>
</file>

<file path=xl/drawings/_rels/drawing9.xml.rels><?xml version="1.0" encoding="UTF-8" standalone="yes"?>
<Relationships xmlns="http://schemas.openxmlformats.org/package/2006/relationships"><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xdr:from>
      <xdr:col>5</xdr:col>
      <xdr:colOff>371475</xdr:colOff>
      <xdr:row>5</xdr:row>
      <xdr:rowOff>19050</xdr:rowOff>
    </xdr:from>
    <xdr:to>
      <xdr:col>6</xdr:col>
      <xdr:colOff>485775</xdr:colOff>
      <xdr:row>11</xdr:row>
      <xdr:rowOff>142875</xdr:rowOff>
    </xdr:to>
    <xdr:grpSp>
      <xdr:nvGrpSpPr>
        <xdr:cNvPr id="1025" name="Group 1">
          <a:extLst>
            <a:ext uri="{FF2B5EF4-FFF2-40B4-BE49-F238E27FC236}">
              <a16:creationId xmlns:a16="http://schemas.microsoft.com/office/drawing/2014/main" id="{00000000-0008-0000-0A00-000001040000}"/>
            </a:ext>
          </a:extLst>
        </xdr:cNvPr>
        <xdr:cNvGrpSpPr>
          <a:grpSpLocks noChangeAspect="1"/>
        </xdr:cNvGrpSpPr>
      </xdr:nvGrpSpPr>
      <xdr:grpSpPr bwMode="auto">
        <a:xfrm>
          <a:off x="2133600" y="1519238"/>
          <a:ext cx="1162050" cy="1314450"/>
          <a:chOff x="4979" y="4759"/>
          <a:chExt cx="2290" cy="2848"/>
        </a:xfrm>
      </xdr:grpSpPr>
      <xdr:sp macro="" textlink="">
        <xdr:nvSpPr>
          <xdr:cNvPr id="1026" name="Rectangle 2">
            <a:extLst>
              <a:ext uri="{FF2B5EF4-FFF2-40B4-BE49-F238E27FC236}">
                <a16:creationId xmlns:a16="http://schemas.microsoft.com/office/drawing/2014/main" id="{00000000-0008-0000-0A00-000002040000}"/>
              </a:ext>
            </a:extLst>
          </xdr:cNvPr>
          <xdr:cNvSpPr>
            <a:spLocks noChangeAspect="1" noChangeArrowheads="1"/>
          </xdr:cNvSpPr>
        </xdr:nvSpPr>
        <xdr:spPr bwMode="auto">
          <a:xfrm>
            <a:off x="5080" y="4759"/>
            <a:ext cx="101" cy="11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6350">
                <a:solidFill>
                  <a:srgbClr val="000000"/>
                </a:solidFill>
                <a:miter lim="800000"/>
                <a:headEnd/>
                <a:tailEnd/>
              </a14:hiddenLine>
            </a:ext>
          </a:extLst>
        </xdr:spPr>
        <xdr:txBody>
          <a:bodyPr wrap="none" lIns="0" tIns="0" rIns="0" bIns="0" anchor="t" upright="1">
            <a:spAutoFit/>
          </a:bodyPr>
          <a:lstStyle/>
          <a:p>
            <a:pPr algn="l" rtl="0">
              <a:defRPr sz="1000"/>
            </a:pPr>
            <a:r>
              <a:rPr lang="id-ID" sz="1100" b="0" i="0" u="none" strike="noStrike" baseline="0">
                <a:solidFill>
                  <a:srgbClr val="000000"/>
                </a:solidFill>
                <a:latin typeface="Calibri"/>
              </a:rPr>
              <a:t> </a:t>
            </a:r>
          </a:p>
          <a:p>
            <a:pPr algn="l" rtl="0">
              <a:defRPr sz="1000"/>
            </a:pPr>
            <a:endParaRPr lang="id-ID" sz="1100" b="0" i="0" u="none" strike="noStrike" baseline="0">
              <a:solidFill>
                <a:srgbClr val="000000"/>
              </a:solidFill>
              <a:latin typeface="Calibri"/>
            </a:endParaRPr>
          </a:p>
        </xdr:txBody>
      </xdr:sp>
      <xdr:sp macro="" textlink="">
        <xdr:nvSpPr>
          <xdr:cNvPr id="1027" name="Rectangle 3">
            <a:extLst>
              <a:ext uri="{FF2B5EF4-FFF2-40B4-BE49-F238E27FC236}">
                <a16:creationId xmlns:a16="http://schemas.microsoft.com/office/drawing/2014/main" id="{00000000-0008-0000-0A00-000003040000}"/>
              </a:ext>
            </a:extLst>
          </xdr:cNvPr>
          <xdr:cNvSpPr>
            <a:spLocks noChangeAspect="1" noChangeArrowheads="1"/>
          </xdr:cNvSpPr>
        </xdr:nvSpPr>
        <xdr:spPr bwMode="auto">
          <a:xfrm>
            <a:off x="5080" y="4759"/>
            <a:ext cx="101" cy="11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6350">
                <a:solidFill>
                  <a:srgbClr val="000000"/>
                </a:solidFill>
                <a:miter lim="800000"/>
                <a:headEnd/>
                <a:tailEnd/>
              </a14:hiddenLine>
            </a:ext>
          </a:extLst>
        </xdr:spPr>
        <xdr:txBody>
          <a:bodyPr wrap="none" lIns="0" tIns="0" rIns="0" bIns="0" anchor="t" upright="1">
            <a:spAutoFit/>
          </a:bodyPr>
          <a:lstStyle/>
          <a:p>
            <a:pPr algn="l" rtl="0">
              <a:defRPr sz="1000"/>
            </a:pPr>
            <a:r>
              <a:rPr lang="id-ID" sz="1100" b="0" i="0" u="none" strike="noStrike" baseline="0">
                <a:solidFill>
                  <a:srgbClr val="000000"/>
                </a:solidFill>
                <a:latin typeface="Calibri"/>
              </a:rPr>
              <a:t> </a:t>
            </a:r>
          </a:p>
          <a:p>
            <a:pPr algn="l" rtl="0">
              <a:defRPr sz="1000"/>
            </a:pPr>
            <a:endParaRPr lang="id-ID" sz="1100" b="0" i="0" u="none" strike="noStrike" baseline="0">
              <a:solidFill>
                <a:srgbClr val="000000"/>
              </a:solidFill>
              <a:latin typeface="Calibri"/>
            </a:endParaRPr>
          </a:p>
        </xdr:txBody>
      </xdr:sp>
      <xdr:sp macro="" textlink="">
        <xdr:nvSpPr>
          <xdr:cNvPr id="1028" name="Rectangle 4">
            <a:extLst>
              <a:ext uri="{FF2B5EF4-FFF2-40B4-BE49-F238E27FC236}">
                <a16:creationId xmlns:a16="http://schemas.microsoft.com/office/drawing/2014/main" id="{00000000-0008-0000-0A00-000004040000}"/>
              </a:ext>
            </a:extLst>
          </xdr:cNvPr>
          <xdr:cNvSpPr>
            <a:spLocks noChangeAspect="1" noChangeArrowheads="1"/>
          </xdr:cNvSpPr>
        </xdr:nvSpPr>
        <xdr:spPr bwMode="auto">
          <a:xfrm>
            <a:off x="5248" y="4862"/>
            <a:ext cx="101" cy="11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6350">
                <a:solidFill>
                  <a:srgbClr val="000000"/>
                </a:solidFill>
                <a:miter lim="800000"/>
                <a:headEnd/>
                <a:tailEnd/>
              </a14:hiddenLine>
            </a:ext>
          </a:extLst>
        </xdr:spPr>
        <xdr:txBody>
          <a:bodyPr wrap="none" lIns="0" tIns="0" rIns="0" bIns="0" anchor="t" upright="1">
            <a:spAutoFit/>
          </a:bodyPr>
          <a:lstStyle/>
          <a:p>
            <a:pPr algn="l" rtl="0">
              <a:defRPr sz="1000"/>
            </a:pPr>
            <a:r>
              <a:rPr lang="id-ID" sz="1100" b="0" i="0" u="none" strike="noStrike" baseline="0">
                <a:solidFill>
                  <a:srgbClr val="000000"/>
                </a:solidFill>
                <a:latin typeface="Calibri"/>
              </a:rPr>
              <a:t> </a:t>
            </a:r>
          </a:p>
          <a:p>
            <a:pPr algn="l" rtl="0">
              <a:defRPr sz="1000"/>
            </a:pPr>
            <a:endParaRPr lang="id-ID" sz="1100" b="0" i="0" u="none" strike="noStrike" baseline="0">
              <a:solidFill>
                <a:srgbClr val="000000"/>
              </a:solidFill>
              <a:latin typeface="Calibri"/>
            </a:endParaRPr>
          </a:p>
        </xdr:txBody>
      </xdr:sp>
    </xdr:grpSp>
    <xdr:clientData/>
  </xdr:twoCellAnchor>
  <xdr:twoCellAnchor>
    <xdr:from>
      <xdr:col>0</xdr:col>
      <xdr:colOff>0</xdr:colOff>
      <xdr:row>0</xdr:row>
      <xdr:rowOff>38143</xdr:rowOff>
    </xdr:from>
    <xdr:to>
      <xdr:col>11</xdr:col>
      <xdr:colOff>679450</xdr:colOff>
      <xdr:row>5</xdr:row>
      <xdr:rowOff>57150</xdr:rowOff>
    </xdr:to>
    <xdr:grpSp>
      <xdr:nvGrpSpPr>
        <xdr:cNvPr id="1047" name="Group 23">
          <a:extLst>
            <a:ext uri="{FF2B5EF4-FFF2-40B4-BE49-F238E27FC236}">
              <a16:creationId xmlns:a16="http://schemas.microsoft.com/office/drawing/2014/main" id="{00000000-0008-0000-0A00-000017040000}"/>
            </a:ext>
          </a:extLst>
        </xdr:cNvPr>
        <xdr:cNvGrpSpPr>
          <a:grpSpLocks/>
        </xdr:cNvGrpSpPr>
      </xdr:nvGrpSpPr>
      <xdr:grpSpPr bwMode="auto">
        <a:xfrm>
          <a:off x="0" y="38143"/>
          <a:ext cx="6858794" cy="1519195"/>
          <a:chOff x="3898" y="3148"/>
          <a:chExt cx="9405" cy="1825"/>
        </a:xfrm>
      </xdr:grpSpPr>
      <xdr:sp macro="" textlink="">
        <xdr:nvSpPr>
          <xdr:cNvPr id="1049" name="Text Box 25">
            <a:extLst>
              <a:ext uri="{FF2B5EF4-FFF2-40B4-BE49-F238E27FC236}">
                <a16:creationId xmlns:a16="http://schemas.microsoft.com/office/drawing/2014/main" id="{00000000-0008-0000-0A00-000019040000}"/>
              </a:ext>
            </a:extLst>
          </xdr:cNvPr>
          <xdr:cNvSpPr txBox="1">
            <a:spLocks noChangeArrowheads="1"/>
          </xdr:cNvSpPr>
        </xdr:nvSpPr>
        <xdr:spPr bwMode="auto">
          <a:xfrm>
            <a:off x="5118" y="3148"/>
            <a:ext cx="7501" cy="1825"/>
          </a:xfrm>
          <a:prstGeom prst="rect">
            <a:avLst/>
          </a:prstGeom>
          <a:noFill/>
          <a:ln w="9525">
            <a:noFill/>
            <a:miter lim="800000"/>
            <a:headEnd/>
            <a:tailEnd/>
          </a:ln>
        </xdr:spPr>
        <xdr:txBody>
          <a:bodyPr vertOverflow="clip" wrap="square" lIns="91440" tIns="45720" rIns="91440" bIns="45720" anchor="t" upright="1"/>
          <a:lstStyle/>
          <a:p>
            <a:pPr algn="ctr" rtl="0">
              <a:defRPr sz="1000"/>
            </a:pPr>
            <a:endParaRPr lang="id-ID" sz="1200" b="0" i="0" u="none" strike="noStrike" baseline="0">
              <a:solidFill>
                <a:srgbClr val="000000"/>
              </a:solidFill>
              <a:latin typeface="Tahoma"/>
              <a:ea typeface="Tahoma"/>
              <a:cs typeface="Tahoma"/>
            </a:endParaRPr>
          </a:p>
          <a:p>
            <a:pPr algn="ctr" rtl="0">
              <a:defRPr sz="1000"/>
            </a:pPr>
            <a:r>
              <a:rPr lang="id-ID" sz="1200" b="0" i="0" u="none" strike="noStrike" baseline="0">
                <a:solidFill>
                  <a:srgbClr val="000000"/>
                </a:solidFill>
                <a:latin typeface="Tahoma"/>
                <a:ea typeface="Tahoma"/>
                <a:cs typeface="Tahoma"/>
              </a:rPr>
              <a:t>PEMERINTAH  PROVINSI  KALIMANTAN  TIMUR</a:t>
            </a:r>
            <a:endParaRPr lang="id-ID" sz="1100" b="0" i="0" u="none" strike="noStrike" baseline="0">
              <a:solidFill>
                <a:srgbClr val="000000"/>
              </a:solidFill>
              <a:latin typeface="Calibri"/>
            </a:endParaRPr>
          </a:p>
          <a:p>
            <a:pPr algn="ctr" rtl="0">
              <a:defRPr sz="1000"/>
            </a:pPr>
            <a:r>
              <a:rPr lang="id-ID" sz="1800" b="1" i="0" u="none" strike="noStrike" baseline="0">
                <a:solidFill>
                  <a:srgbClr val="000000"/>
                </a:solidFill>
                <a:latin typeface="Arial" pitchFamily="34" charset="0"/>
                <a:ea typeface="Tahoma"/>
                <a:cs typeface="Arial" pitchFamily="34" charset="0"/>
              </a:rPr>
              <a:t>DINAS  KEHUTANAN</a:t>
            </a:r>
          </a:p>
          <a:p>
            <a:pPr algn="ctr" rtl="0">
              <a:defRPr sz="1000"/>
            </a:pPr>
            <a:r>
              <a:rPr lang="id-ID" sz="1800" b="1" i="0" u="none" strike="noStrike" baseline="0">
                <a:solidFill>
                  <a:srgbClr val="000000"/>
                </a:solidFill>
                <a:latin typeface="Arial" pitchFamily="34" charset="0"/>
                <a:ea typeface="Tahoma"/>
                <a:cs typeface="Arial" pitchFamily="34" charset="0"/>
              </a:rPr>
              <a:t>UPTD KPHP BERAU </a:t>
            </a:r>
            <a:r>
              <a:rPr lang="en-US" sz="1800" b="1" i="0" u="none" strike="noStrike" baseline="0">
                <a:solidFill>
                  <a:srgbClr val="000000"/>
                </a:solidFill>
                <a:latin typeface="Arial" pitchFamily="34" charset="0"/>
                <a:ea typeface="Tahoma"/>
                <a:cs typeface="Arial" pitchFamily="34" charset="0"/>
              </a:rPr>
              <a:t>UTARA</a:t>
            </a:r>
            <a:endParaRPr lang="id-ID" sz="1800" b="1" i="0" u="none" strike="noStrike" baseline="0">
              <a:solidFill>
                <a:srgbClr val="000000"/>
              </a:solidFill>
              <a:latin typeface="Arial" pitchFamily="34" charset="0"/>
              <a:ea typeface="Tahoma"/>
              <a:cs typeface="Arial" pitchFamily="34" charset="0"/>
            </a:endParaRPr>
          </a:p>
          <a:p>
            <a:pPr algn="ctr" rtl="0">
              <a:defRPr sz="1000"/>
            </a:pPr>
            <a:r>
              <a:rPr lang="id-ID" sz="1100" b="0" i="0" u="none" strike="noStrike" baseline="0">
                <a:solidFill>
                  <a:srgbClr val="000000"/>
                </a:solidFill>
                <a:latin typeface="Tahoma"/>
                <a:ea typeface="Tahoma"/>
                <a:cs typeface="Tahoma"/>
              </a:rPr>
              <a:t>Jalan Manggis RT. 11 Tanjung Redeb-Berau Kode Pos 77311</a:t>
            </a:r>
            <a:endParaRPr lang="id-ID" sz="1100" b="0" i="0" u="none" strike="noStrike" baseline="0">
              <a:solidFill>
                <a:srgbClr val="000000"/>
              </a:solidFill>
              <a:latin typeface="Calibri"/>
            </a:endParaRPr>
          </a:p>
          <a:p>
            <a:pPr algn="ctr" rtl="0">
              <a:defRPr sz="1000"/>
            </a:pPr>
            <a:r>
              <a:rPr lang="id-ID" sz="1100" b="0" i="0" u="none" strike="noStrike" baseline="0">
                <a:solidFill>
                  <a:srgbClr val="000000"/>
                </a:solidFill>
                <a:latin typeface="Tahoma"/>
                <a:ea typeface="Tahoma"/>
                <a:cs typeface="Tahoma"/>
              </a:rPr>
              <a:t>Email : kphpberauutara@gmail.com</a:t>
            </a:r>
          </a:p>
        </xdr:txBody>
      </xdr:sp>
      <xdr:sp macro="" textlink="">
        <xdr:nvSpPr>
          <xdr:cNvPr id="1048" name="Line 24">
            <a:extLst>
              <a:ext uri="{FF2B5EF4-FFF2-40B4-BE49-F238E27FC236}">
                <a16:creationId xmlns:a16="http://schemas.microsoft.com/office/drawing/2014/main" id="{00000000-0008-0000-0A00-000018040000}"/>
              </a:ext>
            </a:extLst>
          </xdr:cNvPr>
          <xdr:cNvSpPr>
            <a:spLocks noChangeShapeType="1"/>
          </xdr:cNvSpPr>
        </xdr:nvSpPr>
        <xdr:spPr bwMode="auto">
          <a:xfrm>
            <a:off x="3898" y="4859"/>
            <a:ext cx="9405" cy="0"/>
          </a:xfrm>
          <a:prstGeom prst="line">
            <a:avLst/>
          </a:prstGeom>
          <a:noFill/>
          <a:ln w="31750" cmpd="thickThin">
            <a:solidFill>
              <a:srgbClr val="000000"/>
            </a:solidFill>
            <a:round/>
            <a:headEnd/>
            <a:tailEnd/>
          </a:ln>
          <a:extLst>
            <a:ext uri="{909E8E84-426E-40DD-AFC4-6F175D3DCCD1}">
              <a14:hiddenFill xmlns:a14="http://schemas.microsoft.com/office/drawing/2010/main">
                <a:noFill/>
              </a14:hiddenFill>
            </a:ext>
          </a:extLst>
        </xdr:spPr>
      </xdr:sp>
    </xdr:grpSp>
    <xdr:clientData/>
  </xdr:twoCellAnchor>
  <xdr:twoCellAnchor editAs="oneCell">
    <xdr:from>
      <xdr:col>0</xdr:col>
      <xdr:colOff>171450</xdr:colOff>
      <xdr:row>1</xdr:row>
      <xdr:rowOff>1</xdr:rowOff>
    </xdr:from>
    <xdr:to>
      <xdr:col>2</xdr:col>
      <xdr:colOff>219075</xdr:colOff>
      <xdr:row>4</xdr:row>
      <xdr:rowOff>57151</xdr:rowOff>
    </xdr:to>
    <xdr:pic>
      <xdr:nvPicPr>
        <xdr:cNvPr id="10" name="Picture 9" descr="C:\Users\Blue_Melon Jr\Downloads\Logo Provinsi Kalimantan Timur.png">
          <a:extLst>
            <a:ext uri="{FF2B5EF4-FFF2-40B4-BE49-F238E27FC236}">
              <a16:creationId xmlns:a16="http://schemas.microsoft.com/office/drawing/2014/main" id="{00000000-0008-0000-0A00-00000A000000}"/>
            </a:ext>
          </a:extLst>
        </xdr:cNvPr>
        <xdr:cNvPicPr/>
      </xdr:nvPicPr>
      <xdr:blipFill>
        <a:blip xmlns:r="http://schemas.openxmlformats.org/officeDocument/2006/relationships" r:embed="rId1" cstate="print">
          <a:biLevel thresh="25000"/>
          <a:extLst>
            <a:ext uri="{BEBA8EAE-BF5A-486C-A8C5-ECC9F3942E4B}">
              <a14:imgProps xmlns:a14="http://schemas.microsoft.com/office/drawing/2010/main">
                <a14:imgLayer r:embed="rId2">
                  <a14:imgEffect>
                    <a14:brightnessContrast bright="-20000" contrast="20000"/>
                  </a14:imgEffect>
                </a14:imgLayer>
              </a14:imgProps>
            </a:ext>
            <a:ext uri="{28A0092B-C50C-407E-A947-70E740481C1C}">
              <a14:useLocalDpi xmlns:a14="http://schemas.microsoft.com/office/drawing/2010/main" val="0"/>
            </a:ext>
          </a:extLst>
        </a:blip>
        <a:srcRect/>
        <a:stretch>
          <a:fillRect/>
        </a:stretch>
      </xdr:blipFill>
      <xdr:spPr bwMode="auto">
        <a:xfrm>
          <a:off x="171450" y="349251"/>
          <a:ext cx="777875" cy="1003300"/>
        </a:xfrm>
        <a:prstGeom prst="rect">
          <a:avLst/>
        </a:prstGeom>
        <a:noFill/>
        <a:ln>
          <a:noFill/>
        </a:ln>
      </xdr:spPr>
    </xdr:pic>
    <xdr:clientData/>
  </xdr:twoCellAnchor>
  <xdr:twoCellAnchor editAs="oneCell">
    <xdr:from>
      <xdr:col>13</xdr:col>
      <xdr:colOff>260350</xdr:colOff>
      <xdr:row>51</xdr:row>
      <xdr:rowOff>149225</xdr:rowOff>
    </xdr:from>
    <xdr:to>
      <xdr:col>19</xdr:col>
      <xdr:colOff>53975</xdr:colOff>
      <xdr:row>58</xdr:row>
      <xdr:rowOff>47625</xdr:rowOff>
    </xdr:to>
    <xdr:pic>
      <xdr:nvPicPr>
        <xdr:cNvPr id="13" name="Picture 12">
          <a:extLst>
            <a:ext uri="{FF2B5EF4-FFF2-40B4-BE49-F238E27FC236}">
              <a16:creationId xmlns:a16="http://schemas.microsoft.com/office/drawing/2014/main" id="{00000000-0008-0000-0A00-00000D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8213725" y="11198225"/>
          <a:ext cx="3470275" cy="1231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228600</xdr:colOff>
      <xdr:row>42</xdr:row>
      <xdr:rowOff>133350</xdr:rowOff>
    </xdr:from>
    <xdr:to>
      <xdr:col>19</xdr:col>
      <xdr:colOff>346075</xdr:colOff>
      <xdr:row>50</xdr:row>
      <xdr:rowOff>107950</xdr:rowOff>
    </xdr:to>
    <xdr:pic>
      <xdr:nvPicPr>
        <xdr:cNvPr id="11" name="Picture 10">
          <a:extLst>
            <a:ext uri="{FF2B5EF4-FFF2-40B4-BE49-F238E27FC236}">
              <a16:creationId xmlns:a16="http://schemas.microsoft.com/office/drawing/2014/main" id="{00000000-0008-0000-0A00-00000B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8181975" y="9505950"/>
          <a:ext cx="3794125" cy="146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0.xml><?xml version="1.0" encoding="utf-8"?>
<xdr:wsDr xmlns:xdr="http://schemas.openxmlformats.org/drawingml/2006/spreadsheetDrawing" xmlns:a="http://schemas.openxmlformats.org/drawingml/2006/main">
  <xdr:twoCellAnchor>
    <xdr:from>
      <xdr:col>4</xdr:col>
      <xdr:colOff>57151</xdr:colOff>
      <xdr:row>2</xdr:row>
      <xdr:rowOff>204258</xdr:rowOff>
    </xdr:from>
    <xdr:to>
      <xdr:col>5</xdr:col>
      <xdr:colOff>450851</xdr:colOff>
      <xdr:row>6</xdr:row>
      <xdr:rowOff>138643</xdr:rowOff>
    </xdr:to>
    <xdr:pic>
      <xdr:nvPicPr>
        <xdr:cNvPr id="2" name="Picture 1" descr="logoRuhuihitam">
          <a:extLst>
            <a:ext uri="{FF2B5EF4-FFF2-40B4-BE49-F238E27FC236}">
              <a16:creationId xmlns:a16="http://schemas.microsoft.com/office/drawing/2014/main" id="{00000000-0008-0000-13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14451" y="547158"/>
          <a:ext cx="805180" cy="83354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xdr:col>
      <xdr:colOff>57151</xdr:colOff>
      <xdr:row>2</xdr:row>
      <xdr:rowOff>204258</xdr:rowOff>
    </xdr:from>
    <xdr:to>
      <xdr:col>5</xdr:col>
      <xdr:colOff>450851</xdr:colOff>
      <xdr:row>6</xdr:row>
      <xdr:rowOff>138643</xdr:rowOff>
    </xdr:to>
    <xdr:pic>
      <xdr:nvPicPr>
        <xdr:cNvPr id="3" name="Picture 2" descr="logoRuhuihitam">
          <a:extLst>
            <a:ext uri="{FF2B5EF4-FFF2-40B4-BE49-F238E27FC236}">
              <a16:creationId xmlns:a16="http://schemas.microsoft.com/office/drawing/2014/main" id="{00000000-0008-0000-1300-000003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14451" y="547158"/>
          <a:ext cx="805180" cy="83354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1.xml><?xml version="1.0" encoding="utf-8"?>
<xdr:wsDr xmlns:xdr="http://schemas.openxmlformats.org/drawingml/2006/spreadsheetDrawing" xmlns:a="http://schemas.openxmlformats.org/drawingml/2006/main">
  <xdr:twoCellAnchor>
    <xdr:from>
      <xdr:col>4</xdr:col>
      <xdr:colOff>57151</xdr:colOff>
      <xdr:row>2</xdr:row>
      <xdr:rowOff>204258</xdr:rowOff>
    </xdr:from>
    <xdr:to>
      <xdr:col>5</xdr:col>
      <xdr:colOff>450851</xdr:colOff>
      <xdr:row>6</xdr:row>
      <xdr:rowOff>138643</xdr:rowOff>
    </xdr:to>
    <xdr:pic>
      <xdr:nvPicPr>
        <xdr:cNvPr id="2" name="Picture 1" descr="logoRuhuihitam">
          <a:extLst>
            <a:ext uri="{FF2B5EF4-FFF2-40B4-BE49-F238E27FC236}">
              <a16:creationId xmlns:a16="http://schemas.microsoft.com/office/drawing/2014/main" id="{00000000-0008-0000-14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76351" y="547158"/>
          <a:ext cx="793750" cy="82973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xdr:col>
      <xdr:colOff>57151</xdr:colOff>
      <xdr:row>2</xdr:row>
      <xdr:rowOff>204258</xdr:rowOff>
    </xdr:from>
    <xdr:to>
      <xdr:col>5</xdr:col>
      <xdr:colOff>450851</xdr:colOff>
      <xdr:row>6</xdr:row>
      <xdr:rowOff>138643</xdr:rowOff>
    </xdr:to>
    <xdr:pic>
      <xdr:nvPicPr>
        <xdr:cNvPr id="3" name="Picture 2" descr="logoRuhuihitam">
          <a:extLst>
            <a:ext uri="{FF2B5EF4-FFF2-40B4-BE49-F238E27FC236}">
              <a16:creationId xmlns:a16="http://schemas.microsoft.com/office/drawing/2014/main" id="{00000000-0008-0000-1400-000003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76351" y="547158"/>
          <a:ext cx="793750" cy="82973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4</xdr:col>
      <xdr:colOff>57151</xdr:colOff>
      <xdr:row>2</xdr:row>
      <xdr:rowOff>204258</xdr:rowOff>
    </xdr:from>
    <xdr:to>
      <xdr:col>5</xdr:col>
      <xdr:colOff>450851</xdr:colOff>
      <xdr:row>6</xdr:row>
      <xdr:rowOff>138643</xdr:rowOff>
    </xdr:to>
    <xdr:pic>
      <xdr:nvPicPr>
        <xdr:cNvPr id="2" name="Picture 1" descr="logoRuhuihitam">
          <a:extLst>
            <a:ext uri="{FF2B5EF4-FFF2-40B4-BE49-F238E27FC236}">
              <a16:creationId xmlns:a16="http://schemas.microsoft.com/office/drawing/2014/main" id="{00000000-0008-0000-0B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39851" y="578908"/>
          <a:ext cx="812800" cy="90593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4</xdr:col>
      <xdr:colOff>57151</xdr:colOff>
      <xdr:row>2</xdr:row>
      <xdr:rowOff>204258</xdr:rowOff>
    </xdr:from>
    <xdr:to>
      <xdr:col>5</xdr:col>
      <xdr:colOff>450851</xdr:colOff>
      <xdr:row>6</xdr:row>
      <xdr:rowOff>138643</xdr:rowOff>
    </xdr:to>
    <xdr:pic>
      <xdr:nvPicPr>
        <xdr:cNvPr id="2" name="Picture 1" descr="logoRuhuihitam">
          <a:extLst>
            <a:ext uri="{FF2B5EF4-FFF2-40B4-BE49-F238E27FC236}">
              <a16:creationId xmlns:a16="http://schemas.microsoft.com/office/drawing/2014/main" id="{00000000-0008-0000-0C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39851" y="547158"/>
          <a:ext cx="812800" cy="83608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xdr:col>
      <xdr:colOff>57151</xdr:colOff>
      <xdr:row>2</xdr:row>
      <xdr:rowOff>204258</xdr:rowOff>
    </xdr:from>
    <xdr:to>
      <xdr:col>5</xdr:col>
      <xdr:colOff>450851</xdr:colOff>
      <xdr:row>6</xdr:row>
      <xdr:rowOff>138643</xdr:rowOff>
    </xdr:to>
    <xdr:pic>
      <xdr:nvPicPr>
        <xdr:cNvPr id="3" name="Picture 2" descr="logoRuhuihitam">
          <a:extLst>
            <a:ext uri="{FF2B5EF4-FFF2-40B4-BE49-F238E27FC236}">
              <a16:creationId xmlns:a16="http://schemas.microsoft.com/office/drawing/2014/main" id="{00000000-0008-0000-0C00-000003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39851" y="547158"/>
          <a:ext cx="812800" cy="83608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4</xdr:col>
      <xdr:colOff>57151</xdr:colOff>
      <xdr:row>2</xdr:row>
      <xdr:rowOff>204258</xdr:rowOff>
    </xdr:from>
    <xdr:to>
      <xdr:col>5</xdr:col>
      <xdr:colOff>450851</xdr:colOff>
      <xdr:row>6</xdr:row>
      <xdr:rowOff>138643</xdr:rowOff>
    </xdr:to>
    <xdr:pic>
      <xdr:nvPicPr>
        <xdr:cNvPr id="2" name="Picture 1" descr="logoRuhuihitam">
          <a:extLst>
            <a:ext uri="{FF2B5EF4-FFF2-40B4-BE49-F238E27FC236}">
              <a16:creationId xmlns:a16="http://schemas.microsoft.com/office/drawing/2014/main" id="{00000000-0008-0000-0D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39851" y="547158"/>
          <a:ext cx="812800" cy="83608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xdr:col>
      <xdr:colOff>57151</xdr:colOff>
      <xdr:row>2</xdr:row>
      <xdr:rowOff>204258</xdr:rowOff>
    </xdr:from>
    <xdr:to>
      <xdr:col>5</xdr:col>
      <xdr:colOff>450851</xdr:colOff>
      <xdr:row>6</xdr:row>
      <xdr:rowOff>138643</xdr:rowOff>
    </xdr:to>
    <xdr:pic>
      <xdr:nvPicPr>
        <xdr:cNvPr id="3" name="Picture 2" descr="logoRuhuihitam">
          <a:extLst>
            <a:ext uri="{FF2B5EF4-FFF2-40B4-BE49-F238E27FC236}">
              <a16:creationId xmlns:a16="http://schemas.microsoft.com/office/drawing/2014/main" id="{00000000-0008-0000-0D00-000003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39851" y="547158"/>
          <a:ext cx="812800" cy="83608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4</xdr:col>
      <xdr:colOff>57151</xdr:colOff>
      <xdr:row>2</xdr:row>
      <xdr:rowOff>204258</xdr:rowOff>
    </xdr:from>
    <xdr:to>
      <xdr:col>5</xdr:col>
      <xdr:colOff>450851</xdr:colOff>
      <xdr:row>6</xdr:row>
      <xdr:rowOff>138643</xdr:rowOff>
    </xdr:to>
    <xdr:pic>
      <xdr:nvPicPr>
        <xdr:cNvPr id="2" name="Picture 1" descr="logoRuhuihitam">
          <a:extLst>
            <a:ext uri="{FF2B5EF4-FFF2-40B4-BE49-F238E27FC236}">
              <a16:creationId xmlns:a16="http://schemas.microsoft.com/office/drawing/2014/main" id="{00000000-0008-0000-0E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39851" y="547158"/>
          <a:ext cx="812800" cy="83608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xdr:col>
      <xdr:colOff>57151</xdr:colOff>
      <xdr:row>2</xdr:row>
      <xdr:rowOff>204258</xdr:rowOff>
    </xdr:from>
    <xdr:to>
      <xdr:col>5</xdr:col>
      <xdr:colOff>450851</xdr:colOff>
      <xdr:row>6</xdr:row>
      <xdr:rowOff>138643</xdr:rowOff>
    </xdr:to>
    <xdr:pic>
      <xdr:nvPicPr>
        <xdr:cNvPr id="3" name="Picture 2" descr="logoRuhuihitam">
          <a:extLst>
            <a:ext uri="{FF2B5EF4-FFF2-40B4-BE49-F238E27FC236}">
              <a16:creationId xmlns:a16="http://schemas.microsoft.com/office/drawing/2014/main" id="{00000000-0008-0000-0E00-000003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39851" y="547158"/>
          <a:ext cx="812800" cy="83608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4</xdr:col>
      <xdr:colOff>57151</xdr:colOff>
      <xdr:row>2</xdr:row>
      <xdr:rowOff>204258</xdr:rowOff>
    </xdr:from>
    <xdr:to>
      <xdr:col>5</xdr:col>
      <xdr:colOff>450851</xdr:colOff>
      <xdr:row>6</xdr:row>
      <xdr:rowOff>138643</xdr:rowOff>
    </xdr:to>
    <xdr:pic>
      <xdr:nvPicPr>
        <xdr:cNvPr id="2" name="Picture 1" descr="logoRuhuihitam">
          <a:extLst>
            <a:ext uri="{FF2B5EF4-FFF2-40B4-BE49-F238E27FC236}">
              <a16:creationId xmlns:a16="http://schemas.microsoft.com/office/drawing/2014/main" id="{00000000-0008-0000-0F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39851" y="547158"/>
          <a:ext cx="812800" cy="83608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xdr:col>
      <xdr:colOff>57151</xdr:colOff>
      <xdr:row>2</xdr:row>
      <xdr:rowOff>204258</xdr:rowOff>
    </xdr:from>
    <xdr:to>
      <xdr:col>5</xdr:col>
      <xdr:colOff>450851</xdr:colOff>
      <xdr:row>6</xdr:row>
      <xdr:rowOff>138643</xdr:rowOff>
    </xdr:to>
    <xdr:pic>
      <xdr:nvPicPr>
        <xdr:cNvPr id="3" name="Picture 2" descr="logoRuhuihitam">
          <a:extLst>
            <a:ext uri="{FF2B5EF4-FFF2-40B4-BE49-F238E27FC236}">
              <a16:creationId xmlns:a16="http://schemas.microsoft.com/office/drawing/2014/main" id="{00000000-0008-0000-0F00-000003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39851" y="547158"/>
          <a:ext cx="812800" cy="83608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4</xdr:col>
      <xdr:colOff>57151</xdr:colOff>
      <xdr:row>2</xdr:row>
      <xdr:rowOff>204258</xdr:rowOff>
    </xdr:from>
    <xdr:to>
      <xdr:col>5</xdr:col>
      <xdr:colOff>450851</xdr:colOff>
      <xdr:row>6</xdr:row>
      <xdr:rowOff>138643</xdr:rowOff>
    </xdr:to>
    <xdr:pic>
      <xdr:nvPicPr>
        <xdr:cNvPr id="2" name="Picture 1" descr="logoRuhuihitam">
          <a:extLst>
            <a:ext uri="{FF2B5EF4-FFF2-40B4-BE49-F238E27FC236}">
              <a16:creationId xmlns:a16="http://schemas.microsoft.com/office/drawing/2014/main" id="{00000000-0008-0000-10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39851" y="547158"/>
          <a:ext cx="812800" cy="83608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xdr:col>
      <xdr:colOff>57151</xdr:colOff>
      <xdr:row>2</xdr:row>
      <xdr:rowOff>204258</xdr:rowOff>
    </xdr:from>
    <xdr:to>
      <xdr:col>5</xdr:col>
      <xdr:colOff>450851</xdr:colOff>
      <xdr:row>6</xdr:row>
      <xdr:rowOff>138643</xdr:rowOff>
    </xdr:to>
    <xdr:pic>
      <xdr:nvPicPr>
        <xdr:cNvPr id="3" name="Picture 2" descr="logoRuhuihitam">
          <a:extLst>
            <a:ext uri="{FF2B5EF4-FFF2-40B4-BE49-F238E27FC236}">
              <a16:creationId xmlns:a16="http://schemas.microsoft.com/office/drawing/2014/main" id="{00000000-0008-0000-1000-000003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39851" y="547158"/>
          <a:ext cx="812800" cy="83608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4</xdr:col>
      <xdr:colOff>57151</xdr:colOff>
      <xdr:row>2</xdr:row>
      <xdr:rowOff>204258</xdr:rowOff>
    </xdr:from>
    <xdr:to>
      <xdr:col>5</xdr:col>
      <xdr:colOff>450851</xdr:colOff>
      <xdr:row>6</xdr:row>
      <xdr:rowOff>138643</xdr:rowOff>
    </xdr:to>
    <xdr:pic>
      <xdr:nvPicPr>
        <xdr:cNvPr id="2" name="Picture 1" descr="logoRuhuihitam">
          <a:extLst>
            <a:ext uri="{FF2B5EF4-FFF2-40B4-BE49-F238E27FC236}">
              <a16:creationId xmlns:a16="http://schemas.microsoft.com/office/drawing/2014/main" id="{00000000-0008-0000-11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39851" y="547158"/>
          <a:ext cx="812800" cy="83608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xdr:col>
      <xdr:colOff>57151</xdr:colOff>
      <xdr:row>2</xdr:row>
      <xdr:rowOff>204258</xdr:rowOff>
    </xdr:from>
    <xdr:to>
      <xdr:col>5</xdr:col>
      <xdr:colOff>450851</xdr:colOff>
      <xdr:row>6</xdr:row>
      <xdr:rowOff>138643</xdr:rowOff>
    </xdr:to>
    <xdr:pic>
      <xdr:nvPicPr>
        <xdr:cNvPr id="3" name="Picture 2" descr="logoRuhuihitam">
          <a:extLst>
            <a:ext uri="{FF2B5EF4-FFF2-40B4-BE49-F238E27FC236}">
              <a16:creationId xmlns:a16="http://schemas.microsoft.com/office/drawing/2014/main" id="{00000000-0008-0000-1100-000003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39851" y="547158"/>
          <a:ext cx="812800" cy="83608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xdr:from>
      <xdr:col>4</xdr:col>
      <xdr:colOff>57151</xdr:colOff>
      <xdr:row>2</xdr:row>
      <xdr:rowOff>204258</xdr:rowOff>
    </xdr:from>
    <xdr:to>
      <xdr:col>5</xdr:col>
      <xdr:colOff>450851</xdr:colOff>
      <xdr:row>6</xdr:row>
      <xdr:rowOff>138643</xdr:rowOff>
    </xdr:to>
    <xdr:pic>
      <xdr:nvPicPr>
        <xdr:cNvPr id="2" name="Picture 1" descr="logoRuhuihitam">
          <a:extLst>
            <a:ext uri="{FF2B5EF4-FFF2-40B4-BE49-F238E27FC236}">
              <a16:creationId xmlns:a16="http://schemas.microsoft.com/office/drawing/2014/main" id="{00000000-0008-0000-12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39851" y="547158"/>
          <a:ext cx="812800" cy="83608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xdr:col>
      <xdr:colOff>57151</xdr:colOff>
      <xdr:row>2</xdr:row>
      <xdr:rowOff>204258</xdr:rowOff>
    </xdr:from>
    <xdr:to>
      <xdr:col>5</xdr:col>
      <xdr:colOff>450851</xdr:colOff>
      <xdr:row>6</xdr:row>
      <xdr:rowOff>138643</xdr:rowOff>
    </xdr:to>
    <xdr:pic>
      <xdr:nvPicPr>
        <xdr:cNvPr id="4" name="Picture 3" descr="logoRuhuihitam">
          <a:extLst>
            <a:ext uri="{FF2B5EF4-FFF2-40B4-BE49-F238E27FC236}">
              <a16:creationId xmlns:a16="http://schemas.microsoft.com/office/drawing/2014/main" id="{00000000-0008-0000-1200-000004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39851" y="547158"/>
          <a:ext cx="812800" cy="83608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BLUE%20MELON/SPJ/FORMULA%20SPJ/Formula%20FIX/Excelku.com%20-%20Rumus%20Terbilang%20Tanpa%20Macro.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20KPHP%20BERAU%20BARAT/2019/KEGIATAN%20KPHP%20BERAU%20BARAT%202019/SPJ%20EDIT%202019/2.%20RINCIAN%20BIAYA%20EDIT.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20KPHP%20BERAU%20BARAT/2019/KEGIATAN%20KPHP%20BERAU%20BARAT%202019/SPJ%20EDIT%202019/3.%20KWITANSI%20.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20KPHP%20BERAU%20BARAT/2019/KEGIATAN%20KPHP%20BERAU%20BARAT%202019/02.%20FEBRUARI/2.%20SPJ%20BIMTEK%20TEPRA%20BALIKPAPAN%2004-07/DPR%20Balikpapan.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20KPHP%20BERAU%20BARAT/2019/KEGIATAN%20KPHP%20BERAU%20BARAT%202019/SPJ%20EDIT%202019/4.%20DPR%20.xlsx" TargetMode="External"/></Relationships>
</file>

<file path=xl/externalLinks/_rels/externalLink6.xml.rels><?xml version="1.0" encoding="UTF-8" standalone="yes"?>
<Relationships xmlns="http://schemas.openxmlformats.org/package/2006/relationships"><Relationship Id="rId1" Type="http://schemas.microsoft.com/office/2006/relationships/xlExternalLinkPath/xlPathMissing" Target="5.%20Pernyataan%20tdk%20mnginap%2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voice"/>
      <sheetName val="Rumus Terbilang"/>
    </sheetNames>
    <sheetDataSet>
      <sheetData sheetId="0">
        <row r="37">
          <cell r="E37">
            <v>49970000</v>
          </cell>
        </row>
      </sheetData>
      <sheetData sheetId="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gus"/>
      <sheetName val="Langgeng"/>
      <sheetName val="Tri S"/>
      <sheetName val="Rudy"/>
      <sheetName val="Bambang"/>
      <sheetName val="Database"/>
    </sheetNames>
    <sheetDataSet>
      <sheetData sheetId="0"/>
      <sheetData sheetId="1"/>
      <sheetData sheetId="2"/>
      <sheetData sheetId="3"/>
      <sheetData sheetId="4"/>
      <sheetData sheetId="5"/>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erbilang"/>
      <sheetName val="Terbilang1"/>
      <sheetName val="Terbilang2"/>
      <sheetName val="Terbilang3"/>
      <sheetName val="Terbilang4"/>
      <sheetName val="Terbilang5"/>
      <sheetName val="Database"/>
      <sheetName val="Barang"/>
      <sheetName val="H. Saeno"/>
      <sheetName val="Suyatno"/>
      <sheetName val="Rudy L"/>
      <sheetName val=" Yamin"/>
      <sheetName val="Didik"/>
      <sheetName val="Person"/>
    </sheetNames>
    <sheetDataSet>
      <sheetData sheetId="0"/>
      <sheetData sheetId="1"/>
      <sheetData sheetId="2"/>
      <sheetData sheetId="3"/>
      <sheetData sheetId="4"/>
      <sheetData sheetId="5"/>
      <sheetData sheetId="6">
        <row r="3">
          <cell r="A3" t="str">
            <v>Naniek Rinawati, S.Pi, MP</v>
          </cell>
        </row>
      </sheetData>
      <sheetData sheetId="7"/>
      <sheetData sheetId="8"/>
      <sheetData sheetId="9"/>
      <sheetData sheetId="10"/>
      <sheetData sheetId="11"/>
      <sheetData sheetId="12"/>
      <sheetData sheetId="13"/>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 Saeno"/>
      <sheetName val="Ribut"/>
      <sheetName val="Thohor"/>
      <sheetName val="Fadli"/>
      <sheetName val="Noorman"/>
      <sheetName val="Rully"/>
      <sheetName val="DATABASE"/>
    </sheetNames>
    <sheetDataSet>
      <sheetData sheetId="0"/>
      <sheetData sheetId="1"/>
      <sheetData sheetId="2"/>
      <sheetData sheetId="3"/>
      <sheetData sheetId="4"/>
      <sheetData sheetId="5"/>
      <sheetData sheetId="6"/>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 Saeno"/>
      <sheetName val="Suyatno"/>
      <sheetName val="Rudy"/>
      <sheetName val="Yamin"/>
      <sheetName val="Didik"/>
      <sheetName val="DATABASE"/>
    </sheetNames>
    <sheetDataSet>
      <sheetData sheetId="0"/>
      <sheetData sheetId="1"/>
      <sheetData sheetId="2"/>
      <sheetData sheetId="3"/>
      <sheetData sheetId="4"/>
      <sheetData sheetId="5">
        <row r="2">
          <cell r="A2" t="str">
            <v>Ir. Syafruddin</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BASE"/>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blTerbilang" displayName="tblTerbilang" ref="B24:C44" totalsRowShown="0" headerRowDxfId="31" dataDxfId="30">
  <autoFilter ref="B24:C44" xr:uid="{00000000-0009-0000-0100-000001000000}"/>
  <tableColumns count="2">
    <tableColumn id="1" xr3:uid="{00000000-0010-0000-0000-000001000000}" name="Angka        " dataDxfId="29"/>
    <tableColumn id="2" xr3:uid="{00000000-0010-0000-0000-000002000000}" name="Terbilang" dataDxfId="28"/>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blTerbilang3" displayName="tblTerbilang3" ref="B24:C44" totalsRowShown="0" headerRowDxfId="27" dataDxfId="26">
  <autoFilter ref="B24:C44" xr:uid="{00000000-0009-0000-0100-000002000000}"/>
  <tableColumns count="2">
    <tableColumn id="1" xr3:uid="{00000000-0010-0000-0100-000001000000}" name="Angka        " dataDxfId="25"/>
    <tableColumn id="2" xr3:uid="{00000000-0010-0000-0100-000002000000}" name="Terbilang" dataDxfId="24"/>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blTerbilang34" displayName="tblTerbilang34" ref="B24:C44" totalsRowShown="0" headerRowDxfId="23" dataDxfId="22">
  <autoFilter ref="B24:C44" xr:uid="{00000000-0009-0000-0100-000003000000}"/>
  <tableColumns count="2">
    <tableColumn id="1" xr3:uid="{00000000-0010-0000-0200-000001000000}" name="Angka        " dataDxfId="21"/>
    <tableColumn id="2" xr3:uid="{00000000-0010-0000-0200-000002000000}" name="Terbilang" dataDxfId="20"/>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blTerbilang345" displayName="tblTerbilang345" ref="B24:C44" totalsRowShown="0" headerRowDxfId="19" dataDxfId="18">
  <autoFilter ref="B24:C44" xr:uid="{00000000-0009-0000-0100-000004000000}"/>
  <tableColumns count="2">
    <tableColumn id="1" xr3:uid="{00000000-0010-0000-0300-000001000000}" name="Angka        " dataDxfId="17"/>
    <tableColumn id="2" xr3:uid="{00000000-0010-0000-0300-000002000000}" name="Terbilang" dataDxfId="16"/>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blTerbilang6" displayName="tblTerbilang6" ref="B24:C44" totalsRowShown="0" headerRowDxfId="15" dataDxfId="14">
  <autoFilter ref="B24:C44" xr:uid="{00000000-0009-0000-0100-000005000000}"/>
  <tableColumns count="2">
    <tableColumn id="1" xr3:uid="{00000000-0010-0000-0400-000001000000}" name="Angka        " dataDxfId="13"/>
    <tableColumn id="2" xr3:uid="{00000000-0010-0000-0400-000002000000}" name="Terbilang" dataDxfId="12"/>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tblTerbilang67" displayName="tblTerbilang67" ref="B24:C44" totalsRowShown="0" headerRowDxfId="11" dataDxfId="10">
  <autoFilter ref="B24:C44" xr:uid="{00000000-0009-0000-0100-000006000000}"/>
  <tableColumns count="2">
    <tableColumn id="1" xr3:uid="{00000000-0010-0000-0500-000001000000}" name="Angka        " dataDxfId="9"/>
    <tableColumn id="2" xr3:uid="{00000000-0010-0000-0500-000002000000}" name="Terbilang" dataDxfId="8"/>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6000000}" name="tblTerbilang678" displayName="tblTerbilang678" ref="B24:C44" totalsRowShown="0" headerRowDxfId="7" dataDxfId="6">
  <autoFilter ref="B24:C44" xr:uid="{00000000-0009-0000-0100-000007000000}"/>
  <tableColumns count="2">
    <tableColumn id="1" xr3:uid="{00000000-0010-0000-0600-000001000000}" name="Angka        " dataDxfId="5"/>
    <tableColumn id="2" xr3:uid="{00000000-0010-0000-0600-000002000000}" name="Terbilang" dataDxfId="4"/>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7000000}" name="tblTerbilang9" displayName="tblTerbilang9" ref="B24:C44" totalsRowShown="0" headerRowDxfId="3" dataDxfId="2">
  <autoFilter ref="B24:C44" xr:uid="{00000000-0009-0000-0100-000008000000}"/>
  <tableColumns count="2">
    <tableColumn id="1" xr3:uid="{00000000-0010-0000-0700-000001000000}" name="Angka        " dataDxfId="1"/>
    <tableColumn id="2" xr3:uid="{00000000-0010-0000-0700-000002000000}" name="Terbilang"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image" Target="../media/image1.png"/><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1.bin"/><Relationship Id="rId4" Type="http://schemas.openxmlformats.org/officeDocument/2006/relationships/comments" Target="../comments1.xml"/></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12.bin"/><Relationship Id="rId4" Type="http://schemas.openxmlformats.org/officeDocument/2006/relationships/comments" Target="../comments2.xml"/></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13.bin"/><Relationship Id="rId4" Type="http://schemas.openxmlformats.org/officeDocument/2006/relationships/comments" Target="../comments3.xml"/></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14.bin"/><Relationship Id="rId4" Type="http://schemas.openxmlformats.org/officeDocument/2006/relationships/comments" Target="../comments4.xml"/></Relationships>
</file>

<file path=xl/worksheets/_rels/sheet15.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15.bin"/><Relationship Id="rId4" Type="http://schemas.openxmlformats.org/officeDocument/2006/relationships/comments" Target="../comments5.xml"/></Relationships>
</file>

<file path=xl/worksheets/_rels/sheet16.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6.xml"/><Relationship Id="rId1" Type="http://schemas.openxmlformats.org/officeDocument/2006/relationships/printerSettings" Target="../printerSettings/printerSettings16.bin"/><Relationship Id="rId4" Type="http://schemas.openxmlformats.org/officeDocument/2006/relationships/comments" Target="../comments6.xml"/></Relationships>
</file>

<file path=xl/worksheets/_rels/sheet17.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7.xml"/><Relationship Id="rId1" Type="http://schemas.openxmlformats.org/officeDocument/2006/relationships/printerSettings" Target="../printerSettings/printerSettings17.bin"/><Relationship Id="rId4" Type="http://schemas.openxmlformats.org/officeDocument/2006/relationships/comments" Target="../comments7.xml"/></Relationships>
</file>

<file path=xl/worksheets/_rels/sheet18.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8.xml"/><Relationship Id="rId1" Type="http://schemas.openxmlformats.org/officeDocument/2006/relationships/printerSettings" Target="../printerSettings/printerSettings18.bin"/><Relationship Id="rId4" Type="http://schemas.openxmlformats.org/officeDocument/2006/relationships/comments" Target="../comments8.xml"/></Relationships>
</file>

<file path=xl/worksheets/_rels/sheet19.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drawing" Target="../drawings/drawing9.xml"/><Relationship Id="rId1" Type="http://schemas.openxmlformats.org/officeDocument/2006/relationships/printerSettings" Target="../printerSettings/printerSettings19.bin"/><Relationship Id="rId4" Type="http://schemas.openxmlformats.org/officeDocument/2006/relationships/comments" Target="../comments9.x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image" Target="../media/image1.png"/><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drawing" Target="../drawings/drawing10.xml"/><Relationship Id="rId1" Type="http://schemas.openxmlformats.org/officeDocument/2006/relationships/printerSettings" Target="../printerSettings/printerSettings20.bin"/><Relationship Id="rId4" Type="http://schemas.openxmlformats.org/officeDocument/2006/relationships/comments" Target="../comments10.xml"/></Relationships>
</file>

<file path=xl/worksheets/_rels/sheet21.xml.rels><?xml version="1.0" encoding="UTF-8" standalone="yes"?>
<Relationships xmlns="http://schemas.openxmlformats.org/package/2006/relationships"><Relationship Id="rId3" Type="http://schemas.openxmlformats.org/officeDocument/2006/relationships/vmlDrawing" Target="../drawings/vmlDrawing11.vml"/><Relationship Id="rId2" Type="http://schemas.openxmlformats.org/officeDocument/2006/relationships/drawing" Target="../drawings/drawing11.xml"/><Relationship Id="rId1" Type="http://schemas.openxmlformats.org/officeDocument/2006/relationships/printerSettings" Target="../printerSettings/printerSettings21.bin"/><Relationship Id="rId4" Type="http://schemas.openxmlformats.org/officeDocument/2006/relationships/comments" Target="../comments11.xml"/></Relationships>
</file>

<file path=xl/worksheets/_rels/sheet22.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5.v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6.v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3" Type="http://schemas.openxmlformats.org/officeDocument/2006/relationships/comments" Target="../comments17.xml"/><Relationship Id="rId2" Type="http://schemas.openxmlformats.org/officeDocument/2006/relationships/vmlDrawing" Target="../drawings/vmlDrawing17.v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3" Type="http://schemas.openxmlformats.org/officeDocument/2006/relationships/comments" Target="../comments18.xml"/><Relationship Id="rId2" Type="http://schemas.openxmlformats.org/officeDocument/2006/relationships/vmlDrawing" Target="../drawings/vmlDrawing18.vml"/><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3" Type="http://schemas.openxmlformats.org/officeDocument/2006/relationships/comments" Target="../comments19.xml"/><Relationship Id="rId2" Type="http://schemas.openxmlformats.org/officeDocument/2006/relationships/vmlDrawing" Target="../drawings/vmlDrawing19.vml"/><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image" Target="../media/image1.png"/><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3" Type="http://schemas.openxmlformats.org/officeDocument/2006/relationships/comments" Target="../comments20.xml"/><Relationship Id="rId2" Type="http://schemas.openxmlformats.org/officeDocument/2006/relationships/vmlDrawing" Target="../drawings/vmlDrawing20.vml"/><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3" Type="http://schemas.openxmlformats.org/officeDocument/2006/relationships/comments" Target="../comments21.xml"/><Relationship Id="rId2" Type="http://schemas.openxmlformats.org/officeDocument/2006/relationships/vmlDrawing" Target="../drawings/vmlDrawing21.vml"/><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3" Type="http://schemas.openxmlformats.org/officeDocument/2006/relationships/comments" Target="../comments22.xml"/><Relationship Id="rId2" Type="http://schemas.openxmlformats.org/officeDocument/2006/relationships/vmlDrawing" Target="../drawings/vmlDrawing22.vml"/><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image" Target="../media/image1.png"/><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3" Type="http://schemas.openxmlformats.org/officeDocument/2006/relationships/comments" Target="../comments23.xml"/><Relationship Id="rId2" Type="http://schemas.openxmlformats.org/officeDocument/2006/relationships/vmlDrawing" Target="../drawings/vmlDrawing23.vml"/><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3" Type="http://schemas.openxmlformats.org/officeDocument/2006/relationships/comments" Target="../comments24.xml"/><Relationship Id="rId2" Type="http://schemas.openxmlformats.org/officeDocument/2006/relationships/vmlDrawing" Target="../drawings/vmlDrawing24.vml"/><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3" Type="http://schemas.openxmlformats.org/officeDocument/2006/relationships/comments" Target="../comments25.xml"/><Relationship Id="rId2" Type="http://schemas.openxmlformats.org/officeDocument/2006/relationships/vmlDrawing" Target="../drawings/vmlDrawing25.vml"/><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3" Type="http://schemas.openxmlformats.org/officeDocument/2006/relationships/comments" Target="../comments26.xml"/><Relationship Id="rId2" Type="http://schemas.openxmlformats.org/officeDocument/2006/relationships/vmlDrawing" Target="../drawings/vmlDrawing26.vml"/><Relationship Id="rId1" Type="http://schemas.openxmlformats.org/officeDocument/2006/relationships/printerSettings" Target="../printerSettings/printerSettings45.bin"/></Relationships>
</file>

<file path=xl/worksheets/_rels/sheet46.xml.rels><?xml version="1.0" encoding="UTF-8" standalone="yes"?>
<Relationships xmlns="http://schemas.openxmlformats.org/package/2006/relationships"><Relationship Id="rId3" Type="http://schemas.openxmlformats.org/officeDocument/2006/relationships/comments" Target="../comments27.xml"/><Relationship Id="rId2" Type="http://schemas.openxmlformats.org/officeDocument/2006/relationships/vmlDrawing" Target="../drawings/vmlDrawing27.vml"/><Relationship Id="rId1" Type="http://schemas.openxmlformats.org/officeDocument/2006/relationships/printerSettings" Target="../printerSettings/printerSettings46.bin"/></Relationships>
</file>

<file path=xl/worksheets/_rels/sheet47.xml.rels><?xml version="1.0" encoding="UTF-8" standalone="yes"?>
<Relationships xmlns="http://schemas.openxmlformats.org/package/2006/relationships"><Relationship Id="rId3" Type="http://schemas.openxmlformats.org/officeDocument/2006/relationships/comments" Target="../comments28.xml"/><Relationship Id="rId2" Type="http://schemas.openxmlformats.org/officeDocument/2006/relationships/vmlDrawing" Target="../drawings/vmlDrawing28.vml"/><Relationship Id="rId1" Type="http://schemas.openxmlformats.org/officeDocument/2006/relationships/printerSettings" Target="../printerSettings/printerSettings47.bin"/></Relationships>
</file>

<file path=xl/worksheets/_rels/sheet48.xml.rels><?xml version="1.0" encoding="UTF-8" standalone="yes"?>
<Relationships xmlns="http://schemas.openxmlformats.org/package/2006/relationships"><Relationship Id="rId3" Type="http://schemas.openxmlformats.org/officeDocument/2006/relationships/comments" Target="../comments29.xml"/><Relationship Id="rId2" Type="http://schemas.openxmlformats.org/officeDocument/2006/relationships/vmlDrawing" Target="../drawings/vmlDrawing29.vml"/><Relationship Id="rId1" Type="http://schemas.openxmlformats.org/officeDocument/2006/relationships/printerSettings" Target="../printerSettings/printerSettings48.bin"/></Relationships>
</file>

<file path=xl/worksheets/_rels/sheet49.xml.rels><?xml version="1.0" encoding="UTF-8" standalone="yes"?>
<Relationships xmlns="http://schemas.openxmlformats.org/package/2006/relationships"><Relationship Id="rId3" Type="http://schemas.openxmlformats.org/officeDocument/2006/relationships/comments" Target="../comments30.xml"/><Relationship Id="rId2" Type="http://schemas.openxmlformats.org/officeDocument/2006/relationships/vmlDrawing" Target="../drawings/vmlDrawing30.vml"/><Relationship Id="rId1" Type="http://schemas.openxmlformats.org/officeDocument/2006/relationships/printerSettings" Target="../printerSettings/printerSettings49.bin"/></Relationships>
</file>

<file path=xl/worksheets/_rels/sheet5.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image" Target="../media/image1.png"/><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3" Type="http://schemas.openxmlformats.org/officeDocument/2006/relationships/comments" Target="../comments31.xml"/><Relationship Id="rId2" Type="http://schemas.openxmlformats.org/officeDocument/2006/relationships/vmlDrawing" Target="../drawings/vmlDrawing31.vml"/><Relationship Id="rId1" Type="http://schemas.openxmlformats.org/officeDocument/2006/relationships/printerSettings" Target="../printerSettings/printerSettings50.bin"/></Relationships>
</file>

<file path=xl/worksheets/_rels/sheet51.xml.rels><?xml version="1.0" encoding="UTF-8" standalone="yes"?>
<Relationships xmlns="http://schemas.openxmlformats.org/package/2006/relationships"><Relationship Id="rId3" Type="http://schemas.openxmlformats.org/officeDocument/2006/relationships/comments" Target="../comments32.xml"/><Relationship Id="rId2" Type="http://schemas.openxmlformats.org/officeDocument/2006/relationships/vmlDrawing" Target="../drawings/vmlDrawing32.vml"/><Relationship Id="rId1" Type="http://schemas.openxmlformats.org/officeDocument/2006/relationships/printerSettings" Target="../printerSettings/printerSettings51.bin"/></Relationships>
</file>

<file path=xl/worksheets/_rels/sheet52.xml.rels><?xml version="1.0" encoding="UTF-8" standalone="yes"?>
<Relationships xmlns="http://schemas.openxmlformats.org/package/2006/relationships"><Relationship Id="rId3" Type="http://schemas.openxmlformats.org/officeDocument/2006/relationships/comments" Target="../comments33.xml"/><Relationship Id="rId2" Type="http://schemas.openxmlformats.org/officeDocument/2006/relationships/vmlDrawing" Target="../drawings/vmlDrawing33.vml"/><Relationship Id="rId1" Type="http://schemas.openxmlformats.org/officeDocument/2006/relationships/printerSettings" Target="../printerSettings/printerSettings52.bin"/></Relationships>
</file>

<file path=xl/worksheets/_rels/sheet53.xml.rels><?xml version="1.0" encoding="UTF-8" standalone="yes"?>
<Relationships xmlns="http://schemas.openxmlformats.org/package/2006/relationships"><Relationship Id="rId3" Type="http://schemas.openxmlformats.org/officeDocument/2006/relationships/comments" Target="../comments34.xml"/><Relationship Id="rId2" Type="http://schemas.openxmlformats.org/officeDocument/2006/relationships/vmlDrawing" Target="../drawings/vmlDrawing34.vml"/><Relationship Id="rId1" Type="http://schemas.openxmlformats.org/officeDocument/2006/relationships/printerSettings" Target="../printerSettings/printerSettings53.bin"/></Relationships>
</file>

<file path=xl/worksheets/_rels/sheet54.xml.rels><?xml version="1.0" encoding="UTF-8" standalone="yes"?>
<Relationships xmlns="http://schemas.openxmlformats.org/package/2006/relationships"><Relationship Id="rId3" Type="http://schemas.openxmlformats.org/officeDocument/2006/relationships/comments" Target="../comments35.xml"/><Relationship Id="rId2" Type="http://schemas.openxmlformats.org/officeDocument/2006/relationships/vmlDrawing" Target="../drawings/vmlDrawing35.vml"/><Relationship Id="rId1" Type="http://schemas.openxmlformats.org/officeDocument/2006/relationships/printerSettings" Target="../printerSettings/printerSettings54.bin"/></Relationships>
</file>

<file path=xl/worksheets/_rels/sheet55.xml.rels><?xml version="1.0" encoding="UTF-8" standalone="yes"?>
<Relationships xmlns="http://schemas.openxmlformats.org/package/2006/relationships"><Relationship Id="rId3" Type="http://schemas.openxmlformats.org/officeDocument/2006/relationships/comments" Target="../comments36.xml"/><Relationship Id="rId2" Type="http://schemas.openxmlformats.org/officeDocument/2006/relationships/vmlDrawing" Target="../drawings/vmlDrawing36.vml"/><Relationship Id="rId1" Type="http://schemas.openxmlformats.org/officeDocument/2006/relationships/printerSettings" Target="../printerSettings/printerSettings55.bin"/></Relationships>
</file>

<file path=xl/worksheets/_rels/sheet56.xml.rels><?xml version="1.0" encoding="UTF-8" standalone="yes"?>
<Relationships xmlns="http://schemas.openxmlformats.org/package/2006/relationships"><Relationship Id="rId3" Type="http://schemas.openxmlformats.org/officeDocument/2006/relationships/comments" Target="../comments37.xml"/><Relationship Id="rId2" Type="http://schemas.openxmlformats.org/officeDocument/2006/relationships/vmlDrawing" Target="../drawings/vmlDrawing37.vml"/><Relationship Id="rId1" Type="http://schemas.openxmlformats.org/officeDocument/2006/relationships/printerSettings" Target="../printerSettings/printerSettings56.bin"/></Relationships>
</file>

<file path=xl/worksheets/_rels/sheet57.xml.rels><?xml version="1.0" encoding="UTF-8" standalone="yes"?>
<Relationships xmlns="http://schemas.openxmlformats.org/package/2006/relationships"><Relationship Id="rId3" Type="http://schemas.openxmlformats.org/officeDocument/2006/relationships/comments" Target="../comments38.xml"/><Relationship Id="rId2" Type="http://schemas.openxmlformats.org/officeDocument/2006/relationships/vmlDrawing" Target="../drawings/vmlDrawing38.vml"/><Relationship Id="rId1" Type="http://schemas.openxmlformats.org/officeDocument/2006/relationships/printerSettings" Target="../printerSettings/printerSettings57.bin"/></Relationships>
</file>

<file path=xl/worksheets/_rels/sheet58.xml.rels><?xml version="1.0" encoding="UTF-8" standalone="yes"?>
<Relationships xmlns="http://schemas.openxmlformats.org/package/2006/relationships"><Relationship Id="rId3" Type="http://schemas.openxmlformats.org/officeDocument/2006/relationships/comments" Target="../comments39.xml"/><Relationship Id="rId2" Type="http://schemas.openxmlformats.org/officeDocument/2006/relationships/vmlDrawing" Target="../drawings/vmlDrawing39.vml"/><Relationship Id="rId1" Type="http://schemas.openxmlformats.org/officeDocument/2006/relationships/printerSettings" Target="../printerSettings/printerSettings58.bin"/></Relationships>
</file>

<file path=xl/worksheets/_rels/sheet59.xml.rels><?xml version="1.0" encoding="UTF-8" standalone="yes"?>
<Relationships xmlns="http://schemas.openxmlformats.org/package/2006/relationships"><Relationship Id="rId3" Type="http://schemas.openxmlformats.org/officeDocument/2006/relationships/comments" Target="../comments40.xml"/><Relationship Id="rId2" Type="http://schemas.openxmlformats.org/officeDocument/2006/relationships/vmlDrawing" Target="../drawings/vmlDrawing40.vml"/><Relationship Id="rId1" Type="http://schemas.openxmlformats.org/officeDocument/2006/relationships/printerSettings" Target="../printerSettings/printerSettings59.bin"/></Relationships>
</file>

<file path=xl/worksheets/_rels/sheet6.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image" Target="../media/image1.png"/><Relationship Id="rId1" Type="http://schemas.openxmlformats.org/officeDocument/2006/relationships/printerSettings" Target="../printerSettings/printerSettings6.bin"/></Relationships>
</file>

<file path=xl/worksheets/_rels/sheet60.xml.rels><?xml version="1.0" encoding="UTF-8" standalone="yes"?>
<Relationships xmlns="http://schemas.openxmlformats.org/package/2006/relationships"><Relationship Id="rId3" Type="http://schemas.openxmlformats.org/officeDocument/2006/relationships/comments" Target="../comments41.xml"/><Relationship Id="rId2" Type="http://schemas.openxmlformats.org/officeDocument/2006/relationships/vmlDrawing" Target="../drawings/vmlDrawing41.vml"/><Relationship Id="rId1" Type="http://schemas.openxmlformats.org/officeDocument/2006/relationships/printerSettings" Target="../printerSettings/printerSettings60.bin"/></Relationships>
</file>

<file path=xl/worksheets/_rels/sheet61.xml.rels><?xml version="1.0" encoding="UTF-8" standalone="yes"?>
<Relationships xmlns="http://schemas.openxmlformats.org/package/2006/relationships"><Relationship Id="rId3" Type="http://schemas.openxmlformats.org/officeDocument/2006/relationships/comments" Target="../comments42.xml"/><Relationship Id="rId2" Type="http://schemas.openxmlformats.org/officeDocument/2006/relationships/vmlDrawing" Target="../drawings/vmlDrawing42.vml"/><Relationship Id="rId1" Type="http://schemas.openxmlformats.org/officeDocument/2006/relationships/printerSettings" Target="../printerSettings/printerSettings61.bin"/></Relationships>
</file>

<file path=xl/worksheets/_rels/sheet7.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image" Target="../media/image1.png"/><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image" Target="../media/image1.png"/><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0070C0"/>
  </sheetPr>
  <dimension ref="B1:L44"/>
  <sheetViews>
    <sheetView showGridLines="0" topLeftCell="C7" zoomScaleNormal="100" workbookViewId="0">
      <selection activeCell="C3" sqref="C3"/>
    </sheetView>
  </sheetViews>
  <sheetFormatPr defaultColWidth="9.140625" defaultRowHeight="15" zeroHeight="1" x14ac:dyDescent="0.25"/>
  <cols>
    <col min="1" max="1" width="9.140625" style="133"/>
    <col min="2" max="2" width="24" style="133" bestFit="1" customWidth="1"/>
    <col min="3" max="6" width="24.140625" style="135" customWidth="1"/>
    <col min="7" max="7" width="9.140625" style="133"/>
    <col min="8" max="8" width="9.140625" style="133" customWidth="1"/>
    <col min="9" max="11" width="9.140625" style="133"/>
    <col min="12" max="12" width="16.140625" style="133" customWidth="1"/>
    <col min="13" max="16384" width="9.140625" style="133"/>
  </cols>
  <sheetData>
    <row r="1" spans="2:12" ht="27.75" x14ac:dyDescent="0.45">
      <c r="B1" s="480" t="s">
        <v>284</v>
      </c>
      <c r="C1" s="480"/>
      <c r="D1" s="480"/>
      <c r="E1" s="480"/>
      <c r="F1" s="480"/>
      <c r="L1" s="134" t="s">
        <v>285</v>
      </c>
    </row>
    <row r="2" spans="2:12" ht="16.5" x14ac:dyDescent="0.3">
      <c r="L2" s="134" t="s">
        <v>286</v>
      </c>
    </row>
    <row r="3" spans="2:12" ht="19.5" x14ac:dyDescent="0.3">
      <c r="B3" s="136" t="s">
        <v>287</v>
      </c>
      <c r="C3" s="137">
        <f>RBPD1!K17</f>
        <v>2540000</v>
      </c>
      <c r="D3" s="138"/>
      <c r="E3" s="138"/>
      <c r="F3" s="138"/>
      <c r="L3" s="134" t="s">
        <v>288</v>
      </c>
    </row>
    <row r="4" spans="2:12" ht="16.5" x14ac:dyDescent="0.3">
      <c r="B4" s="481" t="s">
        <v>289</v>
      </c>
      <c r="C4" s="482" t="str">
        <f>TRIM(C17&amp;" "&amp;D17&amp;" "&amp;E17&amp;" "&amp;F17)</f>
        <v>dua juta lima ratus empat puluh ribu</v>
      </c>
      <c r="D4" s="482"/>
      <c r="E4" s="482"/>
      <c r="F4" s="482"/>
      <c r="L4" s="134" t="s">
        <v>290</v>
      </c>
    </row>
    <row r="5" spans="2:12" ht="16.5" x14ac:dyDescent="0.3">
      <c r="B5" s="481"/>
      <c r="C5" s="482"/>
      <c r="D5" s="482"/>
      <c r="E5" s="482"/>
      <c r="F5" s="482"/>
      <c r="L5" s="134" t="s">
        <v>291</v>
      </c>
    </row>
    <row r="6" spans="2:12" ht="16.5" x14ac:dyDescent="0.3">
      <c r="B6" s="481"/>
      <c r="C6" s="482"/>
      <c r="D6" s="482"/>
      <c r="E6" s="482"/>
      <c r="F6" s="482"/>
      <c r="L6" s="134" t="s">
        <v>292</v>
      </c>
    </row>
    <row r="7" spans="2:12" ht="16.5" x14ac:dyDescent="0.3">
      <c r="L7" s="134" t="s">
        <v>293</v>
      </c>
    </row>
    <row r="8" spans="2:12" ht="17.25" thickBot="1" x14ac:dyDescent="0.35">
      <c r="L8" s="134" t="s">
        <v>294</v>
      </c>
    </row>
    <row r="9" spans="2:12" ht="33.75" thickTop="1" thickBot="1" x14ac:dyDescent="0.35">
      <c r="B9" s="139" t="s">
        <v>189</v>
      </c>
      <c r="C9" s="140" t="s">
        <v>295</v>
      </c>
      <c r="D9" s="140" t="s">
        <v>296</v>
      </c>
      <c r="E9" s="141" t="s">
        <v>297</v>
      </c>
      <c r="F9" s="142" t="s">
        <v>298</v>
      </c>
      <c r="L9" s="134" t="s">
        <v>299</v>
      </c>
    </row>
    <row r="10" spans="2:12" ht="18" thickTop="1" thickBot="1" x14ac:dyDescent="0.35">
      <c r="B10" s="143" t="s">
        <v>300</v>
      </c>
      <c r="C10" s="144">
        <v>1</v>
      </c>
      <c r="D10" s="144">
        <v>4</v>
      </c>
      <c r="E10" s="144">
        <v>7</v>
      </c>
      <c r="F10" s="145">
        <v>10</v>
      </c>
      <c r="L10" s="134" t="s">
        <v>301</v>
      </c>
    </row>
    <row r="11" spans="2:12" ht="18" thickTop="1" thickBot="1" x14ac:dyDescent="0.35">
      <c r="B11" s="146" t="s">
        <v>302</v>
      </c>
      <c r="C11" s="147">
        <v>3</v>
      </c>
      <c r="D11" s="147">
        <v>3</v>
      </c>
      <c r="E11" s="147">
        <v>3</v>
      </c>
      <c r="F11" s="148">
        <v>3</v>
      </c>
      <c r="L11" s="134" t="s">
        <v>303</v>
      </c>
    </row>
    <row r="12" spans="2:12" ht="18" thickTop="1" thickBot="1" x14ac:dyDescent="0.35">
      <c r="B12" s="149" t="s">
        <v>304</v>
      </c>
      <c r="C12" s="150">
        <f>--MID(TEXT(TRUNC(N($C$3),0),REPT(0,12)),C10,C11)</f>
        <v>0</v>
      </c>
      <c r="D12" s="150">
        <f>--MID(TEXT(TRUNC(N($C$3),0),REPT(0,12)),D10,D11)</f>
        <v>2</v>
      </c>
      <c r="E12" s="150">
        <f>--MID(TEXT(TRUNC(N($C$3),0),REPT(0,12)),E10,E11)</f>
        <v>540</v>
      </c>
      <c r="F12" s="151">
        <f>--MID(TEXT(TRUNC(N($C$3),0),REPT(0,12)),F10,F11)</f>
        <v>0</v>
      </c>
      <c r="L12" s="134" t="s">
        <v>305</v>
      </c>
    </row>
    <row r="13" spans="2:12" ht="17.25" thickTop="1" x14ac:dyDescent="0.3">
      <c r="B13" s="152" t="s">
        <v>306</v>
      </c>
      <c r="C13" s="153">
        <f>N("Ambil angka Milyar")
+--MID(TEXT(N(C$12),REPT(0,3)),1,1)</f>
        <v>0</v>
      </c>
      <c r="D13" s="153">
        <f>--MID(TEXT(N(D$12),REPT(0,3)),1,1)</f>
        <v>0</v>
      </c>
      <c r="E13" s="153">
        <f>--MID(TEXT(N(E$12),REPT(0,3)),1,1)</f>
        <v>5</v>
      </c>
      <c r="F13" s="153">
        <f>--MID(TEXT(N(F$12),REPT(0,3)),1,1)</f>
        <v>0</v>
      </c>
      <c r="L13" s="134" t="s">
        <v>307</v>
      </c>
    </row>
    <row r="14" spans="2:12" ht="16.5" x14ac:dyDescent="0.3">
      <c r="B14" s="154" t="s">
        <v>308</v>
      </c>
      <c r="C14" s="155">
        <f>N("Bila digit pertama angka puluhan &gt; 1 MAKA hasilkan 1 digit angka depannya BILA TIDAK hasilkan Nol")
+IF(--MID(TEXT(N(C$12),REPT(0,3)),2,1)&gt;1,--MID(TEXT(N(C$12),REPT(0,3)),2,1),0)</f>
        <v>0</v>
      </c>
      <c r="D14" s="155">
        <f>N("Bila digit pertama angka puluhan &gt; 1 MAKA hasilkan 1 digit angka depannya BILA TIDAK hasilkan Nol")
+IF(--MID(TEXT(N(D$12),REPT(0,3)),2,1)&gt;1,--MID(TEXT(N(D$12),REPT(0,3)),2,1),0)</f>
        <v>0</v>
      </c>
      <c r="E14" s="155">
        <f>N("Bila digit pertama angka puluhan &gt; 1 MAKA hasilkan 1 digit angka depannya BILA TIDAK hasilkan Nol")
+IF(--MID(TEXT(N(E$12),REPT(0,3)),2,1)&gt;1,--MID(TEXT(N(E$12),REPT(0,3)),2,1),0)</f>
        <v>4</v>
      </c>
      <c r="F14" s="155">
        <f>N("Bila digit pertama angka puluhan &gt; 1 MAKA hasilkan 1 digit angka depannya BILA TIDAK hasilkan Nol")
+IF(--MID(TEXT(N(F$12),REPT(0,3)),2,1)&gt;1,--MID(TEXT(N(F$12),REPT(0,3)),2,1),0)</f>
        <v>0</v>
      </c>
      <c r="L14" s="134" t="s">
        <v>309</v>
      </c>
    </row>
    <row r="15" spans="2:12" ht="16.5" x14ac:dyDescent="0.3">
      <c r="B15" s="154" t="s">
        <v>310</v>
      </c>
      <c r="C15" s="155">
        <f>N("Bila 2 digit terakhir &gt; 19 MAKA hasilkan 1 digit terakhir BILA TIDAK hasilkan 2 digit terakhir")
+IF(--MID(TEXT(N(C$12),REPT(0,3)),2,2)&gt;19,--MID(TEXT(N(C$12),REPT(0,3)),3,1),--MID(TEXT(N(C$12),REPT(0,3)),2,2))</f>
        <v>0</v>
      </c>
      <c r="D15" s="155">
        <f>N("Bila 2 digit terakhir &gt; 19 MAKA hasilkan 1 digit terakhir BILA TIDAK hasilkan 2 digit terakhir")
+IF(--MID(TEXT(N(D$12),REPT(0,3)),2,2)&gt;19,--MID(TEXT(N(D$12),REPT(0,3)),3,1),--MID(TEXT(N(D$12),REPT(0,3)),2,2))</f>
        <v>2</v>
      </c>
      <c r="E15" s="155">
        <f>N("Bila 2 digit terakhir &gt; 19 MAKA hasilkan 1 digit terakhir BILA TIDAK hasilkan 2 digit terakhir")
+IF(--MID(TEXT(N(E$12),REPT(0,3)),2,2)&gt;19,--MID(TEXT(N(E$12),REPT(0,3)),3,1),--MID(TEXT(N(E$12),REPT(0,3)),2,2))</f>
        <v>0</v>
      </c>
      <c r="F15" s="155">
        <f>N("Bila 2 digit terakhir &gt; 19 MAKA hasilkan 1 digit terakhir BILA TIDAK hasilkan 2 digit terakhir")
+IF(--MID(TEXT(N(F$12),REPT(0,3)),2,2)&gt;19,--MID(TEXT(N(F$12),REPT(0,3)),3,1),--MID(TEXT(N(F$12),REPT(0,3)),2,2))</f>
        <v>0</v>
      </c>
      <c r="L15" s="134" t="s">
        <v>311</v>
      </c>
    </row>
    <row r="16" spans="2:12" ht="49.5" customHeight="1" x14ac:dyDescent="0.3">
      <c r="B16" s="156" t="s">
        <v>312</v>
      </c>
      <c r="C16" s="157" t="str">
        <f>IF(C13=0," ",VLOOKUP(C13,tblTerbilang[],2,0)&amp;" ratus ")
&amp;IF(C14=0," ",VLOOKUP(C14,tblTerbilang[],2,0)&amp;" puluh ")
&amp;IF(C15=0," ",VLOOKUP(C15,tblTerbilang[],2,0))
&amp;IF(SUM(C13:C15)=0," "," milyar ")</f>
        <v xml:space="preserve">    </v>
      </c>
      <c r="D16" s="157" t="str">
        <f>IF(D13=0," ",VLOOKUP(D13,tblTerbilang[],2,0)&amp;" ratus ")
&amp;IF(D14=0," ",VLOOKUP(D14,tblTerbilang[],2,0)&amp;" puluh ")
&amp;IF(D15=0," ",VLOOKUP(D15,tblTerbilang[],2,0))
&amp;IF(SUM(D13:D15)=0," "," juta ")</f>
        <v xml:space="preserve">  dua juta </v>
      </c>
      <c r="E16" s="157" t="str">
        <f>IF(E13=0," ",VLOOKUP(E13,tblTerbilang[],2,0)&amp;" ratus ")
&amp;IF(E14=0," ",VLOOKUP(E14,tblTerbilang[],2,0)&amp;" puluh ")
&amp;IF(E15=0," ",VLOOKUP(E15,tblTerbilang[],2,0))
&amp;IF(SUM(E13:E15)=0," "," ribu ")</f>
        <v xml:space="preserve">lima ratus empat puluh   ribu </v>
      </c>
      <c r="F16" s="157" t="str">
        <f>IF(F13=0," ",VLOOKUP(F13,tblTerbilang[],2,0)&amp;" ratus ")
&amp;IF(F14=0," ",VLOOKUP(F14,tblTerbilang[],2,0)&amp;" puluh ")
&amp;IF(F15=0," ",VLOOKUP(F15,tblTerbilang[],2,0)&amp;" ")</f>
        <v xml:space="preserve">   </v>
      </c>
      <c r="L16" s="134" t="s">
        <v>313</v>
      </c>
    </row>
    <row r="17" spans="2:12" ht="49.5" customHeight="1" x14ac:dyDescent="0.3">
      <c r="B17" s="158" t="s">
        <v>314</v>
      </c>
      <c r="C17" s="159" t="str">
        <f>TRIM(SUBSTITUTE(SUBSTITUTE(SUBSTITUTE(TRIM(C16),"satu ribu"," seribu "),"satu ratus"," seratus "),"satu puluh"," sepuluh "))</f>
        <v/>
      </c>
      <c r="D17" s="159" t="str">
        <f>TRIM(SUBSTITUTE(SUBSTITUTE(SUBSTITUTE(TRIM(D16),"satu ribu"," seribu "),"satu ratus"," seratus "),"satu puluh"," sepuluh "))</f>
        <v>dua juta</v>
      </c>
      <c r="E17" s="159" t="str">
        <f>TRIM(SUBSTITUTE(SUBSTITUTE(SUBSTITUTE(TRIM(E16),"satu ribu"," satu ribu "),"satu ratus"," seratus "),"satu puluh"," sepuluh "))</f>
        <v>lima ratus empat puluh ribu</v>
      </c>
      <c r="F17" s="159" t="str">
        <f>TRIM(SUBSTITUTE(SUBSTITUTE(SUBSTITUTE(TRIM(F16),"satu ribu"," seribu "),"satu ratus"," seratus "),"satu puluh"," sepuluh "))</f>
        <v/>
      </c>
      <c r="L17" s="134" t="s">
        <v>315</v>
      </c>
    </row>
    <row r="18" spans="2:12" ht="16.5" x14ac:dyDescent="0.3">
      <c r="L18" s="134" t="s">
        <v>316</v>
      </c>
    </row>
    <row r="19" spans="2:12" ht="16.5" x14ac:dyDescent="0.3">
      <c r="L19" s="134" t="s">
        <v>317</v>
      </c>
    </row>
    <row r="20" spans="2:12" ht="16.5" x14ac:dyDescent="0.3">
      <c r="L20" s="134" t="s">
        <v>318</v>
      </c>
    </row>
    <row r="21" spans="2:12" ht="15" hidden="1" customHeight="1" x14ac:dyDescent="0.25"/>
    <row r="22" spans="2:12" ht="15" hidden="1" customHeight="1" x14ac:dyDescent="0.25"/>
    <row r="23" spans="2:12" ht="15" hidden="1" customHeight="1" x14ac:dyDescent="0.25"/>
    <row r="24" spans="2:12" ht="15" hidden="1" customHeight="1" x14ac:dyDescent="0.25">
      <c r="B24" s="160" t="s">
        <v>319</v>
      </c>
      <c r="C24" s="161" t="s">
        <v>289</v>
      </c>
    </row>
    <row r="25" spans="2:12" hidden="1" x14ac:dyDescent="0.25">
      <c r="B25" s="133">
        <v>0</v>
      </c>
    </row>
    <row r="26" spans="2:12" hidden="1" x14ac:dyDescent="0.25">
      <c r="B26" s="133">
        <v>1</v>
      </c>
      <c r="C26" s="135" t="s">
        <v>320</v>
      </c>
    </row>
    <row r="27" spans="2:12" hidden="1" x14ac:dyDescent="0.25">
      <c r="B27" s="133">
        <v>2</v>
      </c>
      <c r="C27" s="135" t="s">
        <v>321</v>
      </c>
    </row>
    <row r="28" spans="2:12" hidden="1" x14ac:dyDescent="0.25">
      <c r="B28" s="133">
        <v>3</v>
      </c>
      <c r="C28" s="135" t="s">
        <v>322</v>
      </c>
    </row>
    <row r="29" spans="2:12" hidden="1" x14ac:dyDescent="0.25">
      <c r="B29" s="133">
        <v>4</v>
      </c>
      <c r="C29" s="135" t="s">
        <v>323</v>
      </c>
    </row>
    <row r="30" spans="2:12" hidden="1" x14ac:dyDescent="0.25">
      <c r="B30" s="133">
        <v>5</v>
      </c>
      <c r="C30" s="135" t="s">
        <v>324</v>
      </c>
    </row>
    <row r="31" spans="2:12" hidden="1" x14ac:dyDescent="0.25">
      <c r="B31" s="133">
        <v>6</v>
      </c>
      <c r="C31" s="135" t="s">
        <v>325</v>
      </c>
    </row>
    <row r="32" spans="2:12" hidden="1" x14ac:dyDescent="0.25">
      <c r="B32" s="133">
        <v>7</v>
      </c>
      <c r="C32" s="135" t="s">
        <v>326</v>
      </c>
    </row>
    <row r="33" spans="2:3" hidden="1" x14ac:dyDescent="0.25">
      <c r="B33" s="133">
        <v>8</v>
      </c>
      <c r="C33" s="135" t="s">
        <v>327</v>
      </c>
    </row>
    <row r="34" spans="2:3" hidden="1" x14ac:dyDescent="0.25">
      <c r="B34" s="133">
        <v>9</v>
      </c>
      <c r="C34" s="135" t="s">
        <v>328</v>
      </c>
    </row>
    <row r="35" spans="2:3" hidden="1" x14ac:dyDescent="0.25">
      <c r="B35" s="133">
        <v>10</v>
      </c>
      <c r="C35" s="135" t="s">
        <v>329</v>
      </c>
    </row>
    <row r="36" spans="2:3" hidden="1" x14ac:dyDescent="0.25">
      <c r="B36" s="133">
        <v>11</v>
      </c>
      <c r="C36" s="135" t="s">
        <v>330</v>
      </c>
    </row>
    <row r="37" spans="2:3" hidden="1" x14ac:dyDescent="0.25">
      <c r="B37" s="133">
        <v>12</v>
      </c>
      <c r="C37" s="135" t="s">
        <v>331</v>
      </c>
    </row>
    <row r="38" spans="2:3" hidden="1" x14ac:dyDescent="0.25">
      <c r="B38" s="133">
        <v>13</v>
      </c>
      <c r="C38" s="135" t="s">
        <v>332</v>
      </c>
    </row>
    <row r="39" spans="2:3" hidden="1" x14ac:dyDescent="0.25">
      <c r="B39" s="133">
        <v>14</v>
      </c>
      <c r="C39" s="135" t="s">
        <v>333</v>
      </c>
    </row>
    <row r="40" spans="2:3" hidden="1" x14ac:dyDescent="0.25">
      <c r="B40" s="133">
        <v>15</v>
      </c>
      <c r="C40" s="135" t="s">
        <v>334</v>
      </c>
    </row>
    <row r="41" spans="2:3" hidden="1" x14ac:dyDescent="0.25">
      <c r="B41" s="133">
        <v>16</v>
      </c>
      <c r="C41" s="135" t="s">
        <v>335</v>
      </c>
    </row>
    <row r="42" spans="2:3" hidden="1" x14ac:dyDescent="0.25">
      <c r="B42" s="133">
        <v>17</v>
      </c>
      <c r="C42" s="135" t="s">
        <v>336</v>
      </c>
    </row>
    <row r="43" spans="2:3" hidden="1" x14ac:dyDescent="0.25">
      <c r="B43" s="133">
        <v>18</v>
      </c>
      <c r="C43" s="135" t="s">
        <v>337</v>
      </c>
    </row>
    <row r="44" spans="2:3" hidden="1" x14ac:dyDescent="0.25">
      <c r="B44" s="133">
        <v>19</v>
      </c>
      <c r="C44" s="135" t="s">
        <v>338</v>
      </c>
    </row>
  </sheetData>
  <mergeCells count="3">
    <mergeCell ref="B1:F1"/>
    <mergeCell ref="B4:B6"/>
    <mergeCell ref="C4:F6"/>
  </mergeCells>
  <pageMargins left="0.7" right="0.7" top="0.75" bottom="0.75" header="0.3" footer="0.3"/>
  <pageSetup orientation="portrait" horizontalDpi="300" verticalDpi="300" r:id="rId1"/>
  <picture r:id="rId2"/>
  <tableParts count="1">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7">
    <tabColor theme="8" tint="0.59999389629810485"/>
  </sheetPr>
  <dimension ref="A2:N8"/>
  <sheetViews>
    <sheetView workbookViewId="0">
      <selection activeCell="L7" sqref="L7"/>
    </sheetView>
  </sheetViews>
  <sheetFormatPr defaultRowHeight="15" x14ac:dyDescent="0.25"/>
  <cols>
    <col min="1" max="1" width="2.140625" style="12" customWidth="1"/>
    <col min="2" max="2" width="4.140625" style="23" customWidth="1"/>
    <col min="3" max="3" width="16.42578125" style="23" customWidth="1"/>
    <col min="4" max="4" width="21.5703125" style="23" customWidth="1"/>
    <col min="5" max="5" width="9.42578125" style="23" customWidth="1"/>
    <col min="6" max="6" width="1.85546875" customWidth="1"/>
  </cols>
  <sheetData>
    <row r="2" spans="1:14" ht="26.25" customHeight="1" x14ac:dyDescent="0.25"/>
    <row r="3" spans="1:14" ht="11.25" customHeight="1" thickBot="1" x14ac:dyDescent="0.3">
      <c r="A3" s="24"/>
      <c r="B3" s="25"/>
      <c r="C3" s="25"/>
      <c r="D3" s="25"/>
      <c r="E3" s="25"/>
      <c r="F3" s="24"/>
      <c r="I3" s="124"/>
      <c r="J3" s="124"/>
      <c r="K3" s="124"/>
      <c r="L3" s="124"/>
      <c r="M3" s="124"/>
      <c r="N3" s="124"/>
    </row>
    <row r="4" spans="1:14" ht="21.95" customHeight="1" thickTop="1" thickBot="1" x14ac:dyDescent="0.3">
      <c r="A4" s="24"/>
      <c r="B4" s="269" t="s">
        <v>123</v>
      </c>
      <c r="C4" s="272" t="s">
        <v>124</v>
      </c>
      <c r="D4" s="268" t="s">
        <v>125</v>
      </c>
      <c r="E4" s="268" t="s">
        <v>126</v>
      </c>
      <c r="F4" s="24"/>
      <c r="H4" s="273"/>
      <c r="I4" s="124"/>
      <c r="J4" s="124"/>
      <c r="K4" s="124"/>
      <c r="L4" s="124"/>
      <c r="M4" s="124"/>
      <c r="N4" s="124"/>
    </row>
    <row r="5" spans="1:14" ht="27" customHeight="1" thickTop="1" thickBot="1" x14ac:dyDescent="0.3">
      <c r="A5" s="24"/>
      <c r="B5" s="267" t="s">
        <v>127</v>
      </c>
      <c r="C5" s="271" t="s">
        <v>430</v>
      </c>
      <c r="D5" s="296" t="s">
        <v>274</v>
      </c>
      <c r="E5" s="269"/>
      <c r="F5" s="24"/>
      <c r="H5" s="273"/>
      <c r="I5" s="124"/>
      <c r="J5" s="124"/>
      <c r="K5" s="124"/>
      <c r="L5" s="124"/>
      <c r="M5" s="124"/>
      <c r="N5" s="124"/>
    </row>
    <row r="6" spans="1:14" ht="21.95" customHeight="1" thickTop="1" thickBot="1" x14ac:dyDescent="0.3">
      <c r="A6" s="24"/>
      <c r="B6" s="266"/>
      <c r="C6" s="269"/>
      <c r="D6" s="268"/>
      <c r="E6" s="268"/>
      <c r="F6" s="24"/>
      <c r="I6" s="124"/>
      <c r="J6" s="124"/>
      <c r="K6" s="124"/>
      <c r="L6" s="124"/>
      <c r="M6" s="124"/>
      <c r="N6" s="124"/>
    </row>
    <row r="7" spans="1:14" ht="21.95" customHeight="1" thickTop="1" thickBot="1" x14ac:dyDescent="0.3">
      <c r="A7" s="24"/>
      <c r="B7" s="269"/>
      <c r="C7" s="270"/>
      <c r="D7" s="270"/>
      <c r="E7" s="270"/>
      <c r="F7" s="24"/>
      <c r="I7" s="124"/>
      <c r="J7" s="124"/>
      <c r="K7" s="124"/>
      <c r="L7" s="124"/>
      <c r="M7" s="124"/>
      <c r="N7" s="124"/>
    </row>
    <row r="8" spans="1:14" ht="7.5" customHeight="1" thickTop="1" x14ac:dyDescent="0.25">
      <c r="A8" s="24"/>
      <c r="B8" s="26"/>
      <c r="C8" s="26"/>
      <c r="D8" s="26"/>
      <c r="E8" s="26"/>
      <c r="F8" s="24"/>
      <c r="I8" s="124"/>
      <c r="J8" s="124"/>
      <c r="K8" s="124"/>
      <c r="L8" s="124"/>
      <c r="M8" s="124"/>
      <c r="N8" s="124"/>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8">
    <tabColor rgb="FF00B0F0"/>
  </sheetPr>
  <dimension ref="A1:O180"/>
  <sheetViews>
    <sheetView zoomScale="80" zoomScaleNormal="80" workbookViewId="0">
      <selection activeCell="F16" sqref="F16:K16"/>
    </sheetView>
  </sheetViews>
  <sheetFormatPr defaultRowHeight="15" x14ac:dyDescent="0.25"/>
  <cols>
    <col min="1" max="1" width="8.28515625" customWidth="1"/>
    <col min="2" max="2" width="2.140625" style="12" customWidth="1"/>
    <col min="3" max="3" width="7.28515625" customWidth="1"/>
    <col min="4" max="4" width="7" customWidth="1"/>
    <col min="5" max="5" width="1.7109375" customWidth="1"/>
    <col min="6" max="6" width="18.5703125" customWidth="1"/>
    <col min="7" max="7" width="4.42578125" customWidth="1"/>
    <col min="8" max="8" width="13.140625" customWidth="1"/>
    <col min="10" max="10" width="9.85546875" customWidth="1"/>
    <col min="11" max="11" width="11.140625" customWidth="1"/>
    <col min="12" max="12" width="17.42578125" customWidth="1"/>
    <col min="14" max="15" width="9.28515625" customWidth="1"/>
  </cols>
  <sheetData>
    <row r="1" spans="1:15" ht="27.75" customHeight="1" x14ac:dyDescent="0.25">
      <c r="A1" s="2"/>
      <c r="B1" s="2"/>
      <c r="C1" s="488"/>
      <c r="D1" s="488"/>
      <c r="E1" s="488"/>
      <c r="F1" s="488"/>
      <c r="G1" s="488"/>
      <c r="H1" s="488"/>
      <c r="I1" s="488"/>
      <c r="J1" s="488"/>
      <c r="K1" s="488"/>
      <c r="L1" s="488"/>
      <c r="M1" s="12"/>
      <c r="N1" s="12"/>
      <c r="O1" s="12"/>
    </row>
    <row r="2" spans="1:15" ht="27.75" customHeight="1" x14ac:dyDescent="0.25">
      <c r="A2" s="2"/>
      <c r="B2" s="2"/>
      <c r="C2" s="292"/>
      <c r="D2" s="292"/>
      <c r="E2" s="292"/>
      <c r="F2" s="292"/>
      <c r="G2" s="292"/>
      <c r="H2" s="292"/>
      <c r="I2" s="292"/>
      <c r="J2" s="292"/>
      <c r="K2" s="292"/>
      <c r="L2" s="292"/>
      <c r="M2" s="12"/>
      <c r="N2" s="12"/>
      <c r="O2" s="12"/>
    </row>
    <row r="3" spans="1:15" ht="15" customHeight="1" x14ac:dyDescent="0.25">
      <c r="A3" s="3"/>
      <c r="B3" s="3"/>
      <c r="C3" s="489"/>
      <c r="D3" s="489"/>
      <c r="E3" s="489"/>
      <c r="F3" s="489"/>
      <c r="G3" s="489"/>
      <c r="H3" s="489"/>
      <c r="I3" s="489"/>
      <c r="J3" s="489"/>
      <c r="K3" s="489"/>
      <c r="L3" s="489"/>
      <c r="M3" s="12"/>
      <c r="N3" s="12"/>
      <c r="O3" s="12"/>
    </row>
    <row r="4" spans="1:15" ht="32.25" customHeight="1" x14ac:dyDescent="0.25">
      <c r="A4" s="4"/>
      <c r="B4" s="4"/>
      <c r="C4" s="490"/>
      <c r="D4" s="490"/>
      <c r="E4" s="490"/>
      <c r="F4" s="490"/>
      <c r="G4" s="490"/>
      <c r="H4" s="490"/>
      <c r="I4" s="490"/>
      <c r="J4" s="490"/>
      <c r="K4" s="490"/>
      <c r="L4" s="490"/>
      <c r="M4" s="12"/>
      <c r="N4" s="12"/>
      <c r="O4" s="12"/>
    </row>
    <row r="5" spans="1:15" ht="15" customHeight="1" x14ac:dyDescent="0.25">
      <c r="A5" s="490"/>
      <c r="B5" s="490"/>
      <c r="C5" s="490"/>
      <c r="D5" s="490"/>
      <c r="E5" s="490"/>
      <c r="F5" s="490"/>
      <c r="G5" s="490"/>
      <c r="H5" s="490"/>
      <c r="I5" s="490"/>
      <c r="J5" s="490"/>
      <c r="K5" s="490"/>
      <c r="L5" s="490"/>
      <c r="M5" s="12"/>
      <c r="N5" s="12"/>
      <c r="O5" s="12"/>
    </row>
    <row r="6" spans="1:15" ht="5.25" customHeight="1" x14ac:dyDescent="0.25">
      <c r="A6" s="12"/>
      <c r="C6" s="12"/>
      <c r="D6" s="12"/>
      <c r="E6" s="12"/>
      <c r="F6" s="12"/>
      <c r="G6" s="12"/>
      <c r="H6" s="12"/>
      <c r="I6" s="12"/>
      <c r="J6" s="12"/>
      <c r="K6" s="12"/>
      <c r="L6" s="12"/>
      <c r="M6" s="12"/>
      <c r="N6" s="12"/>
      <c r="O6" s="12"/>
    </row>
    <row r="7" spans="1:15" ht="21.75" customHeight="1" x14ac:dyDescent="0.25">
      <c r="A7" s="494" t="s">
        <v>122</v>
      </c>
      <c r="B7" s="494"/>
      <c r="C7" s="494"/>
      <c r="D7" s="494"/>
      <c r="E7" s="494"/>
      <c r="F7" s="494"/>
      <c r="G7" s="494"/>
      <c r="H7" s="494"/>
      <c r="I7" s="494"/>
      <c r="J7" s="494"/>
      <c r="K7" s="494"/>
      <c r="L7" s="494"/>
      <c r="M7" s="12"/>
      <c r="N7" s="12"/>
      <c r="O7" s="12"/>
    </row>
    <row r="8" spans="1:15" s="12" customFormat="1" ht="18" customHeight="1" x14ac:dyDescent="0.25">
      <c r="A8" s="493" t="s">
        <v>450</v>
      </c>
      <c r="B8" s="493"/>
      <c r="C8" s="493"/>
      <c r="D8" s="493"/>
      <c r="E8" s="493"/>
      <c r="F8" s="493"/>
      <c r="G8" s="493"/>
      <c r="H8" s="493"/>
      <c r="I8" s="493"/>
      <c r="J8" s="493"/>
      <c r="K8" s="493"/>
      <c r="L8" s="493"/>
    </row>
    <row r="9" spans="1:15" s="12" customFormat="1" ht="18" customHeight="1" x14ac:dyDescent="0.25">
      <c r="A9" s="492" t="s">
        <v>0</v>
      </c>
      <c r="B9" s="492"/>
      <c r="C9" s="492"/>
      <c r="D9" s="492"/>
      <c r="E9" s="492"/>
      <c r="F9" s="492"/>
      <c r="G9" s="492"/>
      <c r="H9" s="492"/>
      <c r="I9" s="492"/>
      <c r="J9" s="492"/>
      <c r="K9" s="492"/>
      <c r="L9" s="492"/>
    </row>
    <row r="10" spans="1:15" x14ac:dyDescent="0.25">
      <c r="A10" s="496" t="s">
        <v>695</v>
      </c>
      <c r="B10" s="496"/>
      <c r="C10" s="496"/>
      <c r="D10" s="496"/>
      <c r="E10" s="496"/>
      <c r="F10" s="496"/>
      <c r="G10" s="496"/>
      <c r="H10" s="496"/>
      <c r="I10" s="496"/>
      <c r="J10" s="496"/>
      <c r="K10" s="496"/>
      <c r="L10" s="496"/>
      <c r="M10" s="12"/>
      <c r="N10" s="12"/>
      <c r="O10" s="12"/>
    </row>
    <row r="11" spans="1:15" ht="15.95" customHeight="1" x14ac:dyDescent="0.25">
      <c r="A11" s="6" t="s">
        <v>9</v>
      </c>
      <c r="B11" s="6" t="s">
        <v>2</v>
      </c>
      <c r="C11" s="497" t="s">
        <v>459</v>
      </c>
      <c r="D11" s="497"/>
      <c r="E11" s="497"/>
      <c r="F11" s="497"/>
      <c r="G11" s="497"/>
      <c r="H11" s="497"/>
      <c r="I11" s="497"/>
      <c r="J11" s="497"/>
      <c r="K11" s="497"/>
      <c r="L11" s="497"/>
      <c r="M11" s="12"/>
      <c r="N11" s="12"/>
      <c r="O11" s="12"/>
    </row>
    <row r="12" spans="1:15" ht="32.25" customHeight="1" x14ac:dyDescent="0.25">
      <c r="C12" s="495" t="s">
        <v>609</v>
      </c>
      <c r="D12" s="495"/>
      <c r="E12" s="495"/>
      <c r="F12" s="495"/>
      <c r="G12" s="495"/>
      <c r="H12" s="495"/>
      <c r="I12" s="495"/>
      <c r="J12" s="495"/>
      <c r="K12" s="495"/>
      <c r="L12" s="495"/>
      <c r="M12" s="12"/>
      <c r="O12" s="264"/>
    </row>
    <row r="13" spans="1:15" ht="24.75" customHeight="1" x14ac:dyDescent="0.25">
      <c r="A13" s="491" t="s">
        <v>1</v>
      </c>
      <c r="B13" s="491"/>
      <c r="C13" s="491"/>
      <c r="D13" s="491"/>
      <c r="E13" s="491"/>
      <c r="F13" s="491"/>
      <c r="G13" s="491"/>
      <c r="H13" s="491"/>
      <c r="I13" s="491"/>
      <c r="J13" s="491"/>
      <c r="K13" s="491"/>
      <c r="L13" s="491"/>
    </row>
    <row r="14" spans="1:15" ht="15" customHeight="1" x14ac:dyDescent="0.25">
      <c r="A14" s="12" t="s">
        <v>11</v>
      </c>
      <c r="C14" s="12"/>
      <c r="D14" s="12"/>
      <c r="E14" s="12"/>
      <c r="F14" s="12"/>
      <c r="G14" s="12"/>
      <c r="H14" s="12"/>
      <c r="I14" s="12"/>
      <c r="J14" s="12"/>
      <c r="K14" s="12"/>
      <c r="L14" s="12"/>
    </row>
    <row r="15" spans="1:15" x14ac:dyDescent="0.25">
      <c r="A15" s="293" t="s">
        <v>2</v>
      </c>
      <c r="B15" s="293"/>
      <c r="C15" s="486" t="s">
        <v>4</v>
      </c>
      <c r="D15" s="486"/>
      <c r="E15" s="291" t="s">
        <v>19</v>
      </c>
      <c r="F15" s="487" t="s">
        <v>380</v>
      </c>
      <c r="G15" s="487"/>
      <c r="H15" s="487"/>
      <c r="I15" s="487"/>
      <c r="J15" s="487"/>
      <c r="K15" s="487"/>
      <c r="L15" s="1"/>
      <c r="N15" s="487"/>
      <c r="O15" s="487"/>
    </row>
    <row r="16" spans="1:15" x14ac:dyDescent="0.25">
      <c r="A16" s="1"/>
      <c r="B16" s="1"/>
      <c r="C16" s="486" t="s">
        <v>5</v>
      </c>
      <c r="D16" s="486"/>
      <c r="E16" s="291" t="s">
        <v>19</v>
      </c>
      <c r="F16" s="486" t="str">
        <f>VLOOKUP(F15,DATABASE!B3:C67,2,FALSE)</f>
        <v>Pengatur Muda/ II.b</v>
      </c>
      <c r="G16" s="486"/>
      <c r="H16" s="486"/>
      <c r="I16" s="486"/>
      <c r="J16" s="486"/>
      <c r="K16" s="486"/>
      <c r="L16" s="1"/>
      <c r="N16" s="486"/>
      <c r="O16" s="486"/>
    </row>
    <row r="17" spans="1:15" x14ac:dyDescent="0.25">
      <c r="A17" s="1"/>
      <c r="B17" s="1"/>
      <c r="C17" s="486" t="s">
        <v>6</v>
      </c>
      <c r="D17" s="486"/>
      <c r="E17" s="291" t="s">
        <v>19</v>
      </c>
      <c r="F17" s="486" t="str">
        <f>VLOOKUP(F15,DATABASE!D3:E67,2,FALSE)</f>
        <v>19801025 200901 1 004</v>
      </c>
      <c r="G17" s="486"/>
      <c r="H17" s="486"/>
      <c r="I17" s="486"/>
      <c r="J17" s="486"/>
      <c r="K17" s="486"/>
      <c r="L17" s="1"/>
      <c r="N17" s="486"/>
      <c r="O17" s="486"/>
    </row>
    <row r="18" spans="1:15" ht="17.25" customHeight="1" x14ac:dyDescent="0.25">
      <c r="A18" s="1"/>
      <c r="B18" s="1"/>
      <c r="C18" s="486" t="s">
        <v>7</v>
      </c>
      <c r="D18" s="486"/>
      <c r="E18" s="291" t="s">
        <v>19</v>
      </c>
      <c r="F18" s="486" t="str">
        <f>VLOOKUP(F15,DATABASE!H3:I67,2,FALSE)</f>
        <v>Pelaksana</v>
      </c>
      <c r="G18" s="486"/>
      <c r="H18" s="486"/>
      <c r="I18" s="486"/>
      <c r="J18" s="486"/>
      <c r="K18" s="486"/>
      <c r="L18" s="486"/>
      <c r="N18" s="486"/>
      <c r="O18" s="486"/>
    </row>
    <row r="19" spans="1:15" s="12" customFormat="1" x14ac:dyDescent="0.25">
      <c r="A19" s="293" t="s">
        <v>3</v>
      </c>
      <c r="B19" s="293"/>
      <c r="C19" s="486" t="s">
        <v>4</v>
      </c>
      <c r="D19" s="486"/>
      <c r="E19" s="291" t="s">
        <v>19</v>
      </c>
      <c r="F19" s="487" t="s">
        <v>478</v>
      </c>
      <c r="G19" s="487"/>
      <c r="H19" s="487"/>
      <c r="I19" s="487"/>
      <c r="J19" s="487"/>
      <c r="K19" s="487"/>
      <c r="L19" s="1"/>
      <c r="N19" s="487"/>
      <c r="O19" s="487"/>
    </row>
    <row r="20" spans="1:15" s="12" customFormat="1" x14ac:dyDescent="0.25">
      <c r="A20" s="1"/>
      <c r="B20" s="1"/>
      <c r="C20" s="486" t="s">
        <v>5</v>
      </c>
      <c r="D20" s="486"/>
      <c r="E20" s="291" t="s">
        <v>19</v>
      </c>
      <c r="F20" s="486" t="str">
        <f>VLOOKUP(F19,DATABASE!B3:C67,2,FALSE)</f>
        <v>-</v>
      </c>
      <c r="G20" s="486"/>
      <c r="H20" s="486"/>
      <c r="I20" s="486"/>
      <c r="J20" s="486"/>
      <c r="K20" s="486"/>
      <c r="L20" s="1"/>
    </row>
    <row r="21" spans="1:15" s="12" customFormat="1" x14ac:dyDescent="0.25">
      <c r="A21" s="1"/>
      <c r="B21" s="1"/>
      <c r="C21" s="486" t="s">
        <v>6</v>
      </c>
      <c r="D21" s="486"/>
      <c r="E21" s="291" t="s">
        <v>19</v>
      </c>
      <c r="F21" s="486" t="str">
        <f>VLOOKUP(F19,DATABASE!D3:E67,2,FALSE)</f>
        <v>-</v>
      </c>
      <c r="G21" s="486"/>
      <c r="H21" s="486"/>
      <c r="I21" s="486"/>
      <c r="J21" s="486"/>
      <c r="K21" s="486"/>
      <c r="L21" s="1"/>
      <c r="N21" s="486"/>
      <c r="O21" s="486"/>
    </row>
    <row r="22" spans="1:15" s="12" customFormat="1" x14ac:dyDescent="0.25">
      <c r="A22" s="1"/>
      <c r="B22" s="1"/>
      <c r="C22" s="486" t="s">
        <v>7</v>
      </c>
      <c r="D22" s="486"/>
      <c r="E22" s="291" t="s">
        <v>19</v>
      </c>
      <c r="F22" s="486" t="str">
        <f>VLOOKUP(F19,DATABASE!H3:I67,2,FALSE)</f>
        <v>Staff</v>
      </c>
      <c r="G22" s="486"/>
      <c r="H22" s="486"/>
      <c r="I22" s="486"/>
      <c r="J22" s="486"/>
      <c r="K22" s="486"/>
      <c r="L22" s="486"/>
      <c r="N22" s="486"/>
      <c r="O22" s="486"/>
    </row>
    <row r="23" spans="1:15" s="12" customFormat="1" ht="15.75" customHeight="1" x14ac:dyDescent="0.25">
      <c r="A23" s="293" t="s">
        <v>179</v>
      </c>
      <c r="B23" s="293"/>
      <c r="C23" s="486" t="s">
        <v>4</v>
      </c>
      <c r="D23" s="486"/>
      <c r="E23" s="291" t="s">
        <v>19</v>
      </c>
      <c r="F23" s="487" t="s">
        <v>481</v>
      </c>
      <c r="G23" s="487"/>
      <c r="H23" s="487"/>
      <c r="I23" s="487"/>
      <c r="J23" s="487"/>
      <c r="K23" s="487"/>
      <c r="L23" s="1"/>
      <c r="N23" s="487"/>
      <c r="O23" s="487"/>
    </row>
    <row r="24" spans="1:15" s="12" customFormat="1" ht="17.25" customHeight="1" x14ac:dyDescent="0.25">
      <c r="A24" s="1"/>
      <c r="B24" s="1"/>
      <c r="C24" s="486" t="s">
        <v>5</v>
      </c>
      <c r="D24" s="486"/>
      <c r="E24" s="291" t="s">
        <v>19</v>
      </c>
      <c r="F24" s="486" t="str">
        <f>VLOOKUP(F23,DATABASE!B3:C67,2,FALSE)</f>
        <v>-</v>
      </c>
      <c r="G24" s="486"/>
      <c r="H24" s="486"/>
      <c r="I24" s="486"/>
      <c r="J24" s="486"/>
      <c r="K24" s="486"/>
      <c r="L24" s="1"/>
      <c r="N24" s="486"/>
      <c r="O24" s="486"/>
    </row>
    <row r="25" spans="1:15" s="12" customFormat="1" ht="16.5" customHeight="1" x14ac:dyDescent="0.25">
      <c r="A25" s="1"/>
      <c r="B25" s="1"/>
      <c r="C25" s="486" t="s">
        <v>6</v>
      </c>
      <c r="D25" s="486"/>
      <c r="E25" s="291" t="s">
        <v>19</v>
      </c>
      <c r="F25" s="486" t="str">
        <f>VLOOKUP(F23,DATABASE!D3:E67,2,FALSE)</f>
        <v>-</v>
      </c>
      <c r="G25" s="486"/>
      <c r="H25" s="486"/>
      <c r="I25" s="486"/>
      <c r="J25" s="486"/>
      <c r="K25" s="486"/>
      <c r="L25" s="1"/>
      <c r="N25" s="486"/>
      <c r="O25" s="486"/>
    </row>
    <row r="26" spans="1:15" s="12" customFormat="1" ht="16.5" customHeight="1" x14ac:dyDescent="0.25">
      <c r="A26" s="1"/>
      <c r="B26" s="1"/>
      <c r="C26" s="486" t="s">
        <v>7</v>
      </c>
      <c r="D26" s="486"/>
      <c r="E26" s="291" t="s">
        <v>19</v>
      </c>
      <c r="F26" s="486" t="str">
        <f>VLOOKUP(F23,DATABASE!H3:I67,2,FALSE)</f>
        <v>Staff</v>
      </c>
      <c r="G26" s="486"/>
      <c r="H26" s="486"/>
      <c r="I26" s="486"/>
      <c r="J26" s="486"/>
      <c r="K26" s="486"/>
      <c r="L26" s="486"/>
      <c r="N26" s="486"/>
      <c r="O26" s="486"/>
    </row>
    <row r="27" spans="1:15" s="12" customFormat="1" ht="16.5" hidden="1" customHeight="1" x14ac:dyDescent="0.25">
      <c r="A27" s="473" t="s">
        <v>658</v>
      </c>
      <c r="B27" s="1"/>
      <c r="C27" s="486" t="s">
        <v>4</v>
      </c>
      <c r="D27" s="486"/>
      <c r="E27" s="472" t="s">
        <v>19</v>
      </c>
      <c r="F27" s="487" t="s">
        <v>481</v>
      </c>
      <c r="G27" s="487"/>
      <c r="H27" s="487"/>
      <c r="I27" s="487"/>
      <c r="J27" s="487"/>
      <c r="K27" s="487"/>
      <c r="L27" s="1"/>
      <c r="N27" s="472"/>
      <c r="O27" s="472"/>
    </row>
    <row r="28" spans="1:15" s="12" customFormat="1" ht="16.5" hidden="1" customHeight="1" x14ac:dyDescent="0.25">
      <c r="A28" s="1"/>
      <c r="B28" s="1"/>
      <c r="C28" s="486" t="s">
        <v>5</v>
      </c>
      <c r="D28" s="486"/>
      <c r="E28" s="472" t="s">
        <v>19</v>
      </c>
      <c r="F28" s="486" t="str">
        <f>VLOOKUP(F27,DATABASE!B7:C71,2,FALSE)</f>
        <v>-</v>
      </c>
      <c r="G28" s="486"/>
      <c r="H28" s="486"/>
      <c r="I28" s="486"/>
      <c r="J28" s="486"/>
      <c r="K28" s="486"/>
      <c r="L28" s="1"/>
      <c r="N28" s="472"/>
      <c r="O28" s="472"/>
    </row>
    <row r="29" spans="1:15" s="12" customFormat="1" ht="16.5" hidden="1" customHeight="1" x14ac:dyDescent="0.25">
      <c r="A29" s="1"/>
      <c r="B29" s="1"/>
      <c r="C29" s="486" t="s">
        <v>6</v>
      </c>
      <c r="D29" s="486"/>
      <c r="E29" s="472" t="s">
        <v>19</v>
      </c>
      <c r="F29" s="486" t="str">
        <f>VLOOKUP(F27,DATABASE!D7:E71,2,FALSE)</f>
        <v>-</v>
      </c>
      <c r="G29" s="486"/>
      <c r="H29" s="486"/>
      <c r="I29" s="486"/>
      <c r="J29" s="486"/>
      <c r="K29" s="486"/>
      <c r="L29" s="1"/>
      <c r="N29" s="472"/>
      <c r="O29" s="472"/>
    </row>
    <row r="30" spans="1:15" s="12" customFormat="1" ht="16.5" hidden="1" customHeight="1" x14ac:dyDescent="0.25">
      <c r="A30" s="1"/>
      <c r="B30" s="1"/>
      <c r="C30" s="486" t="s">
        <v>7</v>
      </c>
      <c r="D30" s="486"/>
      <c r="E30" s="472" t="s">
        <v>19</v>
      </c>
      <c r="F30" s="486" t="str">
        <f>VLOOKUP(F27,DATABASE!H7:I71,2,FALSE)</f>
        <v>Staff</v>
      </c>
      <c r="G30" s="486"/>
      <c r="H30" s="486"/>
      <c r="I30" s="486"/>
      <c r="J30" s="486"/>
      <c r="K30" s="486"/>
      <c r="L30" s="486"/>
      <c r="N30" s="472"/>
      <c r="O30" s="472"/>
    </row>
    <row r="31" spans="1:15" s="12" customFormat="1" ht="32.25" customHeight="1" x14ac:dyDescent="0.25">
      <c r="A31" s="6" t="s">
        <v>18</v>
      </c>
      <c r="B31" s="6"/>
      <c r="C31" s="9"/>
      <c r="D31" s="9"/>
      <c r="E31" s="409" t="s">
        <v>19</v>
      </c>
      <c r="F31" s="504" t="s">
        <v>669</v>
      </c>
      <c r="G31" s="504"/>
      <c r="H31" s="504"/>
      <c r="I31" s="504"/>
      <c r="J31" s="504"/>
      <c r="K31" s="504"/>
      <c r="L31" s="504"/>
    </row>
    <row r="32" spans="1:15" s="12" customFormat="1" ht="15" customHeight="1" x14ac:dyDescent="0.25">
      <c r="A32" s="486" t="s">
        <v>15</v>
      </c>
      <c r="B32" s="486"/>
      <c r="C32" s="486"/>
      <c r="D32" s="486"/>
      <c r="E32" s="408" t="s">
        <v>19</v>
      </c>
      <c r="F32" s="1" t="s">
        <v>680</v>
      </c>
      <c r="G32" s="1"/>
      <c r="H32" s="1"/>
      <c r="I32" s="1"/>
      <c r="J32" s="1"/>
      <c r="K32" s="1"/>
      <c r="L32" s="1"/>
    </row>
    <row r="33" spans="1:15" s="12" customFormat="1" ht="15" customHeight="1" x14ac:dyDescent="0.25">
      <c r="A33" s="486" t="s">
        <v>8</v>
      </c>
      <c r="B33" s="486"/>
      <c r="C33" s="486"/>
      <c r="D33" s="486"/>
      <c r="E33" s="408" t="s">
        <v>19</v>
      </c>
      <c r="F33" s="1" t="s">
        <v>663</v>
      </c>
      <c r="G33" s="1"/>
      <c r="H33" s="1"/>
      <c r="I33" s="1"/>
      <c r="J33" s="1"/>
      <c r="K33" s="1"/>
      <c r="L33" s="1"/>
    </row>
    <row r="34" spans="1:15" ht="15" customHeight="1" x14ac:dyDescent="0.25">
      <c r="A34" s="486" t="s">
        <v>17</v>
      </c>
      <c r="B34" s="486"/>
      <c r="C34" s="486"/>
      <c r="D34" s="486"/>
      <c r="E34" s="291" t="s">
        <v>19</v>
      </c>
      <c r="F34" s="22" t="s">
        <v>670</v>
      </c>
      <c r="G34" s="1" t="s">
        <v>239</v>
      </c>
      <c r="H34" s="125" t="s">
        <v>671</v>
      </c>
      <c r="I34" s="1"/>
      <c r="J34" s="1"/>
      <c r="K34" s="1"/>
      <c r="L34" s="1"/>
      <c r="N34" s="12"/>
      <c r="O34" s="12"/>
    </row>
    <row r="35" spans="1:15" ht="58.5" customHeight="1" x14ac:dyDescent="0.25">
      <c r="A35" s="499" t="s">
        <v>16</v>
      </c>
      <c r="B35" s="499"/>
      <c r="C35" s="499"/>
      <c r="D35" s="499"/>
      <c r="E35" s="294" t="s">
        <v>19</v>
      </c>
      <c r="F35" s="501" t="str">
        <f>VLOOKUP(C12,DATABASE!$W$103:$Z$116,4,FALSE)</f>
        <v>DPA-SKPD Belanja Langsung ( BL ) Dinas Kehutanan Provinsi Kalimantan Timur UPTD KPHP Berau Utara Kegiatan Rencana Pengelolaan Kesatuan Pengelolaan Hutan kecuali pada Kesatuan Pengelolaan Hutan Konservasi (KPHK), Sub Kegiatan Penyusunan Rencana Pengelolaan Kesatuan Pengelolaan Hutan</v>
      </c>
      <c r="G35" s="501"/>
      <c r="H35" s="501"/>
      <c r="I35" s="501"/>
      <c r="J35" s="501"/>
      <c r="K35" s="501"/>
      <c r="L35" s="501"/>
      <c r="N35" s="12"/>
      <c r="O35" s="12"/>
    </row>
    <row r="36" spans="1:15" x14ac:dyDescent="0.25">
      <c r="A36" s="497" t="s">
        <v>10</v>
      </c>
      <c r="B36" s="497"/>
      <c r="C36" s="497"/>
      <c r="D36" s="497"/>
      <c r="E36" s="497"/>
      <c r="F36" s="497"/>
      <c r="G36" s="497"/>
      <c r="H36" s="497"/>
      <c r="I36" s="497"/>
      <c r="J36" s="497"/>
      <c r="K36" s="497"/>
      <c r="L36" s="497"/>
      <c r="N36" s="12"/>
      <c r="O36" s="12"/>
    </row>
    <row r="37" spans="1:15" x14ac:dyDescent="0.25">
      <c r="A37" s="486" t="s">
        <v>12</v>
      </c>
      <c r="B37" s="486"/>
      <c r="C37" s="486"/>
      <c r="D37" s="486"/>
      <c r="E37" s="486"/>
      <c r="F37" s="486"/>
      <c r="G37" s="486"/>
      <c r="H37" s="486"/>
      <c r="I37" s="486"/>
      <c r="J37" s="486"/>
      <c r="K37" s="486"/>
      <c r="L37" s="486"/>
      <c r="N37" s="12"/>
      <c r="O37" s="12"/>
    </row>
    <row r="38" spans="1:15" ht="2.25" customHeight="1" x14ac:dyDescent="0.25">
      <c r="A38" s="1"/>
      <c r="B38" s="1"/>
      <c r="C38" s="1"/>
      <c r="D38" s="1"/>
      <c r="E38" s="1"/>
      <c r="F38" s="1"/>
      <c r="G38" s="1"/>
      <c r="H38" s="1"/>
      <c r="I38" s="1"/>
      <c r="J38" s="1"/>
      <c r="K38" s="1"/>
      <c r="L38" s="1"/>
      <c r="N38" s="12"/>
      <c r="O38" s="12"/>
    </row>
    <row r="39" spans="1:15" x14ac:dyDescent="0.25">
      <c r="A39" s="1"/>
      <c r="B39" s="1"/>
      <c r="C39" s="1"/>
      <c r="D39" s="1"/>
      <c r="E39" s="1"/>
      <c r="F39" s="1"/>
      <c r="G39" s="1"/>
      <c r="H39" s="496" t="s">
        <v>13</v>
      </c>
      <c r="I39" s="496"/>
      <c r="J39" s="496"/>
      <c r="K39" s="496"/>
      <c r="L39" s="12"/>
      <c r="N39" s="12"/>
      <c r="O39" s="12"/>
    </row>
    <row r="40" spans="1:15" x14ac:dyDescent="0.25">
      <c r="A40" s="1"/>
      <c r="B40" s="1"/>
      <c r="C40" s="1"/>
      <c r="D40" s="1"/>
      <c r="E40" s="1"/>
      <c r="F40" s="1"/>
      <c r="G40" s="1"/>
      <c r="H40" s="498" t="s">
        <v>672</v>
      </c>
      <c r="I40" s="498"/>
      <c r="J40" s="498"/>
      <c r="K40" s="498"/>
      <c r="L40" s="12"/>
      <c r="N40" s="12"/>
      <c r="O40" s="12"/>
    </row>
    <row r="41" spans="1:15" ht="9" customHeight="1" x14ac:dyDescent="0.25">
      <c r="A41" s="1"/>
      <c r="B41" s="1"/>
      <c r="C41" s="1"/>
      <c r="D41" s="1"/>
      <c r="E41" s="1"/>
      <c r="F41" s="1"/>
      <c r="G41" s="1"/>
      <c r="H41" s="500" t="s">
        <v>14</v>
      </c>
      <c r="I41" s="500"/>
      <c r="J41" s="500"/>
      <c r="K41" s="500"/>
      <c r="L41" s="12"/>
      <c r="N41" s="12"/>
      <c r="O41" s="12"/>
    </row>
    <row r="42" spans="1:15" ht="13.5" customHeight="1" x14ac:dyDescent="0.25">
      <c r="A42" s="1"/>
      <c r="B42" s="1"/>
      <c r="C42" s="1"/>
      <c r="D42" s="1"/>
      <c r="E42" s="1"/>
      <c r="F42" s="1"/>
      <c r="G42" s="1"/>
      <c r="H42" s="498" t="s">
        <v>187</v>
      </c>
      <c r="I42" s="498"/>
      <c r="J42" s="498"/>
      <c r="K42" s="498"/>
      <c r="L42" s="5"/>
      <c r="M42" s="12"/>
      <c r="N42" s="12"/>
      <c r="O42" s="12"/>
    </row>
    <row r="43" spans="1:15" ht="12" customHeight="1" x14ac:dyDescent="0.25">
      <c r="A43" s="1"/>
      <c r="B43" s="1"/>
      <c r="C43" s="1"/>
      <c r="D43" s="1"/>
      <c r="E43" s="1"/>
      <c r="F43" s="1"/>
      <c r="G43" s="1"/>
      <c r="H43" s="502" t="str">
        <f>VLOOKUP(H48,DATABASE!F85:G90,2,FALSE)</f>
        <v>Kepala Sub Bagian Tata Usaha</v>
      </c>
      <c r="I43" s="502"/>
      <c r="J43" s="502"/>
      <c r="K43" s="502"/>
      <c r="L43" s="1"/>
      <c r="N43" s="12"/>
      <c r="O43" s="12"/>
    </row>
    <row r="44" spans="1:15" x14ac:dyDescent="0.25">
      <c r="A44" s="1"/>
      <c r="B44" s="1"/>
      <c r="C44" s="1"/>
      <c r="D44" s="1"/>
      <c r="E44" s="1"/>
      <c r="F44" s="1"/>
      <c r="G44" s="1"/>
      <c r="H44" s="1"/>
      <c r="I44" s="1"/>
      <c r="J44" s="1"/>
      <c r="K44" s="1"/>
      <c r="L44" s="1"/>
      <c r="N44" s="12"/>
      <c r="O44" s="12"/>
    </row>
    <row r="45" spans="1:15" s="12" customFormat="1" x14ac:dyDescent="0.25">
      <c r="A45" s="1"/>
      <c r="B45" s="1"/>
      <c r="C45" s="1"/>
      <c r="D45" s="1"/>
      <c r="E45" s="1"/>
      <c r="F45" s="1"/>
      <c r="G45" s="1"/>
      <c r="H45" s="1"/>
      <c r="I45" s="1"/>
      <c r="J45" s="1"/>
      <c r="K45" s="1"/>
      <c r="L45" s="1"/>
    </row>
    <row r="46" spans="1:15" s="12" customFormat="1" x14ac:dyDescent="0.25">
      <c r="A46" s="1"/>
      <c r="B46" s="1"/>
      <c r="C46" s="1"/>
      <c r="D46" s="1"/>
      <c r="E46" s="1"/>
      <c r="F46" s="1"/>
      <c r="G46" s="1"/>
      <c r="H46" s="1"/>
      <c r="I46" s="1"/>
      <c r="J46" s="1"/>
      <c r="K46" s="1"/>
      <c r="L46" s="1"/>
    </row>
    <row r="47" spans="1:15" x14ac:dyDescent="0.25">
      <c r="A47" s="1"/>
      <c r="B47" s="1"/>
      <c r="C47" s="1"/>
      <c r="D47" s="1"/>
      <c r="E47" s="1"/>
      <c r="F47" s="1"/>
      <c r="G47" s="1"/>
      <c r="H47" s="1"/>
      <c r="I47" s="1"/>
      <c r="J47" s="1"/>
      <c r="K47" s="1"/>
      <c r="L47" s="1"/>
      <c r="N47" s="12"/>
      <c r="O47" s="12"/>
    </row>
    <row r="48" spans="1:15" x14ac:dyDescent="0.25">
      <c r="A48" s="1"/>
      <c r="B48" s="1"/>
      <c r="C48" s="1"/>
      <c r="D48" s="1"/>
      <c r="E48" s="1"/>
      <c r="F48" s="1"/>
      <c r="G48" s="1"/>
      <c r="H48" s="503" t="s">
        <v>378</v>
      </c>
      <c r="I48" s="503"/>
      <c r="J48" s="503"/>
      <c r="K48" s="503"/>
      <c r="L48" s="1"/>
      <c r="N48" s="12"/>
      <c r="O48" s="12"/>
    </row>
    <row r="49" spans="1:15" x14ac:dyDescent="0.25">
      <c r="A49" s="1"/>
      <c r="B49" s="1"/>
      <c r="C49" s="1"/>
      <c r="D49" s="1"/>
      <c r="E49" s="1"/>
      <c r="F49" s="1"/>
      <c r="G49" s="1"/>
      <c r="H49" s="498" t="str">
        <f>VLOOKUP(H48,DATABASE!B78:C80,2,FALSE)</f>
        <v>Penata Tk.I/ III.d</v>
      </c>
      <c r="I49" s="498"/>
      <c r="J49" s="498"/>
      <c r="K49" s="498"/>
      <c r="L49" s="1"/>
      <c r="N49" s="12"/>
      <c r="O49" s="12"/>
    </row>
    <row r="50" spans="1:15" x14ac:dyDescent="0.25">
      <c r="A50" s="1"/>
      <c r="B50" s="1"/>
      <c r="C50" s="1"/>
      <c r="D50" s="1"/>
      <c r="E50" s="1"/>
      <c r="F50" s="1"/>
      <c r="G50" s="1"/>
      <c r="H50" s="498" t="str">
        <f>VLOOKUP(H48,DATABASE!F77:G82,2,FALSE)</f>
        <v>NIP. 19730527 199903 1 004</v>
      </c>
      <c r="I50" s="498"/>
      <c r="J50" s="498"/>
      <c r="K50" s="498"/>
      <c r="L50" s="1"/>
      <c r="N50" s="12"/>
      <c r="O50" s="12"/>
    </row>
    <row r="51" spans="1:15" x14ac:dyDescent="0.25">
      <c r="A51" s="1"/>
      <c r="B51" s="1"/>
      <c r="C51" s="1"/>
      <c r="D51" s="1"/>
      <c r="E51" s="1"/>
      <c r="F51" s="1"/>
      <c r="G51" s="1"/>
      <c r="H51" s="1"/>
      <c r="I51" s="1"/>
      <c r="J51" s="1"/>
      <c r="K51" s="1"/>
      <c r="L51" s="1"/>
      <c r="N51" s="12"/>
      <c r="O51" s="12"/>
    </row>
    <row r="52" spans="1:15" x14ac:dyDescent="0.25">
      <c r="A52" s="1"/>
      <c r="B52" s="1"/>
      <c r="C52" s="1"/>
      <c r="D52" s="1"/>
      <c r="E52" s="1"/>
      <c r="F52" s="1"/>
      <c r="G52" s="1"/>
      <c r="H52" s="1"/>
      <c r="I52" s="1"/>
      <c r="J52" s="1"/>
      <c r="K52" s="1"/>
      <c r="L52" s="1"/>
      <c r="N52" s="12"/>
      <c r="O52" s="12"/>
    </row>
    <row r="53" spans="1:15" x14ac:dyDescent="0.25">
      <c r="A53" s="1"/>
      <c r="B53" s="1"/>
      <c r="C53" s="1"/>
      <c r="D53" s="1"/>
      <c r="E53" s="1"/>
      <c r="F53" s="1"/>
      <c r="G53" s="1"/>
      <c r="H53" s="1"/>
      <c r="I53" s="1"/>
      <c r="J53" s="1"/>
      <c r="K53" s="1"/>
      <c r="L53" s="1"/>
      <c r="N53" s="12"/>
      <c r="O53" s="12"/>
    </row>
    <row r="54" spans="1:15" x14ac:dyDescent="0.25">
      <c r="A54" s="1"/>
      <c r="B54" s="1"/>
      <c r="C54" s="1"/>
      <c r="D54" s="1"/>
      <c r="E54" s="1"/>
      <c r="F54" s="1"/>
      <c r="G54" s="1"/>
      <c r="H54" s="1"/>
      <c r="I54" s="1"/>
      <c r="J54" s="1"/>
      <c r="K54" s="1"/>
      <c r="L54" s="1"/>
      <c r="N54" s="12"/>
      <c r="O54" s="12"/>
    </row>
    <row r="55" spans="1:15" x14ac:dyDescent="0.25">
      <c r="A55" s="1"/>
      <c r="B55" s="1"/>
      <c r="C55" s="1"/>
      <c r="D55" s="1"/>
      <c r="E55" s="1"/>
      <c r="F55" s="1"/>
      <c r="G55" s="1"/>
      <c r="H55" s="1"/>
      <c r="I55" s="1"/>
      <c r="J55" s="1"/>
      <c r="K55" s="1"/>
      <c r="L55" s="1"/>
      <c r="N55" s="12"/>
      <c r="O55" s="12"/>
    </row>
    <row r="56" spans="1:15" x14ac:dyDescent="0.25">
      <c r="A56" s="1"/>
      <c r="B56" s="1"/>
      <c r="C56" s="1"/>
      <c r="D56" s="1"/>
      <c r="E56" s="1"/>
      <c r="F56" s="1"/>
      <c r="G56" s="1"/>
      <c r="H56" s="1"/>
      <c r="I56" s="1"/>
      <c r="J56" s="1"/>
      <c r="K56" s="1"/>
      <c r="L56" s="1"/>
    </row>
    <row r="57" spans="1:15" x14ac:dyDescent="0.25">
      <c r="A57" s="1"/>
      <c r="B57" s="1"/>
      <c r="C57" s="1"/>
      <c r="D57" s="1"/>
      <c r="E57" s="1"/>
      <c r="F57" s="1"/>
      <c r="G57" s="1"/>
      <c r="H57" s="1"/>
      <c r="I57" s="1"/>
      <c r="J57" s="1"/>
      <c r="K57" s="1"/>
      <c r="L57" s="1"/>
    </row>
    <row r="58" spans="1:15" x14ac:dyDescent="0.25">
      <c r="A58" s="1"/>
      <c r="B58" s="1"/>
      <c r="C58" s="1"/>
      <c r="D58" s="1"/>
      <c r="E58" s="1"/>
      <c r="F58" s="1"/>
      <c r="G58" s="1"/>
      <c r="H58" s="1"/>
      <c r="I58" s="1"/>
      <c r="J58" s="1"/>
      <c r="K58" s="1"/>
      <c r="L58" s="1"/>
    </row>
    <row r="59" spans="1:15" x14ac:dyDescent="0.25">
      <c r="A59" s="1"/>
      <c r="B59" s="1"/>
      <c r="C59" s="1"/>
      <c r="D59" s="1"/>
      <c r="E59" s="1"/>
      <c r="F59" s="1"/>
      <c r="G59" s="1"/>
      <c r="H59" s="1"/>
      <c r="I59" s="1"/>
      <c r="J59" s="1"/>
      <c r="K59" s="1"/>
      <c r="L59" s="1"/>
    </row>
    <row r="60" spans="1:15" x14ac:dyDescent="0.25">
      <c r="A60" s="1"/>
      <c r="B60" s="1"/>
      <c r="C60" s="1"/>
      <c r="D60" s="1"/>
      <c r="E60" s="1"/>
      <c r="F60" s="1"/>
      <c r="G60" s="1"/>
      <c r="H60" s="1"/>
      <c r="I60" s="1"/>
      <c r="J60" s="1"/>
      <c r="K60" s="1"/>
      <c r="L60" s="1"/>
    </row>
    <row r="61" spans="1:15" x14ac:dyDescent="0.25">
      <c r="A61" s="1"/>
      <c r="B61" s="1"/>
      <c r="C61" s="1"/>
      <c r="D61" s="1"/>
      <c r="E61" s="1"/>
      <c r="F61" s="1"/>
      <c r="G61" s="1"/>
      <c r="H61" s="1"/>
      <c r="I61" s="1"/>
      <c r="J61" s="1"/>
      <c r="K61" s="1"/>
      <c r="L61" s="1"/>
    </row>
    <row r="62" spans="1:15" x14ac:dyDescent="0.25">
      <c r="A62" s="1"/>
      <c r="B62" s="1"/>
      <c r="C62" s="1"/>
      <c r="D62" s="1"/>
      <c r="E62" s="1"/>
      <c r="F62" s="1"/>
      <c r="G62" s="1"/>
      <c r="H62" s="1"/>
      <c r="I62" s="1"/>
      <c r="J62" s="1"/>
      <c r="K62" s="1"/>
      <c r="L62" s="1"/>
    </row>
    <row r="63" spans="1:15" x14ac:dyDescent="0.25">
      <c r="A63" s="1"/>
      <c r="B63" s="1"/>
      <c r="C63" s="1"/>
      <c r="D63" s="1"/>
      <c r="E63" s="1"/>
      <c r="F63" s="1"/>
      <c r="G63" s="1"/>
      <c r="H63" s="1"/>
      <c r="I63" s="1"/>
      <c r="J63" s="1"/>
      <c r="K63" s="1"/>
      <c r="L63" s="1"/>
    </row>
    <row r="64" spans="1:15" x14ac:dyDescent="0.25">
      <c r="A64" s="1"/>
      <c r="B64" s="1"/>
      <c r="C64" s="1"/>
      <c r="D64" s="1"/>
      <c r="E64" s="1"/>
      <c r="F64" s="1"/>
      <c r="G64" s="1"/>
      <c r="H64" s="1"/>
      <c r="I64" s="1"/>
      <c r="J64" s="1"/>
      <c r="K64" s="1"/>
      <c r="L64" s="1"/>
    </row>
    <row r="65" spans="1:12" x14ac:dyDescent="0.25">
      <c r="A65" s="1"/>
      <c r="B65" s="1"/>
      <c r="C65" s="1"/>
      <c r="D65" s="1"/>
      <c r="E65" s="1"/>
      <c r="F65" s="1"/>
      <c r="G65" s="1"/>
      <c r="H65" s="1"/>
      <c r="I65" s="1"/>
      <c r="J65" s="1"/>
      <c r="K65" s="1"/>
      <c r="L65" s="1"/>
    </row>
    <row r="66" spans="1:12" x14ac:dyDescent="0.25">
      <c r="A66" s="1"/>
      <c r="B66" s="1"/>
      <c r="C66" s="1"/>
      <c r="D66" s="1"/>
      <c r="E66" s="1"/>
      <c r="F66" s="1"/>
      <c r="G66" s="1"/>
      <c r="H66" s="1"/>
      <c r="I66" s="1"/>
      <c r="J66" s="1"/>
      <c r="K66" s="1"/>
      <c r="L66" s="1"/>
    </row>
    <row r="67" spans="1:12" x14ac:dyDescent="0.25">
      <c r="A67" s="1"/>
      <c r="B67" s="1"/>
      <c r="C67" s="1"/>
      <c r="D67" s="1"/>
      <c r="E67" s="1"/>
      <c r="F67" s="1"/>
      <c r="G67" s="1"/>
      <c r="H67" s="1"/>
      <c r="I67" s="1"/>
      <c r="J67" s="1"/>
      <c r="K67" s="1"/>
      <c r="L67" s="1"/>
    </row>
    <row r="68" spans="1:12" x14ac:dyDescent="0.25">
      <c r="A68" s="1"/>
      <c r="B68" s="1"/>
      <c r="C68" s="1"/>
      <c r="D68" s="1"/>
      <c r="E68" s="1"/>
      <c r="F68" s="1"/>
      <c r="G68" s="1"/>
      <c r="H68" s="1"/>
      <c r="I68" s="1"/>
      <c r="J68" s="1"/>
      <c r="K68" s="1"/>
      <c r="L68" s="1"/>
    </row>
    <row r="69" spans="1:12" x14ac:dyDescent="0.25">
      <c r="A69" s="1"/>
      <c r="B69" s="1"/>
      <c r="C69" s="1"/>
      <c r="D69" s="1"/>
      <c r="E69" s="1"/>
      <c r="F69" s="1"/>
      <c r="G69" s="1"/>
      <c r="H69" s="1"/>
      <c r="I69" s="1"/>
      <c r="J69" s="1"/>
      <c r="K69" s="1"/>
      <c r="L69" s="1"/>
    </row>
    <row r="70" spans="1:12" x14ac:dyDescent="0.25">
      <c r="A70" s="1"/>
      <c r="B70" s="1"/>
      <c r="C70" s="1"/>
      <c r="D70" s="1"/>
      <c r="E70" s="1"/>
      <c r="F70" s="1"/>
      <c r="G70" s="1"/>
      <c r="H70" s="1"/>
      <c r="I70" s="1"/>
      <c r="J70" s="1"/>
      <c r="K70" s="1"/>
      <c r="L70" s="1"/>
    </row>
    <row r="71" spans="1:12" x14ac:dyDescent="0.25">
      <c r="A71" s="1"/>
      <c r="B71" s="1"/>
      <c r="C71" s="1"/>
      <c r="D71" s="1"/>
      <c r="E71" s="1"/>
      <c r="F71" s="1"/>
      <c r="G71" s="1"/>
      <c r="H71" s="1"/>
      <c r="I71" s="1"/>
      <c r="J71" s="1"/>
      <c r="K71" s="1"/>
      <c r="L71" s="1"/>
    </row>
    <row r="72" spans="1:12" x14ac:dyDescent="0.25">
      <c r="A72" s="1"/>
      <c r="B72" s="1"/>
      <c r="C72" s="1"/>
      <c r="D72" s="1"/>
      <c r="E72" s="1"/>
      <c r="F72" s="1"/>
      <c r="G72" s="1"/>
      <c r="H72" s="1"/>
      <c r="I72" s="1"/>
      <c r="J72" s="1"/>
      <c r="K72" s="1"/>
      <c r="L72" s="1"/>
    </row>
    <row r="73" spans="1:12" x14ac:dyDescent="0.25">
      <c r="A73" s="1"/>
      <c r="B73" s="1"/>
      <c r="C73" s="1"/>
      <c r="D73" s="1"/>
      <c r="E73" s="1"/>
      <c r="F73" s="1"/>
      <c r="G73" s="1"/>
      <c r="H73" s="1"/>
      <c r="I73" s="1"/>
      <c r="J73" s="1"/>
      <c r="K73" s="1"/>
      <c r="L73" s="1"/>
    </row>
    <row r="74" spans="1:12" x14ac:dyDescent="0.25">
      <c r="A74" s="1"/>
      <c r="B74" s="1"/>
      <c r="C74" s="1"/>
      <c r="D74" s="1"/>
      <c r="E74" s="1"/>
      <c r="F74" s="1"/>
      <c r="G74" s="1"/>
      <c r="H74" s="1"/>
      <c r="I74" s="1"/>
      <c r="J74" s="1"/>
      <c r="K74" s="1"/>
      <c r="L74" s="1"/>
    </row>
    <row r="75" spans="1:12" x14ac:dyDescent="0.25">
      <c r="A75" s="1"/>
      <c r="B75" s="1"/>
      <c r="C75" s="1"/>
      <c r="D75" s="1"/>
      <c r="E75" s="1"/>
      <c r="F75" s="1"/>
      <c r="G75" s="1"/>
      <c r="H75" s="1"/>
      <c r="I75" s="1"/>
      <c r="J75" s="1"/>
      <c r="K75" s="1"/>
      <c r="L75" s="1"/>
    </row>
    <row r="76" spans="1:12" x14ac:dyDescent="0.25">
      <c r="A76" s="1"/>
      <c r="B76" s="1"/>
      <c r="C76" s="1"/>
      <c r="D76" s="1"/>
      <c r="E76" s="1"/>
      <c r="F76" s="1"/>
      <c r="G76" s="1"/>
      <c r="H76" s="1"/>
      <c r="I76" s="1"/>
      <c r="J76" s="1"/>
      <c r="K76" s="1"/>
      <c r="L76" s="1"/>
    </row>
    <row r="77" spans="1:12" x14ac:dyDescent="0.25">
      <c r="A77" s="1"/>
      <c r="B77" s="1"/>
      <c r="C77" s="1"/>
      <c r="D77" s="1"/>
      <c r="E77" s="1"/>
      <c r="F77" s="1"/>
      <c r="G77" s="1"/>
      <c r="H77" s="1"/>
      <c r="I77" s="1"/>
      <c r="J77" s="1"/>
      <c r="K77" s="1"/>
      <c r="L77" s="1"/>
    </row>
    <row r="78" spans="1:12" x14ac:dyDescent="0.25">
      <c r="A78" s="1"/>
      <c r="B78" s="1"/>
      <c r="C78" s="1"/>
      <c r="D78" s="1"/>
      <c r="E78" s="1"/>
      <c r="F78" s="1"/>
      <c r="G78" s="1"/>
      <c r="H78" s="1"/>
      <c r="I78" s="1"/>
      <c r="J78" s="1"/>
      <c r="K78" s="1"/>
      <c r="L78" s="1"/>
    </row>
    <row r="79" spans="1:12" x14ac:dyDescent="0.25">
      <c r="A79" s="1"/>
      <c r="B79" s="1"/>
      <c r="C79" s="1"/>
      <c r="D79" s="1"/>
      <c r="E79" s="1"/>
      <c r="F79" s="1"/>
      <c r="G79" s="1"/>
      <c r="H79" s="1"/>
      <c r="I79" s="1"/>
      <c r="J79" s="1"/>
      <c r="K79" s="1"/>
      <c r="L79" s="1"/>
    </row>
    <row r="80" spans="1:12" x14ac:dyDescent="0.25">
      <c r="A80" s="1"/>
      <c r="B80" s="1"/>
      <c r="C80" s="1"/>
      <c r="D80" s="1"/>
      <c r="E80" s="1"/>
      <c r="F80" s="1"/>
      <c r="G80" s="1"/>
      <c r="H80" s="1"/>
      <c r="I80" s="1"/>
      <c r="J80" s="1"/>
      <c r="K80" s="1"/>
      <c r="L80" s="1"/>
    </row>
    <row r="81" spans="1:12" x14ac:dyDescent="0.25">
      <c r="A81" s="1"/>
      <c r="B81" s="1"/>
      <c r="C81" s="1"/>
      <c r="D81" s="1"/>
      <c r="E81" s="1"/>
      <c r="F81" s="1"/>
      <c r="G81" s="1"/>
      <c r="H81" s="1"/>
      <c r="I81" s="1"/>
      <c r="J81" s="1"/>
      <c r="K81" s="1"/>
      <c r="L81" s="1"/>
    </row>
    <row r="82" spans="1:12" x14ac:dyDescent="0.25">
      <c r="A82" s="1"/>
      <c r="B82" s="1"/>
      <c r="C82" s="1"/>
      <c r="D82" s="1"/>
      <c r="E82" s="1"/>
      <c r="F82" s="1"/>
      <c r="G82" s="1"/>
      <c r="H82" s="1"/>
      <c r="I82" s="1"/>
      <c r="J82" s="1"/>
      <c r="K82" s="1"/>
      <c r="L82" s="1"/>
    </row>
    <row r="83" spans="1:12" x14ac:dyDescent="0.25">
      <c r="A83" s="1"/>
      <c r="B83" s="1"/>
      <c r="C83" s="1"/>
      <c r="D83" s="1"/>
      <c r="E83" s="1"/>
      <c r="F83" s="1"/>
      <c r="G83" s="1"/>
      <c r="H83" s="1"/>
      <c r="I83" s="1"/>
      <c r="J83" s="1"/>
      <c r="K83" s="1"/>
      <c r="L83" s="1"/>
    </row>
    <row r="84" spans="1:12" x14ac:dyDescent="0.25">
      <c r="A84" s="1"/>
      <c r="B84" s="1"/>
      <c r="C84" s="1"/>
      <c r="D84" s="1"/>
      <c r="E84" s="1"/>
      <c r="F84" s="1"/>
      <c r="G84" s="1"/>
      <c r="H84" s="1"/>
      <c r="I84" s="1"/>
      <c r="J84" s="1"/>
      <c r="K84" s="1"/>
      <c r="L84" s="1"/>
    </row>
    <row r="85" spans="1:12" x14ac:dyDescent="0.25">
      <c r="A85" s="1"/>
      <c r="B85" s="1"/>
      <c r="C85" s="1"/>
      <c r="D85" s="1"/>
      <c r="E85" s="1"/>
      <c r="F85" s="1"/>
      <c r="G85" s="1"/>
      <c r="H85" s="1"/>
      <c r="I85" s="1"/>
      <c r="J85" s="1"/>
      <c r="K85" s="1"/>
      <c r="L85" s="1"/>
    </row>
    <row r="86" spans="1:12" x14ac:dyDescent="0.25">
      <c r="A86" s="1"/>
      <c r="B86" s="1"/>
      <c r="C86" s="1"/>
      <c r="D86" s="1"/>
      <c r="E86" s="1"/>
      <c r="F86" s="1"/>
      <c r="G86" s="1"/>
      <c r="H86" s="1"/>
      <c r="I86" s="1"/>
      <c r="J86" s="1"/>
      <c r="K86" s="1"/>
      <c r="L86" s="1"/>
    </row>
    <row r="87" spans="1:12" x14ac:dyDescent="0.25">
      <c r="A87" s="1"/>
      <c r="B87" s="1"/>
      <c r="C87" s="1"/>
      <c r="D87" s="1"/>
      <c r="E87" s="1"/>
      <c r="F87" s="1"/>
      <c r="G87" s="1"/>
      <c r="H87" s="1"/>
      <c r="I87" s="1"/>
      <c r="J87" s="1"/>
      <c r="K87" s="1"/>
      <c r="L87" s="1"/>
    </row>
    <row r="88" spans="1:12" x14ac:dyDescent="0.25">
      <c r="A88" s="1"/>
      <c r="B88" s="1"/>
      <c r="C88" s="1"/>
      <c r="D88" s="1"/>
      <c r="E88" s="1"/>
      <c r="F88" s="1"/>
      <c r="G88" s="1"/>
      <c r="H88" s="1"/>
      <c r="I88" s="1"/>
      <c r="J88" s="1"/>
      <c r="K88" s="1"/>
      <c r="L88" s="1"/>
    </row>
    <row r="89" spans="1:12" x14ac:dyDescent="0.25">
      <c r="A89" s="1"/>
      <c r="B89" s="1"/>
      <c r="C89" s="1"/>
      <c r="D89" s="1"/>
      <c r="E89" s="1"/>
      <c r="F89" s="1"/>
      <c r="G89" s="1"/>
      <c r="H89" s="1"/>
      <c r="I89" s="1"/>
      <c r="J89" s="1"/>
      <c r="K89" s="1"/>
      <c r="L89" s="1"/>
    </row>
    <row r="90" spans="1:12" x14ac:dyDescent="0.25">
      <c r="A90" s="1"/>
      <c r="B90" s="1"/>
      <c r="C90" s="1"/>
      <c r="D90" s="1"/>
      <c r="E90" s="1"/>
      <c r="F90" s="1"/>
      <c r="G90" s="1"/>
      <c r="H90" s="1"/>
      <c r="I90" s="1"/>
      <c r="J90" s="1"/>
      <c r="K90" s="1"/>
      <c r="L90" s="1"/>
    </row>
    <row r="91" spans="1:12" x14ac:dyDescent="0.25">
      <c r="A91" s="1"/>
      <c r="B91" s="1"/>
      <c r="C91" s="1"/>
      <c r="D91" s="1"/>
      <c r="E91" s="1"/>
      <c r="F91" s="1"/>
      <c r="G91" s="1"/>
      <c r="H91" s="1"/>
      <c r="I91" s="1"/>
      <c r="J91" s="1"/>
      <c r="K91" s="1"/>
      <c r="L91" s="1"/>
    </row>
    <row r="92" spans="1:12" x14ac:dyDescent="0.25">
      <c r="A92" s="1"/>
      <c r="B92" s="1"/>
      <c r="C92" s="1"/>
      <c r="D92" s="1"/>
      <c r="E92" s="1"/>
      <c r="F92" s="1"/>
      <c r="G92" s="1"/>
      <c r="H92" s="1"/>
      <c r="I92" s="1"/>
      <c r="J92" s="1"/>
      <c r="K92" s="1"/>
      <c r="L92" s="1"/>
    </row>
    <row r="93" spans="1:12" x14ac:dyDescent="0.25">
      <c r="A93" s="1"/>
      <c r="B93" s="1"/>
      <c r="C93" s="1"/>
      <c r="D93" s="1"/>
      <c r="E93" s="1"/>
      <c r="F93" s="1"/>
      <c r="G93" s="1"/>
      <c r="H93" s="1"/>
      <c r="I93" s="1"/>
      <c r="J93" s="1"/>
      <c r="K93" s="1"/>
      <c r="L93" s="1"/>
    </row>
    <row r="94" spans="1:12" x14ac:dyDescent="0.25">
      <c r="A94" s="1"/>
      <c r="B94" s="1"/>
      <c r="C94" s="1"/>
      <c r="D94" s="1"/>
      <c r="E94" s="1"/>
      <c r="F94" s="1"/>
      <c r="G94" s="1"/>
      <c r="H94" s="1"/>
      <c r="I94" s="1"/>
      <c r="J94" s="1"/>
      <c r="K94" s="1"/>
      <c r="L94" s="1"/>
    </row>
    <row r="95" spans="1:12" x14ac:dyDescent="0.25">
      <c r="A95" s="1"/>
      <c r="B95" s="1"/>
      <c r="C95" s="1"/>
      <c r="D95" s="1"/>
      <c r="E95" s="1"/>
      <c r="F95" s="1"/>
      <c r="G95" s="1"/>
      <c r="H95" s="1"/>
      <c r="I95" s="1"/>
      <c r="J95" s="1"/>
      <c r="K95" s="1"/>
      <c r="L95" s="1"/>
    </row>
    <row r="96" spans="1:12" x14ac:dyDescent="0.25">
      <c r="A96" s="1"/>
      <c r="B96" s="1"/>
      <c r="C96" s="1"/>
      <c r="D96" s="1"/>
      <c r="E96" s="1"/>
      <c r="F96" s="1"/>
      <c r="G96" s="1"/>
      <c r="H96" s="1"/>
      <c r="I96" s="1"/>
      <c r="J96" s="1"/>
      <c r="K96" s="1"/>
      <c r="L96" s="1"/>
    </row>
    <row r="97" spans="1:12" x14ac:dyDescent="0.25">
      <c r="A97" s="1"/>
      <c r="B97" s="1"/>
      <c r="C97" s="1"/>
      <c r="D97" s="1"/>
      <c r="E97" s="1"/>
      <c r="F97" s="1"/>
      <c r="G97" s="1"/>
      <c r="H97" s="1"/>
      <c r="I97" s="1"/>
      <c r="J97" s="1"/>
      <c r="K97" s="1"/>
      <c r="L97" s="1"/>
    </row>
    <row r="98" spans="1:12" x14ac:dyDescent="0.25">
      <c r="A98" s="1"/>
      <c r="B98" s="1"/>
      <c r="C98" s="1"/>
      <c r="D98" s="1"/>
      <c r="E98" s="1"/>
      <c r="F98" s="1"/>
      <c r="G98" s="1"/>
      <c r="H98" s="1"/>
      <c r="I98" s="1"/>
      <c r="J98" s="1"/>
      <c r="K98" s="1"/>
      <c r="L98" s="1"/>
    </row>
    <row r="99" spans="1:12" x14ac:dyDescent="0.25">
      <c r="A99" s="1"/>
      <c r="B99" s="1"/>
      <c r="C99" s="1"/>
      <c r="D99" s="1"/>
      <c r="E99" s="1"/>
      <c r="F99" s="1"/>
      <c r="G99" s="1"/>
      <c r="H99" s="1"/>
      <c r="I99" s="1"/>
      <c r="J99" s="1"/>
      <c r="K99" s="1"/>
      <c r="L99" s="1"/>
    </row>
    <row r="100" spans="1:12" x14ac:dyDescent="0.25">
      <c r="A100" s="1"/>
      <c r="B100" s="1"/>
      <c r="C100" s="1"/>
      <c r="D100" s="1"/>
      <c r="E100" s="1"/>
      <c r="F100" s="1"/>
      <c r="G100" s="1"/>
      <c r="H100" s="1"/>
      <c r="I100" s="1"/>
      <c r="J100" s="1"/>
      <c r="K100" s="1"/>
      <c r="L100" s="1"/>
    </row>
    <row r="101" spans="1:12" x14ac:dyDescent="0.25">
      <c r="A101" s="1"/>
      <c r="B101" s="1"/>
      <c r="C101" s="1"/>
      <c r="D101" s="1"/>
      <c r="E101" s="1"/>
      <c r="F101" s="1"/>
      <c r="G101" s="1"/>
      <c r="H101" s="1"/>
      <c r="I101" s="1"/>
      <c r="J101" s="1"/>
      <c r="K101" s="1"/>
      <c r="L101" s="1"/>
    </row>
    <row r="102" spans="1:12" x14ac:dyDescent="0.25">
      <c r="A102" s="1"/>
      <c r="B102" s="1"/>
      <c r="C102" s="1"/>
      <c r="D102" s="1"/>
      <c r="E102" s="1"/>
      <c r="F102" s="1"/>
      <c r="G102" s="1"/>
      <c r="H102" s="1"/>
      <c r="I102" s="1"/>
      <c r="J102" s="1"/>
      <c r="K102" s="1"/>
      <c r="L102" s="1"/>
    </row>
    <row r="103" spans="1:12" x14ac:dyDescent="0.25">
      <c r="A103" s="1"/>
      <c r="B103" s="1"/>
      <c r="C103" s="1"/>
      <c r="D103" s="1"/>
      <c r="E103" s="1"/>
      <c r="F103" s="1"/>
      <c r="G103" s="1"/>
      <c r="H103" s="1"/>
      <c r="I103" s="1"/>
      <c r="J103" s="1"/>
      <c r="K103" s="1"/>
      <c r="L103" s="1"/>
    </row>
    <row r="104" spans="1:12" x14ac:dyDescent="0.25">
      <c r="A104" s="1"/>
      <c r="B104" s="1"/>
      <c r="C104" s="1"/>
      <c r="D104" s="1"/>
      <c r="E104" s="1"/>
      <c r="F104" s="1"/>
      <c r="G104" s="1"/>
      <c r="H104" s="1"/>
      <c r="I104" s="1"/>
      <c r="J104" s="1"/>
      <c r="K104" s="1"/>
      <c r="L104" s="1"/>
    </row>
    <row r="105" spans="1:12" x14ac:dyDescent="0.25">
      <c r="A105" s="1"/>
      <c r="B105" s="1"/>
      <c r="C105" s="1"/>
      <c r="D105" s="1"/>
      <c r="E105" s="1"/>
      <c r="F105" s="1"/>
      <c r="G105" s="1"/>
      <c r="H105" s="1"/>
      <c r="I105" s="1"/>
      <c r="J105" s="1"/>
      <c r="K105" s="1"/>
      <c r="L105" s="1"/>
    </row>
    <row r="106" spans="1:12" x14ac:dyDescent="0.25">
      <c r="A106" s="1"/>
      <c r="B106" s="1"/>
      <c r="C106" s="1"/>
      <c r="D106" s="1"/>
      <c r="E106" s="1"/>
      <c r="F106" s="1"/>
      <c r="G106" s="1"/>
      <c r="H106" s="1"/>
      <c r="I106" s="1"/>
      <c r="J106" s="1"/>
      <c r="K106" s="1"/>
      <c r="L106" s="1"/>
    </row>
    <row r="107" spans="1:12" x14ac:dyDescent="0.25">
      <c r="A107" s="1"/>
      <c r="B107" s="1"/>
      <c r="C107" s="1"/>
      <c r="D107" s="1"/>
      <c r="E107" s="1"/>
      <c r="F107" s="1"/>
      <c r="G107" s="1"/>
      <c r="H107" s="1"/>
      <c r="I107" s="1"/>
      <c r="J107" s="1"/>
      <c r="K107" s="1"/>
      <c r="L107" s="1"/>
    </row>
    <row r="108" spans="1:12" x14ac:dyDescent="0.25">
      <c r="A108" s="1"/>
      <c r="B108" s="1"/>
      <c r="C108" s="1"/>
      <c r="D108" s="1"/>
      <c r="E108" s="1"/>
      <c r="F108" s="1"/>
      <c r="G108" s="1"/>
      <c r="H108" s="1"/>
      <c r="I108" s="1"/>
      <c r="J108" s="1"/>
      <c r="K108" s="1"/>
      <c r="L108" s="1"/>
    </row>
    <row r="109" spans="1:12" x14ac:dyDescent="0.25">
      <c r="A109" s="1"/>
      <c r="B109" s="1"/>
      <c r="C109" s="1"/>
      <c r="D109" s="1"/>
      <c r="E109" s="1"/>
      <c r="F109" s="1"/>
      <c r="G109" s="1"/>
      <c r="H109" s="1"/>
      <c r="I109" s="1"/>
      <c r="J109" s="1"/>
      <c r="K109" s="1"/>
      <c r="L109" s="1"/>
    </row>
    <row r="110" spans="1:12" x14ac:dyDescent="0.25">
      <c r="A110" s="1"/>
      <c r="B110" s="1"/>
      <c r="C110" s="1"/>
      <c r="D110" s="1"/>
      <c r="E110" s="1"/>
      <c r="F110" s="1"/>
      <c r="G110" s="1"/>
      <c r="H110" s="1"/>
      <c r="I110" s="1"/>
      <c r="J110" s="1"/>
      <c r="K110" s="1"/>
      <c r="L110" s="1"/>
    </row>
    <row r="111" spans="1:12" x14ac:dyDescent="0.25">
      <c r="A111" s="1"/>
      <c r="B111" s="1"/>
      <c r="C111" s="1"/>
      <c r="D111" s="1"/>
      <c r="E111" s="1"/>
      <c r="F111" s="1"/>
      <c r="G111" s="1"/>
      <c r="H111" s="1"/>
      <c r="I111" s="1"/>
      <c r="J111" s="1"/>
      <c r="K111" s="1"/>
      <c r="L111" s="1"/>
    </row>
    <row r="112" spans="1:12" x14ac:dyDescent="0.25">
      <c r="A112" s="1"/>
      <c r="B112" s="1"/>
      <c r="C112" s="1"/>
      <c r="D112" s="1"/>
      <c r="E112" s="1"/>
      <c r="F112" s="1"/>
      <c r="G112" s="1"/>
      <c r="H112" s="1"/>
      <c r="I112" s="1"/>
      <c r="J112" s="1"/>
      <c r="K112" s="1"/>
      <c r="L112" s="1"/>
    </row>
    <row r="113" spans="1:12" x14ac:dyDescent="0.25">
      <c r="A113" s="1"/>
      <c r="B113" s="1"/>
      <c r="C113" s="1"/>
      <c r="D113" s="1"/>
      <c r="E113" s="1"/>
      <c r="F113" s="1"/>
      <c r="G113" s="1"/>
      <c r="H113" s="1"/>
      <c r="I113" s="1"/>
      <c r="J113" s="1"/>
      <c r="K113" s="1"/>
      <c r="L113" s="1"/>
    </row>
    <row r="114" spans="1:12" x14ac:dyDescent="0.25">
      <c r="A114" s="1"/>
      <c r="B114" s="1"/>
      <c r="C114" s="1"/>
      <c r="D114" s="1"/>
      <c r="E114" s="1"/>
      <c r="F114" s="1"/>
      <c r="G114" s="1"/>
      <c r="H114" s="1"/>
      <c r="I114" s="1"/>
      <c r="J114" s="1"/>
      <c r="K114" s="1"/>
      <c r="L114" s="1"/>
    </row>
    <row r="115" spans="1:12" x14ac:dyDescent="0.25">
      <c r="A115" s="1"/>
      <c r="B115" s="1"/>
      <c r="C115" s="1"/>
      <c r="D115" s="1"/>
      <c r="E115" s="1"/>
      <c r="F115" s="1"/>
      <c r="G115" s="1"/>
      <c r="H115" s="1"/>
      <c r="I115" s="1"/>
      <c r="J115" s="1"/>
      <c r="K115" s="1"/>
      <c r="L115" s="1"/>
    </row>
    <row r="116" spans="1:12" x14ac:dyDescent="0.25">
      <c r="A116" s="1"/>
      <c r="B116" s="1"/>
      <c r="C116" s="1"/>
      <c r="D116" s="1"/>
      <c r="E116" s="1"/>
      <c r="F116" s="1"/>
      <c r="G116" s="1"/>
      <c r="H116" s="1"/>
      <c r="I116" s="1"/>
      <c r="J116" s="1"/>
      <c r="K116" s="1"/>
      <c r="L116" s="1"/>
    </row>
    <row r="117" spans="1:12" x14ac:dyDescent="0.25">
      <c r="A117" s="1"/>
      <c r="B117" s="1"/>
      <c r="C117" s="1"/>
      <c r="D117" s="1"/>
      <c r="E117" s="1"/>
      <c r="F117" s="1"/>
      <c r="G117" s="1"/>
      <c r="H117" s="1"/>
      <c r="I117" s="1"/>
      <c r="J117" s="1"/>
      <c r="K117" s="1"/>
      <c r="L117" s="1"/>
    </row>
    <row r="118" spans="1:12" x14ac:dyDescent="0.25">
      <c r="A118" s="1"/>
      <c r="B118" s="1"/>
      <c r="C118" s="1"/>
      <c r="D118" s="1"/>
      <c r="E118" s="1"/>
      <c r="F118" s="1"/>
      <c r="G118" s="1"/>
      <c r="H118" s="1"/>
      <c r="I118" s="1"/>
      <c r="J118" s="1"/>
      <c r="K118" s="1"/>
      <c r="L118" s="1"/>
    </row>
    <row r="119" spans="1:12" x14ac:dyDescent="0.25">
      <c r="A119" s="1"/>
      <c r="B119" s="1"/>
      <c r="C119" s="1"/>
      <c r="D119" s="1"/>
      <c r="E119" s="1"/>
      <c r="F119" s="1"/>
      <c r="G119" s="1"/>
      <c r="H119" s="1"/>
      <c r="I119" s="1"/>
      <c r="J119" s="1"/>
      <c r="K119" s="1"/>
      <c r="L119" s="1"/>
    </row>
    <row r="120" spans="1:12" x14ac:dyDescent="0.25">
      <c r="A120" s="1"/>
      <c r="B120" s="1"/>
      <c r="C120" s="1"/>
      <c r="D120" s="1"/>
      <c r="E120" s="1"/>
      <c r="F120" s="1"/>
      <c r="G120" s="1"/>
      <c r="H120" s="1"/>
      <c r="I120" s="1"/>
      <c r="J120" s="1"/>
      <c r="K120" s="1"/>
      <c r="L120" s="1"/>
    </row>
    <row r="121" spans="1:12" x14ac:dyDescent="0.25">
      <c r="A121" s="1"/>
      <c r="B121" s="1"/>
      <c r="C121" s="1"/>
      <c r="D121" s="1"/>
      <c r="E121" s="1"/>
      <c r="F121" s="1"/>
      <c r="G121" s="1"/>
      <c r="H121" s="1"/>
      <c r="I121" s="1"/>
      <c r="J121" s="1"/>
      <c r="K121" s="1"/>
      <c r="L121" s="1"/>
    </row>
    <row r="122" spans="1:12" x14ac:dyDescent="0.25">
      <c r="A122" s="1"/>
      <c r="B122" s="1"/>
      <c r="C122" s="1"/>
      <c r="D122" s="1"/>
      <c r="E122" s="1"/>
      <c r="F122" s="1"/>
      <c r="G122" s="1"/>
      <c r="H122" s="1"/>
      <c r="I122" s="1"/>
      <c r="J122" s="1"/>
      <c r="K122" s="1"/>
      <c r="L122" s="1"/>
    </row>
    <row r="123" spans="1:12" x14ac:dyDescent="0.25">
      <c r="A123" s="1"/>
      <c r="B123" s="1"/>
      <c r="C123" s="1"/>
      <c r="D123" s="1"/>
      <c r="E123" s="1"/>
      <c r="F123" s="1"/>
      <c r="G123" s="1"/>
      <c r="H123" s="1"/>
      <c r="I123" s="1"/>
      <c r="J123" s="1"/>
      <c r="K123" s="1"/>
      <c r="L123" s="1"/>
    </row>
    <row r="124" spans="1:12" x14ac:dyDescent="0.25">
      <c r="A124" s="1"/>
      <c r="B124" s="1"/>
      <c r="C124" s="1"/>
      <c r="D124" s="1"/>
      <c r="E124" s="1"/>
      <c r="F124" s="1"/>
      <c r="G124" s="1"/>
      <c r="H124" s="1"/>
      <c r="I124" s="1"/>
      <c r="J124" s="1"/>
      <c r="K124" s="1"/>
      <c r="L124" s="1"/>
    </row>
    <row r="125" spans="1:12" x14ac:dyDescent="0.25">
      <c r="A125" s="1"/>
      <c r="B125" s="1"/>
      <c r="C125" s="1"/>
      <c r="D125" s="1"/>
      <c r="E125" s="1"/>
      <c r="F125" s="1"/>
      <c r="G125" s="1"/>
      <c r="H125" s="1"/>
      <c r="I125" s="1"/>
      <c r="J125" s="1"/>
      <c r="K125" s="1"/>
      <c r="L125" s="1"/>
    </row>
    <row r="126" spans="1:12" x14ac:dyDescent="0.25">
      <c r="A126" s="1"/>
      <c r="B126" s="1"/>
      <c r="C126" s="1"/>
      <c r="D126" s="1"/>
      <c r="E126" s="1"/>
      <c r="F126" s="1"/>
      <c r="G126" s="1"/>
      <c r="H126" s="1"/>
      <c r="I126" s="1"/>
      <c r="J126" s="1"/>
      <c r="K126" s="1"/>
      <c r="L126" s="1"/>
    </row>
    <row r="127" spans="1:12" x14ac:dyDescent="0.25">
      <c r="A127" s="1"/>
      <c r="B127" s="1"/>
      <c r="C127" s="1"/>
      <c r="D127" s="1"/>
      <c r="E127" s="1"/>
      <c r="F127" s="1"/>
      <c r="G127" s="1"/>
      <c r="H127" s="1"/>
      <c r="I127" s="1"/>
      <c r="J127" s="1"/>
      <c r="K127" s="1"/>
      <c r="L127" s="1"/>
    </row>
    <row r="128" spans="1:12" x14ac:dyDescent="0.25">
      <c r="A128" s="1"/>
      <c r="B128" s="1"/>
      <c r="C128" s="1"/>
      <c r="D128" s="1"/>
      <c r="E128" s="1"/>
      <c r="F128" s="1"/>
      <c r="G128" s="1"/>
      <c r="H128" s="1"/>
      <c r="I128" s="1"/>
      <c r="J128" s="1"/>
      <c r="K128" s="1"/>
      <c r="L128" s="1"/>
    </row>
    <row r="129" spans="1:12" x14ac:dyDescent="0.25">
      <c r="A129" s="1"/>
      <c r="B129" s="1"/>
      <c r="C129" s="1"/>
      <c r="D129" s="1"/>
      <c r="E129" s="1"/>
      <c r="F129" s="1"/>
      <c r="G129" s="1"/>
      <c r="H129" s="1"/>
      <c r="I129" s="1"/>
      <c r="J129" s="1"/>
      <c r="K129" s="1"/>
      <c r="L129" s="1"/>
    </row>
    <row r="130" spans="1:12" x14ac:dyDescent="0.25">
      <c r="A130" s="1"/>
      <c r="B130" s="1"/>
      <c r="C130" s="1"/>
      <c r="D130" s="1"/>
      <c r="E130" s="1"/>
      <c r="F130" s="1"/>
      <c r="G130" s="1"/>
      <c r="H130" s="1"/>
      <c r="I130" s="1"/>
      <c r="J130" s="1"/>
      <c r="K130" s="1"/>
      <c r="L130" s="1"/>
    </row>
    <row r="131" spans="1:12" x14ac:dyDescent="0.25">
      <c r="A131" s="1"/>
      <c r="B131" s="1"/>
      <c r="C131" s="1"/>
      <c r="D131" s="1"/>
      <c r="E131" s="1"/>
      <c r="F131" s="1"/>
      <c r="G131" s="1"/>
      <c r="H131" s="1"/>
      <c r="I131" s="1"/>
      <c r="J131" s="1"/>
      <c r="K131" s="1"/>
      <c r="L131" s="1"/>
    </row>
    <row r="132" spans="1:12" x14ac:dyDescent="0.25">
      <c r="A132" s="1"/>
      <c r="B132" s="1"/>
      <c r="C132" s="1"/>
      <c r="D132" s="1"/>
      <c r="E132" s="1"/>
      <c r="F132" s="1"/>
      <c r="G132" s="1"/>
      <c r="H132" s="1"/>
      <c r="I132" s="1"/>
      <c r="J132" s="1"/>
      <c r="K132" s="1"/>
      <c r="L132" s="1"/>
    </row>
    <row r="133" spans="1:12" x14ac:dyDescent="0.25">
      <c r="A133" s="1"/>
      <c r="B133" s="1"/>
      <c r="C133" s="1"/>
      <c r="D133" s="1"/>
      <c r="E133" s="1"/>
      <c r="F133" s="1"/>
      <c r="G133" s="1"/>
      <c r="H133" s="1"/>
      <c r="I133" s="1"/>
      <c r="J133" s="1"/>
      <c r="K133" s="1"/>
      <c r="L133" s="1"/>
    </row>
    <row r="134" spans="1:12" x14ac:dyDescent="0.25">
      <c r="A134" s="1"/>
      <c r="B134" s="1"/>
      <c r="C134" s="1"/>
      <c r="D134" s="1"/>
      <c r="E134" s="1"/>
      <c r="F134" s="1"/>
      <c r="G134" s="1"/>
      <c r="H134" s="1"/>
      <c r="I134" s="1"/>
      <c r="J134" s="1"/>
      <c r="K134" s="1"/>
      <c r="L134" s="1"/>
    </row>
    <row r="135" spans="1:12" x14ac:dyDescent="0.25">
      <c r="A135" s="1"/>
      <c r="B135" s="1"/>
      <c r="C135" s="1"/>
      <c r="D135" s="1"/>
      <c r="E135" s="1"/>
      <c r="F135" s="1"/>
      <c r="G135" s="1"/>
      <c r="H135" s="1"/>
      <c r="I135" s="1"/>
      <c r="J135" s="1"/>
      <c r="K135" s="1"/>
      <c r="L135" s="1"/>
    </row>
    <row r="136" spans="1:12" x14ac:dyDescent="0.25">
      <c r="A136" s="1"/>
      <c r="B136" s="1"/>
      <c r="C136" s="1"/>
      <c r="D136" s="1"/>
      <c r="E136" s="1"/>
      <c r="F136" s="1"/>
      <c r="G136" s="1"/>
      <c r="H136" s="1"/>
      <c r="I136" s="1"/>
      <c r="J136" s="1"/>
      <c r="K136" s="1"/>
      <c r="L136" s="1"/>
    </row>
    <row r="137" spans="1:12" x14ac:dyDescent="0.25">
      <c r="A137" s="1"/>
      <c r="B137" s="1"/>
      <c r="C137" s="1"/>
      <c r="D137" s="1"/>
      <c r="E137" s="1"/>
      <c r="F137" s="1"/>
      <c r="G137" s="1"/>
      <c r="H137" s="1"/>
      <c r="I137" s="1"/>
      <c r="J137" s="1"/>
      <c r="K137" s="1"/>
      <c r="L137" s="1"/>
    </row>
    <row r="138" spans="1:12" x14ac:dyDescent="0.25">
      <c r="A138" s="1"/>
      <c r="B138" s="1"/>
      <c r="C138" s="1"/>
      <c r="D138" s="1"/>
      <c r="E138" s="1"/>
      <c r="F138" s="1"/>
      <c r="G138" s="1"/>
      <c r="H138" s="1"/>
      <c r="I138" s="1"/>
      <c r="J138" s="1"/>
      <c r="K138" s="1"/>
      <c r="L138" s="1"/>
    </row>
    <row r="139" spans="1:12" x14ac:dyDescent="0.25">
      <c r="A139" s="1"/>
      <c r="B139" s="1"/>
      <c r="C139" s="1"/>
      <c r="D139" s="1"/>
      <c r="E139" s="1"/>
      <c r="F139" s="1"/>
      <c r="G139" s="1"/>
      <c r="H139" s="1"/>
      <c r="I139" s="1"/>
      <c r="J139" s="1"/>
      <c r="K139" s="1"/>
      <c r="L139" s="1"/>
    </row>
    <row r="140" spans="1:12" x14ac:dyDescent="0.25">
      <c r="A140" s="1"/>
      <c r="B140" s="1"/>
      <c r="C140" s="1"/>
      <c r="D140" s="1"/>
      <c r="E140" s="1"/>
      <c r="F140" s="1"/>
      <c r="G140" s="1"/>
      <c r="H140" s="1"/>
      <c r="I140" s="1"/>
      <c r="J140" s="1"/>
      <c r="K140" s="1"/>
      <c r="L140" s="1"/>
    </row>
    <row r="141" spans="1:12" x14ac:dyDescent="0.25">
      <c r="A141" s="1"/>
      <c r="B141" s="1"/>
      <c r="C141" s="1"/>
      <c r="D141" s="1"/>
      <c r="E141" s="1"/>
      <c r="F141" s="1"/>
      <c r="G141" s="1"/>
      <c r="H141" s="1"/>
      <c r="I141" s="1"/>
      <c r="J141" s="1"/>
      <c r="K141" s="1"/>
      <c r="L141" s="1"/>
    </row>
    <row r="142" spans="1:12" x14ac:dyDescent="0.25">
      <c r="A142" s="1"/>
      <c r="B142" s="1"/>
      <c r="C142" s="1"/>
      <c r="D142" s="1"/>
      <c r="E142" s="1"/>
      <c r="F142" s="1"/>
      <c r="G142" s="1"/>
      <c r="H142" s="1"/>
      <c r="I142" s="1"/>
      <c r="J142" s="1"/>
      <c r="K142" s="1"/>
      <c r="L142" s="1"/>
    </row>
    <row r="143" spans="1:12" x14ac:dyDescent="0.25">
      <c r="A143" s="1"/>
      <c r="B143" s="1"/>
      <c r="C143" s="1"/>
      <c r="D143" s="1"/>
      <c r="E143" s="1"/>
      <c r="F143" s="1"/>
      <c r="G143" s="1"/>
      <c r="H143" s="1"/>
      <c r="I143" s="1"/>
      <c r="J143" s="1"/>
      <c r="K143" s="1"/>
      <c r="L143" s="1"/>
    </row>
    <row r="144" spans="1:12" x14ac:dyDescent="0.25">
      <c r="A144" s="1"/>
      <c r="B144" s="1"/>
      <c r="C144" s="1"/>
      <c r="D144" s="1"/>
      <c r="E144" s="1"/>
      <c r="F144" s="1"/>
      <c r="G144" s="1"/>
      <c r="H144" s="1"/>
      <c r="I144" s="1"/>
      <c r="J144" s="1"/>
      <c r="K144" s="1"/>
      <c r="L144" s="1"/>
    </row>
    <row r="145" spans="1:12" x14ac:dyDescent="0.25">
      <c r="A145" s="1"/>
      <c r="B145" s="1"/>
      <c r="C145" s="1"/>
      <c r="D145" s="1"/>
      <c r="E145" s="1"/>
      <c r="F145" s="1"/>
      <c r="G145" s="1"/>
      <c r="H145" s="1"/>
      <c r="I145" s="1"/>
      <c r="J145" s="1"/>
      <c r="K145" s="1"/>
      <c r="L145" s="1"/>
    </row>
    <row r="146" spans="1:12" x14ac:dyDescent="0.25">
      <c r="A146" s="1"/>
      <c r="B146" s="1"/>
      <c r="C146" s="1"/>
      <c r="D146" s="1"/>
      <c r="E146" s="1"/>
      <c r="F146" s="1"/>
      <c r="G146" s="1"/>
      <c r="H146" s="1"/>
      <c r="I146" s="1"/>
      <c r="J146" s="1"/>
      <c r="K146" s="1"/>
      <c r="L146" s="1"/>
    </row>
    <row r="147" spans="1:12" x14ac:dyDescent="0.25">
      <c r="A147" s="1"/>
      <c r="B147" s="1"/>
      <c r="C147" s="1"/>
      <c r="D147" s="1"/>
      <c r="E147" s="1"/>
      <c r="F147" s="1"/>
      <c r="G147" s="1"/>
      <c r="H147" s="1"/>
      <c r="I147" s="1"/>
      <c r="J147" s="1"/>
      <c r="K147" s="1"/>
      <c r="L147" s="1"/>
    </row>
    <row r="148" spans="1:12" x14ac:dyDescent="0.25">
      <c r="A148" s="1"/>
      <c r="B148" s="1"/>
      <c r="C148" s="1"/>
      <c r="D148" s="1"/>
      <c r="E148" s="1"/>
      <c r="F148" s="1"/>
      <c r="G148" s="1"/>
      <c r="H148" s="1"/>
      <c r="I148" s="1"/>
      <c r="J148" s="1"/>
      <c r="K148" s="1"/>
      <c r="L148" s="1"/>
    </row>
    <row r="149" spans="1:12" x14ac:dyDescent="0.25">
      <c r="A149" s="1"/>
      <c r="B149" s="1"/>
      <c r="C149" s="1"/>
      <c r="D149" s="1"/>
      <c r="E149" s="1"/>
      <c r="F149" s="1"/>
      <c r="G149" s="1"/>
      <c r="H149" s="1"/>
      <c r="I149" s="1"/>
      <c r="J149" s="1"/>
      <c r="K149" s="1"/>
      <c r="L149" s="1"/>
    </row>
    <row r="150" spans="1:12" x14ac:dyDescent="0.25">
      <c r="A150" s="1"/>
      <c r="B150" s="1"/>
      <c r="C150" s="1"/>
      <c r="D150" s="1"/>
      <c r="E150" s="1"/>
      <c r="F150" s="1"/>
      <c r="G150" s="1"/>
      <c r="H150" s="1"/>
      <c r="I150" s="1"/>
      <c r="J150" s="1"/>
      <c r="K150" s="1"/>
      <c r="L150" s="1"/>
    </row>
    <row r="151" spans="1:12" x14ac:dyDescent="0.25">
      <c r="A151" s="1"/>
      <c r="B151" s="1"/>
      <c r="C151" s="1"/>
      <c r="D151" s="1"/>
      <c r="E151" s="1"/>
      <c r="F151" s="1"/>
      <c r="G151" s="1"/>
      <c r="H151" s="1"/>
      <c r="I151" s="1"/>
      <c r="J151" s="1"/>
      <c r="K151" s="1"/>
      <c r="L151" s="1"/>
    </row>
    <row r="152" spans="1:12" x14ac:dyDescent="0.25">
      <c r="A152" s="1"/>
      <c r="B152" s="1"/>
      <c r="C152" s="1"/>
      <c r="D152" s="1"/>
      <c r="E152" s="1"/>
      <c r="F152" s="1"/>
      <c r="G152" s="1"/>
      <c r="H152" s="1"/>
      <c r="I152" s="1"/>
      <c r="J152" s="1"/>
      <c r="K152" s="1"/>
      <c r="L152" s="1"/>
    </row>
    <row r="153" spans="1:12" x14ac:dyDescent="0.25">
      <c r="A153" s="1"/>
      <c r="B153" s="1"/>
      <c r="C153" s="1"/>
      <c r="D153" s="1"/>
      <c r="E153" s="1"/>
      <c r="F153" s="1"/>
      <c r="G153" s="1"/>
      <c r="H153" s="1"/>
      <c r="I153" s="1"/>
      <c r="J153" s="1"/>
      <c r="K153" s="1"/>
      <c r="L153" s="1"/>
    </row>
    <row r="154" spans="1:12" x14ac:dyDescent="0.25">
      <c r="A154" s="1"/>
      <c r="B154" s="1"/>
      <c r="C154" s="1"/>
      <c r="D154" s="1"/>
      <c r="E154" s="1"/>
      <c r="F154" s="1"/>
      <c r="G154" s="1"/>
      <c r="H154" s="1"/>
      <c r="I154" s="1"/>
      <c r="J154" s="1"/>
      <c r="K154" s="1"/>
      <c r="L154" s="1"/>
    </row>
    <row r="155" spans="1:12" x14ac:dyDescent="0.25">
      <c r="A155" s="1"/>
      <c r="B155" s="1"/>
      <c r="C155" s="1"/>
      <c r="D155" s="1"/>
      <c r="E155" s="1"/>
      <c r="F155" s="1"/>
      <c r="G155" s="1"/>
      <c r="H155" s="1"/>
      <c r="I155" s="1"/>
      <c r="J155" s="1"/>
      <c r="K155" s="1"/>
      <c r="L155" s="1"/>
    </row>
    <row r="156" spans="1:12" x14ac:dyDescent="0.25">
      <c r="A156" s="1"/>
      <c r="B156" s="1"/>
      <c r="C156" s="1"/>
      <c r="D156" s="1"/>
      <c r="E156" s="1"/>
      <c r="F156" s="1"/>
      <c r="G156" s="1"/>
      <c r="H156" s="1"/>
      <c r="I156" s="1"/>
      <c r="J156" s="1"/>
      <c r="K156" s="1"/>
      <c r="L156" s="1"/>
    </row>
    <row r="157" spans="1:12" x14ac:dyDescent="0.25">
      <c r="A157" s="1"/>
      <c r="B157" s="1"/>
      <c r="C157" s="1"/>
      <c r="D157" s="1"/>
      <c r="E157" s="1"/>
      <c r="F157" s="1"/>
      <c r="G157" s="1"/>
      <c r="H157" s="1"/>
      <c r="I157" s="1"/>
      <c r="J157" s="1"/>
      <c r="K157" s="1"/>
      <c r="L157" s="1"/>
    </row>
    <row r="158" spans="1:12" x14ac:dyDescent="0.25">
      <c r="A158" s="1"/>
      <c r="B158" s="1"/>
      <c r="C158" s="1"/>
      <c r="D158" s="1"/>
      <c r="E158" s="1"/>
      <c r="F158" s="1"/>
      <c r="G158" s="1"/>
      <c r="H158" s="1"/>
      <c r="I158" s="1"/>
      <c r="J158" s="1"/>
      <c r="K158" s="1"/>
      <c r="L158" s="1"/>
    </row>
    <row r="159" spans="1:12" x14ac:dyDescent="0.25">
      <c r="A159" s="1"/>
      <c r="B159" s="1"/>
      <c r="C159" s="1"/>
      <c r="D159" s="1"/>
      <c r="E159" s="1"/>
      <c r="F159" s="1"/>
      <c r="G159" s="1"/>
      <c r="H159" s="1"/>
      <c r="I159" s="1"/>
      <c r="J159" s="1"/>
      <c r="K159" s="1"/>
      <c r="L159" s="1"/>
    </row>
    <row r="160" spans="1:12" x14ac:dyDescent="0.25">
      <c r="A160" s="1"/>
      <c r="B160" s="1"/>
      <c r="C160" s="1"/>
      <c r="D160" s="1"/>
      <c r="E160" s="1"/>
      <c r="F160" s="1"/>
      <c r="G160" s="1"/>
      <c r="H160" s="1"/>
      <c r="I160" s="1"/>
      <c r="J160" s="1"/>
      <c r="K160" s="1"/>
      <c r="L160" s="1"/>
    </row>
    <row r="161" spans="1:12" x14ac:dyDescent="0.25">
      <c r="A161" s="1"/>
      <c r="B161" s="1"/>
      <c r="C161" s="1"/>
      <c r="D161" s="1"/>
      <c r="E161" s="1"/>
      <c r="F161" s="1"/>
      <c r="G161" s="1"/>
      <c r="H161" s="1"/>
      <c r="I161" s="1"/>
      <c r="J161" s="1"/>
      <c r="K161" s="1"/>
      <c r="L161" s="1"/>
    </row>
    <row r="162" spans="1:12" x14ac:dyDescent="0.25">
      <c r="A162" s="1"/>
      <c r="B162" s="1"/>
      <c r="C162" s="1"/>
      <c r="D162" s="1"/>
      <c r="E162" s="1"/>
      <c r="F162" s="1"/>
      <c r="G162" s="1"/>
      <c r="H162" s="1"/>
      <c r="I162" s="1"/>
      <c r="J162" s="1"/>
      <c r="K162" s="1"/>
      <c r="L162" s="1"/>
    </row>
    <row r="163" spans="1:12" x14ac:dyDescent="0.25">
      <c r="A163" s="1"/>
      <c r="B163" s="1"/>
      <c r="C163" s="1"/>
      <c r="D163" s="1"/>
      <c r="E163" s="1"/>
      <c r="F163" s="1"/>
      <c r="G163" s="1"/>
      <c r="H163" s="1"/>
      <c r="I163" s="1"/>
      <c r="J163" s="1"/>
      <c r="K163" s="1"/>
      <c r="L163" s="1"/>
    </row>
    <row r="164" spans="1:12" x14ac:dyDescent="0.25">
      <c r="A164" s="1"/>
      <c r="B164" s="1"/>
      <c r="C164" s="1"/>
      <c r="D164" s="1"/>
      <c r="E164" s="1"/>
      <c r="F164" s="1"/>
      <c r="G164" s="1"/>
      <c r="H164" s="1"/>
      <c r="I164" s="1"/>
      <c r="J164" s="1"/>
      <c r="K164" s="1"/>
      <c r="L164" s="1"/>
    </row>
    <row r="165" spans="1:12" x14ac:dyDescent="0.25">
      <c r="A165" s="1"/>
      <c r="B165" s="1"/>
      <c r="C165" s="1"/>
      <c r="D165" s="1"/>
      <c r="E165" s="1"/>
      <c r="F165" s="1"/>
      <c r="G165" s="1"/>
      <c r="H165" s="1"/>
      <c r="I165" s="1"/>
      <c r="J165" s="1"/>
      <c r="K165" s="1"/>
      <c r="L165" s="1"/>
    </row>
    <row r="166" spans="1:12" x14ac:dyDescent="0.25">
      <c r="A166" s="1"/>
      <c r="B166" s="1"/>
      <c r="C166" s="1"/>
      <c r="D166" s="1"/>
      <c r="E166" s="1"/>
      <c r="F166" s="1"/>
      <c r="G166" s="1"/>
      <c r="H166" s="1"/>
      <c r="I166" s="1"/>
      <c r="J166" s="1"/>
      <c r="K166" s="1"/>
      <c r="L166" s="1"/>
    </row>
    <row r="167" spans="1:12" x14ac:dyDescent="0.25">
      <c r="A167" s="1"/>
      <c r="B167" s="1"/>
      <c r="C167" s="1"/>
      <c r="D167" s="1"/>
      <c r="E167" s="1"/>
      <c r="F167" s="1"/>
      <c r="G167" s="1"/>
      <c r="H167" s="1"/>
      <c r="I167" s="1"/>
      <c r="J167" s="1"/>
      <c r="K167" s="1"/>
      <c r="L167" s="1"/>
    </row>
    <row r="168" spans="1:12" x14ac:dyDescent="0.25">
      <c r="A168" s="1"/>
      <c r="B168" s="1"/>
      <c r="C168" s="1"/>
      <c r="D168" s="1"/>
      <c r="E168" s="1"/>
      <c r="F168" s="1"/>
      <c r="G168" s="1"/>
      <c r="H168" s="1"/>
      <c r="I168" s="1"/>
      <c r="J168" s="1"/>
      <c r="K168" s="1"/>
      <c r="L168" s="1"/>
    </row>
    <row r="169" spans="1:12" x14ac:dyDescent="0.25">
      <c r="A169" s="1"/>
      <c r="B169" s="1"/>
      <c r="C169" s="1"/>
      <c r="D169" s="1"/>
      <c r="E169" s="1"/>
      <c r="F169" s="1"/>
      <c r="G169" s="1"/>
      <c r="H169" s="1"/>
      <c r="I169" s="1"/>
      <c r="J169" s="1"/>
      <c r="K169" s="1"/>
      <c r="L169" s="1"/>
    </row>
    <row r="170" spans="1:12" x14ac:dyDescent="0.25">
      <c r="A170" s="1"/>
      <c r="B170" s="1"/>
      <c r="C170" s="1"/>
      <c r="D170" s="1"/>
      <c r="E170" s="1"/>
      <c r="F170" s="1"/>
      <c r="G170" s="1"/>
      <c r="H170" s="1"/>
      <c r="I170" s="1"/>
      <c r="J170" s="1"/>
      <c r="K170" s="1"/>
      <c r="L170" s="1"/>
    </row>
    <row r="171" spans="1:12" x14ac:dyDescent="0.25">
      <c r="A171" s="1"/>
      <c r="B171" s="1"/>
      <c r="C171" s="1"/>
      <c r="D171" s="1"/>
      <c r="E171" s="1"/>
      <c r="F171" s="1"/>
      <c r="G171" s="1"/>
      <c r="H171" s="1"/>
      <c r="I171" s="1"/>
      <c r="J171" s="1"/>
      <c r="K171" s="1"/>
      <c r="L171" s="1"/>
    </row>
    <row r="172" spans="1:12" x14ac:dyDescent="0.25">
      <c r="A172" s="1"/>
      <c r="B172" s="1"/>
      <c r="C172" s="1"/>
      <c r="D172" s="1"/>
      <c r="E172" s="1"/>
      <c r="F172" s="1"/>
      <c r="G172" s="1"/>
      <c r="H172" s="1"/>
      <c r="I172" s="1"/>
      <c r="J172" s="1"/>
      <c r="K172" s="1"/>
      <c r="L172" s="1"/>
    </row>
    <row r="173" spans="1:12" x14ac:dyDescent="0.25">
      <c r="A173" s="1"/>
      <c r="B173" s="1"/>
      <c r="C173" s="1"/>
      <c r="D173" s="1"/>
      <c r="E173" s="1"/>
      <c r="F173" s="1"/>
      <c r="G173" s="1"/>
      <c r="H173" s="1"/>
      <c r="I173" s="1"/>
      <c r="J173" s="1"/>
      <c r="K173" s="1"/>
      <c r="L173" s="1"/>
    </row>
    <row r="174" spans="1:12" x14ac:dyDescent="0.25">
      <c r="A174" s="1"/>
      <c r="B174" s="1"/>
      <c r="C174" s="1"/>
      <c r="D174" s="1"/>
      <c r="E174" s="1"/>
      <c r="F174" s="1"/>
      <c r="G174" s="1"/>
      <c r="H174" s="1"/>
      <c r="I174" s="1"/>
      <c r="J174" s="1"/>
      <c r="K174" s="1"/>
      <c r="L174" s="1"/>
    </row>
    <row r="175" spans="1:12" x14ac:dyDescent="0.25">
      <c r="A175" s="1"/>
      <c r="B175" s="1"/>
      <c r="C175" s="1"/>
      <c r="D175" s="1"/>
      <c r="E175" s="1"/>
      <c r="F175" s="1"/>
      <c r="G175" s="1"/>
      <c r="H175" s="1"/>
      <c r="I175" s="1"/>
      <c r="J175" s="1"/>
      <c r="K175" s="1"/>
      <c r="L175" s="1"/>
    </row>
    <row r="176" spans="1:12" x14ac:dyDescent="0.25">
      <c r="A176" s="1"/>
      <c r="B176" s="1"/>
      <c r="C176" s="1"/>
      <c r="D176" s="1"/>
      <c r="E176" s="1"/>
      <c r="F176" s="1"/>
      <c r="G176" s="1"/>
      <c r="H176" s="1"/>
      <c r="I176" s="1"/>
      <c r="J176" s="1"/>
      <c r="K176" s="1"/>
      <c r="L176" s="1"/>
    </row>
    <row r="177" spans="1:12" x14ac:dyDescent="0.25">
      <c r="A177" s="1"/>
      <c r="B177" s="1"/>
      <c r="C177" s="1"/>
      <c r="D177" s="1"/>
      <c r="E177" s="1"/>
      <c r="F177" s="1"/>
      <c r="G177" s="1"/>
      <c r="H177" s="1"/>
      <c r="I177" s="1"/>
      <c r="J177" s="1"/>
      <c r="K177" s="1"/>
      <c r="L177" s="1"/>
    </row>
    <row r="178" spans="1:12" x14ac:dyDescent="0.25">
      <c r="A178" s="1"/>
      <c r="B178" s="1"/>
      <c r="C178" s="1"/>
      <c r="D178" s="1"/>
      <c r="E178" s="1"/>
      <c r="F178" s="1"/>
      <c r="G178" s="1"/>
      <c r="H178" s="1"/>
      <c r="I178" s="1"/>
      <c r="J178" s="1"/>
      <c r="K178" s="1"/>
      <c r="L178" s="1"/>
    </row>
    <row r="179" spans="1:12" x14ac:dyDescent="0.25">
      <c r="A179" s="1"/>
      <c r="B179" s="1"/>
      <c r="C179" s="1"/>
      <c r="D179" s="1"/>
      <c r="E179" s="1"/>
      <c r="F179" s="1"/>
      <c r="G179" s="1"/>
      <c r="H179" s="1"/>
      <c r="I179" s="1"/>
      <c r="J179" s="1"/>
      <c r="K179" s="1"/>
      <c r="L179" s="1"/>
    </row>
    <row r="180" spans="1:12" x14ac:dyDescent="0.25">
      <c r="A180" s="1"/>
      <c r="B180" s="1"/>
      <c r="C180" s="1"/>
      <c r="D180" s="1"/>
      <c r="E180" s="1"/>
      <c r="F180" s="1"/>
      <c r="G180" s="1"/>
      <c r="H180" s="1"/>
      <c r="I180" s="1"/>
      <c r="J180" s="1"/>
      <c r="K180" s="1"/>
      <c r="L180" s="1"/>
    </row>
  </sheetData>
  <mergeCells count="70">
    <mergeCell ref="C27:D27"/>
    <mergeCell ref="C28:D28"/>
    <mergeCell ref="C29:D29"/>
    <mergeCell ref="C30:D30"/>
    <mergeCell ref="F27:K27"/>
    <mergeCell ref="F28:K28"/>
    <mergeCell ref="F29:K29"/>
    <mergeCell ref="F30:L30"/>
    <mergeCell ref="A32:D32"/>
    <mergeCell ref="A33:D33"/>
    <mergeCell ref="F31:L31"/>
    <mergeCell ref="F15:K15"/>
    <mergeCell ref="F16:K16"/>
    <mergeCell ref="F17:K17"/>
    <mergeCell ref="C15:D15"/>
    <mergeCell ref="C16:D16"/>
    <mergeCell ref="F26:L26"/>
    <mergeCell ref="F22:L22"/>
    <mergeCell ref="F18:L18"/>
    <mergeCell ref="C22:D22"/>
    <mergeCell ref="C19:D19"/>
    <mergeCell ref="F19:K19"/>
    <mergeCell ref="C20:D20"/>
    <mergeCell ref="C24:D24"/>
    <mergeCell ref="H50:K50"/>
    <mergeCell ref="A37:L37"/>
    <mergeCell ref="A34:D34"/>
    <mergeCell ref="A35:D35"/>
    <mergeCell ref="A36:L36"/>
    <mergeCell ref="H42:K42"/>
    <mergeCell ref="H39:K39"/>
    <mergeCell ref="H40:K40"/>
    <mergeCell ref="H41:K41"/>
    <mergeCell ref="F35:L35"/>
    <mergeCell ref="H43:K43"/>
    <mergeCell ref="H48:K48"/>
    <mergeCell ref="H49:K49"/>
    <mergeCell ref="F24:K24"/>
    <mergeCell ref="C25:D25"/>
    <mergeCell ref="F25:K25"/>
    <mergeCell ref="C26:D26"/>
    <mergeCell ref="C1:L1"/>
    <mergeCell ref="C3:L3"/>
    <mergeCell ref="C4:L4"/>
    <mergeCell ref="A13:L13"/>
    <mergeCell ref="A9:L9"/>
    <mergeCell ref="A8:L8"/>
    <mergeCell ref="A5:L5"/>
    <mergeCell ref="A7:L7"/>
    <mergeCell ref="C12:L12"/>
    <mergeCell ref="A10:L10"/>
    <mergeCell ref="C11:L11"/>
    <mergeCell ref="C17:D17"/>
    <mergeCell ref="N24:O24"/>
    <mergeCell ref="N25:O25"/>
    <mergeCell ref="N26:O26"/>
    <mergeCell ref="N15:O15"/>
    <mergeCell ref="N16:O16"/>
    <mergeCell ref="N17:O17"/>
    <mergeCell ref="N22:O22"/>
    <mergeCell ref="N23:O23"/>
    <mergeCell ref="N18:O18"/>
    <mergeCell ref="N19:O19"/>
    <mergeCell ref="N21:O21"/>
    <mergeCell ref="C18:D18"/>
    <mergeCell ref="C23:D23"/>
    <mergeCell ref="F23:K23"/>
    <mergeCell ref="F20:K20"/>
    <mergeCell ref="C21:D21"/>
    <mergeCell ref="F21:K21"/>
  </mergeCells>
  <pageMargins left="0.511811023622047" right="0.511811023622047" top="0.196850393700787" bottom="0" header="0.31496062992126" footer="0.31496062992126"/>
  <pageSetup paperSize="9" scale="83" orientation="portrait" horizontalDpi="4294967293" r:id="rId1"/>
  <headerFooter scaleWithDoc="0" alignWithMargins="0">
    <oddHeader xml:space="preserve">&amp;R
</oddHeader>
  </headerFooter>
  <drawing r:id="rId2"/>
  <legacyDrawing r:id="rId3"/>
  <extLst>
    <ext xmlns:x14="http://schemas.microsoft.com/office/spreadsheetml/2009/9/main" uri="{CCE6A557-97BC-4b89-ADB6-D9C93CAAB3DF}">
      <x14:dataValidations xmlns:xm="http://schemas.microsoft.com/office/excel/2006/main" count="4">
        <x14:dataValidation type="list" allowBlank="1" showInputMessage="1" xr:uid="{00000000-0002-0000-0A00-000000000000}">
          <x14:formula1>
            <xm:f>DATABASE!#REF!</xm:f>
          </x14:formula1>
          <xm:sqref>N15:O15 N23:O23 N19:O19</xm:sqref>
        </x14:dataValidation>
        <x14:dataValidation type="list" allowBlank="1" showInputMessage="1" xr:uid="{00000000-0002-0000-0A00-000001000000}">
          <x14:formula1>
            <xm:f>DATABASE!$B$77:$B$82</xm:f>
          </x14:formula1>
          <xm:sqref>H48:K48</xm:sqref>
        </x14:dataValidation>
        <x14:dataValidation type="list" allowBlank="1" showInputMessage="1" xr:uid="{00000000-0002-0000-0A00-000002000000}">
          <x14:formula1>
            <xm:f>DATABASE!$B$3:$B$67</xm:f>
          </x14:formula1>
          <xm:sqref>F15:K15 F19:K19 F23:K23 F27:K27</xm:sqref>
        </x14:dataValidation>
        <x14:dataValidation type="list" allowBlank="1" showInputMessage="1" xr:uid="{00000000-0002-0000-0A00-000003000000}">
          <x14:formula1>
            <xm:f>DATABASE!$W$103:$W$116</xm:f>
          </x14:formula1>
          <xm:sqref>C12:L12</xm:sqref>
        </x14:dataValidation>
      </x14:dataValidations>
    </ext>
  </extLs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9">
    <tabColor rgb="FFFFFF00"/>
  </sheetPr>
  <dimension ref="C2:AD98"/>
  <sheetViews>
    <sheetView tabSelected="1" topLeftCell="C1" zoomScale="90" zoomScaleNormal="90" workbookViewId="0">
      <selection activeCell="U17" sqref="U17"/>
    </sheetView>
  </sheetViews>
  <sheetFormatPr defaultColWidth="9.140625" defaultRowHeight="12.75" x14ac:dyDescent="0.2"/>
  <cols>
    <col min="1" max="1" width="9.140625" style="33"/>
    <col min="2" max="2" width="4.28515625" style="33" customWidth="1"/>
    <col min="3" max="4" width="2.42578125" style="33" customWidth="1"/>
    <col min="5" max="5" width="6" style="33" customWidth="1"/>
    <col min="6" max="6" width="30.7109375" style="33" customWidth="1"/>
    <col min="7" max="7" width="2.28515625" style="33" customWidth="1"/>
    <col min="8" max="8" width="8.5703125" style="33" customWidth="1"/>
    <col min="9" max="9" width="5.140625" style="33" customWidth="1"/>
    <col min="10" max="10" width="3.5703125" style="33" customWidth="1"/>
    <col min="11" max="11" width="25.42578125" style="33" customWidth="1"/>
    <col min="12" max="12" width="1" style="33" customWidth="1"/>
    <col min="13" max="13" width="3.28515625" style="33" customWidth="1"/>
    <col min="14" max="14" width="11.5703125" style="33" customWidth="1"/>
    <col min="15" max="15" width="1" style="33" customWidth="1"/>
    <col min="16" max="16" width="24.5703125" style="33" customWidth="1"/>
    <col min="17" max="17" width="13.140625" style="33" customWidth="1"/>
    <col min="18" max="18" width="1" style="33" customWidth="1"/>
    <col min="19" max="19" width="1.42578125" style="33" customWidth="1"/>
    <col min="20" max="20" width="1.140625" style="33" customWidth="1"/>
    <col min="21" max="21" width="41.140625" style="33" bestFit="1" customWidth="1"/>
    <col min="22" max="16384" width="9.140625" style="33"/>
  </cols>
  <sheetData>
    <row r="2" spans="3:25" ht="17.100000000000001" customHeight="1" x14ac:dyDescent="0.25">
      <c r="C2" s="27"/>
      <c r="D2" s="28"/>
      <c r="E2" s="28"/>
      <c r="F2" s="523" t="s">
        <v>181</v>
      </c>
      <c r="G2" s="523"/>
      <c r="H2" s="523"/>
      <c r="I2" s="523"/>
      <c r="J2" s="523"/>
      <c r="K2" s="523"/>
      <c r="L2" s="29"/>
      <c r="M2" s="27"/>
      <c r="N2" s="29"/>
      <c r="O2" s="29"/>
      <c r="P2" s="29"/>
      <c r="Q2" s="30" t="s">
        <v>182</v>
      </c>
      <c r="R2" s="30"/>
      <c r="S2" s="30"/>
      <c r="T2" s="31" t="s">
        <v>19</v>
      </c>
      <c r="U2" s="32" t="s">
        <v>207</v>
      </c>
    </row>
    <row r="3" spans="3:25" ht="13.5" customHeight="1" x14ac:dyDescent="0.3">
      <c r="C3" s="34"/>
      <c r="D3" s="35"/>
      <c r="E3" s="35"/>
      <c r="F3" s="524" t="s">
        <v>183</v>
      </c>
      <c r="G3" s="524"/>
      <c r="H3" s="524"/>
      <c r="I3" s="524"/>
      <c r="J3" s="524"/>
      <c r="K3" s="524"/>
      <c r="L3" s="36"/>
      <c r="M3" s="34"/>
      <c r="N3" s="36"/>
      <c r="O3" s="36"/>
      <c r="P3" s="36"/>
      <c r="Q3" s="315" t="s">
        <v>184</v>
      </c>
      <c r="R3" s="38"/>
      <c r="S3" s="38"/>
      <c r="T3" s="37" t="s">
        <v>19</v>
      </c>
      <c r="U3" s="39"/>
      <c r="W3" s="36"/>
      <c r="X3" s="40"/>
      <c r="Y3" s="36"/>
    </row>
    <row r="4" spans="3:25" ht="14.1" customHeight="1" x14ac:dyDescent="0.2">
      <c r="C4" s="34"/>
      <c r="D4" s="312"/>
      <c r="E4" s="312"/>
      <c r="F4" s="525" t="s">
        <v>456</v>
      </c>
      <c r="G4" s="526"/>
      <c r="H4" s="526"/>
      <c r="I4" s="526"/>
      <c r="J4" s="526"/>
      <c r="K4" s="526"/>
      <c r="L4" s="36"/>
      <c r="M4" s="41"/>
      <c r="N4" s="38"/>
      <c r="O4" s="38"/>
      <c r="P4" s="38"/>
      <c r="Q4" s="314" t="s">
        <v>185</v>
      </c>
      <c r="R4" s="314"/>
      <c r="S4" s="314"/>
      <c r="T4" s="315" t="s">
        <v>19</v>
      </c>
      <c r="U4" s="317" t="str">
        <f>P13</f>
        <v>16 Maret 2022</v>
      </c>
      <c r="W4" s="36"/>
      <c r="X4" s="40"/>
      <c r="Y4" s="36"/>
    </row>
    <row r="5" spans="3:25" ht="13.5" customHeight="1" x14ac:dyDescent="0.2">
      <c r="C5" s="34"/>
      <c r="D5" s="42"/>
      <c r="E5" s="42"/>
      <c r="F5" s="527" t="s">
        <v>457</v>
      </c>
      <c r="G5" s="527"/>
      <c r="H5" s="527"/>
      <c r="I5" s="527"/>
      <c r="J5" s="527"/>
      <c r="K5" s="527"/>
      <c r="L5" s="36"/>
      <c r="M5" s="41"/>
      <c r="N5" s="38"/>
      <c r="O5" s="38"/>
      <c r="P5" s="38"/>
      <c r="Q5" s="318" t="s">
        <v>186</v>
      </c>
      <c r="R5" s="314"/>
      <c r="S5" s="314"/>
      <c r="T5" s="319" t="s">
        <v>19</v>
      </c>
      <c r="U5" s="475" t="str">
        <f>H26</f>
        <v>Kampung Teluk Semanting dan Tanjung Batu</v>
      </c>
      <c r="W5" s="36"/>
      <c r="X5" s="40"/>
      <c r="Y5" s="36"/>
    </row>
    <row r="6" spans="3:25" ht="27.75" customHeight="1" x14ac:dyDescent="0.2">
      <c r="C6" s="34"/>
      <c r="D6" s="36"/>
      <c r="E6" s="36"/>
      <c r="F6" s="527" t="s">
        <v>673</v>
      </c>
      <c r="G6" s="527"/>
      <c r="H6" s="527"/>
      <c r="I6" s="527"/>
      <c r="J6" s="527"/>
      <c r="K6" s="527"/>
      <c r="L6" s="36"/>
      <c r="M6" s="41"/>
      <c r="N6" s="38"/>
      <c r="O6" s="38"/>
      <c r="P6" s="38"/>
      <c r="Q6" s="45" t="s">
        <v>187</v>
      </c>
      <c r="R6" s="38"/>
      <c r="S6" s="38"/>
      <c r="T6" s="46" t="s">
        <v>19</v>
      </c>
      <c r="U6" s="47" t="s">
        <v>445</v>
      </c>
      <c r="W6" s="36"/>
      <c r="X6" s="36"/>
      <c r="Y6" s="36"/>
    </row>
    <row r="7" spans="3:25" ht="15" x14ac:dyDescent="0.2">
      <c r="C7" s="34"/>
      <c r="D7" s="48"/>
      <c r="E7" s="48"/>
      <c r="F7" s="522" t="s">
        <v>188</v>
      </c>
      <c r="G7" s="522"/>
      <c r="H7" s="522"/>
      <c r="I7" s="522"/>
      <c r="J7" s="522"/>
      <c r="K7" s="522"/>
      <c r="L7" s="36"/>
      <c r="M7" s="41"/>
      <c r="N7" s="38"/>
      <c r="O7" s="38"/>
      <c r="P7" s="38"/>
      <c r="Q7" s="36"/>
      <c r="R7" s="36"/>
      <c r="S7" s="36"/>
      <c r="T7" s="36"/>
      <c r="U7" s="49"/>
      <c r="W7" s="36"/>
      <c r="X7" s="36"/>
      <c r="Y7" s="36"/>
    </row>
    <row r="8" spans="3:25" x14ac:dyDescent="0.2">
      <c r="C8" s="34"/>
      <c r="D8" s="50"/>
      <c r="E8" s="50"/>
      <c r="F8" s="515" t="s">
        <v>689</v>
      </c>
      <c r="G8" s="515"/>
      <c r="H8" s="515"/>
      <c r="I8" s="515"/>
      <c r="J8" s="515"/>
      <c r="K8" s="515"/>
      <c r="L8" s="36"/>
      <c r="M8" s="41"/>
      <c r="N8" s="38"/>
      <c r="O8" s="38"/>
      <c r="P8" s="38"/>
      <c r="Q8" s="36"/>
      <c r="R8" s="36"/>
      <c r="S8" s="36"/>
      <c r="T8" s="36"/>
      <c r="U8" s="49" t="s">
        <v>189</v>
      </c>
      <c r="W8" s="36"/>
      <c r="X8" s="36"/>
      <c r="Y8" s="36"/>
    </row>
    <row r="9" spans="3:25" ht="15.75" customHeight="1" x14ac:dyDescent="0.2">
      <c r="C9" s="34"/>
      <c r="D9" s="36"/>
      <c r="E9" s="36"/>
      <c r="F9" s="36"/>
      <c r="G9" s="36"/>
      <c r="H9" s="36"/>
      <c r="I9" s="36"/>
      <c r="J9" s="36"/>
      <c r="K9" s="36"/>
      <c r="L9" s="36"/>
      <c r="M9" s="41"/>
      <c r="N9" s="38"/>
      <c r="O9" s="38"/>
      <c r="P9" s="38"/>
      <c r="Q9" s="38"/>
      <c r="R9" s="38"/>
      <c r="S9" s="38"/>
      <c r="T9" s="38"/>
      <c r="U9" s="377" t="s">
        <v>444</v>
      </c>
      <c r="W9" s="36"/>
      <c r="X9" s="36"/>
      <c r="Y9" s="36"/>
    </row>
    <row r="10" spans="3:25" ht="6.75" customHeight="1" x14ac:dyDescent="0.2">
      <c r="C10" s="27"/>
      <c r="D10" s="29"/>
      <c r="E10" s="29"/>
      <c r="F10" s="29"/>
      <c r="G10" s="27"/>
      <c r="H10" s="29"/>
      <c r="I10" s="29"/>
      <c r="J10" s="29"/>
      <c r="K10" s="51"/>
      <c r="L10" s="36"/>
      <c r="M10" s="52"/>
      <c r="N10" s="30"/>
      <c r="O10" s="30"/>
      <c r="P10" s="30"/>
      <c r="Q10" s="30"/>
      <c r="R10" s="30"/>
      <c r="S10" s="30"/>
      <c r="T10" s="30"/>
      <c r="U10" s="53"/>
      <c r="W10" s="36"/>
      <c r="X10" s="36"/>
      <c r="Y10" s="36"/>
    </row>
    <row r="11" spans="3:25" ht="12" customHeight="1" x14ac:dyDescent="0.2">
      <c r="C11" s="516" t="s">
        <v>190</v>
      </c>
      <c r="D11" s="517"/>
      <c r="E11" s="517"/>
      <c r="F11" s="518"/>
      <c r="G11" s="516" t="s">
        <v>467</v>
      </c>
      <c r="H11" s="517"/>
      <c r="I11" s="517"/>
      <c r="J11" s="517"/>
      <c r="K11" s="518"/>
      <c r="L11" s="36"/>
      <c r="M11" s="41" t="s">
        <v>191</v>
      </c>
      <c r="N11" s="38" t="s">
        <v>192</v>
      </c>
      <c r="O11" s="54" t="s">
        <v>19</v>
      </c>
      <c r="P11" s="55" t="s">
        <v>681</v>
      </c>
      <c r="Q11" s="43" t="s">
        <v>182</v>
      </c>
      <c r="R11" s="44" t="s">
        <v>19</v>
      </c>
      <c r="S11" s="38"/>
      <c r="T11" s="38"/>
      <c r="U11" s="56" t="str">
        <f>P11</f>
        <v>Kp. Teluk Semanting</v>
      </c>
      <c r="W11" s="36"/>
      <c r="X11" s="36"/>
      <c r="Y11" s="36"/>
    </row>
    <row r="12" spans="3:25" ht="5.0999999999999996" customHeight="1" x14ac:dyDescent="0.2">
      <c r="C12" s="57"/>
      <c r="D12" s="58"/>
      <c r="E12" s="58"/>
      <c r="F12" s="59"/>
      <c r="G12" s="60"/>
      <c r="H12" s="60"/>
      <c r="I12" s="60"/>
      <c r="J12" s="60"/>
      <c r="K12" s="61"/>
      <c r="L12" s="36"/>
      <c r="M12" s="41"/>
      <c r="N12" s="38"/>
      <c r="O12" s="54"/>
      <c r="P12" s="38"/>
      <c r="Q12" s="43"/>
      <c r="R12" s="44"/>
      <c r="S12" s="38"/>
      <c r="T12" s="38"/>
      <c r="U12" s="39"/>
      <c r="W12" s="36"/>
      <c r="X12" s="36"/>
      <c r="Y12" s="36"/>
    </row>
    <row r="13" spans="3:25" x14ac:dyDescent="0.2">
      <c r="C13" s="41"/>
      <c r="D13" s="38"/>
      <c r="E13" s="38"/>
      <c r="F13" s="39"/>
      <c r="G13" s="38"/>
      <c r="H13" s="38"/>
      <c r="I13" s="38"/>
      <c r="J13" s="38"/>
      <c r="K13" s="39"/>
      <c r="L13" s="36"/>
      <c r="M13" s="41"/>
      <c r="N13" s="38" t="s">
        <v>193</v>
      </c>
      <c r="O13" s="54" t="s">
        <v>19</v>
      </c>
      <c r="P13" s="478" t="s">
        <v>670</v>
      </c>
      <c r="Q13" s="38" t="s">
        <v>186</v>
      </c>
      <c r="R13" s="44" t="s">
        <v>19</v>
      </c>
      <c r="S13" s="43"/>
      <c r="T13" s="44"/>
      <c r="U13" s="262" t="s">
        <v>682</v>
      </c>
      <c r="W13" s="36"/>
      <c r="X13" s="36"/>
      <c r="Y13" s="36"/>
    </row>
    <row r="14" spans="3:25" x14ac:dyDescent="0.2">
      <c r="C14" s="41" t="s">
        <v>194</v>
      </c>
      <c r="D14" s="38"/>
      <c r="E14" s="38"/>
      <c r="F14" s="39"/>
      <c r="G14" s="519" t="str">
        <f>VLOOKUP(SPT!F15,DATABASE!J3:K68,2,FALSE)</f>
        <v>Romy Oktavianto / 198010252009011004</v>
      </c>
      <c r="H14" s="513"/>
      <c r="I14" s="513"/>
      <c r="J14" s="513"/>
      <c r="K14" s="514"/>
      <c r="L14" s="36"/>
      <c r="M14" s="41"/>
      <c r="N14" s="38" t="s">
        <v>187</v>
      </c>
      <c r="O14" s="54" t="s">
        <v>19</v>
      </c>
      <c r="P14" s="55"/>
      <c r="Q14" s="38" t="s">
        <v>185</v>
      </c>
      <c r="R14" s="44" t="s">
        <v>19</v>
      </c>
      <c r="S14" s="44"/>
      <c r="T14" s="44"/>
      <c r="U14" s="479" t="s">
        <v>677</v>
      </c>
      <c r="W14" s="40"/>
      <c r="X14" s="36"/>
      <c r="Y14" s="36"/>
    </row>
    <row r="15" spans="3:25" x14ac:dyDescent="0.2">
      <c r="C15" s="62"/>
      <c r="D15" s="63"/>
      <c r="E15" s="63"/>
      <c r="F15" s="64"/>
      <c r="G15" s="63"/>
      <c r="H15" s="63"/>
      <c r="I15" s="63"/>
      <c r="J15" s="63"/>
      <c r="K15" s="64"/>
      <c r="L15" s="36"/>
      <c r="M15" s="41"/>
      <c r="N15" s="38"/>
      <c r="O15" s="38"/>
      <c r="P15" s="38"/>
      <c r="Q15" s="43" t="s">
        <v>195</v>
      </c>
      <c r="R15" s="44" t="s">
        <v>19</v>
      </c>
      <c r="S15" s="44"/>
      <c r="T15" s="44"/>
      <c r="U15" s="39"/>
      <c r="W15" s="40"/>
      <c r="X15" s="36"/>
      <c r="Y15" s="36"/>
    </row>
    <row r="16" spans="3:25" x14ac:dyDescent="0.2">
      <c r="C16" s="41" t="s">
        <v>196</v>
      </c>
      <c r="D16" s="38" t="s">
        <v>197</v>
      </c>
      <c r="E16" s="38"/>
      <c r="F16" s="39"/>
      <c r="G16" s="38" t="s">
        <v>196</v>
      </c>
      <c r="H16" s="520" t="str">
        <f>VLOOKUP(G14,DATABASE!K3:L68,2,FALSE)</f>
        <v>Pengatur Muda/ II.b</v>
      </c>
      <c r="I16" s="520"/>
      <c r="J16" s="520"/>
      <c r="K16" s="521"/>
      <c r="L16" s="36"/>
      <c r="M16" s="41"/>
      <c r="N16" s="38"/>
      <c r="O16" s="38"/>
      <c r="P16" s="38"/>
      <c r="Q16" s="38"/>
      <c r="R16" s="38"/>
      <c r="S16" s="44"/>
      <c r="T16" s="44"/>
      <c r="U16" s="39"/>
      <c r="W16" s="40"/>
      <c r="X16" s="36"/>
      <c r="Y16" s="36"/>
    </row>
    <row r="17" spans="3:30" ht="12.75" customHeight="1" x14ac:dyDescent="0.2">
      <c r="C17" s="41" t="s">
        <v>198</v>
      </c>
      <c r="D17" s="38" t="s">
        <v>7</v>
      </c>
      <c r="E17" s="38"/>
      <c r="F17" s="39"/>
      <c r="G17" s="38" t="s">
        <v>198</v>
      </c>
      <c r="H17" s="505" t="str">
        <f>VLOOKUP(G14,DATABASE!M3:N68,2,FALSE)</f>
        <v>Pelaksana</v>
      </c>
      <c r="I17" s="505"/>
      <c r="J17" s="505"/>
      <c r="K17" s="506"/>
      <c r="L17" s="36"/>
      <c r="M17" s="41"/>
      <c r="N17" s="38"/>
      <c r="O17" s="38"/>
      <c r="P17" s="38"/>
      <c r="Q17" s="38"/>
      <c r="R17" s="38"/>
      <c r="S17" s="38"/>
      <c r="T17" s="38"/>
      <c r="U17" s="39"/>
      <c r="X17" s="36"/>
      <c r="Y17" s="36"/>
      <c r="AD17" s="65"/>
    </row>
    <row r="18" spans="3:30" x14ac:dyDescent="0.2">
      <c r="C18" s="41"/>
      <c r="D18" s="38"/>
      <c r="E18" s="38"/>
      <c r="F18" s="39"/>
      <c r="G18" s="38"/>
      <c r="H18" s="505"/>
      <c r="I18" s="505"/>
      <c r="J18" s="505"/>
      <c r="K18" s="506"/>
      <c r="L18" s="36"/>
      <c r="M18" s="62"/>
      <c r="N18" s="63"/>
      <c r="O18" s="63"/>
      <c r="P18" s="470"/>
      <c r="Q18" s="63"/>
      <c r="R18" s="63"/>
      <c r="S18" s="63"/>
      <c r="T18" s="63"/>
      <c r="U18" s="471"/>
      <c r="W18" s="40"/>
      <c r="X18" s="36"/>
      <c r="Y18" s="36"/>
    </row>
    <row r="19" spans="3:30" ht="14.25" x14ac:dyDescent="0.2">
      <c r="C19" s="62" t="s">
        <v>200</v>
      </c>
      <c r="D19" s="63" t="s">
        <v>201</v>
      </c>
      <c r="E19" s="63"/>
      <c r="F19" s="64"/>
      <c r="G19" s="63" t="s">
        <v>200</v>
      </c>
      <c r="H19" s="63"/>
      <c r="I19" s="63"/>
      <c r="J19" s="63"/>
      <c r="K19" s="64"/>
      <c r="L19" s="36"/>
      <c r="M19" s="41" t="s">
        <v>202</v>
      </c>
      <c r="N19" s="38" t="s">
        <v>192</v>
      </c>
      <c r="O19" s="54" t="s">
        <v>19</v>
      </c>
      <c r="P19" s="55" t="str">
        <f>U13</f>
        <v>Kp. Tanjung Batu</v>
      </c>
      <c r="Q19" s="43" t="s">
        <v>182</v>
      </c>
      <c r="R19" s="44" t="s">
        <v>19</v>
      </c>
      <c r="S19" s="38"/>
      <c r="T19" s="38"/>
      <c r="U19" s="56" t="str">
        <f>P19</f>
        <v>Kp. Tanjung Batu</v>
      </c>
      <c r="W19" s="66"/>
      <c r="X19" s="36"/>
      <c r="Y19" s="36"/>
    </row>
    <row r="20" spans="3:30" ht="14.25" customHeight="1" x14ac:dyDescent="0.2">
      <c r="C20" s="67" t="s">
        <v>203</v>
      </c>
      <c r="D20" s="38"/>
      <c r="E20" s="38"/>
      <c r="F20" s="39"/>
      <c r="G20" s="507" t="str">
        <f>SPT!F31</f>
        <v>Melaksanakan Perjalanan Dinas Koordinasi Penyusunan Rencana Pengelolaan KPH, (Pengumpulan Data Sosial)</v>
      </c>
      <c r="H20" s="508"/>
      <c r="I20" s="508"/>
      <c r="J20" s="508"/>
      <c r="K20" s="509"/>
      <c r="L20" s="36"/>
      <c r="M20" s="41"/>
      <c r="N20" s="68" t="s">
        <v>193</v>
      </c>
      <c r="O20" s="69" t="s">
        <v>19</v>
      </c>
      <c r="P20" s="38" t="s">
        <v>677</v>
      </c>
      <c r="Q20" s="68" t="s">
        <v>186</v>
      </c>
      <c r="R20" s="46" t="s">
        <v>19</v>
      </c>
      <c r="S20" s="38"/>
      <c r="T20" s="38"/>
      <c r="U20" s="39" t="s">
        <v>207</v>
      </c>
      <c r="X20" s="70"/>
    </row>
    <row r="21" spans="3:30" ht="14.25" customHeight="1" x14ac:dyDescent="0.2">
      <c r="C21" s="41"/>
      <c r="D21" s="38"/>
      <c r="E21" s="38"/>
      <c r="F21" s="39"/>
      <c r="G21" s="510"/>
      <c r="H21" s="505"/>
      <c r="I21" s="505"/>
      <c r="J21" s="505"/>
      <c r="K21" s="506"/>
      <c r="L21" s="36"/>
      <c r="M21" s="41"/>
      <c r="N21" s="68" t="s">
        <v>187</v>
      </c>
      <c r="O21" s="69" t="s">
        <v>19</v>
      </c>
      <c r="P21" s="38"/>
      <c r="Q21" s="68" t="s">
        <v>185</v>
      </c>
      <c r="R21" s="46" t="s">
        <v>19</v>
      </c>
      <c r="S21" s="38"/>
      <c r="T21" s="38"/>
      <c r="U21" s="39" t="s">
        <v>671</v>
      </c>
    </row>
    <row r="22" spans="3:30" ht="20.25" customHeight="1" x14ac:dyDescent="0.2">
      <c r="C22" s="41"/>
      <c r="D22" s="38"/>
      <c r="E22" s="38"/>
      <c r="F22" s="39"/>
      <c r="G22" s="510"/>
      <c r="H22" s="505"/>
      <c r="I22" s="505"/>
      <c r="J22" s="505"/>
      <c r="K22" s="506"/>
      <c r="L22" s="36"/>
      <c r="M22" s="41"/>
      <c r="N22" s="38"/>
      <c r="O22" s="38"/>
      <c r="P22" s="38"/>
      <c r="Q22" s="45" t="s">
        <v>195</v>
      </c>
      <c r="R22" s="46" t="s">
        <v>19</v>
      </c>
      <c r="S22" s="38"/>
      <c r="T22" s="38"/>
      <c r="U22" s="39"/>
    </row>
    <row r="23" spans="3:30" ht="5.0999999999999996" customHeight="1" x14ac:dyDescent="0.2">
      <c r="C23" s="62"/>
      <c r="D23" s="63"/>
      <c r="E23" s="63"/>
      <c r="F23" s="64"/>
      <c r="G23" s="71"/>
      <c r="H23" s="460"/>
      <c r="I23" s="460"/>
      <c r="J23" s="460"/>
      <c r="K23" s="461"/>
      <c r="L23" s="36"/>
      <c r="M23" s="41"/>
      <c r="N23" s="38"/>
      <c r="O23" s="38"/>
      <c r="P23" s="38"/>
      <c r="Q23" s="38"/>
      <c r="R23" s="38"/>
      <c r="S23" s="38"/>
      <c r="T23" s="38"/>
      <c r="U23" s="39"/>
    </row>
    <row r="24" spans="3:30" x14ac:dyDescent="0.2">
      <c r="C24" s="74" t="s">
        <v>204</v>
      </c>
      <c r="D24" s="75"/>
      <c r="E24" s="75"/>
      <c r="F24" s="76"/>
      <c r="G24" s="75"/>
      <c r="H24" s="75"/>
      <c r="I24" s="75"/>
      <c r="J24" s="75"/>
      <c r="K24" s="76"/>
      <c r="L24" s="36"/>
      <c r="M24" s="41"/>
      <c r="N24" s="38"/>
      <c r="O24" s="38"/>
      <c r="P24" s="38"/>
      <c r="Q24" s="38"/>
      <c r="R24" s="38"/>
      <c r="S24" s="38"/>
      <c r="T24" s="38"/>
      <c r="U24" s="39"/>
    </row>
    <row r="25" spans="3:30" x14ac:dyDescent="0.2">
      <c r="C25" s="41" t="s">
        <v>196</v>
      </c>
      <c r="D25" s="38" t="s">
        <v>206</v>
      </c>
      <c r="E25" s="38"/>
      <c r="F25" s="39"/>
      <c r="G25" s="38" t="s">
        <v>196</v>
      </c>
      <c r="H25" s="511" t="s">
        <v>207</v>
      </c>
      <c r="I25" s="511"/>
      <c r="J25" s="511"/>
      <c r="K25" s="512"/>
      <c r="L25" s="36"/>
      <c r="M25" s="41"/>
      <c r="N25" s="38"/>
      <c r="O25" s="38"/>
      <c r="P25" s="38"/>
      <c r="Q25" s="38"/>
      <c r="R25" s="38"/>
      <c r="S25" s="38"/>
      <c r="T25" s="38"/>
      <c r="U25" s="39"/>
    </row>
    <row r="26" spans="3:30" x14ac:dyDescent="0.2">
      <c r="C26" s="41" t="s">
        <v>198</v>
      </c>
      <c r="D26" s="38" t="s">
        <v>208</v>
      </c>
      <c r="E26" s="38"/>
      <c r="F26" s="39"/>
      <c r="G26" s="38" t="s">
        <v>198</v>
      </c>
      <c r="H26" s="513" t="str">
        <f>SPT!F32</f>
        <v>Kampung Teluk Semanting dan Tanjung Batu</v>
      </c>
      <c r="I26" s="513"/>
      <c r="J26" s="513"/>
      <c r="K26" s="514"/>
      <c r="L26" s="36"/>
      <c r="M26" s="77"/>
      <c r="N26" s="78"/>
      <c r="O26" s="78"/>
      <c r="P26" s="463"/>
      <c r="Q26" s="78"/>
      <c r="R26" s="78"/>
      <c r="S26" s="63"/>
      <c r="T26" s="63"/>
      <c r="U26" s="464"/>
    </row>
    <row r="27" spans="3:30" x14ac:dyDescent="0.2">
      <c r="C27" s="62"/>
      <c r="D27" s="63"/>
      <c r="E27" s="63"/>
      <c r="F27" s="64"/>
      <c r="G27" s="63"/>
      <c r="H27" s="63"/>
      <c r="I27" s="63"/>
      <c r="J27" s="63"/>
      <c r="K27" s="64"/>
      <c r="L27" s="36"/>
      <c r="M27" s="41" t="s">
        <v>209</v>
      </c>
      <c r="N27" s="38" t="s">
        <v>192</v>
      </c>
      <c r="O27" s="54" t="s">
        <v>19</v>
      </c>
      <c r="P27" s="38"/>
      <c r="Q27" s="43" t="s">
        <v>182</v>
      </c>
      <c r="R27" s="44" t="s">
        <v>19</v>
      </c>
      <c r="S27" s="38"/>
      <c r="T27" s="38"/>
      <c r="U27" s="39"/>
    </row>
    <row r="28" spans="3:30" x14ac:dyDescent="0.2">
      <c r="C28" s="41" t="s">
        <v>196</v>
      </c>
      <c r="D28" s="38" t="s">
        <v>210</v>
      </c>
      <c r="E28" s="38"/>
      <c r="F28" s="39"/>
      <c r="G28" s="38" t="s">
        <v>196</v>
      </c>
      <c r="H28" s="38" t="str">
        <f>SPT!F33</f>
        <v>3 (Tiga) Hari</v>
      </c>
      <c r="I28" s="38"/>
      <c r="J28" s="38"/>
      <c r="K28" s="39"/>
      <c r="L28" s="36"/>
      <c r="M28" s="41"/>
      <c r="N28" s="38" t="s">
        <v>193</v>
      </c>
      <c r="O28" s="54" t="s">
        <v>19</v>
      </c>
      <c r="P28" s="38"/>
      <c r="Q28" s="38" t="s">
        <v>186</v>
      </c>
      <c r="R28" s="44" t="s">
        <v>19</v>
      </c>
      <c r="S28" s="38"/>
      <c r="T28" s="38"/>
      <c r="U28" s="39"/>
    </row>
    <row r="29" spans="3:30" ht="15.75" customHeight="1" x14ac:dyDescent="0.2">
      <c r="C29" s="41" t="s">
        <v>198</v>
      </c>
      <c r="D29" s="38" t="s">
        <v>211</v>
      </c>
      <c r="E29" s="38"/>
      <c r="F29" s="39"/>
      <c r="G29" s="38" t="s">
        <v>198</v>
      </c>
      <c r="H29" s="528" t="str">
        <f>SPT!F34</f>
        <v>16 Maret 2022</v>
      </c>
      <c r="I29" s="528"/>
      <c r="J29" s="528"/>
      <c r="K29" s="529"/>
      <c r="L29" s="36"/>
      <c r="M29" s="41"/>
      <c r="N29" s="38" t="s">
        <v>187</v>
      </c>
      <c r="O29" s="54" t="s">
        <v>19</v>
      </c>
      <c r="P29" s="38"/>
      <c r="Q29" s="68" t="s">
        <v>185</v>
      </c>
      <c r="R29" s="46" t="s">
        <v>19</v>
      </c>
      <c r="S29" s="38"/>
      <c r="T29" s="38"/>
      <c r="U29" s="39"/>
    </row>
    <row r="30" spans="3:30" x14ac:dyDescent="0.2">
      <c r="C30" s="62" t="s">
        <v>200</v>
      </c>
      <c r="D30" s="63" t="s">
        <v>212</v>
      </c>
      <c r="E30" s="63"/>
      <c r="F30" s="64"/>
      <c r="G30" s="63" t="s">
        <v>200</v>
      </c>
      <c r="H30" s="528" t="str">
        <f>SPT!H34</f>
        <v>18 Maret 2022</v>
      </c>
      <c r="I30" s="528"/>
      <c r="J30" s="528"/>
      <c r="K30" s="529"/>
      <c r="L30" s="36"/>
      <c r="M30" s="41"/>
      <c r="N30" s="38"/>
      <c r="O30" s="38"/>
      <c r="P30" s="38"/>
      <c r="Q30" s="45" t="s">
        <v>195</v>
      </c>
      <c r="R30" s="37" t="s">
        <v>19</v>
      </c>
      <c r="S30" s="38"/>
      <c r="T30" s="38"/>
      <c r="U30" s="39"/>
    </row>
    <row r="31" spans="3:30" ht="14.45" customHeight="1" x14ac:dyDescent="0.2">
      <c r="C31" s="558" t="s">
        <v>213</v>
      </c>
      <c r="D31" s="559"/>
      <c r="E31" s="559"/>
      <c r="F31" s="467" t="s">
        <v>214</v>
      </c>
      <c r="G31" s="558" t="s">
        <v>215</v>
      </c>
      <c r="H31" s="566"/>
      <c r="I31" s="559" t="s">
        <v>216</v>
      </c>
      <c r="J31" s="559"/>
      <c r="K31" s="566"/>
      <c r="L31" s="36"/>
      <c r="M31" s="41"/>
      <c r="N31" s="38"/>
      <c r="O31" s="38"/>
      <c r="P31" s="38"/>
      <c r="Q31" s="38"/>
      <c r="R31" s="38"/>
      <c r="S31" s="38"/>
      <c r="T31" s="38"/>
      <c r="U31" s="39"/>
    </row>
    <row r="32" spans="3:30" ht="6" customHeight="1" x14ac:dyDescent="0.2">
      <c r="C32" s="41"/>
      <c r="D32" s="38"/>
      <c r="E32" s="38"/>
      <c r="F32" s="39"/>
      <c r="G32" s="41"/>
      <c r="H32" s="310"/>
      <c r="I32" s="309"/>
      <c r="J32" s="552"/>
      <c r="K32" s="553"/>
      <c r="L32" s="36"/>
      <c r="M32" s="41"/>
      <c r="N32" s="38"/>
      <c r="O32" s="38"/>
      <c r="P32" s="38"/>
      <c r="Q32" s="38"/>
      <c r="R32" s="38"/>
      <c r="S32" s="38"/>
      <c r="T32" s="38"/>
      <c r="U32" s="39"/>
    </row>
    <row r="33" spans="3:21" ht="6" customHeight="1" x14ac:dyDescent="0.2">
      <c r="C33" s="62"/>
      <c r="D33" s="63"/>
      <c r="E33" s="63"/>
      <c r="F33" s="64"/>
      <c r="G33" s="62"/>
      <c r="H33" s="308"/>
      <c r="I33" s="307"/>
      <c r="J33" s="549"/>
      <c r="K33" s="554"/>
      <c r="L33" s="36"/>
      <c r="M33" s="77"/>
      <c r="N33" s="78"/>
      <c r="O33" s="78"/>
      <c r="P33" s="78"/>
      <c r="Q33" s="79"/>
      <c r="R33" s="63"/>
      <c r="S33" s="63"/>
      <c r="T33" s="63"/>
      <c r="U33" s="64"/>
    </row>
    <row r="34" spans="3:21" ht="12.75" customHeight="1" x14ac:dyDescent="0.2">
      <c r="C34" s="41" t="s">
        <v>217</v>
      </c>
      <c r="D34" s="38"/>
      <c r="E34" s="38"/>
      <c r="F34" s="39"/>
      <c r="G34" s="38"/>
      <c r="H34" s="38"/>
      <c r="I34" s="38"/>
      <c r="J34" s="38"/>
      <c r="K34" s="39"/>
      <c r="L34" s="36"/>
      <c r="M34" s="41" t="s">
        <v>218</v>
      </c>
      <c r="N34" s="38" t="s">
        <v>219</v>
      </c>
      <c r="O34" s="37"/>
      <c r="P34" s="43" t="s">
        <v>207</v>
      </c>
      <c r="Q34" s="534" t="s">
        <v>220</v>
      </c>
      <c r="R34" s="534"/>
      <c r="S34" s="534"/>
      <c r="T34" s="534"/>
      <c r="U34" s="535"/>
    </row>
    <row r="35" spans="3:21" x14ac:dyDescent="0.2">
      <c r="C35" s="41" t="s">
        <v>196</v>
      </c>
      <c r="D35" s="38" t="s">
        <v>221</v>
      </c>
      <c r="E35" s="38"/>
      <c r="F35" s="39"/>
      <c r="G35" s="314" t="s">
        <v>196</v>
      </c>
      <c r="H35" s="517" t="s">
        <v>222</v>
      </c>
      <c r="I35" s="517"/>
      <c r="J35" s="517"/>
      <c r="K35" s="518"/>
      <c r="L35" s="36"/>
      <c r="M35" s="41"/>
      <c r="N35" s="37" t="s">
        <v>223</v>
      </c>
      <c r="O35" s="38"/>
      <c r="P35" s="38"/>
      <c r="Q35" s="536"/>
      <c r="R35" s="536"/>
      <c r="S35" s="536"/>
      <c r="T35" s="536"/>
      <c r="U35" s="537"/>
    </row>
    <row r="36" spans="3:21" x14ac:dyDescent="0.2">
      <c r="C36" s="62" t="s">
        <v>198</v>
      </c>
      <c r="D36" s="63" t="s">
        <v>224</v>
      </c>
      <c r="E36" s="63"/>
      <c r="F36" s="64"/>
      <c r="G36" s="465" t="s">
        <v>198</v>
      </c>
      <c r="H36" s="548" t="str">
        <f>VLOOKUP(SPT!C12,DATABASE!$W$103:$Z$116,2,FALSE)</f>
        <v>3.28.03.1.02.01</v>
      </c>
      <c r="I36" s="548"/>
      <c r="J36" s="548"/>
      <c r="K36" s="466" t="s">
        <v>506</v>
      </c>
      <c r="L36" s="36"/>
      <c r="M36" s="41"/>
      <c r="N36" s="38" t="s">
        <v>225</v>
      </c>
      <c r="O36" s="38"/>
      <c r="P36" s="38"/>
      <c r="Q36" s="536"/>
      <c r="R36" s="536"/>
      <c r="S36" s="536"/>
      <c r="T36" s="536"/>
      <c r="U36" s="537"/>
    </row>
    <row r="37" spans="3:21" ht="5.0999999999999996" customHeight="1" x14ac:dyDescent="0.2">
      <c r="C37" s="560" t="s">
        <v>226</v>
      </c>
      <c r="D37" s="561"/>
      <c r="E37" s="561"/>
      <c r="F37" s="562"/>
      <c r="G37" s="38"/>
      <c r="H37" s="38"/>
      <c r="I37" s="38"/>
      <c r="J37" s="38"/>
      <c r="K37" s="39"/>
      <c r="L37" s="36"/>
      <c r="M37" s="41"/>
      <c r="N37" s="38"/>
      <c r="O37" s="38"/>
      <c r="P37" s="38"/>
      <c r="Q37" s="536"/>
      <c r="R37" s="536"/>
      <c r="S37" s="536"/>
      <c r="T37" s="536"/>
      <c r="U37" s="537"/>
    </row>
    <row r="38" spans="3:21" x14ac:dyDescent="0.2">
      <c r="C38" s="563"/>
      <c r="D38" s="564"/>
      <c r="E38" s="564"/>
      <c r="F38" s="565"/>
      <c r="G38" s="38"/>
      <c r="H38" s="38"/>
      <c r="I38" s="38"/>
      <c r="J38" s="38"/>
      <c r="K38" s="39"/>
      <c r="L38" s="36"/>
      <c r="M38" s="41"/>
      <c r="N38" s="38"/>
      <c r="O38" s="38"/>
      <c r="P38" s="38"/>
      <c r="Q38" s="536"/>
      <c r="R38" s="536"/>
      <c r="S38" s="536"/>
      <c r="T38" s="536"/>
      <c r="U38" s="537"/>
    </row>
    <row r="39" spans="3:21" x14ac:dyDescent="0.2">
      <c r="C39" s="52"/>
      <c r="D39" s="30"/>
      <c r="E39" s="30"/>
      <c r="F39" s="53"/>
      <c r="G39" s="30"/>
      <c r="H39" s="30"/>
      <c r="I39" s="30"/>
      <c r="J39" s="30"/>
      <c r="K39" s="53"/>
      <c r="L39" s="36"/>
      <c r="M39" s="41"/>
      <c r="N39" s="538" t="str">
        <f>I43</f>
        <v>Kuasa Pengguna Anggaran</v>
      </c>
      <c r="O39" s="538"/>
      <c r="P39" s="538"/>
      <c r="Q39" s="539" t="s">
        <v>227</v>
      </c>
      <c r="R39" s="539"/>
      <c r="S39" s="539"/>
      <c r="T39" s="539"/>
      <c r="U39" s="540"/>
    </row>
    <row r="40" spans="3:21" ht="14.45" customHeight="1" x14ac:dyDescent="0.2">
      <c r="C40" s="80" t="s">
        <v>228</v>
      </c>
      <c r="D40" s="38"/>
      <c r="E40" s="38"/>
      <c r="F40" s="39"/>
      <c r="G40" s="38"/>
      <c r="H40" s="38"/>
      <c r="I40" s="468" t="s">
        <v>13</v>
      </c>
      <c r="J40" s="468"/>
      <c r="K40" s="469"/>
      <c r="L40" s="36"/>
      <c r="M40" s="41"/>
      <c r="N40" s="38"/>
      <c r="O40" s="38"/>
      <c r="P40" s="38"/>
      <c r="Q40" s="538"/>
      <c r="R40" s="538"/>
      <c r="S40" s="538"/>
      <c r="T40" s="538"/>
      <c r="U40" s="541"/>
    </row>
    <row r="41" spans="3:21" ht="14.45" customHeight="1" x14ac:dyDescent="0.2">
      <c r="C41" s="555" t="s">
        <v>229</v>
      </c>
      <c r="D41" s="530"/>
      <c r="E41" s="530"/>
      <c r="F41" s="531"/>
      <c r="G41" s="38"/>
      <c r="H41" s="38"/>
      <c r="I41" s="468" t="str">
        <f>SPT!H40</f>
        <v>Pada tanggal :             Maret 2022</v>
      </c>
      <c r="J41" s="468"/>
      <c r="K41" s="469"/>
      <c r="L41" s="36"/>
      <c r="M41" s="41"/>
      <c r="N41" s="38"/>
      <c r="O41" s="38"/>
      <c r="P41" s="38"/>
      <c r="Q41" s="38"/>
      <c r="R41" s="38"/>
      <c r="S41" s="38"/>
      <c r="T41" s="38"/>
      <c r="U41" s="39"/>
    </row>
    <row r="42" spans="3:21" x14ac:dyDescent="0.2">
      <c r="C42" s="555"/>
      <c r="D42" s="530"/>
      <c r="E42" s="530"/>
      <c r="F42" s="531"/>
      <c r="G42" s="38"/>
      <c r="H42" s="38"/>
      <c r="I42" s="38"/>
      <c r="J42" s="38"/>
      <c r="K42" s="49"/>
      <c r="L42" s="36"/>
      <c r="M42" s="41"/>
      <c r="N42" s="556" t="s">
        <v>378</v>
      </c>
      <c r="O42" s="556"/>
      <c r="P42" s="557"/>
      <c r="Q42" s="542" t="s">
        <v>444</v>
      </c>
      <c r="R42" s="542"/>
      <c r="S42" s="542"/>
      <c r="T42" s="542"/>
      <c r="U42" s="543"/>
    </row>
    <row r="43" spans="3:21" ht="14.45" customHeight="1" x14ac:dyDescent="0.2">
      <c r="C43" s="555"/>
      <c r="D43" s="530"/>
      <c r="E43" s="530"/>
      <c r="F43" s="531"/>
      <c r="G43" s="38"/>
      <c r="I43" s="550" t="s">
        <v>230</v>
      </c>
      <c r="J43" s="550"/>
      <c r="K43" s="551"/>
      <c r="L43" s="36"/>
      <c r="M43" s="62"/>
      <c r="N43" s="549" t="str">
        <f>VLOOKUP(N42,DATABASE!F78:G80,2,FALSE)</f>
        <v>NIP. 19730527 199903 1 004</v>
      </c>
      <c r="O43" s="549"/>
      <c r="P43" s="549"/>
      <c r="Q43" s="546" t="str">
        <f>VLOOKUP(Q42,DATABASE!F78:G80,2,FALSE)</f>
        <v>NIP. 19640410 199203 1 013</v>
      </c>
      <c r="R43" s="546"/>
      <c r="S43" s="546"/>
      <c r="T43" s="546"/>
      <c r="U43" s="547"/>
    </row>
    <row r="44" spans="3:21" x14ac:dyDescent="0.2">
      <c r="C44" s="41"/>
      <c r="D44" s="38"/>
      <c r="E44" s="38"/>
      <c r="F44" s="39"/>
      <c r="G44" s="38"/>
      <c r="H44" s="38"/>
      <c r="I44" s="38"/>
      <c r="J44" s="38"/>
      <c r="K44" s="462"/>
      <c r="L44" s="36"/>
      <c r="M44" s="74" t="s">
        <v>231</v>
      </c>
      <c r="N44" s="75" t="s">
        <v>232</v>
      </c>
      <c r="O44" s="81"/>
      <c r="P44" s="38"/>
      <c r="Q44" s="38"/>
      <c r="R44" s="78"/>
      <c r="S44" s="38"/>
      <c r="T44" s="38"/>
      <c r="U44" s="39"/>
    </row>
    <row r="45" spans="3:21" x14ac:dyDescent="0.2">
      <c r="C45" s="41"/>
      <c r="D45" s="38"/>
      <c r="E45" s="38"/>
      <c r="F45" s="39"/>
      <c r="G45" s="38"/>
      <c r="H45" s="38"/>
      <c r="I45" s="38"/>
      <c r="J45" s="38"/>
      <c r="K45" s="49"/>
      <c r="L45" s="36"/>
      <c r="M45" s="41" t="s">
        <v>233</v>
      </c>
      <c r="N45" s="82" t="s">
        <v>234</v>
      </c>
      <c r="O45" s="30"/>
      <c r="P45" s="30"/>
      <c r="Q45" s="30"/>
      <c r="R45" s="30"/>
      <c r="S45" s="30"/>
      <c r="T45" s="30"/>
      <c r="U45" s="53"/>
    </row>
    <row r="46" spans="3:21" x14ac:dyDescent="0.2">
      <c r="C46" s="41"/>
      <c r="D46" s="38"/>
      <c r="E46" s="38"/>
      <c r="F46" s="39"/>
      <c r="G46" s="38"/>
      <c r="H46" s="38"/>
      <c r="I46" s="38"/>
      <c r="J46" s="38"/>
      <c r="K46" s="462"/>
      <c r="L46" s="36"/>
      <c r="M46" s="34"/>
      <c r="N46" s="530" t="s">
        <v>235</v>
      </c>
      <c r="O46" s="530"/>
      <c r="P46" s="530"/>
      <c r="Q46" s="530"/>
      <c r="R46" s="530"/>
      <c r="S46" s="530"/>
      <c r="T46" s="530"/>
      <c r="U46" s="531"/>
    </row>
    <row r="47" spans="3:21" ht="14.45" customHeight="1" x14ac:dyDescent="0.2">
      <c r="C47" s="41"/>
      <c r="D47" s="38"/>
      <c r="E47" s="38"/>
      <c r="F47" s="39"/>
      <c r="G47" s="38"/>
      <c r="H47" s="36"/>
      <c r="I47" s="542" t="s">
        <v>378</v>
      </c>
      <c r="J47" s="542"/>
      <c r="K47" s="543"/>
      <c r="L47" s="36"/>
      <c r="M47" s="34"/>
      <c r="N47" s="530"/>
      <c r="O47" s="530"/>
      <c r="P47" s="530"/>
      <c r="Q47" s="530"/>
      <c r="R47" s="530"/>
      <c r="S47" s="530"/>
      <c r="T47" s="530"/>
      <c r="U47" s="531"/>
    </row>
    <row r="48" spans="3:21" ht="14.45" customHeight="1" x14ac:dyDescent="0.2">
      <c r="C48" s="41"/>
      <c r="D48" s="38"/>
      <c r="E48" s="38"/>
      <c r="F48" s="39"/>
      <c r="G48" s="38"/>
      <c r="H48" s="36"/>
      <c r="I48" s="544" t="str">
        <f>VLOOKUP(I47,DATABASE!B78:C80,2,FALSE)</f>
        <v>Penata Tk.I/ III.d</v>
      </c>
      <c r="J48" s="544"/>
      <c r="K48" s="545"/>
      <c r="L48" s="36"/>
      <c r="M48" s="34"/>
      <c r="N48" s="530"/>
      <c r="O48" s="530"/>
      <c r="P48" s="530"/>
      <c r="Q48" s="530"/>
      <c r="R48" s="530"/>
      <c r="S48" s="530"/>
      <c r="T48" s="530"/>
      <c r="U48" s="531"/>
    </row>
    <row r="49" spans="3:21" ht="14.45" customHeight="1" x14ac:dyDescent="0.2">
      <c r="C49" s="62"/>
      <c r="D49" s="63"/>
      <c r="E49" s="63"/>
      <c r="F49" s="64"/>
      <c r="G49" s="63"/>
      <c r="H49" s="78"/>
      <c r="I49" s="546" t="str">
        <f>VLOOKUP(I47,DATABASE!F78:G80,2,FALSE)</f>
        <v>NIP. 19730527 199903 1 004</v>
      </c>
      <c r="J49" s="546"/>
      <c r="K49" s="547"/>
      <c r="L49" s="78"/>
      <c r="M49" s="77"/>
      <c r="N49" s="532"/>
      <c r="O49" s="532"/>
      <c r="P49" s="532"/>
      <c r="Q49" s="532"/>
      <c r="R49" s="532"/>
      <c r="S49" s="532"/>
      <c r="T49" s="532"/>
      <c r="U49" s="533"/>
    </row>
    <row r="50" spans="3:21" x14ac:dyDescent="0.2">
      <c r="C50" s="30"/>
      <c r="D50" s="30"/>
      <c r="E50" s="30"/>
      <c r="F50" s="30"/>
      <c r="G50" s="30"/>
      <c r="H50" s="30"/>
      <c r="I50" s="30"/>
      <c r="J50" s="30"/>
      <c r="K50" s="29"/>
      <c r="L50" s="29"/>
      <c r="M50" s="29"/>
      <c r="N50" s="29"/>
      <c r="O50" s="29"/>
      <c r="P50" s="29"/>
      <c r="Q50" s="29"/>
      <c r="R50" s="29"/>
      <c r="S50" s="29"/>
      <c r="T50" s="29"/>
      <c r="U50" s="29"/>
    </row>
    <row r="69" ht="12.75" customHeight="1" x14ac:dyDescent="0.2"/>
    <row r="86" ht="12.75" customHeight="1" x14ac:dyDescent="0.2"/>
    <row r="93" ht="12.75" customHeight="1" x14ac:dyDescent="0.2"/>
    <row r="98" ht="12.75" customHeight="1" x14ac:dyDescent="0.2"/>
  </sheetData>
  <dataConsolidate link="1"/>
  <mergeCells count="38">
    <mergeCell ref="J32:K33"/>
    <mergeCell ref="C41:F43"/>
    <mergeCell ref="N42:P42"/>
    <mergeCell ref="C31:E31"/>
    <mergeCell ref="C37:F38"/>
    <mergeCell ref="G31:H31"/>
    <mergeCell ref="I31:K31"/>
    <mergeCell ref="H29:K29"/>
    <mergeCell ref="N46:U49"/>
    <mergeCell ref="Q34:U38"/>
    <mergeCell ref="H35:K35"/>
    <mergeCell ref="N39:P39"/>
    <mergeCell ref="Q39:U39"/>
    <mergeCell ref="Q40:U40"/>
    <mergeCell ref="I47:K47"/>
    <mergeCell ref="I48:K48"/>
    <mergeCell ref="I49:K49"/>
    <mergeCell ref="H36:J36"/>
    <mergeCell ref="Q42:U42"/>
    <mergeCell ref="N43:P43"/>
    <mergeCell ref="Q43:U43"/>
    <mergeCell ref="I43:K43"/>
    <mergeCell ref="H30:K30"/>
    <mergeCell ref="F7:K7"/>
    <mergeCell ref="F2:K2"/>
    <mergeCell ref="F3:K3"/>
    <mergeCell ref="F4:K4"/>
    <mergeCell ref="F5:K5"/>
    <mergeCell ref="F6:K6"/>
    <mergeCell ref="H17:K18"/>
    <mergeCell ref="G20:K22"/>
    <mergeCell ref="H25:K25"/>
    <mergeCell ref="H26:K26"/>
    <mergeCell ref="F8:K8"/>
    <mergeCell ref="C11:F11"/>
    <mergeCell ref="G11:K11"/>
    <mergeCell ref="G14:K14"/>
    <mergeCell ref="H16:K16"/>
  </mergeCells>
  <printOptions verticalCentered="1"/>
  <pageMargins left="1.2" right="0.35433070866141703" top="0.31496062992126" bottom="0.196850393700787" header="0.23622047244094499" footer="0.15748031496063"/>
  <pageSetup paperSize="5" scale="85" orientation="landscape" horizontalDpi="4294967293" r:id="rId1"/>
  <headerFooter alignWithMargins="0"/>
  <drawing r:id="rId2"/>
  <legacyDrawing r:id="rId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B00-000000000000}">
          <x14:formula1>
            <xm:f>DATABASE!$B$78:$B$80</xm:f>
          </x14:formula1>
          <xm:sqref>I47:K47</xm:sqref>
        </x14:dataValidation>
        <x14:dataValidation type="list" allowBlank="1" showInputMessage="1" showErrorMessage="1" xr:uid="{00000000-0002-0000-0B00-000001000000}">
          <x14:formula1>
            <xm:f>DATABASE!$F$78:$F$80</xm:f>
          </x14:formula1>
          <xm:sqref>N42:P42 Q42:U42</xm:sqref>
        </x14:dataValidation>
      </x14:dataValidations>
    </ext>
  </extLs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FFFF00"/>
  </sheetPr>
  <dimension ref="C2:AD98"/>
  <sheetViews>
    <sheetView topLeftCell="A4" zoomScale="80" zoomScaleNormal="80" workbookViewId="0">
      <selection activeCell="F8" sqref="F8:K8"/>
    </sheetView>
  </sheetViews>
  <sheetFormatPr defaultColWidth="9.140625" defaultRowHeight="12.75" x14ac:dyDescent="0.2"/>
  <cols>
    <col min="1" max="1" width="9.140625" style="33"/>
    <col min="2" max="2" width="4.28515625" style="33" customWidth="1"/>
    <col min="3" max="4" width="2.42578125" style="33" customWidth="1"/>
    <col min="5" max="5" width="6" style="33" customWidth="1"/>
    <col min="6" max="6" width="30.7109375" style="33" customWidth="1"/>
    <col min="7" max="7" width="2.28515625" style="33" customWidth="1"/>
    <col min="8" max="8" width="8.5703125" style="33" customWidth="1"/>
    <col min="9" max="9" width="5.140625" style="33" customWidth="1"/>
    <col min="10" max="10" width="3.5703125" style="33" customWidth="1"/>
    <col min="11" max="11" width="24.140625" style="33" customWidth="1"/>
    <col min="12" max="12" width="1" style="33" customWidth="1"/>
    <col min="13" max="13" width="3.28515625" style="33" customWidth="1"/>
    <col min="14" max="14" width="11.5703125" style="33" customWidth="1"/>
    <col min="15" max="15" width="1" style="33" customWidth="1"/>
    <col min="16" max="16" width="24.5703125" style="33" customWidth="1"/>
    <col min="17" max="17" width="13.140625" style="33" customWidth="1"/>
    <col min="18" max="18" width="1" style="33" customWidth="1"/>
    <col min="19" max="19" width="1.42578125" style="33" customWidth="1"/>
    <col min="20" max="20" width="1.140625" style="33" customWidth="1"/>
    <col min="21" max="21" width="41.140625" style="33" bestFit="1" customWidth="1"/>
    <col min="22" max="16384" width="9.140625" style="33"/>
  </cols>
  <sheetData>
    <row r="2" spans="3:25" ht="17.100000000000001" customHeight="1" x14ac:dyDescent="0.25">
      <c r="C2" s="27"/>
      <c r="D2" s="28"/>
      <c r="E2" s="28"/>
      <c r="F2" s="523" t="s">
        <v>181</v>
      </c>
      <c r="G2" s="523"/>
      <c r="H2" s="523"/>
      <c r="I2" s="523"/>
      <c r="J2" s="523"/>
      <c r="K2" s="523"/>
      <c r="L2" s="29"/>
      <c r="M2" s="27"/>
      <c r="N2" s="29"/>
      <c r="O2" s="29"/>
      <c r="P2" s="29"/>
      <c r="Q2" s="30" t="s">
        <v>182</v>
      </c>
      <c r="R2" s="30"/>
      <c r="S2" s="30"/>
      <c r="T2" s="31" t="s">
        <v>19</v>
      </c>
      <c r="U2" s="32" t="str">
        <f>H25</f>
        <v>Tanjung Redeb</v>
      </c>
    </row>
    <row r="3" spans="3:25" ht="13.5" customHeight="1" x14ac:dyDescent="0.3">
      <c r="C3" s="34"/>
      <c r="D3" s="35"/>
      <c r="E3" s="35"/>
      <c r="F3" s="524" t="s">
        <v>183</v>
      </c>
      <c r="G3" s="524"/>
      <c r="H3" s="524"/>
      <c r="I3" s="524"/>
      <c r="J3" s="524"/>
      <c r="K3" s="524"/>
      <c r="L3" s="36"/>
      <c r="M3" s="34"/>
      <c r="N3" s="36"/>
      <c r="O3" s="36"/>
      <c r="P3" s="36"/>
      <c r="Q3" s="315" t="s">
        <v>184</v>
      </c>
      <c r="R3" s="38"/>
      <c r="S3" s="38"/>
      <c r="T3" s="37" t="s">
        <v>19</v>
      </c>
      <c r="U3" s="39"/>
      <c r="W3" s="36"/>
      <c r="X3" s="40"/>
      <c r="Y3" s="36"/>
    </row>
    <row r="4" spans="3:25" ht="14.1" customHeight="1" x14ac:dyDescent="0.2">
      <c r="C4" s="34"/>
      <c r="D4" s="312"/>
      <c r="E4" s="312"/>
      <c r="F4" s="525" t="s">
        <v>456</v>
      </c>
      <c r="G4" s="526"/>
      <c r="H4" s="526"/>
      <c r="I4" s="526"/>
      <c r="J4" s="526"/>
      <c r="K4" s="526"/>
      <c r="L4" s="36"/>
      <c r="M4" s="41"/>
      <c r="N4" s="38"/>
      <c r="O4" s="38"/>
      <c r="P4" s="38"/>
      <c r="Q4" s="314" t="s">
        <v>185</v>
      </c>
      <c r="R4" s="314"/>
      <c r="S4" s="314"/>
      <c r="T4" s="315" t="s">
        <v>19</v>
      </c>
      <c r="U4" s="317" t="str">
        <f>H29</f>
        <v>16 Maret 2022</v>
      </c>
      <c r="W4" s="36"/>
      <c r="X4" s="40"/>
      <c r="Y4" s="36"/>
    </row>
    <row r="5" spans="3:25" ht="13.5" customHeight="1" x14ac:dyDescent="0.2">
      <c r="C5" s="34"/>
      <c r="D5" s="42"/>
      <c r="E5" s="42"/>
      <c r="F5" s="527" t="s">
        <v>457</v>
      </c>
      <c r="G5" s="527"/>
      <c r="H5" s="527"/>
      <c r="I5" s="527"/>
      <c r="J5" s="527"/>
      <c r="K5" s="527"/>
      <c r="L5" s="36"/>
      <c r="M5" s="41"/>
      <c r="N5" s="38"/>
      <c r="O5" s="38"/>
      <c r="P5" s="38"/>
      <c r="Q5" s="318" t="s">
        <v>186</v>
      </c>
      <c r="R5" s="314"/>
      <c r="S5" s="314"/>
      <c r="T5" s="319" t="s">
        <v>19</v>
      </c>
      <c r="U5" s="475" t="str">
        <f>P11</f>
        <v>Kp. Teluk Semanting</v>
      </c>
      <c r="W5" s="36"/>
      <c r="X5" s="40"/>
      <c r="Y5" s="36"/>
    </row>
    <row r="6" spans="3:25" ht="27.75" customHeight="1" x14ac:dyDescent="0.2">
      <c r="C6" s="34"/>
      <c r="D6" s="36"/>
      <c r="E6" s="36"/>
      <c r="F6" s="527" t="s">
        <v>587</v>
      </c>
      <c r="G6" s="527"/>
      <c r="H6" s="527"/>
      <c r="I6" s="527"/>
      <c r="J6" s="527"/>
      <c r="K6" s="527"/>
      <c r="L6" s="36"/>
      <c r="M6" s="41"/>
      <c r="N6" s="38"/>
      <c r="O6" s="38"/>
      <c r="P6" s="38"/>
      <c r="Q6" s="45" t="s">
        <v>187</v>
      </c>
      <c r="R6" s="38"/>
      <c r="S6" s="38"/>
      <c r="T6" s="46" t="s">
        <v>19</v>
      </c>
      <c r="U6" s="47" t="str">
        <f>'SPD1'!U6</f>
        <v>Kepala UPTD KPHP Berau Utara</v>
      </c>
      <c r="W6" s="36"/>
      <c r="X6" s="36"/>
      <c r="Y6" s="36"/>
    </row>
    <row r="7" spans="3:25" ht="15" x14ac:dyDescent="0.2">
      <c r="C7" s="34"/>
      <c r="D7" s="48"/>
      <c r="E7" s="48"/>
      <c r="F7" s="522" t="s">
        <v>188</v>
      </c>
      <c r="G7" s="522"/>
      <c r="H7" s="522"/>
      <c r="I7" s="522"/>
      <c r="J7" s="522"/>
      <c r="K7" s="522"/>
      <c r="L7" s="36"/>
      <c r="M7" s="41"/>
      <c r="N7" s="38"/>
      <c r="O7" s="38"/>
      <c r="P7" s="38"/>
      <c r="Q7" s="36"/>
      <c r="R7" s="36"/>
      <c r="S7" s="36"/>
      <c r="T7" s="36"/>
      <c r="U7" s="49"/>
      <c r="W7" s="36"/>
      <c r="X7" s="36"/>
      <c r="Y7" s="36"/>
    </row>
    <row r="8" spans="3:25" x14ac:dyDescent="0.2">
      <c r="C8" s="34"/>
      <c r="D8" s="50"/>
      <c r="E8" s="50"/>
      <c r="F8" s="515" t="s">
        <v>691</v>
      </c>
      <c r="G8" s="515"/>
      <c r="H8" s="515"/>
      <c r="I8" s="515"/>
      <c r="J8" s="515"/>
      <c r="K8" s="515"/>
      <c r="L8" s="36"/>
      <c r="M8" s="41"/>
      <c r="N8" s="38"/>
      <c r="O8" s="38"/>
      <c r="P8" s="38"/>
      <c r="Q8" s="36"/>
      <c r="R8" s="36"/>
      <c r="S8" s="36"/>
      <c r="T8" s="36"/>
      <c r="U8" s="49" t="s">
        <v>189</v>
      </c>
      <c r="W8" s="36"/>
      <c r="X8" s="36"/>
      <c r="Y8" s="36"/>
    </row>
    <row r="9" spans="3:25" x14ac:dyDescent="0.2">
      <c r="C9" s="34"/>
      <c r="D9" s="36"/>
      <c r="E9" s="36"/>
      <c r="F9" s="36"/>
      <c r="G9" s="36"/>
      <c r="H9" s="36"/>
      <c r="I9" s="36"/>
      <c r="J9" s="36"/>
      <c r="K9" s="36"/>
      <c r="L9" s="36"/>
      <c r="M9" s="41"/>
      <c r="N9" s="38"/>
      <c r="O9" s="38"/>
      <c r="P9" s="38"/>
      <c r="Q9" s="38"/>
      <c r="R9" s="38"/>
      <c r="S9" s="38"/>
      <c r="T9" s="38"/>
      <c r="U9" s="325" t="str">
        <f>'SPD1'!U9</f>
        <v>Ir. Alfaret Dapen Simbolon, M.Si</v>
      </c>
      <c r="W9" s="36"/>
      <c r="X9" s="36"/>
      <c r="Y9" s="36"/>
    </row>
    <row r="10" spans="3:25" ht="2.25" customHeight="1" x14ac:dyDescent="0.2">
      <c r="C10" s="27"/>
      <c r="D10" s="29"/>
      <c r="E10" s="29"/>
      <c r="F10" s="29"/>
      <c r="G10" s="27"/>
      <c r="H10" s="29"/>
      <c r="I10" s="29"/>
      <c r="J10" s="29"/>
      <c r="K10" s="51"/>
      <c r="L10" s="36"/>
      <c r="M10" s="52"/>
      <c r="N10" s="30"/>
      <c r="O10" s="30"/>
      <c r="P10" s="30"/>
      <c r="Q10" s="30"/>
      <c r="R10" s="30"/>
      <c r="S10" s="30"/>
      <c r="T10" s="30"/>
      <c r="U10" s="53"/>
      <c r="W10" s="36"/>
      <c r="X10" s="36"/>
      <c r="Y10" s="36"/>
    </row>
    <row r="11" spans="3:25" ht="12" customHeight="1" x14ac:dyDescent="0.2">
      <c r="C11" s="516" t="s">
        <v>190</v>
      </c>
      <c r="D11" s="517"/>
      <c r="E11" s="517"/>
      <c r="F11" s="518"/>
      <c r="G11" s="516" t="str">
        <f>'SPD1'!G11:K11</f>
        <v>Kepala UPTD KPHP Berau Utara.</v>
      </c>
      <c r="H11" s="517"/>
      <c r="I11" s="517"/>
      <c r="J11" s="517"/>
      <c r="K11" s="518"/>
      <c r="L11" s="36"/>
      <c r="M11" s="41" t="s">
        <v>191</v>
      </c>
      <c r="N11" s="38" t="s">
        <v>192</v>
      </c>
      <c r="O11" s="54" t="s">
        <v>19</v>
      </c>
      <c r="P11" s="55" t="s">
        <v>681</v>
      </c>
      <c r="Q11" s="43" t="s">
        <v>182</v>
      </c>
      <c r="R11" s="44" t="s">
        <v>19</v>
      </c>
      <c r="S11" s="38"/>
      <c r="T11" s="38"/>
      <c r="U11" s="56" t="str">
        <f>P11</f>
        <v>Kp. Teluk Semanting</v>
      </c>
      <c r="W11" s="36"/>
      <c r="X11" s="36"/>
      <c r="Y11" s="36"/>
    </row>
    <row r="12" spans="3:25" ht="5.0999999999999996" customHeight="1" x14ac:dyDescent="0.2">
      <c r="C12" s="57"/>
      <c r="D12" s="58"/>
      <c r="E12" s="58"/>
      <c r="F12" s="59"/>
      <c r="G12" s="60"/>
      <c r="H12" s="60"/>
      <c r="I12" s="60"/>
      <c r="J12" s="60"/>
      <c r="K12" s="61"/>
      <c r="L12" s="36"/>
      <c r="M12" s="41"/>
      <c r="N12" s="38"/>
      <c r="O12" s="54"/>
      <c r="P12" s="38"/>
      <c r="Q12" s="43"/>
      <c r="R12" s="44"/>
      <c r="S12" s="38"/>
      <c r="T12" s="38"/>
      <c r="U12" s="39"/>
      <c r="W12" s="36"/>
      <c r="X12" s="36"/>
      <c r="Y12" s="36"/>
    </row>
    <row r="13" spans="3:25" x14ac:dyDescent="0.2">
      <c r="C13" s="41"/>
      <c r="D13" s="38"/>
      <c r="E13" s="38"/>
      <c r="F13" s="39"/>
      <c r="G13" s="38"/>
      <c r="H13" s="38"/>
      <c r="I13" s="38"/>
      <c r="J13" s="38"/>
      <c r="K13" s="39"/>
      <c r="L13" s="36"/>
      <c r="M13" s="41"/>
      <c r="N13" s="38" t="s">
        <v>193</v>
      </c>
      <c r="O13" s="54" t="s">
        <v>19</v>
      </c>
      <c r="P13" s="478" t="s">
        <v>679</v>
      </c>
      <c r="Q13" s="38" t="s">
        <v>186</v>
      </c>
      <c r="R13" s="44" t="s">
        <v>19</v>
      </c>
      <c r="S13" s="43"/>
      <c r="T13" s="44"/>
      <c r="U13" s="262" t="s">
        <v>682</v>
      </c>
      <c r="W13" s="36"/>
      <c r="X13" s="36"/>
      <c r="Y13" s="36"/>
    </row>
    <row r="14" spans="3:25" x14ac:dyDescent="0.2">
      <c r="C14" s="41" t="s">
        <v>194</v>
      </c>
      <c r="D14" s="38"/>
      <c r="E14" s="38"/>
      <c r="F14" s="39"/>
      <c r="G14" s="519" t="str">
        <f>VLOOKUP(SPT!F19,DATABASE!J3:K68,2,FALSE)</f>
        <v>Uli Artha Gultom, S.Hut</v>
      </c>
      <c r="H14" s="513"/>
      <c r="I14" s="513"/>
      <c r="J14" s="513"/>
      <c r="K14" s="514"/>
      <c r="L14" s="36"/>
      <c r="M14" s="41"/>
      <c r="N14" s="38" t="s">
        <v>187</v>
      </c>
      <c r="O14" s="54" t="s">
        <v>19</v>
      </c>
      <c r="P14" s="55"/>
      <c r="Q14" s="38" t="s">
        <v>185</v>
      </c>
      <c r="R14" s="44" t="s">
        <v>19</v>
      </c>
      <c r="S14" s="44"/>
      <c r="T14" s="44"/>
      <c r="U14" s="479" t="s">
        <v>677</v>
      </c>
      <c r="W14" s="40"/>
      <c r="X14" s="36"/>
      <c r="Y14" s="36"/>
    </row>
    <row r="15" spans="3:25" x14ac:dyDescent="0.2">
      <c r="C15" s="62"/>
      <c r="D15" s="63"/>
      <c r="E15" s="63"/>
      <c r="F15" s="64"/>
      <c r="G15" s="63"/>
      <c r="H15" s="63"/>
      <c r="I15" s="63"/>
      <c r="J15" s="63"/>
      <c r="K15" s="64"/>
      <c r="L15" s="36"/>
      <c r="M15" s="41"/>
      <c r="N15" s="38"/>
      <c r="O15" s="38"/>
      <c r="P15" s="38"/>
      <c r="Q15" s="43" t="s">
        <v>195</v>
      </c>
      <c r="R15" s="44" t="s">
        <v>19</v>
      </c>
      <c r="S15" s="44"/>
      <c r="T15" s="44"/>
      <c r="U15" s="56"/>
      <c r="W15" s="40"/>
      <c r="X15" s="36"/>
      <c r="Y15" s="36"/>
    </row>
    <row r="16" spans="3:25" x14ac:dyDescent="0.2">
      <c r="C16" s="41" t="s">
        <v>196</v>
      </c>
      <c r="D16" s="38" t="s">
        <v>197</v>
      </c>
      <c r="E16" s="38"/>
      <c r="F16" s="39"/>
      <c r="G16" s="38" t="s">
        <v>196</v>
      </c>
      <c r="H16" s="520" t="str">
        <f>VLOOKUP(G14,DATABASE!K3:L68,2,FALSE)</f>
        <v>-</v>
      </c>
      <c r="I16" s="520"/>
      <c r="J16" s="520"/>
      <c r="K16" s="521"/>
      <c r="L16" s="36"/>
      <c r="M16" s="41"/>
      <c r="N16" s="38"/>
      <c r="O16" s="38"/>
      <c r="P16" s="38"/>
      <c r="Q16" s="38"/>
      <c r="R16" s="38"/>
      <c r="S16" s="44"/>
      <c r="T16" s="44"/>
      <c r="U16" s="39"/>
      <c r="W16" s="40"/>
      <c r="X16" s="36"/>
      <c r="Y16" s="36"/>
    </row>
    <row r="17" spans="3:30" ht="12.75" customHeight="1" x14ac:dyDescent="0.2">
      <c r="C17" s="41" t="s">
        <v>198</v>
      </c>
      <c r="D17" s="38" t="s">
        <v>7</v>
      </c>
      <c r="E17" s="38"/>
      <c r="F17" s="39"/>
      <c r="G17" s="38" t="s">
        <v>198</v>
      </c>
      <c r="H17" s="505" t="str">
        <f>VLOOKUP(G14,DATABASE!M3:N68,2,FALSE)</f>
        <v>Tenaga Teknis Kehutanan</v>
      </c>
      <c r="I17" s="505"/>
      <c r="J17" s="505"/>
      <c r="K17" s="506"/>
      <c r="L17" s="36"/>
      <c r="M17" s="41"/>
      <c r="N17" s="38"/>
      <c r="O17" s="38"/>
      <c r="P17" s="38"/>
      <c r="Q17" s="38"/>
      <c r="R17" s="38"/>
      <c r="S17" s="38"/>
      <c r="T17" s="38"/>
      <c r="U17" s="39"/>
      <c r="X17" s="36"/>
      <c r="Y17" s="36"/>
      <c r="AD17" s="65" t="s">
        <v>199</v>
      </c>
    </row>
    <row r="18" spans="3:30" x14ac:dyDescent="0.2">
      <c r="C18" s="41"/>
      <c r="D18" s="38"/>
      <c r="E18" s="38"/>
      <c r="F18" s="39"/>
      <c r="G18" s="38"/>
      <c r="H18" s="505"/>
      <c r="I18" s="505"/>
      <c r="J18" s="505"/>
      <c r="K18" s="506"/>
      <c r="L18" s="36"/>
      <c r="M18" s="62"/>
      <c r="N18" s="63"/>
      <c r="O18" s="63"/>
      <c r="P18" s="452"/>
      <c r="Q18" s="63"/>
      <c r="R18" s="63"/>
      <c r="S18" s="63"/>
      <c r="T18" s="63"/>
      <c r="U18" s="453"/>
      <c r="W18" s="40"/>
      <c r="X18" s="36"/>
      <c r="Y18" s="36"/>
    </row>
    <row r="19" spans="3:30" ht="14.25" x14ac:dyDescent="0.2">
      <c r="C19" s="62" t="s">
        <v>200</v>
      </c>
      <c r="D19" s="63" t="s">
        <v>201</v>
      </c>
      <c r="E19" s="63"/>
      <c r="F19" s="64"/>
      <c r="G19" s="63" t="s">
        <v>200</v>
      </c>
      <c r="H19" s="63"/>
      <c r="I19" s="63"/>
      <c r="J19" s="63"/>
      <c r="K19" s="64"/>
      <c r="L19" s="36"/>
      <c r="M19" s="41" t="s">
        <v>202</v>
      </c>
      <c r="N19" s="38" t="s">
        <v>192</v>
      </c>
      <c r="O19" s="54" t="s">
        <v>19</v>
      </c>
      <c r="P19" s="55" t="str">
        <f>'SPD1'!P19</f>
        <v>Kp. Tanjung Batu</v>
      </c>
      <c r="Q19" s="43" t="s">
        <v>182</v>
      </c>
      <c r="R19" s="44" t="s">
        <v>19</v>
      </c>
      <c r="S19" s="38"/>
      <c r="T19" s="38"/>
      <c r="U19" s="56" t="str">
        <f>'SPD1'!U19</f>
        <v>Kp. Tanjung Batu</v>
      </c>
      <c r="W19" s="66"/>
      <c r="X19" s="36"/>
      <c r="Y19" s="36"/>
    </row>
    <row r="20" spans="3:30" ht="14.25" customHeight="1" x14ac:dyDescent="0.2">
      <c r="C20" s="67" t="s">
        <v>203</v>
      </c>
      <c r="D20" s="38"/>
      <c r="E20" s="38"/>
      <c r="F20" s="39"/>
      <c r="G20" s="507" t="str">
        <f>SPT!F31</f>
        <v>Melaksanakan Perjalanan Dinas Koordinasi Penyusunan Rencana Pengelolaan KPH, (Pengumpulan Data Sosial)</v>
      </c>
      <c r="H20" s="508"/>
      <c r="I20" s="508"/>
      <c r="J20" s="508"/>
      <c r="K20" s="509"/>
      <c r="L20" s="36"/>
      <c r="M20" s="41"/>
      <c r="N20" s="68" t="s">
        <v>193</v>
      </c>
      <c r="O20" s="69" t="s">
        <v>19</v>
      </c>
      <c r="P20" s="38" t="str">
        <f>'SPD1'!P20</f>
        <v>17 Maret 2022</v>
      </c>
      <c r="Q20" s="68" t="s">
        <v>186</v>
      </c>
      <c r="R20" s="46" t="s">
        <v>19</v>
      </c>
      <c r="S20" s="38"/>
      <c r="T20" s="38"/>
      <c r="U20" s="39" t="str">
        <f>'SPD1'!U20</f>
        <v>Tanjung Redeb</v>
      </c>
      <c r="X20" s="70"/>
    </row>
    <row r="21" spans="3:30" ht="14.25" customHeight="1" x14ac:dyDescent="0.2">
      <c r="C21" s="41"/>
      <c r="D21" s="38"/>
      <c r="E21" s="38"/>
      <c r="F21" s="39"/>
      <c r="G21" s="510"/>
      <c r="H21" s="505"/>
      <c r="I21" s="505"/>
      <c r="J21" s="505"/>
      <c r="K21" s="506"/>
      <c r="L21" s="36"/>
      <c r="M21" s="41"/>
      <c r="N21" s="68" t="s">
        <v>187</v>
      </c>
      <c r="O21" s="69" t="s">
        <v>19</v>
      </c>
      <c r="P21" s="38"/>
      <c r="Q21" s="68" t="s">
        <v>185</v>
      </c>
      <c r="R21" s="46" t="s">
        <v>19</v>
      </c>
      <c r="S21" s="38"/>
      <c r="T21" s="38"/>
      <c r="U21" s="39" t="str">
        <f>'SPD1'!U21</f>
        <v>18 Maret 2022</v>
      </c>
    </row>
    <row r="22" spans="3:30" ht="21" customHeight="1" x14ac:dyDescent="0.2">
      <c r="C22" s="41"/>
      <c r="D22" s="38"/>
      <c r="E22" s="38"/>
      <c r="F22" s="39"/>
      <c r="G22" s="510"/>
      <c r="H22" s="505"/>
      <c r="I22" s="505"/>
      <c r="J22" s="505"/>
      <c r="K22" s="506"/>
      <c r="L22" s="36"/>
      <c r="M22" s="41"/>
      <c r="N22" s="38"/>
      <c r="O22" s="38"/>
      <c r="P22" s="38"/>
      <c r="Q22" s="45" t="s">
        <v>195</v>
      </c>
      <c r="R22" s="46" t="s">
        <v>19</v>
      </c>
      <c r="S22" s="38"/>
      <c r="T22" s="38"/>
      <c r="U22" s="39"/>
    </row>
    <row r="23" spans="3:30" ht="4.5" hidden="1" customHeight="1" x14ac:dyDescent="0.2">
      <c r="C23" s="62"/>
      <c r="D23" s="63"/>
      <c r="E23" s="63"/>
      <c r="F23" s="64"/>
      <c r="G23" s="71"/>
      <c r="H23" s="72"/>
      <c r="I23" s="72"/>
      <c r="J23" s="72"/>
      <c r="K23" s="73"/>
      <c r="L23" s="36"/>
      <c r="M23" s="41"/>
      <c r="N23" s="38"/>
      <c r="O23" s="38"/>
      <c r="P23" s="38"/>
      <c r="Q23" s="38"/>
      <c r="R23" s="38"/>
      <c r="S23" s="38"/>
      <c r="T23" s="38"/>
      <c r="U23" s="39"/>
    </row>
    <row r="24" spans="3:30" x14ac:dyDescent="0.2">
      <c r="C24" s="74" t="s">
        <v>204</v>
      </c>
      <c r="D24" s="75"/>
      <c r="E24" s="75"/>
      <c r="F24" s="76"/>
      <c r="G24" s="75"/>
      <c r="H24" s="75" t="s">
        <v>205</v>
      </c>
      <c r="I24" s="75"/>
      <c r="J24" s="75"/>
      <c r="K24" s="76"/>
      <c r="L24" s="36"/>
      <c r="M24" s="41"/>
      <c r="N24" s="38"/>
      <c r="O24" s="38"/>
      <c r="P24" s="38"/>
      <c r="Q24" s="38"/>
      <c r="R24" s="38"/>
      <c r="S24" s="38"/>
      <c r="T24" s="38"/>
      <c r="U24" s="39"/>
    </row>
    <row r="25" spans="3:30" x14ac:dyDescent="0.2">
      <c r="C25" s="41" t="s">
        <v>196</v>
      </c>
      <c r="D25" s="38" t="s">
        <v>206</v>
      </c>
      <c r="E25" s="38"/>
      <c r="F25" s="39"/>
      <c r="G25" s="38" t="s">
        <v>196</v>
      </c>
      <c r="H25" s="511" t="s">
        <v>207</v>
      </c>
      <c r="I25" s="511"/>
      <c r="J25" s="511"/>
      <c r="K25" s="512"/>
      <c r="L25" s="36"/>
      <c r="M25" s="41"/>
      <c r="N25" s="38"/>
      <c r="O25" s="38"/>
      <c r="P25" s="38"/>
      <c r="Q25" s="38"/>
      <c r="R25" s="38"/>
      <c r="S25" s="38"/>
      <c r="T25" s="38"/>
      <c r="U25" s="39"/>
    </row>
    <row r="26" spans="3:30" x14ac:dyDescent="0.2">
      <c r="C26" s="41" t="s">
        <v>198</v>
      </c>
      <c r="D26" s="38" t="s">
        <v>208</v>
      </c>
      <c r="E26" s="38"/>
      <c r="F26" s="39"/>
      <c r="G26" s="38" t="s">
        <v>198</v>
      </c>
      <c r="H26" s="513" t="str">
        <f>SPT!F32</f>
        <v>Kampung Teluk Semanting dan Tanjung Batu</v>
      </c>
      <c r="I26" s="513"/>
      <c r="J26" s="513"/>
      <c r="K26" s="514"/>
      <c r="L26" s="36"/>
      <c r="M26" s="77"/>
      <c r="N26" s="78"/>
      <c r="O26" s="78"/>
      <c r="P26" s="63"/>
      <c r="Q26" s="78"/>
      <c r="R26" s="78"/>
      <c r="S26" s="63"/>
      <c r="T26" s="63"/>
      <c r="U26" s="64"/>
    </row>
    <row r="27" spans="3:30" x14ac:dyDescent="0.2">
      <c r="C27" s="62"/>
      <c r="D27" s="63"/>
      <c r="E27" s="63"/>
      <c r="F27" s="64"/>
      <c r="G27" s="63"/>
      <c r="H27" s="63"/>
      <c r="I27" s="63"/>
      <c r="J27" s="63"/>
      <c r="K27" s="64"/>
      <c r="L27" s="36"/>
      <c r="M27" s="41" t="s">
        <v>209</v>
      </c>
      <c r="N27" s="38" t="s">
        <v>192</v>
      </c>
      <c r="O27" s="54" t="s">
        <v>19</v>
      </c>
      <c r="P27" s="38"/>
      <c r="Q27" s="43" t="s">
        <v>182</v>
      </c>
      <c r="R27" s="44" t="s">
        <v>19</v>
      </c>
      <c r="S27" s="38"/>
      <c r="T27" s="38"/>
      <c r="U27" s="39"/>
    </row>
    <row r="28" spans="3:30" x14ac:dyDescent="0.2">
      <c r="C28" s="41" t="s">
        <v>196</v>
      </c>
      <c r="D28" s="38" t="s">
        <v>210</v>
      </c>
      <c r="E28" s="38"/>
      <c r="F28" s="39"/>
      <c r="G28" s="38" t="s">
        <v>196</v>
      </c>
      <c r="H28" s="38" t="str">
        <f>SPT!F33</f>
        <v>3 (Tiga) Hari</v>
      </c>
      <c r="I28" s="38"/>
      <c r="J28" s="38"/>
      <c r="K28" s="39"/>
      <c r="L28" s="36"/>
      <c r="M28" s="41"/>
      <c r="N28" s="38" t="s">
        <v>193</v>
      </c>
      <c r="O28" s="54" t="s">
        <v>19</v>
      </c>
      <c r="P28" s="38"/>
      <c r="Q28" s="38" t="s">
        <v>186</v>
      </c>
      <c r="R28" s="44" t="s">
        <v>19</v>
      </c>
      <c r="S28" s="38"/>
      <c r="T28" s="38"/>
      <c r="U28" s="39"/>
    </row>
    <row r="29" spans="3:30" ht="15.75" customHeight="1" x14ac:dyDescent="0.2">
      <c r="C29" s="41" t="s">
        <v>198</v>
      </c>
      <c r="D29" s="38" t="s">
        <v>211</v>
      </c>
      <c r="E29" s="38"/>
      <c r="F29" s="39"/>
      <c r="G29" s="38" t="s">
        <v>198</v>
      </c>
      <c r="H29" s="528" t="str">
        <f>SPT!F34</f>
        <v>16 Maret 2022</v>
      </c>
      <c r="I29" s="528"/>
      <c r="J29" s="528"/>
      <c r="K29" s="529"/>
      <c r="L29" s="36"/>
      <c r="M29" s="41"/>
      <c r="N29" s="38" t="s">
        <v>187</v>
      </c>
      <c r="O29" s="54" t="s">
        <v>19</v>
      </c>
      <c r="P29" s="38"/>
      <c r="Q29" s="68" t="s">
        <v>185</v>
      </c>
      <c r="R29" s="46" t="s">
        <v>19</v>
      </c>
      <c r="S29" s="38"/>
      <c r="T29" s="38"/>
      <c r="U29" s="39"/>
    </row>
    <row r="30" spans="3:30" x14ac:dyDescent="0.2">
      <c r="C30" s="62" t="s">
        <v>200</v>
      </c>
      <c r="D30" s="63" t="s">
        <v>212</v>
      </c>
      <c r="E30" s="63"/>
      <c r="F30" s="64"/>
      <c r="G30" s="63" t="s">
        <v>200</v>
      </c>
      <c r="H30" s="528" t="str">
        <f>SPT!H34</f>
        <v>18 Maret 2022</v>
      </c>
      <c r="I30" s="528"/>
      <c r="J30" s="528"/>
      <c r="K30" s="529"/>
      <c r="L30" s="36"/>
      <c r="M30" s="41"/>
      <c r="N30" s="38"/>
      <c r="O30" s="38"/>
      <c r="P30" s="38"/>
      <c r="Q30" s="45" t="s">
        <v>195</v>
      </c>
      <c r="R30" s="37" t="s">
        <v>19</v>
      </c>
      <c r="S30" s="38"/>
      <c r="T30" s="38"/>
      <c r="U30" s="39"/>
    </row>
    <row r="31" spans="3:30" ht="14.45" customHeight="1" x14ac:dyDescent="0.2">
      <c r="C31" s="558" t="s">
        <v>213</v>
      </c>
      <c r="D31" s="559"/>
      <c r="E31" s="559"/>
      <c r="F31" s="297" t="s">
        <v>214</v>
      </c>
      <c r="G31" s="558" t="s">
        <v>215</v>
      </c>
      <c r="H31" s="566"/>
      <c r="I31" s="559" t="s">
        <v>216</v>
      </c>
      <c r="J31" s="559"/>
      <c r="K31" s="566"/>
      <c r="L31" s="36"/>
      <c r="M31" s="41"/>
      <c r="N31" s="38"/>
      <c r="O31" s="38"/>
      <c r="P31" s="38"/>
      <c r="Q31" s="38"/>
      <c r="R31" s="38"/>
      <c r="S31" s="38"/>
      <c r="T31" s="38"/>
      <c r="U31" s="39"/>
    </row>
    <row r="32" spans="3:30" ht="6" customHeight="1" x14ac:dyDescent="0.2">
      <c r="C32" s="41"/>
      <c r="D32" s="38"/>
      <c r="E32" s="38"/>
      <c r="F32" s="39"/>
      <c r="G32" s="41"/>
      <c r="H32" s="310"/>
      <c r="I32" s="309"/>
      <c r="J32" s="552"/>
      <c r="K32" s="553"/>
      <c r="L32" s="36"/>
      <c r="M32" s="41"/>
      <c r="N32" s="38"/>
      <c r="O32" s="38"/>
      <c r="P32" s="38"/>
      <c r="Q32" s="38"/>
      <c r="R32" s="38"/>
      <c r="S32" s="38"/>
      <c r="T32" s="38"/>
      <c r="U32" s="39"/>
    </row>
    <row r="33" spans="3:21" ht="6" customHeight="1" x14ac:dyDescent="0.2">
      <c r="C33" s="62"/>
      <c r="D33" s="63"/>
      <c r="E33" s="63"/>
      <c r="F33" s="64"/>
      <c r="G33" s="62"/>
      <c r="H33" s="308"/>
      <c r="I33" s="307"/>
      <c r="J33" s="549"/>
      <c r="K33" s="554"/>
      <c r="L33" s="36"/>
      <c r="M33" s="77"/>
      <c r="N33" s="78"/>
      <c r="O33" s="78"/>
      <c r="P33" s="78"/>
      <c r="Q33" s="79"/>
      <c r="R33" s="63"/>
      <c r="S33" s="63"/>
      <c r="T33" s="63"/>
      <c r="U33" s="64"/>
    </row>
    <row r="34" spans="3:21" ht="12.75" customHeight="1" x14ac:dyDescent="0.2">
      <c r="C34" s="41" t="s">
        <v>217</v>
      </c>
      <c r="D34" s="38"/>
      <c r="E34" s="38"/>
      <c r="F34" s="39"/>
      <c r="G34" s="38"/>
      <c r="H34" s="38"/>
      <c r="I34" s="38"/>
      <c r="J34" s="38"/>
      <c r="K34" s="39"/>
      <c r="L34" s="36"/>
      <c r="M34" s="41" t="s">
        <v>218</v>
      </c>
      <c r="N34" s="38" t="s">
        <v>219</v>
      </c>
      <c r="O34" s="37"/>
      <c r="P34" s="43" t="s">
        <v>207</v>
      </c>
      <c r="Q34" s="534" t="s">
        <v>220</v>
      </c>
      <c r="R34" s="534"/>
      <c r="S34" s="534"/>
      <c r="T34" s="534"/>
      <c r="U34" s="535"/>
    </row>
    <row r="35" spans="3:21" x14ac:dyDescent="0.2">
      <c r="C35" s="41" t="s">
        <v>196</v>
      </c>
      <c r="D35" s="38" t="s">
        <v>221</v>
      </c>
      <c r="E35" s="38"/>
      <c r="F35" s="39"/>
      <c r="G35" s="314" t="s">
        <v>196</v>
      </c>
      <c r="H35" s="517" t="s">
        <v>222</v>
      </c>
      <c r="I35" s="517"/>
      <c r="J35" s="517"/>
      <c r="K35" s="518"/>
      <c r="L35" s="36"/>
      <c r="M35" s="41"/>
      <c r="N35" s="37" t="s">
        <v>223</v>
      </c>
      <c r="O35" s="38"/>
      <c r="P35" s="38"/>
      <c r="Q35" s="536"/>
      <c r="R35" s="536"/>
      <c r="S35" s="536"/>
      <c r="T35" s="536"/>
      <c r="U35" s="537"/>
    </row>
    <row r="36" spans="3:21" x14ac:dyDescent="0.2">
      <c r="C36" s="62" t="s">
        <v>198</v>
      </c>
      <c r="D36" s="63" t="s">
        <v>224</v>
      </c>
      <c r="E36" s="63"/>
      <c r="F36" s="64"/>
      <c r="G36" s="313" t="s">
        <v>198</v>
      </c>
      <c r="H36" s="548" t="str">
        <f>'SPD1'!H36:J36</f>
        <v>3.28.03.1.02.01</v>
      </c>
      <c r="I36" s="548"/>
      <c r="J36" s="548"/>
      <c r="K36" s="454" t="str">
        <f>'SPD1'!K36</f>
        <v>5.1.2.04.01.0001</v>
      </c>
      <c r="L36" s="36"/>
      <c r="M36" s="41"/>
      <c r="N36" s="38" t="s">
        <v>225</v>
      </c>
      <c r="O36" s="38"/>
      <c r="P36" s="38"/>
      <c r="Q36" s="536"/>
      <c r="R36" s="536"/>
      <c r="S36" s="536"/>
      <c r="T36" s="536"/>
      <c r="U36" s="537"/>
    </row>
    <row r="37" spans="3:21" ht="5.0999999999999996" customHeight="1" x14ac:dyDescent="0.2">
      <c r="C37" s="560" t="s">
        <v>226</v>
      </c>
      <c r="D37" s="561"/>
      <c r="E37" s="561"/>
      <c r="F37" s="562"/>
      <c r="G37" s="38"/>
      <c r="H37" s="449"/>
      <c r="I37" s="449"/>
      <c r="J37" s="449"/>
      <c r="K37" s="450"/>
      <c r="L37" s="36"/>
      <c r="M37" s="41"/>
      <c r="N37" s="38"/>
      <c r="O37" s="38"/>
      <c r="P37" s="38"/>
      <c r="Q37" s="536"/>
      <c r="R37" s="536"/>
      <c r="S37" s="536"/>
      <c r="T37" s="536"/>
      <c r="U37" s="537"/>
    </row>
    <row r="38" spans="3:21" x14ac:dyDescent="0.2">
      <c r="C38" s="563"/>
      <c r="D38" s="564"/>
      <c r="E38" s="564"/>
      <c r="F38" s="565"/>
      <c r="G38" s="38"/>
      <c r="H38" s="38"/>
      <c r="I38" s="38"/>
      <c r="J38" s="38"/>
      <c r="K38" s="39"/>
      <c r="L38" s="36"/>
      <c r="M38" s="41"/>
      <c r="N38" s="38"/>
      <c r="O38" s="38"/>
      <c r="P38" s="38"/>
      <c r="Q38" s="536"/>
      <c r="R38" s="536"/>
      <c r="S38" s="536"/>
      <c r="T38" s="536"/>
      <c r="U38" s="537"/>
    </row>
    <row r="39" spans="3:21" x14ac:dyDescent="0.2">
      <c r="C39" s="52"/>
      <c r="D39" s="30"/>
      <c r="E39" s="30"/>
      <c r="F39" s="53"/>
      <c r="G39" s="30"/>
      <c r="H39" s="30"/>
      <c r="I39" s="30"/>
      <c r="J39" s="30"/>
      <c r="K39" s="53"/>
      <c r="L39" s="36"/>
      <c r="M39" s="41"/>
      <c r="N39" s="538" t="str">
        <f>I43</f>
        <v>Kuasa Pengguna Anggaran</v>
      </c>
      <c r="O39" s="538"/>
      <c r="P39" s="538"/>
      <c r="Q39" s="539" t="s">
        <v>227</v>
      </c>
      <c r="R39" s="539"/>
      <c r="S39" s="539"/>
      <c r="T39" s="539"/>
      <c r="U39" s="540"/>
    </row>
    <row r="40" spans="3:21" ht="14.45" customHeight="1" x14ac:dyDescent="0.2">
      <c r="C40" s="80" t="s">
        <v>228</v>
      </c>
      <c r="D40" s="38"/>
      <c r="E40" s="38"/>
      <c r="F40" s="39"/>
      <c r="G40" s="38"/>
      <c r="H40" s="38"/>
      <c r="I40" s="378" t="s">
        <v>13</v>
      </c>
      <c r="J40" s="378"/>
      <c r="K40" s="379"/>
      <c r="L40" s="36"/>
      <c r="M40" s="41"/>
      <c r="N40" s="38"/>
      <c r="O40" s="38"/>
      <c r="P40" s="38"/>
      <c r="Q40" s="538"/>
      <c r="R40" s="538"/>
      <c r="S40" s="538"/>
      <c r="T40" s="538"/>
      <c r="U40" s="541"/>
    </row>
    <row r="41" spans="3:21" ht="14.45" customHeight="1" x14ac:dyDescent="0.2">
      <c r="C41" s="555" t="s">
        <v>229</v>
      </c>
      <c r="D41" s="530"/>
      <c r="E41" s="530"/>
      <c r="F41" s="531"/>
      <c r="G41" s="38"/>
      <c r="H41" s="38"/>
      <c r="I41" s="378" t="str">
        <f>SPT!H40</f>
        <v>Pada tanggal :             Maret 2022</v>
      </c>
      <c r="J41" s="378"/>
      <c r="K41" s="379"/>
      <c r="L41" s="36"/>
      <c r="M41" s="41"/>
      <c r="N41" s="38"/>
      <c r="O41" s="38"/>
      <c r="P41" s="38"/>
      <c r="Q41" s="38"/>
      <c r="R41" s="38"/>
      <c r="S41" s="38"/>
      <c r="T41" s="38"/>
      <c r="U41" s="39"/>
    </row>
    <row r="42" spans="3:21" x14ac:dyDescent="0.2">
      <c r="C42" s="555"/>
      <c r="D42" s="530"/>
      <c r="E42" s="530"/>
      <c r="F42" s="531"/>
      <c r="G42" s="38"/>
      <c r="H42" s="38"/>
      <c r="I42" s="38"/>
      <c r="J42" s="38"/>
      <c r="K42" s="49"/>
      <c r="L42" s="36"/>
      <c r="M42" s="41"/>
      <c r="N42" s="556" t="str">
        <f>'SPD1'!N42:P42</f>
        <v>Farhani Aini, S.Hut</v>
      </c>
      <c r="O42" s="556"/>
      <c r="P42" s="557"/>
      <c r="Q42" s="542" t="str">
        <f>'SPD1'!Q42:U42</f>
        <v>Ir. Alfaret Dapen Simbolon, M.Si</v>
      </c>
      <c r="R42" s="542"/>
      <c r="S42" s="542"/>
      <c r="T42" s="542"/>
      <c r="U42" s="543"/>
    </row>
    <row r="43" spans="3:21" ht="14.45" customHeight="1" x14ac:dyDescent="0.2">
      <c r="C43" s="555"/>
      <c r="D43" s="530"/>
      <c r="E43" s="530"/>
      <c r="F43" s="531"/>
      <c r="G43" s="38"/>
      <c r="H43" s="38"/>
      <c r="I43" s="550" t="s">
        <v>230</v>
      </c>
      <c r="J43" s="550"/>
      <c r="K43" s="551"/>
      <c r="L43" s="36"/>
      <c r="M43" s="62"/>
      <c r="N43" s="549" t="str">
        <f>'SPD1'!N43:P43</f>
        <v>NIP. 19730527 199903 1 004</v>
      </c>
      <c r="O43" s="549"/>
      <c r="P43" s="549"/>
      <c r="Q43" s="546" t="str">
        <f>'SPD1'!Q43:U43</f>
        <v>NIP. 19640410 199203 1 013</v>
      </c>
      <c r="R43" s="546"/>
      <c r="S43" s="546"/>
      <c r="T43" s="546"/>
      <c r="U43" s="547"/>
    </row>
    <row r="44" spans="3:21" x14ac:dyDescent="0.2">
      <c r="C44" s="41"/>
      <c r="D44" s="38"/>
      <c r="E44" s="38"/>
      <c r="F44" s="39"/>
      <c r="G44" s="38"/>
      <c r="H44" s="38"/>
      <c r="I44" s="38"/>
      <c r="J44" s="38"/>
      <c r="K44" s="300"/>
      <c r="L44" s="36"/>
      <c r="M44" s="74" t="s">
        <v>231</v>
      </c>
      <c r="N44" s="75" t="s">
        <v>232</v>
      </c>
      <c r="O44" s="81"/>
      <c r="P44" s="38"/>
      <c r="Q44" s="38"/>
      <c r="R44" s="78"/>
      <c r="S44" s="38"/>
      <c r="T44" s="38"/>
      <c r="U44" s="39"/>
    </row>
    <row r="45" spans="3:21" x14ac:dyDescent="0.2">
      <c r="C45" s="41"/>
      <c r="D45" s="38"/>
      <c r="E45" s="38"/>
      <c r="F45" s="39"/>
      <c r="G45" s="38"/>
      <c r="H45" s="38"/>
      <c r="I45" s="38"/>
      <c r="J45" s="38"/>
      <c r="K45" s="49"/>
      <c r="L45" s="36"/>
      <c r="M45" s="41" t="s">
        <v>233</v>
      </c>
      <c r="N45" s="82" t="s">
        <v>234</v>
      </c>
      <c r="O45" s="30"/>
      <c r="P45" s="30"/>
      <c r="Q45" s="30"/>
      <c r="R45" s="30"/>
      <c r="S45" s="30"/>
      <c r="T45" s="30"/>
      <c r="U45" s="53"/>
    </row>
    <row r="46" spans="3:21" x14ac:dyDescent="0.2">
      <c r="C46" s="41"/>
      <c r="D46" s="38"/>
      <c r="E46" s="38"/>
      <c r="F46" s="39"/>
      <c r="G46" s="38"/>
      <c r="H46" s="38"/>
      <c r="I46" s="38"/>
      <c r="J46" s="38"/>
      <c r="K46" s="300"/>
      <c r="L46" s="36"/>
      <c r="M46" s="34"/>
      <c r="N46" s="530" t="s">
        <v>235</v>
      </c>
      <c r="O46" s="530"/>
      <c r="P46" s="530"/>
      <c r="Q46" s="530"/>
      <c r="R46" s="530"/>
      <c r="S46" s="530"/>
      <c r="T46" s="530"/>
      <c r="U46" s="531"/>
    </row>
    <row r="47" spans="3:21" ht="14.45" customHeight="1" x14ac:dyDescent="0.2">
      <c r="C47" s="41"/>
      <c r="D47" s="38"/>
      <c r="E47" s="38"/>
      <c r="F47" s="39"/>
      <c r="G47" s="38"/>
      <c r="H47" s="38"/>
      <c r="I47" s="557" t="str">
        <f>'SPD1'!I47:K47</f>
        <v>Farhani Aini, S.Hut</v>
      </c>
      <c r="J47" s="557"/>
      <c r="K47" s="556"/>
      <c r="L47" s="36"/>
      <c r="M47" s="34"/>
      <c r="N47" s="530"/>
      <c r="O47" s="530"/>
      <c r="P47" s="530"/>
      <c r="Q47" s="530"/>
      <c r="R47" s="530"/>
      <c r="S47" s="530"/>
      <c r="T47" s="530"/>
      <c r="U47" s="531"/>
    </row>
    <row r="48" spans="3:21" ht="14.45" customHeight="1" x14ac:dyDescent="0.2">
      <c r="C48" s="41"/>
      <c r="D48" s="38"/>
      <c r="E48" s="38"/>
      <c r="F48" s="39"/>
      <c r="G48" s="38"/>
      <c r="H48" s="38"/>
      <c r="I48" s="538" t="str">
        <f>'SPD1'!I48:K48</f>
        <v>Penata Tk.I/ III.d</v>
      </c>
      <c r="J48" s="538"/>
      <c r="K48" s="541"/>
      <c r="L48" s="36"/>
      <c r="M48" s="34"/>
      <c r="N48" s="530"/>
      <c r="O48" s="530"/>
      <c r="P48" s="530"/>
      <c r="Q48" s="530"/>
      <c r="R48" s="530"/>
      <c r="S48" s="530"/>
      <c r="T48" s="530"/>
      <c r="U48" s="531"/>
    </row>
    <row r="49" spans="3:21" ht="14.45" customHeight="1" x14ac:dyDescent="0.2">
      <c r="C49" s="41"/>
      <c r="D49" s="38"/>
      <c r="E49" s="38"/>
      <c r="F49" s="39"/>
      <c r="G49" s="38"/>
      <c r="H49" s="38"/>
      <c r="I49" s="549" t="str">
        <f>'SPD1'!I49:K49</f>
        <v>NIP. 19730527 199903 1 004</v>
      </c>
      <c r="J49" s="549"/>
      <c r="K49" s="554"/>
      <c r="L49" s="36"/>
      <c r="M49" s="34"/>
      <c r="N49" s="530"/>
      <c r="O49" s="530"/>
      <c r="P49" s="530"/>
      <c r="Q49" s="530"/>
      <c r="R49" s="530"/>
      <c r="S49" s="530"/>
      <c r="T49" s="530"/>
      <c r="U49" s="531"/>
    </row>
    <row r="50" spans="3:21" x14ac:dyDescent="0.2">
      <c r="C50" s="30"/>
      <c r="D50" s="30"/>
      <c r="E50" s="30"/>
      <c r="F50" s="30"/>
      <c r="G50" s="30"/>
      <c r="H50" s="30"/>
      <c r="I50" s="30"/>
      <c r="J50" s="30"/>
      <c r="K50" s="29"/>
      <c r="L50" s="29"/>
      <c r="M50" s="29"/>
      <c r="N50" s="29"/>
      <c r="O50" s="29"/>
      <c r="P50" s="29"/>
      <c r="Q50" s="29"/>
      <c r="R50" s="29"/>
      <c r="S50" s="29"/>
      <c r="T50" s="29"/>
      <c r="U50" s="29"/>
    </row>
    <row r="69" ht="12.75" customHeight="1" x14ac:dyDescent="0.2"/>
    <row r="86" ht="12.75" customHeight="1" x14ac:dyDescent="0.2"/>
    <row r="93" ht="12.75" customHeight="1" x14ac:dyDescent="0.2"/>
    <row r="98" ht="12.75" customHeight="1" x14ac:dyDescent="0.2"/>
  </sheetData>
  <dataConsolidate link="1"/>
  <mergeCells count="38">
    <mergeCell ref="G20:K22"/>
    <mergeCell ref="H25:K25"/>
    <mergeCell ref="H26:K26"/>
    <mergeCell ref="H29:K29"/>
    <mergeCell ref="H30:K30"/>
    <mergeCell ref="H17:K18"/>
    <mergeCell ref="F7:K7"/>
    <mergeCell ref="F8:K8"/>
    <mergeCell ref="C11:F11"/>
    <mergeCell ref="G11:K11"/>
    <mergeCell ref="G14:K14"/>
    <mergeCell ref="H16:K16"/>
    <mergeCell ref="F2:K2"/>
    <mergeCell ref="F3:K3"/>
    <mergeCell ref="F4:K4"/>
    <mergeCell ref="F5:K5"/>
    <mergeCell ref="F6:K6"/>
    <mergeCell ref="Q34:U38"/>
    <mergeCell ref="H35:K35"/>
    <mergeCell ref="H36:J36"/>
    <mergeCell ref="C31:E31"/>
    <mergeCell ref="G31:H31"/>
    <mergeCell ref="I31:K31"/>
    <mergeCell ref="C37:F38"/>
    <mergeCell ref="J32:K33"/>
    <mergeCell ref="N39:P39"/>
    <mergeCell ref="Q39:U39"/>
    <mergeCell ref="N46:U49"/>
    <mergeCell ref="Q40:U40"/>
    <mergeCell ref="C41:F43"/>
    <mergeCell ref="N42:P42"/>
    <mergeCell ref="Q42:U42"/>
    <mergeCell ref="I43:K43"/>
    <mergeCell ref="N43:P43"/>
    <mergeCell ref="Q43:U43"/>
    <mergeCell ref="I47:K47"/>
    <mergeCell ref="I48:K48"/>
    <mergeCell ref="I49:K49"/>
  </mergeCells>
  <printOptions verticalCentered="1"/>
  <pageMargins left="1.33" right="0.35433070866141703" top="0.31496062992126" bottom="0.196850393700787" header="0.23622047244094499" footer="0.15748031496063"/>
  <pageSetup paperSize="5" scale="85" orientation="landscape" horizontalDpi="4294967293" r:id="rId1"/>
  <headerFooter alignWithMargins="0"/>
  <drawing r:id="rId2"/>
  <legacyDrawing r:id="rId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FFFF00"/>
  </sheetPr>
  <dimension ref="C2:AD98"/>
  <sheetViews>
    <sheetView topLeftCell="A4" zoomScale="80" zoomScaleNormal="80" workbookViewId="0">
      <selection activeCell="F8" sqref="F8:K8"/>
    </sheetView>
  </sheetViews>
  <sheetFormatPr defaultColWidth="9.140625" defaultRowHeight="12.75" x14ac:dyDescent="0.2"/>
  <cols>
    <col min="1" max="1" width="9.140625" style="33"/>
    <col min="2" max="2" width="4.28515625" style="33" customWidth="1"/>
    <col min="3" max="4" width="2.42578125" style="33" customWidth="1"/>
    <col min="5" max="5" width="6" style="33" customWidth="1"/>
    <col min="6" max="6" width="30.7109375" style="33" customWidth="1"/>
    <col min="7" max="7" width="2.28515625" style="33" customWidth="1"/>
    <col min="8" max="8" width="8.5703125" style="33" customWidth="1"/>
    <col min="9" max="9" width="5.140625" style="33" customWidth="1"/>
    <col min="10" max="10" width="3.5703125" style="33" customWidth="1"/>
    <col min="11" max="11" width="24.140625" style="33" customWidth="1"/>
    <col min="12" max="12" width="1" style="33" customWidth="1"/>
    <col min="13" max="13" width="3.28515625" style="33" customWidth="1"/>
    <col min="14" max="14" width="11.5703125" style="33" customWidth="1"/>
    <col min="15" max="15" width="1" style="33" customWidth="1"/>
    <col min="16" max="16" width="24.5703125" style="33" customWidth="1"/>
    <col min="17" max="17" width="13.140625" style="33" customWidth="1"/>
    <col min="18" max="18" width="1" style="33" customWidth="1"/>
    <col min="19" max="19" width="1.42578125" style="33" customWidth="1"/>
    <col min="20" max="20" width="1.140625" style="33" customWidth="1"/>
    <col min="21" max="21" width="41.140625" style="33" bestFit="1" customWidth="1"/>
    <col min="22" max="16384" width="9.140625" style="33"/>
  </cols>
  <sheetData>
    <row r="2" spans="3:25" ht="17.100000000000001" customHeight="1" x14ac:dyDescent="0.25">
      <c r="C2" s="27"/>
      <c r="D2" s="28"/>
      <c r="E2" s="28"/>
      <c r="F2" s="523" t="s">
        <v>181</v>
      </c>
      <c r="G2" s="523"/>
      <c r="H2" s="523"/>
      <c r="I2" s="523"/>
      <c r="J2" s="523"/>
      <c r="K2" s="523"/>
      <c r="L2" s="29"/>
      <c r="M2" s="27"/>
      <c r="N2" s="29"/>
      <c r="O2" s="29"/>
      <c r="P2" s="29"/>
      <c r="Q2" s="30" t="s">
        <v>182</v>
      </c>
      <c r="R2" s="30"/>
      <c r="S2" s="30"/>
      <c r="T2" s="31" t="s">
        <v>19</v>
      </c>
      <c r="U2" s="32" t="str">
        <f>H25</f>
        <v>Tanjung Redeb</v>
      </c>
    </row>
    <row r="3" spans="3:25" ht="13.5" customHeight="1" x14ac:dyDescent="0.3">
      <c r="C3" s="34"/>
      <c r="D3" s="35"/>
      <c r="E3" s="35"/>
      <c r="F3" s="524" t="s">
        <v>183</v>
      </c>
      <c r="G3" s="524"/>
      <c r="H3" s="524"/>
      <c r="I3" s="524"/>
      <c r="J3" s="524"/>
      <c r="K3" s="524"/>
      <c r="L3" s="36"/>
      <c r="M3" s="34"/>
      <c r="N3" s="36"/>
      <c r="O3" s="36"/>
      <c r="P3" s="36"/>
      <c r="Q3" s="315" t="s">
        <v>184</v>
      </c>
      <c r="R3" s="38"/>
      <c r="S3" s="38"/>
      <c r="T3" s="37" t="s">
        <v>19</v>
      </c>
      <c r="U3" s="39"/>
      <c r="W3" s="36"/>
      <c r="X3" s="40"/>
      <c r="Y3" s="36"/>
    </row>
    <row r="4" spans="3:25" ht="14.1" customHeight="1" x14ac:dyDescent="0.2">
      <c r="C4" s="34"/>
      <c r="D4" s="312"/>
      <c r="E4" s="312"/>
      <c r="F4" s="525" t="s">
        <v>456</v>
      </c>
      <c r="G4" s="526"/>
      <c r="H4" s="526"/>
      <c r="I4" s="526"/>
      <c r="J4" s="526"/>
      <c r="K4" s="526"/>
      <c r="L4" s="36"/>
      <c r="M4" s="41"/>
      <c r="N4" s="38"/>
      <c r="O4" s="38"/>
      <c r="P4" s="38"/>
      <c r="Q4" s="314" t="s">
        <v>185</v>
      </c>
      <c r="R4" s="314"/>
      <c r="S4" s="314"/>
      <c r="T4" s="315" t="s">
        <v>19</v>
      </c>
      <c r="U4" s="317" t="str">
        <f>H29</f>
        <v>16 Maret 2022</v>
      </c>
      <c r="W4" s="36"/>
      <c r="X4" s="40"/>
      <c r="Y4" s="36"/>
    </row>
    <row r="5" spans="3:25" ht="13.5" customHeight="1" x14ac:dyDescent="0.2">
      <c r="C5" s="34"/>
      <c r="D5" s="42"/>
      <c r="E5" s="42"/>
      <c r="F5" s="527" t="s">
        <v>457</v>
      </c>
      <c r="G5" s="527"/>
      <c r="H5" s="527"/>
      <c r="I5" s="527"/>
      <c r="J5" s="527"/>
      <c r="K5" s="527"/>
      <c r="L5" s="36"/>
      <c r="M5" s="41"/>
      <c r="N5" s="38"/>
      <c r="O5" s="38"/>
      <c r="P5" s="38"/>
      <c r="Q5" s="318" t="s">
        <v>186</v>
      </c>
      <c r="R5" s="314"/>
      <c r="S5" s="314"/>
      <c r="T5" s="319" t="s">
        <v>19</v>
      </c>
      <c r="U5" s="475" t="str">
        <f>P11</f>
        <v>Kp. Teluk Semanting</v>
      </c>
      <c r="W5" s="36"/>
      <c r="X5" s="40"/>
      <c r="Y5" s="36"/>
    </row>
    <row r="6" spans="3:25" ht="27.75" customHeight="1" x14ac:dyDescent="0.2">
      <c r="C6" s="34"/>
      <c r="D6" s="36"/>
      <c r="E6" s="36"/>
      <c r="F6" s="527" t="s">
        <v>589</v>
      </c>
      <c r="G6" s="527"/>
      <c r="H6" s="527"/>
      <c r="I6" s="527"/>
      <c r="J6" s="527"/>
      <c r="K6" s="527"/>
      <c r="L6" s="36"/>
      <c r="M6" s="41"/>
      <c r="N6" s="38"/>
      <c r="O6" s="38"/>
      <c r="P6" s="38"/>
      <c r="Q6" s="45" t="s">
        <v>187</v>
      </c>
      <c r="R6" s="38"/>
      <c r="S6" s="38"/>
      <c r="T6" s="46" t="s">
        <v>19</v>
      </c>
      <c r="U6" s="47" t="str">
        <f>'SPD1'!U6</f>
        <v>Kepala UPTD KPHP Berau Utara</v>
      </c>
      <c r="W6" s="36"/>
      <c r="X6" s="36"/>
      <c r="Y6" s="36"/>
    </row>
    <row r="7" spans="3:25" ht="15" x14ac:dyDescent="0.2">
      <c r="C7" s="34"/>
      <c r="D7" s="48"/>
      <c r="E7" s="48"/>
      <c r="F7" s="522" t="s">
        <v>188</v>
      </c>
      <c r="G7" s="522"/>
      <c r="H7" s="522"/>
      <c r="I7" s="522"/>
      <c r="J7" s="522"/>
      <c r="K7" s="522"/>
      <c r="L7" s="36"/>
      <c r="M7" s="41"/>
      <c r="N7" s="38"/>
      <c r="O7" s="38"/>
      <c r="P7" s="38"/>
      <c r="Q7" s="36"/>
      <c r="R7" s="36"/>
      <c r="S7" s="36"/>
      <c r="T7" s="36"/>
      <c r="U7" s="49"/>
      <c r="W7" s="36"/>
      <c r="X7" s="36"/>
      <c r="Y7" s="36"/>
    </row>
    <row r="8" spans="3:25" x14ac:dyDescent="0.2">
      <c r="C8" s="34"/>
      <c r="D8" s="50"/>
      <c r="E8" s="50"/>
      <c r="F8" s="515" t="s">
        <v>690</v>
      </c>
      <c r="G8" s="515"/>
      <c r="H8" s="515"/>
      <c r="I8" s="515"/>
      <c r="J8" s="515"/>
      <c r="K8" s="515"/>
      <c r="L8" s="36"/>
      <c r="M8" s="41"/>
      <c r="N8" s="38"/>
      <c r="O8" s="38"/>
      <c r="P8" s="38"/>
      <c r="Q8" s="36"/>
      <c r="R8" s="36"/>
      <c r="S8" s="36"/>
      <c r="T8" s="36"/>
      <c r="U8" s="49" t="s">
        <v>189</v>
      </c>
      <c r="W8" s="36"/>
      <c r="X8" s="36"/>
      <c r="Y8" s="36"/>
    </row>
    <row r="9" spans="3:25" x14ac:dyDescent="0.2">
      <c r="C9" s="34"/>
      <c r="D9" s="36"/>
      <c r="E9" s="36"/>
      <c r="F9" s="36"/>
      <c r="G9" s="36"/>
      <c r="H9" s="36"/>
      <c r="I9" s="36"/>
      <c r="J9" s="36"/>
      <c r="K9" s="36"/>
      <c r="L9" s="36"/>
      <c r="M9" s="41"/>
      <c r="N9" s="38"/>
      <c r="O9" s="38"/>
      <c r="P9" s="38"/>
      <c r="Q9" s="38"/>
      <c r="R9" s="38"/>
      <c r="S9" s="38"/>
      <c r="T9" s="38"/>
      <c r="U9" s="325" t="str">
        <f>'SPD1'!U9</f>
        <v>Ir. Alfaret Dapen Simbolon, M.Si</v>
      </c>
      <c r="W9" s="36"/>
      <c r="X9" s="36"/>
      <c r="Y9" s="36"/>
    </row>
    <row r="10" spans="3:25" ht="2.25" customHeight="1" x14ac:dyDescent="0.2">
      <c r="C10" s="27"/>
      <c r="D10" s="29"/>
      <c r="E10" s="29"/>
      <c r="F10" s="29"/>
      <c r="G10" s="27"/>
      <c r="H10" s="29"/>
      <c r="I10" s="29"/>
      <c r="J10" s="29"/>
      <c r="K10" s="51"/>
      <c r="L10" s="36"/>
      <c r="M10" s="52"/>
      <c r="N10" s="30"/>
      <c r="O10" s="30"/>
      <c r="P10" s="30"/>
      <c r="Q10" s="30"/>
      <c r="R10" s="30"/>
      <c r="S10" s="30"/>
      <c r="T10" s="30"/>
      <c r="U10" s="53"/>
      <c r="W10" s="36"/>
      <c r="X10" s="36"/>
      <c r="Y10" s="36"/>
    </row>
    <row r="11" spans="3:25" ht="12" customHeight="1" x14ac:dyDescent="0.2">
      <c r="C11" s="516" t="s">
        <v>190</v>
      </c>
      <c r="D11" s="517"/>
      <c r="E11" s="517"/>
      <c r="F11" s="518"/>
      <c r="G11" s="516" t="str">
        <f>'SPD1'!G11:K11</f>
        <v>Kepala UPTD KPHP Berau Utara.</v>
      </c>
      <c r="H11" s="517"/>
      <c r="I11" s="517"/>
      <c r="J11" s="517"/>
      <c r="K11" s="518"/>
      <c r="L11" s="36"/>
      <c r="M11" s="41" t="s">
        <v>191</v>
      </c>
      <c r="N11" s="38" t="s">
        <v>192</v>
      </c>
      <c r="O11" s="54" t="s">
        <v>19</v>
      </c>
      <c r="P11" s="476" t="s">
        <v>681</v>
      </c>
      <c r="Q11" s="43" t="s">
        <v>182</v>
      </c>
      <c r="R11" s="44" t="s">
        <v>19</v>
      </c>
      <c r="S11" s="38"/>
      <c r="T11" s="38"/>
      <c r="U11" s="56" t="str">
        <f>P11</f>
        <v>Kp. Teluk Semanting</v>
      </c>
      <c r="W11" s="36"/>
      <c r="X11" s="36"/>
      <c r="Y11" s="36"/>
    </row>
    <row r="12" spans="3:25" ht="5.0999999999999996" customHeight="1" x14ac:dyDescent="0.2">
      <c r="C12" s="57"/>
      <c r="D12" s="58"/>
      <c r="E12" s="58"/>
      <c r="F12" s="59"/>
      <c r="G12" s="60"/>
      <c r="H12" s="60"/>
      <c r="I12" s="60"/>
      <c r="J12" s="60"/>
      <c r="K12" s="61"/>
      <c r="L12" s="36"/>
      <c r="M12" s="41"/>
      <c r="N12" s="38"/>
      <c r="O12" s="54"/>
      <c r="P12" s="38"/>
      <c r="Q12" s="43"/>
      <c r="R12" s="44"/>
      <c r="S12" s="38"/>
      <c r="T12" s="38"/>
      <c r="U12" s="39"/>
      <c r="W12" s="36"/>
      <c r="X12" s="36"/>
      <c r="Y12" s="36"/>
    </row>
    <row r="13" spans="3:25" x14ac:dyDescent="0.2">
      <c r="C13" s="41"/>
      <c r="D13" s="38"/>
      <c r="E13" s="38"/>
      <c r="F13" s="39"/>
      <c r="G13" s="38"/>
      <c r="H13" s="38"/>
      <c r="I13" s="38"/>
      <c r="J13" s="38"/>
      <c r="K13" s="39"/>
      <c r="L13" s="36"/>
      <c r="M13" s="41"/>
      <c r="N13" s="38" t="s">
        <v>193</v>
      </c>
      <c r="O13" s="54" t="s">
        <v>19</v>
      </c>
      <c r="P13" s="455" t="str">
        <f>H29</f>
        <v>16 Maret 2022</v>
      </c>
      <c r="Q13" s="38" t="s">
        <v>186</v>
      </c>
      <c r="R13" s="44" t="s">
        <v>19</v>
      </c>
      <c r="S13" s="43"/>
      <c r="T13" s="44"/>
      <c r="U13" s="262" t="s">
        <v>682</v>
      </c>
      <c r="W13" s="36"/>
      <c r="X13" s="36"/>
      <c r="Y13" s="36"/>
    </row>
    <row r="14" spans="3:25" x14ac:dyDescent="0.2">
      <c r="C14" s="41" t="s">
        <v>194</v>
      </c>
      <c r="D14" s="38"/>
      <c r="E14" s="38"/>
      <c r="F14" s="39"/>
      <c r="G14" s="519" t="str">
        <f>VLOOKUP(SPT!F23,DATABASE!J3:K68,2,FALSE)</f>
        <v>M. Rico Sadewa</v>
      </c>
      <c r="H14" s="513"/>
      <c r="I14" s="513"/>
      <c r="J14" s="513"/>
      <c r="K14" s="514"/>
      <c r="L14" s="36"/>
      <c r="M14" s="41"/>
      <c r="N14" s="38" t="s">
        <v>187</v>
      </c>
      <c r="O14" s="54" t="s">
        <v>19</v>
      </c>
      <c r="P14" s="55"/>
      <c r="Q14" s="38" t="s">
        <v>185</v>
      </c>
      <c r="R14" s="44" t="s">
        <v>19</v>
      </c>
      <c r="S14" s="44"/>
      <c r="T14" s="44"/>
      <c r="U14" s="456" t="s">
        <v>677</v>
      </c>
      <c r="W14" s="40"/>
      <c r="X14" s="36"/>
      <c r="Y14" s="36"/>
    </row>
    <row r="15" spans="3:25" x14ac:dyDescent="0.2">
      <c r="C15" s="62"/>
      <c r="D15" s="63"/>
      <c r="E15" s="63"/>
      <c r="F15" s="64"/>
      <c r="G15" s="63"/>
      <c r="H15" s="63"/>
      <c r="I15" s="63"/>
      <c r="J15" s="63"/>
      <c r="K15" s="64"/>
      <c r="L15" s="36"/>
      <c r="M15" s="41"/>
      <c r="N15" s="38"/>
      <c r="O15" s="38"/>
      <c r="P15" s="38"/>
      <c r="Q15" s="43" t="s">
        <v>195</v>
      </c>
      <c r="R15" s="44" t="s">
        <v>19</v>
      </c>
      <c r="S15" s="44"/>
      <c r="T15" s="44"/>
      <c r="U15" s="56"/>
      <c r="W15" s="40"/>
      <c r="X15" s="36"/>
      <c r="Y15" s="36"/>
    </row>
    <row r="16" spans="3:25" x14ac:dyDescent="0.2">
      <c r="C16" s="41" t="s">
        <v>196</v>
      </c>
      <c r="D16" s="38" t="s">
        <v>197</v>
      </c>
      <c r="E16" s="38"/>
      <c r="F16" s="39"/>
      <c r="G16" s="38" t="s">
        <v>196</v>
      </c>
      <c r="H16" s="520" t="str">
        <f>VLOOKUP(G14,DATABASE!K3:L68,2,FALSE)</f>
        <v>-</v>
      </c>
      <c r="I16" s="520"/>
      <c r="J16" s="520"/>
      <c r="K16" s="521"/>
      <c r="L16" s="36"/>
      <c r="M16" s="41"/>
      <c r="N16" s="38"/>
      <c r="O16" s="38"/>
      <c r="P16" s="38"/>
      <c r="Q16" s="38"/>
      <c r="R16" s="38"/>
      <c r="S16" s="44"/>
      <c r="T16" s="44"/>
      <c r="U16" s="39"/>
      <c r="W16" s="40"/>
      <c r="X16" s="36"/>
      <c r="Y16" s="36"/>
    </row>
    <row r="17" spans="3:30" ht="12.75" customHeight="1" x14ac:dyDescent="0.2">
      <c r="C17" s="41" t="s">
        <v>198</v>
      </c>
      <c r="D17" s="38" t="s">
        <v>7</v>
      </c>
      <c r="E17" s="38"/>
      <c r="F17" s="39"/>
      <c r="G17" s="38" t="s">
        <v>198</v>
      </c>
      <c r="H17" s="505" t="str">
        <f>VLOOKUP(G14,DATABASE!M3:N68,2,FALSE)</f>
        <v>Tenaga Teknis Kehutanan</v>
      </c>
      <c r="I17" s="505"/>
      <c r="J17" s="505"/>
      <c r="K17" s="506"/>
      <c r="L17" s="36"/>
      <c r="M17" s="41"/>
      <c r="N17" s="38"/>
      <c r="O17" s="38"/>
      <c r="P17" s="38"/>
      <c r="Q17" s="38"/>
      <c r="R17" s="38"/>
      <c r="S17" s="38"/>
      <c r="T17" s="38"/>
      <c r="U17" s="39"/>
      <c r="X17" s="36"/>
      <c r="Y17" s="36"/>
      <c r="AD17" s="65" t="s">
        <v>199</v>
      </c>
    </row>
    <row r="18" spans="3:30" x14ac:dyDescent="0.2">
      <c r="C18" s="41"/>
      <c r="D18" s="38"/>
      <c r="E18" s="38"/>
      <c r="F18" s="39"/>
      <c r="G18" s="38"/>
      <c r="H18" s="505"/>
      <c r="I18" s="505"/>
      <c r="J18" s="505"/>
      <c r="K18" s="506"/>
      <c r="L18" s="36"/>
      <c r="M18" s="62"/>
      <c r="N18" s="63"/>
      <c r="O18" s="63"/>
      <c r="P18" s="452"/>
      <c r="Q18" s="63"/>
      <c r="R18" s="63"/>
      <c r="S18" s="63"/>
      <c r="T18" s="63"/>
      <c r="U18" s="453"/>
      <c r="W18" s="40"/>
      <c r="X18" s="36"/>
      <c r="Y18" s="36"/>
    </row>
    <row r="19" spans="3:30" ht="14.25" x14ac:dyDescent="0.2">
      <c r="C19" s="62" t="s">
        <v>200</v>
      </c>
      <c r="D19" s="63" t="s">
        <v>201</v>
      </c>
      <c r="E19" s="63"/>
      <c r="F19" s="64"/>
      <c r="G19" s="63" t="s">
        <v>200</v>
      </c>
      <c r="H19" s="63"/>
      <c r="I19" s="63"/>
      <c r="J19" s="63"/>
      <c r="K19" s="64"/>
      <c r="L19" s="36"/>
      <c r="M19" s="41" t="s">
        <v>202</v>
      </c>
      <c r="N19" s="38" t="s">
        <v>192</v>
      </c>
      <c r="O19" s="54" t="s">
        <v>19</v>
      </c>
      <c r="P19" s="55" t="str">
        <f>'SPD1'!P19</f>
        <v>Kp. Tanjung Batu</v>
      </c>
      <c r="Q19" s="43" t="s">
        <v>182</v>
      </c>
      <c r="R19" s="44" t="s">
        <v>19</v>
      </c>
      <c r="S19" s="38"/>
      <c r="T19" s="38"/>
      <c r="U19" s="56" t="str">
        <f>'SPD1'!U19</f>
        <v>Kp. Tanjung Batu</v>
      </c>
      <c r="W19" s="66"/>
      <c r="X19" s="36"/>
      <c r="Y19" s="36"/>
    </row>
    <row r="20" spans="3:30" ht="14.25" customHeight="1" x14ac:dyDescent="0.2">
      <c r="C20" s="67" t="s">
        <v>203</v>
      </c>
      <c r="D20" s="38"/>
      <c r="E20" s="38"/>
      <c r="F20" s="39"/>
      <c r="G20" s="507" t="str">
        <f>SPT!F31</f>
        <v>Melaksanakan Perjalanan Dinas Koordinasi Penyusunan Rencana Pengelolaan KPH, (Pengumpulan Data Sosial)</v>
      </c>
      <c r="H20" s="508"/>
      <c r="I20" s="508"/>
      <c r="J20" s="508"/>
      <c r="K20" s="509"/>
      <c r="L20" s="36"/>
      <c r="M20" s="41"/>
      <c r="N20" s="68" t="s">
        <v>193</v>
      </c>
      <c r="O20" s="69" t="s">
        <v>19</v>
      </c>
      <c r="P20" s="38" t="str">
        <f>'SPD1'!P20</f>
        <v>17 Maret 2022</v>
      </c>
      <c r="Q20" s="68" t="s">
        <v>186</v>
      </c>
      <c r="R20" s="46" t="s">
        <v>19</v>
      </c>
      <c r="S20" s="38"/>
      <c r="T20" s="38"/>
      <c r="U20" s="39" t="str">
        <f>'SPD1'!U20</f>
        <v>Tanjung Redeb</v>
      </c>
      <c r="X20" s="70"/>
    </row>
    <row r="21" spans="3:30" ht="14.25" customHeight="1" x14ac:dyDescent="0.2">
      <c r="C21" s="41"/>
      <c r="D21" s="38"/>
      <c r="E21" s="38"/>
      <c r="F21" s="39"/>
      <c r="G21" s="510"/>
      <c r="H21" s="505"/>
      <c r="I21" s="505"/>
      <c r="J21" s="505"/>
      <c r="K21" s="506"/>
      <c r="L21" s="36"/>
      <c r="M21" s="41"/>
      <c r="N21" s="68" t="s">
        <v>187</v>
      </c>
      <c r="O21" s="69" t="s">
        <v>19</v>
      </c>
      <c r="P21" s="38"/>
      <c r="Q21" s="68" t="s">
        <v>185</v>
      </c>
      <c r="R21" s="46" t="s">
        <v>19</v>
      </c>
      <c r="S21" s="38"/>
      <c r="T21" s="38"/>
      <c r="U21" s="39" t="str">
        <f>'SPD1'!U21</f>
        <v>18 Maret 2022</v>
      </c>
    </row>
    <row r="22" spans="3:30" ht="14.25" customHeight="1" x14ac:dyDescent="0.2">
      <c r="C22" s="41"/>
      <c r="D22" s="38"/>
      <c r="E22" s="38"/>
      <c r="F22" s="39"/>
      <c r="G22" s="510"/>
      <c r="H22" s="505"/>
      <c r="I22" s="505"/>
      <c r="J22" s="505"/>
      <c r="K22" s="506"/>
      <c r="L22" s="36"/>
      <c r="M22" s="41"/>
      <c r="N22" s="38"/>
      <c r="O22" s="38"/>
      <c r="P22" s="38"/>
      <c r="Q22" s="45" t="s">
        <v>195</v>
      </c>
      <c r="R22" s="46" t="s">
        <v>19</v>
      </c>
      <c r="S22" s="38"/>
      <c r="T22" s="38"/>
      <c r="U22" s="39"/>
    </row>
    <row r="23" spans="3:30" ht="5.0999999999999996" customHeight="1" x14ac:dyDescent="0.2">
      <c r="C23" s="62"/>
      <c r="D23" s="63"/>
      <c r="E23" s="63"/>
      <c r="F23" s="64"/>
      <c r="G23" s="71"/>
      <c r="H23" s="72"/>
      <c r="I23" s="72"/>
      <c r="J23" s="72"/>
      <c r="K23" s="73"/>
      <c r="L23" s="36"/>
      <c r="M23" s="41"/>
      <c r="N23" s="38"/>
      <c r="O23" s="38"/>
      <c r="P23" s="38"/>
      <c r="Q23" s="38"/>
      <c r="R23" s="38"/>
      <c r="S23" s="38"/>
      <c r="T23" s="38"/>
      <c r="U23" s="39"/>
    </row>
    <row r="24" spans="3:30" x14ac:dyDescent="0.2">
      <c r="C24" s="74" t="s">
        <v>204</v>
      </c>
      <c r="D24" s="75"/>
      <c r="E24" s="75"/>
      <c r="F24" s="76"/>
      <c r="G24" s="75"/>
      <c r="H24" s="75" t="s">
        <v>205</v>
      </c>
      <c r="I24" s="75"/>
      <c r="J24" s="75"/>
      <c r="K24" s="76"/>
      <c r="L24" s="36"/>
      <c r="M24" s="41"/>
      <c r="N24" s="38"/>
      <c r="O24" s="38"/>
      <c r="P24" s="38"/>
      <c r="Q24" s="38"/>
      <c r="R24" s="38"/>
      <c r="S24" s="38"/>
      <c r="T24" s="38"/>
      <c r="U24" s="39"/>
    </row>
    <row r="25" spans="3:30" x14ac:dyDescent="0.2">
      <c r="C25" s="41" t="s">
        <v>196</v>
      </c>
      <c r="D25" s="38" t="s">
        <v>206</v>
      </c>
      <c r="E25" s="38"/>
      <c r="F25" s="39"/>
      <c r="G25" s="38" t="s">
        <v>196</v>
      </c>
      <c r="H25" s="511" t="s">
        <v>207</v>
      </c>
      <c r="I25" s="511"/>
      <c r="J25" s="511"/>
      <c r="K25" s="512"/>
      <c r="L25" s="36"/>
      <c r="M25" s="41"/>
      <c r="N25" s="38"/>
      <c r="O25" s="38"/>
      <c r="P25" s="38"/>
      <c r="Q25" s="38"/>
      <c r="R25" s="38"/>
      <c r="S25" s="38"/>
      <c r="T25" s="38"/>
      <c r="U25" s="39"/>
    </row>
    <row r="26" spans="3:30" x14ac:dyDescent="0.2">
      <c r="C26" s="41" t="s">
        <v>198</v>
      </c>
      <c r="D26" s="38" t="s">
        <v>208</v>
      </c>
      <c r="E26" s="38"/>
      <c r="F26" s="39"/>
      <c r="G26" s="38" t="s">
        <v>198</v>
      </c>
      <c r="H26" s="513" t="str">
        <f>SPT!F32</f>
        <v>Kampung Teluk Semanting dan Tanjung Batu</v>
      </c>
      <c r="I26" s="513"/>
      <c r="J26" s="513"/>
      <c r="K26" s="514"/>
      <c r="L26" s="36"/>
      <c r="M26" s="77"/>
      <c r="N26" s="78"/>
      <c r="O26" s="78"/>
      <c r="P26" s="63"/>
      <c r="Q26" s="78"/>
      <c r="R26" s="78"/>
      <c r="S26" s="63"/>
      <c r="T26" s="63"/>
      <c r="U26" s="64"/>
    </row>
    <row r="27" spans="3:30" x14ac:dyDescent="0.2">
      <c r="C27" s="62"/>
      <c r="D27" s="63"/>
      <c r="E27" s="63"/>
      <c r="F27" s="64"/>
      <c r="G27" s="63"/>
      <c r="H27" s="63"/>
      <c r="I27" s="63"/>
      <c r="J27" s="63"/>
      <c r="K27" s="64"/>
      <c r="L27" s="36"/>
      <c r="M27" s="41" t="s">
        <v>209</v>
      </c>
      <c r="N27" s="38" t="s">
        <v>192</v>
      </c>
      <c r="O27" s="54" t="s">
        <v>19</v>
      </c>
      <c r="P27" s="38"/>
      <c r="Q27" s="43" t="s">
        <v>182</v>
      </c>
      <c r="R27" s="44" t="s">
        <v>19</v>
      </c>
      <c r="S27" s="38"/>
      <c r="T27" s="38"/>
      <c r="U27" s="39"/>
    </row>
    <row r="28" spans="3:30" x14ac:dyDescent="0.2">
      <c r="C28" s="41" t="s">
        <v>196</v>
      </c>
      <c r="D28" s="38" t="s">
        <v>210</v>
      </c>
      <c r="E28" s="38"/>
      <c r="F28" s="39"/>
      <c r="G28" s="38" t="s">
        <v>196</v>
      </c>
      <c r="H28" s="38" t="str">
        <f>SPT!F33</f>
        <v>3 (Tiga) Hari</v>
      </c>
      <c r="I28" s="38"/>
      <c r="J28" s="38"/>
      <c r="K28" s="39"/>
      <c r="L28" s="36"/>
      <c r="M28" s="41"/>
      <c r="N28" s="38" t="s">
        <v>193</v>
      </c>
      <c r="O28" s="54" t="s">
        <v>19</v>
      </c>
      <c r="P28" s="38"/>
      <c r="Q28" s="38" t="s">
        <v>186</v>
      </c>
      <c r="R28" s="44" t="s">
        <v>19</v>
      </c>
      <c r="S28" s="38"/>
      <c r="T28" s="38"/>
      <c r="U28" s="39"/>
    </row>
    <row r="29" spans="3:30" ht="15.75" customHeight="1" x14ac:dyDescent="0.2">
      <c r="C29" s="41" t="s">
        <v>198</v>
      </c>
      <c r="D29" s="38" t="s">
        <v>211</v>
      </c>
      <c r="E29" s="38"/>
      <c r="F29" s="39"/>
      <c r="G29" s="38" t="s">
        <v>198</v>
      </c>
      <c r="H29" s="528" t="str">
        <f>SPT!F34</f>
        <v>16 Maret 2022</v>
      </c>
      <c r="I29" s="528"/>
      <c r="J29" s="528"/>
      <c r="K29" s="529"/>
      <c r="L29" s="36"/>
      <c r="M29" s="41"/>
      <c r="N29" s="38" t="s">
        <v>187</v>
      </c>
      <c r="O29" s="54" t="s">
        <v>19</v>
      </c>
      <c r="P29" s="38"/>
      <c r="Q29" s="68" t="s">
        <v>185</v>
      </c>
      <c r="R29" s="46" t="s">
        <v>19</v>
      </c>
      <c r="S29" s="38"/>
      <c r="T29" s="38"/>
      <c r="U29" s="39"/>
    </row>
    <row r="30" spans="3:30" x14ac:dyDescent="0.2">
      <c r="C30" s="62" t="s">
        <v>200</v>
      </c>
      <c r="D30" s="63" t="s">
        <v>212</v>
      </c>
      <c r="E30" s="63"/>
      <c r="F30" s="64"/>
      <c r="G30" s="63" t="s">
        <v>200</v>
      </c>
      <c r="H30" s="528" t="str">
        <f>SPT!H34</f>
        <v>18 Maret 2022</v>
      </c>
      <c r="I30" s="528"/>
      <c r="J30" s="528"/>
      <c r="K30" s="529"/>
      <c r="L30" s="36"/>
      <c r="M30" s="41"/>
      <c r="N30" s="38"/>
      <c r="O30" s="38"/>
      <c r="P30" s="38"/>
      <c r="Q30" s="45" t="s">
        <v>195</v>
      </c>
      <c r="R30" s="37" t="s">
        <v>19</v>
      </c>
      <c r="S30" s="38"/>
      <c r="T30" s="38"/>
      <c r="U30" s="39"/>
    </row>
    <row r="31" spans="3:30" ht="14.45" customHeight="1" x14ac:dyDescent="0.2">
      <c r="C31" s="558" t="s">
        <v>213</v>
      </c>
      <c r="D31" s="559"/>
      <c r="E31" s="559"/>
      <c r="F31" s="297" t="s">
        <v>214</v>
      </c>
      <c r="G31" s="558" t="s">
        <v>215</v>
      </c>
      <c r="H31" s="566"/>
      <c r="I31" s="559" t="s">
        <v>216</v>
      </c>
      <c r="J31" s="559"/>
      <c r="K31" s="566"/>
      <c r="L31" s="36"/>
      <c r="M31" s="41"/>
      <c r="N31" s="38"/>
      <c r="O31" s="38"/>
      <c r="P31" s="38"/>
      <c r="Q31" s="38"/>
      <c r="R31" s="38"/>
      <c r="S31" s="38"/>
      <c r="T31" s="38"/>
      <c r="U31" s="39"/>
    </row>
    <row r="32" spans="3:30" ht="6" customHeight="1" x14ac:dyDescent="0.2">
      <c r="C32" s="41"/>
      <c r="D32" s="38"/>
      <c r="E32" s="38"/>
      <c r="F32" s="39"/>
      <c r="G32" s="41"/>
      <c r="H32" s="310"/>
      <c r="I32" s="309"/>
      <c r="J32" s="552"/>
      <c r="K32" s="553"/>
      <c r="L32" s="36"/>
      <c r="M32" s="41"/>
      <c r="N32" s="38"/>
      <c r="O32" s="38"/>
      <c r="P32" s="38"/>
      <c r="Q32" s="38"/>
      <c r="R32" s="38"/>
      <c r="S32" s="38"/>
      <c r="T32" s="38"/>
      <c r="U32" s="39"/>
    </row>
    <row r="33" spans="3:21" ht="6" customHeight="1" x14ac:dyDescent="0.2">
      <c r="C33" s="62"/>
      <c r="D33" s="63"/>
      <c r="E33" s="63"/>
      <c r="F33" s="64"/>
      <c r="G33" s="62"/>
      <c r="H33" s="308"/>
      <c r="I33" s="307"/>
      <c r="J33" s="549"/>
      <c r="K33" s="554"/>
      <c r="L33" s="36"/>
      <c r="M33" s="77"/>
      <c r="N33" s="78"/>
      <c r="O33" s="78"/>
      <c r="P33" s="78"/>
      <c r="Q33" s="79"/>
      <c r="R33" s="63"/>
      <c r="S33" s="63"/>
      <c r="T33" s="63"/>
      <c r="U33" s="64"/>
    </row>
    <row r="34" spans="3:21" ht="12.75" customHeight="1" x14ac:dyDescent="0.2">
      <c r="C34" s="41" t="s">
        <v>217</v>
      </c>
      <c r="D34" s="38"/>
      <c r="E34" s="38"/>
      <c r="F34" s="39"/>
      <c r="G34" s="38"/>
      <c r="H34" s="38"/>
      <c r="I34" s="38"/>
      <c r="J34" s="38"/>
      <c r="K34" s="39"/>
      <c r="L34" s="36"/>
      <c r="M34" s="41" t="s">
        <v>218</v>
      </c>
      <c r="N34" s="38" t="s">
        <v>219</v>
      </c>
      <c r="O34" s="37"/>
      <c r="P34" s="43" t="s">
        <v>207</v>
      </c>
      <c r="Q34" s="534" t="s">
        <v>220</v>
      </c>
      <c r="R34" s="534"/>
      <c r="S34" s="534"/>
      <c r="T34" s="534"/>
      <c r="U34" s="535"/>
    </row>
    <row r="35" spans="3:21" x14ac:dyDescent="0.2">
      <c r="C35" s="41" t="s">
        <v>196</v>
      </c>
      <c r="D35" s="38" t="s">
        <v>221</v>
      </c>
      <c r="E35" s="38"/>
      <c r="F35" s="39"/>
      <c r="G35" s="314" t="s">
        <v>196</v>
      </c>
      <c r="H35" s="517" t="s">
        <v>222</v>
      </c>
      <c r="I35" s="517"/>
      <c r="J35" s="517"/>
      <c r="K35" s="518"/>
      <c r="L35" s="36"/>
      <c r="M35" s="41"/>
      <c r="N35" s="37" t="s">
        <v>223</v>
      </c>
      <c r="O35" s="38"/>
      <c r="P35" s="38"/>
      <c r="Q35" s="536"/>
      <c r="R35" s="536"/>
      <c r="S35" s="536"/>
      <c r="T35" s="536"/>
      <c r="U35" s="537"/>
    </row>
    <row r="36" spans="3:21" x14ac:dyDescent="0.2">
      <c r="C36" s="62" t="s">
        <v>198</v>
      </c>
      <c r="D36" s="63" t="s">
        <v>224</v>
      </c>
      <c r="E36" s="63"/>
      <c r="F36" s="64"/>
      <c r="G36" s="313" t="s">
        <v>198</v>
      </c>
      <c r="H36" s="548" t="str">
        <f>'SPD1'!H36:J36</f>
        <v>3.28.03.1.02.01</v>
      </c>
      <c r="I36" s="548"/>
      <c r="J36" s="548"/>
      <c r="K36" s="454" t="str">
        <f>'SPD1'!K36</f>
        <v>5.1.2.04.01.0001</v>
      </c>
      <c r="L36" s="36"/>
      <c r="M36" s="41"/>
      <c r="N36" s="38" t="s">
        <v>225</v>
      </c>
      <c r="O36" s="38"/>
      <c r="P36" s="38"/>
      <c r="Q36" s="536"/>
      <c r="R36" s="536"/>
      <c r="S36" s="536"/>
      <c r="T36" s="536"/>
      <c r="U36" s="537"/>
    </row>
    <row r="37" spans="3:21" ht="5.0999999999999996" customHeight="1" x14ac:dyDescent="0.2">
      <c r="C37" s="560" t="s">
        <v>226</v>
      </c>
      <c r="D37" s="561"/>
      <c r="E37" s="561"/>
      <c r="F37" s="562"/>
      <c r="G37" s="38"/>
      <c r="H37" s="38"/>
      <c r="I37" s="38"/>
      <c r="J37" s="38"/>
      <c r="K37" s="39"/>
      <c r="L37" s="36"/>
      <c r="M37" s="41"/>
      <c r="N37" s="38"/>
      <c r="O37" s="38"/>
      <c r="P37" s="38"/>
      <c r="Q37" s="536"/>
      <c r="R37" s="536"/>
      <c r="S37" s="536"/>
      <c r="T37" s="536"/>
      <c r="U37" s="537"/>
    </row>
    <row r="38" spans="3:21" x14ac:dyDescent="0.2">
      <c r="C38" s="563"/>
      <c r="D38" s="564"/>
      <c r="E38" s="564"/>
      <c r="F38" s="565"/>
      <c r="G38" s="38"/>
      <c r="H38" s="38"/>
      <c r="I38" s="38"/>
      <c r="J38" s="38"/>
      <c r="K38" s="39"/>
      <c r="L38" s="36"/>
      <c r="M38" s="41"/>
      <c r="N38" s="38"/>
      <c r="O38" s="38"/>
      <c r="P38" s="38"/>
      <c r="Q38" s="536"/>
      <c r="R38" s="536"/>
      <c r="S38" s="536"/>
      <c r="T38" s="536"/>
      <c r="U38" s="537"/>
    </row>
    <row r="39" spans="3:21" x14ac:dyDescent="0.2">
      <c r="C39" s="52"/>
      <c r="D39" s="30"/>
      <c r="E39" s="30"/>
      <c r="F39" s="53"/>
      <c r="G39" s="30"/>
      <c r="H39" s="30"/>
      <c r="I39" s="30"/>
      <c r="J39" s="30"/>
      <c r="K39" s="53"/>
      <c r="L39" s="36"/>
      <c r="M39" s="41"/>
      <c r="N39" s="538" t="str">
        <f>I43</f>
        <v>Kuasa Pengguna Anggaran</v>
      </c>
      <c r="O39" s="538"/>
      <c r="P39" s="538"/>
      <c r="Q39" s="539" t="s">
        <v>227</v>
      </c>
      <c r="R39" s="539"/>
      <c r="S39" s="539"/>
      <c r="T39" s="539"/>
      <c r="U39" s="540"/>
    </row>
    <row r="40" spans="3:21" ht="14.45" customHeight="1" x14ac:dyDescent="0.2">
      <c r="C40" s="80" t="s">
        <v>228</v>
      </c>
      <c r="D40" s="38"/>
      <c r="E40" s="38"/>
      <c r="F40" s="39"/>
      <c r="G40" s="38"/>
      <c r="H40" s="38"/>
      <c r="I40" s="378" t="s">
        <v>13</v>
      </c>
      <c r="J40" s="378"/>
      <c r="K40" s="379"/>
      <c r="L40" s="36"/>
      <c r="M40" s="41"/>
      <c r="N40" s="38"/>
      <c r="O40" s="38"/>
      <c r="P40" s="38"/>
      <c r="Q40" s="538"/>
      <c r="R40" s="538"/>
      <c r="S40" s="538"/>
      <c r="T40" s="538"/>
      <c r="U40" s="541"/>
    </row>
    <row r="41" spans="3:21" ht="14.45" customHeight="1" x14ac:dyDescent="0.2">
      <c r="C41" s="555" t="s">
        <v>229</v>
      </c>
      <c r="D41" s="530"/>
      <c r="E41" s="530"/>
      <c r="F41" s="531"/>
      <c r="G41" s="38"/>
      <c r="H41" s="38"/>
      <c r="I41" s="378" t="str">
        <f>SPT!H40</f>
        <v>Pada tanggal :             Maret 2022</v>
      </c>
      <c r="J41" s="378"/>
      <c r="K41" s="379"/>
      <c r="L41" s="36"/>
      <c r="M41" s="41"/>
      <c r="N41" s="38"/>
      <c r="O41" s="38"/>
      <c r="P41" s="38"/>
      <c r="Q41" s="38"/>
      <c r="R41" s="38"/>
      <c r="S41" s="38"/>
      <c r="T41" s="38"/>
      <c r="U41" s="39"/>
    </row>
    <row r="42" spans="3:21" x14ac:dyDescent="0.2">
      <c r="C42" s="555"/>
      <c r="D42" s="530"/>
      <c r="E42" s="530"/>
      <c r="F42" s="531"/>
      <c r="G42" s="38"/>
      <c r="H42" s="38"/>
      <c r="I42" s="38"/>
      <c r="J42" s="38"/>
      <c r="K42" s="49"/>
      <c r="L42" s="36"/>
      <c r="M42" s="41"/>
      <c r="N42" s="556" t="str">
        <f>'SPD1'!N42:P42</f>
        <v>Farhani Aini, S.Hut</v>
      </c>
      <c r="O42" s="556"/>
      <c r="P42" s="557"/>
      <c r="Q42" s="557" t="str">
        <f>'SPD1'!Q42:U42</f>
        <v>Ir. Alfaret Dapen Simbolon, M.Si</v>
      </c>
      <c r="R42" s="557"/>
      <c r="S42" s="557"/>
      <c r="T42" s="557"/>
      <c r="U42" s="556"/>
    </row>
    <row r="43" spans="3:21" ht="14.45" customHeight="1" x14ac:dyDescent="0.2">
      <c r="C43" s="555"/>
      <c r="D43" s="530"/>
      <c r="E43" s="530"/>
      <c r="F43" s="531"/>
      <c r="G43" s="38"/>
      <c r="H43" s="38"/>
      <c r="I43" s="550" t="s">
        <v>230</v>
      </c>
      <c r="J43" s="550"/>
      <c r="K43" s="551"/>
      <c r="L43" s="36"/>
      <c r="M43" s="62"/>
      <c r="N43" s="549" t="str">
        <f>I49</f>
        <v>NIP. 19730527 199903 1 004</v>
      </c>
      <c r="O43" s="549"/>
      <c r="P43" s="549"/>
      <c r="Q43" s="549" t="str">
        <f>'SPD1'!Q43:U43</f>
        <v>NIP. 19640410 199203 1 013</v>
      </c>
      <c r="R43" s="549"/>
      <c r="S43" s="549"/>
      <c r="T43" s="549"/>
      <c r="U43" s="554"/>
    </row>
    <row r="44" spans="3:21" x14ac:dyDescent="0.2">
      <c r="C44" s="41"/>
      <c r="D44" s="38"/>
      <c r="E44" s="38"/>
      <c r="F44" s="39"/>
      <c r="G44" s="38"/>
      <c r="H44" s="38"/>
      <c r="I44" s="38"/>
      <c r="J44" s="38"/>
      <c r="K44" s="300"/>
      <c r="L44" s="36"/>
      <c r="M44" s="74" t="s">
        <v>231</v>
      </c>
      <c r="N44" s="75" t="s">
        <v>232</v>
      </c>
      <c r="O44" s="81"/>
      <c r="P44" s="38"/>
      <c r="Q44" s="38"/>
      <c r="R44" s="78"/>
      <c r="S44" s="38"/>
      <c r="T44" s="38"/>
      <c r="U44" s="39"/>
    </row>
    <row r="45" spans="3:21" x14ac:dyDescent="0.2">
      <c r="C45" s="41"/>
      <c r="D45" s="38"/>
      <c r="E45" s="38"/>
      <c r="F45" s="39"/>
      <c r="G45" s="38"/>
      <c r="H45" s="38"/>
      <c r="I45" s="38"/>
      <c r="J45" s="38"/>
      <c r="K45" s="49"/>
      <c r="L45" s="36"/>
      <c r="M45" s="41" t="s">
        <v>233</v>
      </c>
      <c r="N45" s="82" t="s">
        <v>234</v>
      </c>
      <c r="O45" s="30"/>
      <c r="P45" s="30"/>
      <c r="Q45" s="30"/>
      <c r="R45" s="30"/>
      <c r="S45" s="30"/>
      <c r="T45" s="30"/>
      <c r="U45" s="53"/>
    </row>
    <row r="46" spans="3:21" x14ac:dyDescent="0.2">
      <c r="C46" s="41"/>
      <c r="D46" s="38"/>
      <c r="E46" s="38"/>
      <c r="F46" s="39"/>
      <c r="G46" s="38"/>
      <c r="H46" s="38"/>
      <c r="I46" s="38"/>
      <c r="J46" s="38"/>
      <c r="K46" s="381"/>
      <c r="L46" s="36"/>
      <c r="M46" s="34"/>
      <c r="N46" s="530" t="s">
        <v>235</v>
      </c>
      <c r="O46" s="530"/>
      <c r="P46" s="530"/>
      <c r="Q46" s="530"/>
      <c r="R46" s="530"/>
      <c r="S46" s="530"/>
      <c r="T46" s="530"/>
      <c r="U46" s="531"/>
    </row>
    <row r="47" spans="3:21" ht="14.45" customHeight="1" x14ac:dyDescent="0.2">
      <c r="C47" s="41"/>
      <c r="D47" s="38"/>
      <c r="E47" s="38"/>
      <c r="F47" s="39"/>
      <c r="G47" s="38"/>
      <c r="H47" s="38"/>
      <c r="I47" s="557" t="str">
        <f>'SPD1'!I47:K47</f>
        <v>Farhani Aini, S.Hut</v>
      </c>
      <c r="J47" s="557"/>
      <c r="K47" s="556"/>
      <c r="L47" s="36"/>
      <c r="M47" s="34"/>
      <c r="N47" s="530"/>
      <c r="O47" s="530"/>
      <c r="P47" s="530"/>
      <c r="Q47" s="530"/>
      <c r="R47" s="530"/>
      <c r="S47" s="530"/>
      <c r="T47" s="530"/>
      <c r="U47" s="531"/>
    </row>
    <row r="48" spans="3:21" ht="14.45" customHeight="1" x14ac:dyDescent="0.2">
      <c r="C48" s="41"/>
      <c r="D48" s="38"/>
      <c r="E48" s="38"/>
      <c r="F48" s="39"/>
      <c r="G48" s="38"/>
      <c r="H48" s="38"/>
      <c r="I48" s="538" t="str">
        <f>'SPD1'!I48:K48</f>
        <v>Penata Tk.I/ III.d</v>
      </c>
      <c r="J48" s="538"/>
      <c r="K48" s="541"/>
      <c r="L48" s="36"/>
      <c r="M48" s="34"/>
      <c r="N48" s="530"/>
      <c r="O48" s="530"/>
      <c r="P48" s="530"/>
      <c r="Q48" s="530"/>
      <c r="R48" s="530"/>
      <c r="S48" s="530"/>
      <c r="T48" s="530"/>
      <c r="U48" s="531"/>
    </row>
    <row r="49" spans="3:21" ht="14.45" customHeight="1" x14ac:dyDescent="0.2">
      <c r="C49" s="62"/>
      <c r="D49" s="63"/>
      <c r="E49" s="63"/>
      <c r="F49" s="64"/>
      <c r="G49" s="63"/>
      <c r="H49" s="63"/>
      <c r="I49" s="549" t="str">
        <f>'SPD1'!I49:K49</f>
        <v>NIP. 19730527 199903 1 004</v>
      </c>
      <c r="J49" s="549"/>
      <c r="K49" s="554"/>
      <c r="L49" s="78"/>
      <c r="M49" s="77"/>
      <c r="N49" s="532"/>
      <c r="O49" s="532"/>
      <c r="P49" s="532"/>
      <c r="Q49" s="532"/>
      <c r="R49" s="532"/>
      <c r="S49" s="532"/>
      <c r="T49" s="532"/>
      <c r="U49" s="533"/>
    </row>
    <row r="50" spans="3:21" x14ac:dyDescent="0.2">
      <c r="C50" s="30"/>
      <c r="D50" s="30"/>
      <c r="E50" s="30"/>
      <c r="F50" s="30"/>
      <c r="G50" s="30"/>
      <c r="H50" s="30"/>
      <c r="I50" s="30"/>
      <c r="J50" s="30"/>
      <c r="K50" s="29"/>
      <c r="L50" s="29"/>
      <c r="M50" s="29"/>
      <c r="N50" s="29"/>
      <c r="O50" s="29"/>
      <c r="P50" s="29"/>
      <c r="Q50" s="29"/>
      <c r="R50" s="29"/>
      <c r="S50" s="29"/>
      <c r="T50" s="29"/>
      <c r="U50" s="29"/>
    </row>
    <row r="69" ht="12.75" customHeight="1" x14ac:dyDescent="0.2"/>
    <row r="86" ht="12.75" customHeight="1" x14ac:dyDescent="0.2"/>
    <row r="93" ht="12.75" customHeight="1" x14ac:dyDescent="0.2"/>
    <row r="98" ht="12.75" customHeight="1" x14ac:dyDescent="0.2"/>
  </sheetData>
  <dataConsolidate link="1"/>
  <mergeCells count="38">
    <mergeCell ref="G20:K22"/>
    <mergeCell ref="H25:K25"/>
    <mergeCell ref="H26:K26"/>
    <mergeCell ref="H29:K29"/>
    <mergeCell ref="H30:K30"/>
    <mergeCell ref="H17:K18"/>
    <mergeCell ref="F7:K7"/>
    <mergeCell ref="F8:K8"/>
    <mergeCell ref="C11:F11"/>
    <mergeCell ref="G11:K11"/>
    <mergeCell ref="G14:K14"/>
    <mergeCell ref="H16:K16"/>
    <mergeCell ref="F2:K2"/>
    <mergeCell ref="F3:K3"/>
    <mergeCell ref="F4:K4"/>
    <mergeCell ref="F5:K5"/>
    <mergeCell ref="F6:K6"/>
    <mergeCell ref="Q34:U38"/>
    <mergeCell ref="H35:K35"/>
    <mergeCell ref="H36:J36"/>
    <mergeCell ref="C31:E31"/>
    <mergeCell ref="G31:H31"/>
    <mergeCell ref="I31:K31"/>
    <mergeCell ref="C37:F38"/>
    <mergeCell ref="J32:K33"/>
    <mergeCell ref="N39:P39"/>
    <mergeCell ref="Q39:U39"/>
    <mergeCell ref="N46:U49"/>
    <mergeCell ref="Q40:U40"/>
    <mergeCell ref="C41:F43"/>
    <mergeCell ref="N42:P42"/>
    <mergeCell ref="Q42:U42"/>
    <mergeCell ref="I43:K43"/>
    <mergeCell ref="N43:P43"/>
    <mergeCell ref="Q43:U43"/>
    <mergeCell ref="I47:K47"/>
    <mergeCell ref="I48:K48"/>
    <mergeCell ref="I49:K49"/>
  </mergeCells>
  <printOptions verticalCentered="1"/>
  <pageMargins left="0.92" right="0.35433070866141703" top="0.31496062992126" bottom="0.196850393700787" header="0.23622047244094499" footer="0.15748031496063"/>
  <pageSetup paperSize="5" scale="85" orientation="landscape" horizontalDpi="4294967293" r:id="rId1"/>
  <headerFooter alignWithMargins="0"/>
  <drawing r:id="rId2"/>
  <legacyDrawing r:id="rId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FFFF00"/>
  </sheetPr>
  <dimension ref="C2:AD98"/>
  <sheetViews>
    <sheetView topLeftCell="C4" zoomScale="90" zoomScaleNormal="90" workbookViewId="0">
      <selection activeCell="G14" sqref="G14:K14"/>
    </sheetView>
  </sheetViews>
  <sheetFormatPr defaultColWidth="9.140625" defaultRowHeight="12.75" x14ac:dyDescent="0.2"/>
  <cols>
    <col min="1" max="1" width="9.140625" style="33"/>
    <col min="2" max="2" width="4.28515625" style="33" customWidth="1"/>
    <col min="3" max="4" width="2.42578125" style="33" customWidth="1"/>
    <col min="5" max="5" width="6" style="33" customWidth="1"/>
    <col min="6" max="6" width="30.7109375" style="33" customWidth="1"/>
    <col min="7" max="7" width="2.28515625" style="33" customWidth="1"/>
    <col min="8" max="8" width="8.5703125" style="33" customWidth="1"/>
    <col min="9" max="9" width="5.140625" style="33" customWidth="1"/>
    <col min="10" max="10" width="3.5703125" style="33" customWidth="1"/>
    <col min="11" max="11" width="24.140625" style="33" customWidth="1"/>
    <col min="12" max="12" width="1" style="33" customWidth="1"/>
    <col min="13" max="13" width="3.28515625" style="33" customWidth="1"/>
    <col min="14" max="14" width="11.5703125" style="33" customWidth="1"/>
    <col min="15" max="15" width="1" style="33" customWidth="1"/>
    <col min="16" max="16" width="24.5703125" style="33" customWidth="1"/>
    <col min="17" max="17" width="13.140625" style="33" customWidth="1"/>
    <col min="18" max="18" width="1" style="33" customWidth="1"/>
    <col min="19" max="19" width="1.42578125" style="33" customWidth="1"/>
    <col min="20" max="20" width="1.140625" style="33" customWidth="1"/>
    <col min="21" max="21" width="41.140625" style="33" bestFit="1" customWidth="1"/>
    <col min="22" max="16384" width="9.140625" style="33"/>
  </cols>
  <sheetData>
    <row r="2" spans="3:25" ht="17.100000000000001" customHeight="1" x14ac:dyDescent="0.25">
      <c r="C2" s="27"/>
      <c r="D2" s="28"/>
      <c r="E2" s="28"/>
      <c r="F2" s="523" t="s">
        <v>181</v>
      </c>
      <c r="G2" s="523"/>
      <c r="H2" s="523"/>
      <c r="I2" s="523"/>
      <c r="J2" s="523"/>
      <c r="K2" s="523"/>
      <c r="L2" s="29"/>
      <c r="M2" s="27"/>
      <c r="N2" s="29"/>
      <c r="O2" s="29"/>
      <c r="P2" s="29"/>
      <c r="Q2" s="30" t="s">
        <v>182</v>
      </c>
      <c r="R2" s="30"/>
      <c r="S2" s="30"/>
      <c r="T2" s="31" t="s">
        <v>19</v>
      </c>
      <c r="U2" s="32" t="str">
        <f>H25</f>
        <v>Tanjung Redeb</v>
      </c>
    </row>
    <row r="3" spans="3:25" ht="13.5" customHeight="1" x14ac:dyDescent="0.3">
      <c r="C3" s="34"/>
      <c r="D3" s="35"/>
      <c r="E3" s="35"/>
      <c r="F3" s="524" t="s">
        <v>183</v>
      </c>
      <c r="G3" s="524"/>
      <c r="H3" s="524"/>
      <c r="I3" s="524"/>
      <c r="J3" s="524"/>
      <c r="K3" s="524"/>
      <c r="L3" s="36"/>
      <c r="M3" s="34"/>
      <c r="N3" s="36"/>
      <c r="O3" s="36"/>
      <c r="P3" s="36"/>
      <c r="Q3" s="315" t="s">
        <v>184</v>
      </c>
      <c r="R3" s="38"/>
      <c r="S3" s="38"/>
      <c r="T3" s="37" t="s">
        <v>19</v>
      </c>
      <c r="U3" s="39"/>
      <c r="W3" s="36"/>
      <c r="X3" s="40"/>
      <c r="Y3" s="36"/>
    </row>
    <row r="4" spans="3:25" ht="14.1" customHeight="1" x14ac:dyDescent="0.2">
      <c r="C4" s="34"/>
      <c r="D4" s="312"/>
      <c r="E4" s="312"/>
      <c r="F4" s="525" t="s">
        <v>456</v>
      </c>
      <c r="G4" s="526"/>
      <c r="H4" s="526"/>
      <c r="I4" s="526"/>
      <c r="J4" s="526"/>
      <c r="K4" s="526"/>
      <c r="L4" s="36"/>
      <c r="M4" s="41"/>
      <c r="N4" s="38"/>
      <c r="O4" s="38"/>
      <c r="P4" s="38"/>
      <c r="Q4" s="314" t="s">
        <v>185</v>
      </c>
      <c r="R4" s="314"/>
      <c r="S4" s="314"/>
      <c r="T4" s="315" t="s">
        <v>19</v>
      </c>
      <c r="U4" s="317" t="str">
        <f>H29</f>
        <v>16 Maret 2022</v>
      </c>
      <c r="W4" s="36"/>
      <c r="X4" s="40"/>
      <c r="Y4" s="36"/>
    </row>
    <row r="5" spans="3:25" ht="13.5" customHeight="1" x14ac:dyDescent="0.2">
      <c r="C5" s="34"/>
      <c r="D5" s="42"/>
      <c r="E5" s="42"/>
      <c r="F5" s="527" t="s">
        <v>457</v>
      </c>
      <c r="G5" s="527"/>
      <c r="H5" s="527"/>
      <c r="I5" s="527"/>
      <c r="J5" s="527"/>
      <c r="K5" s="527"/>
      <c r="L5" s="36"/>
      <c r="M5" s="41"/>
      <c r="N5" s="38"/>
      <c r="O5" s="38"/>
      <c r="P5" s="38"/>
      <c r="Q5" s="318" t="s">
        <v>186</v>
      </c>
      <c r="R5" s="314"/>
      <c r="S5" s="314"/>
      <c r="T5" s="319" t="s">
        <v>19</v>
      </c>
      <c r="U5" s="320" t="str">
        <f>H26</f>
        <v>Kampung Teluk Semanting dan Tanjung Batu</v>
      </c>
      <c r="W5" s="36"/>
      <c r="X5" s="40"/>
      <c r="Y5" s="36"/>
    </row>
    <row r="6" spans="3:25" ht="27.75" customHeight="1" x14ac:dyDescent="0.2">
      <c r="C6" s="34"/>
      <c r="D6" s="36"/>
      <c r="E6" s="36"/>
      <c r="F6" s="527" t="s">
        <v>590</v>
      </c>
      <c r="G6" s="527"/>
      <c r="H6" s="527"/>
      <c r="I6" s="527"/>
      <c r="J6" s="527"/>
      <c r="K6" s="527"/>
      <c r="L6" s="36"/>
      <c r="M6" s="41"/>
      <c r="N6" s="38"/>
      <c r="O6" s="38"/>
      <c r="P6" s="38"/>
      <c r="Q6" s="45" t="s">
        <v>187</v>
      </c>
      <c r="R6" s="38"/>
      <c r="S6" s="38"/>
      <c r="T6" s="46" t="s">
        <v>19</v>
      </c>
      <c r="U6" s="47" t="str">
        <f>'SPD1'!U6</f>
        <v>Kepala UPTD KPHP Berau Utara</v>
      </c>
      <c r="W6" s="36"/>
      <c r="X6" s="36"/>
      <c r="Y6" s="36"/>
    </row>
    <row r="7" spans="3:25" ht="15" x14ac:dyDescent="0.2">
      <c r="C7" s="34"/>
      <c r="D7" s="48"/>
      <c r="E7" s="48"/>
      <c r="F7" s="522" t="s">
        <v>188</v>
      </c>
      <c r="G7" s="522"/>
      <c r="H7" s="522"/>
      <c r="I7" s="522"/>
      <c r="J7" s="522"/>
      <c r="K7" s="522"/>
      <c r="L7" s="36"/>
      <c r="M7" s="41"/>
      <c r="N7" s="38"/>
      <c r="O7" s="38"/>
      <c r="P7" s="38"/>
      <c r="Q7" s="36"/>
      <c r="R7" s="36"/>
      <c r="S7" s="36"/>
      <c r="T7" s="36"/>
      <c r="U7" s="49"/>
      <c r="W7" s="36"/>
      <c r="X7" s="36"/>
      <c r="Y7" s="36"/>
    </row>
    <row r="8" spans="3:25" x14ac:dyDescent="0.2">
      <c r="C8" s="34"/>
      <c r="D8" s="50"/>
      <c r="E8" s="50"/>
      <c r="F8" s="515" t="s">
        <v>588</v>
      </c>
      <c r="G8" s="515"/>
      <c r="H8" s="515"/>
      <c r="I8" s="515"/>
      <c r="J8" s="515"/>
      <c r="K8" s="515"/>
      <c r="L8" s="36"/>
      <c r="M8" s="41"/>
      <c r="N8" s="38"/>
      <c r="O8" s="38"/>
      <c r="P8" s="38"/>
      <c r="Q8" s="36"/>
      <c r="R8" s="36"/>
      <c r="S8" s="36"/>
      <c r="T8" s="36"/>
      <c r="U8" s="49" t="s">
        <v>189</v>
      </c>
      <c r="W8" s="36"/>
      <c r="X8" s="36"/>
      <c r="Y8" s="36"/>
    </row>
    <row r="9" spans="3:25" x14ac:dyDescent="0.2">
      <c r="C9" s="34"/>
      <c r="D9" s="36"/>
      <c r="E9" s="36"/>
      <c r="F9" s="36"/>
      <c r="G9" s="36"/>
      <c r="H9" s="36"/>
      <c r="I9" s="36"/>
      <c r="J9" s="36"/>
      <c r="K9" s="36"/>
      <c r="L9" s="36"/>
      <c r="M9" s="41"/>
      <c r="N9" s="38"/>
      <c r="O9" s="38"/>
      <c r="P9" s="449"/>
      <c r="Q9" s="38"/>
      <c r="R9" s="38"/>
      <c r="S9" s="38"/>
      <c r="T9" s="38"/>
      <c r="U9" s="325" t="str">
        <f>'SPD1'!U9</f>
        <v>Ir. Alfaret Dapen Simbolon, M.Si</v>
      </c>
      <c r="W9" s="36"/>
      <c r="X9" s="36"/>
      <c r="Y9" s="36"/>
    </row>
    <row r="10" spans="3:25" ht="2.25" customHeight="1" x14ac:dyDescent="0.2">
      <c r="C10" s="27"/>
      <c r="D10" s="29"/>
      <c r="E10" s="29"/>
      <c r="F10" s="29"/>
      <c r="G10" s="27"/>
      <c r="H10" s="29"/>
      <c r="I10" s="29"/>
      <c r="J10" s="29"/>
      <c r="K10" s="51"/>
      <c r="L10" s="36"/>
      <c r="M10" s="52"/>
      <c r="N10" s="30"/>
      <c r="O10" s="30"/>
      <c r="P10" s="451"/>
      <c r="Q10" s="30"/>
      <c r="R10" s="30"/>
      <c r="S10" s="30"/>
      <c r="T10" s="30"/>
      <c r="U10" s="53"/>
      <c r="W10" s="36"/>
      <c r="X10" s="36"/>
      <c r="Y10" s="36"/>
    </row>
    <row r="11" spans="3:25" ht="12" customHeight="1" x14ac:dyDescent="0.2">
      <c r="C11" s="516" t="s">
        <v>190</v>
      </c>
      <c r="D11" s="517"/>
      <c r="E11" s="517"/>
      <c r="F11" s="518"/>
      <c r="G11" s="516" t="str">
        <f>'SPD1'!G11:K11</f>
        <v>Kepala UPTD KPHP Berau Utara.</v>
      </c>
      <c r="H11" s="517"/>
      <c r="I11" s="517"/>
      <c r="J11" s="517"/>
      <c r="K11" s="518"/>
      <c r="L11" s="36"/>
      <c r="M11" s="41" t="s">
        <v>191</v>
      </c>
      <c r="N11" s="38" t="s">
        <v>192</v>
      </c>
      <c r="O11" s="54" t="s">
        <v>19</v>
      </c>
      <c r="P11" s="55" t="s">
        <v>674</v>
      </c>
      <c r="Q11" s="43" t="s">
        <v>182</v>
      </c>
      <c r="R11" s="44" t="s">
        <v>19</v>
      </c>
      <c r="S11" s="38"/>
      <c r="T11" s="38"/>
      <c r="U11" s="56" t="s">
        <v>189</v>
      </c>
      <c r="W11" s="36"/>
      <c r="X11" s="36"/>
      <c r="Y11" s="36"/>
    </row>
    <row r="12" spans="3:25" ht="5.0999999999999996" customHeight="1" x14ac:dyDescent="0.2">
      <c r="C12" s="57"/>
      <c r="D12" s="58"/>
      <c r="E12" s="58"/>
      <c r="F12" s="59"/>
      <c r="G12" s="60"/>
      <c r="H12" s="60"/>
      <c r="I12" s="60"/>
      <c r="J12" s="60"/>
      <c r="K12" s="61"/>
      <c r="L12" s="36"/>
      <c r="M12" s="41"/>
      <c r="N12" s="38"/>
      <c r="O12" s="54"/>
      <c r="P12" s="38"/>
      <c r="Q12" s="43"/>
      <c r="R12" s="44"/>
      <c r="S12" s="38"/>
      <c r="T12" s="38"/>
      <c r="U12" s="39"/>
      <c r="W12" s="36"/>
      <c r="X12" s="36"/>
      <c r="Y12" s="36"/>
    </row>
    <row r="13" spans="3:25" x14ac:dyDescent="0.2">
      <c r="C13" s="41"/>
      <c r="D13" s="38"/>
      <c r="E13" s="38"/>
      <c r="F13" s="39"/>
      <c r="G13" s="38"/>
      <c r="H13" s="38"/>
      <c r="I13" s="38"/>
      <c r="J13" s="38"/>
      <c r="K13" s="39"/>
      <c r="L13" s="36"/>
      <c r="M13" s="41"/>
      <c r="N13" s="38" t="s">
        <v>193</v>
      </c>
      <c r="O13" s="54" t="s">
        <v>19</v>
      </c>
      <c r="P13" s="455" t="str">
        <f>H29</f>
        <v>16 Maret 2022</v>
      </c>
      <c r="Q13" s="38" t="s">
        <v>186</v>
      </c>
      <c r="R13" s="44" t="s">
        <v>19</v>
      </c>
      <c r="S13" s="43"/>
      <c r="T13" s="44"/>
      <c r="U13" s="262" t="str">
        <f>H25</f>
        <v>Tanjung Redeb</v>
      </c>
      <c r="W13" s="36"/>
      <c r="X13" s="36"/>
      <c r="Y13" s="36"/>
    </row>
    <row r="14" spans="3:25" x14ac:dyDescent="0.2">
      <c r="C14" s="41" t="s">
        <v>194</v>
      </c>
      <c r="D14" s="38"/>
      <c r="E14" s="38"/>
      <c r="F14" s="39"/>
      <c r="G14" s="519" t="e">
        <f>VLOOKUP(SPT!#REF!,DATABASE!J3:K68,2,FALSE)</f>
        <v>#REF!</v>
      </c>
      <c r="H14" s="513"/>
      <c r="I14" s="513"/>
      <c r="J14" s="513"/>
      <c r="K14" s="514"/>
      <c r="L14" s="36"/>
      <c r="M14" s="41"/>
      <c r="N14" s="38" t="s">
        <v>187</v>
      </c>
      <c r="O14" s="54" t="s">
        <v>19</v>
      </c>
      <c r="P14" s="55" t="str">
        <f>P11</f>
        <v>Kp. Tasuk dan Samburakat</v>
      </c>
      <c r="Q14" s="38" t="s">
        <v>185</v>
      </c>
      <c r="R14" s="44" t="s">
        <v>19</v>
      </c>
      <c r="S14" s="44"/>
      <c r="T14" s="44"/>
      <c r="U14" s="456" t="str">
        <f>H30</f>
        <v>18 Maret 2022</v>
      </c>
      <c r="W14" s="40"/>
      <c r="X14" s="36"/>
      <c r="Y14" s="36"/>
    </row>
    <row r="15" spans="3:25" x14ac:dyDescent="0.2">
      <c r="C15" s="62"/>
      <c r="D15" s="63"/>
      <c r="E15" s="63"/>
      <c r="F15" s="64"/>
      <c r="G15" s="63"/>
      <c r="H15" s="63"/>
      <c r="I15" s="63"/>
      <c r="J15" s="63"/>
      <c r="K15" s="64"/>
      <c r="L15" s="36"/>
      <c r="M15" s="41"/>
      <c r="N15" s="38"/>
      <c r="O15" s="38"/>
      <c r="P15" s="38"/>
      <c r="Q15" s="43" t="s">
        <v>195</v>
      </c>
      <c r="R15" s="44" t="s">
        <v>19</v>
      </c>
      <c r="S15" s="44"/>
      <c r="T15" s="44"/>
      <c r="U15" s="56" t="str">
        <f>P14</f>
        <v>Kp. Tasuk dan Samburakat</v>
      </c>
      <c r="W15" s="40"/>
      <c r="X15" s="36"/>
      <c r="Y15" s="36"/>
    </row>
    <row r="16" spans="3:25" x14ac:dyDescent="0.2">
      <c r="C16" s="41" t="s">
        <v>196</v>
      </c>
      <c r="D16" s="38" t="s">
        <v>197</v>
      </c>
      <c r="E16" s="38"/>
      <c r="F16" s="39"/>
      <c r="G16" s="38" t="s">
        <v>196</v>
      </c>
      <c r="H16" s="520" t="e">
        <f>VLOOKUP(G14,DATABASE!K3:L68,2,FALSE)</f>
        <v>#REF!</v>
      </c>
      <c r="I16" s="520"/>
      <c r="J16" s="520"/>
      <c r="K16" s="521"/>
      <c r="L16" s="36"/>
      <c r="M16" s="41"/>
      <c r="N16" s="38"/>
      <c r="O16" s="38"/>
      <c r="P16" s="38"/>
      <c r="Q16" s="38"/>
      <c r="R16" s="38"/>
      <c r="S16" s="44"/>
      <c r="T16" s="44"/>
      <c r="U16" s="39"/>
      <c r="W16" s="40"/>
      <c r="X16" s="36"/>
      <c r="Y16" s="36"/>
    </row>
    <row r="17" spans="3:30" ht="12.75" customHeight="1" x14ac:dyDescent="0.2">
      <c r="C17" s="41" t="s">
        <v>198</v>
      </c>
      <c r="D17" s="38" t="s">
        <v>7</v>
      </c>
      <c r="E17" s="38"/>
      <c r="F17" s="39"/>
      <c r="G17" s="38" t="s">
        <v>198</v>
      </c>
      <c r="H17" s="505" t="e">
        <f>VLOOKUP(G14,DATABASE!M3:N68,2,FALSE)</f>
        <v>#REF!</v>
      </c>
      <c r="I17" s="505"/>
      <c r="J17" s="505"/>
      <c r="K17" s="506"/>
      <c r="L17" s="36"/>
      <c r="M17" s="41"/>
      <c r="N17" s="38"/>
      <c r="O17" s="38"/>
      <c r="P17" s="38"/>
      <c r="Q17" s="38"/>
      <c r="R17" s="38"/>
      <c r="S17" s="38"/>
      <c r="T17" s="38"/>
      <c r="U17" s="39"/>
      <c r="X17" s="36"/>
      <c r="Y17" s="36"/>
      <c r="AD17" s="65" t="s">
        <v>199</v>
      </c>
    </row>
    <row r="18" spans="3:30" x14ac:dyDescent="0.2">
      <c r="C18" s="41"/>
      <c r="D18" s="38"/>
      <c r="E18" s="38"/>
      <c r="F18" s="39"/>
      <c r="G18" s="38"/>
      <c r="H18" s="505"/>
      <c r="I18" s="505"/>
      <c r="J18" s="505"/>
      <c r="K18" s="506"/>
      <c r="L18" s="36"/>
      <c r="M18" s="62"/>
      <c r="N18" s="63"/>
      <c r="O18" s="63"/>
      <c r="P18" s="452" t="s">
        <v>498</v>
      </c>
      <c r="Q18" s="63"/>
      <c r="R18" s="63"/>
      <c r="S18" s="63"/>
      <c r="T18" s="63"/>
      <c r="U18" s="453" t="str">
        <f>P18</f>
        <v>Andi Tahang</v>
      </c>
      <c r="W18" s="40"/>
      <c r="X18" s="36"/>
      <c r="Y18" s="36"/>
    </row>
    <row r="19" spans="3:30" ht="14.25" x14ac:dyDescent="0.2">
      <c r="C19" s="62" t="s">
        <v>200</v>
      </c>
      <c r="D19" s="63" t="s">
        <v>201</v>
      </c>
      <c r="E19" s="63"/>
      <c r="F19" s="64"/>
      <c r="G19" s="63" t="s">
        <v>200</v>
      </c>
      <c r="H19" s="63"/>
      <c r="I19" s="63"/>
      <c r="J19" s="63"/>
      <c r="K19" s="64"/>
      <c r="L19" s="36"/>
      <c r="M19" s="41" t="s">
        <v>202</v>
      </c>
      <c r="N19" s="38" t="s">
        <v>192</v>
      </c>
      <c r="O19" s="54" t="s">
        <v>19</v>
      </c>
      <c r="P19" s="38"/>
      <c r="Q19" s="43" t="s">
        <v>182</v>
      </c>
      <c r="R19" s="44" t="s">
        <v>19</v>
      </c>
      <c r="S19" s="38"/>
      <c r="T19" s="38"/>
      <c r="U19" s="39"/>
      <c r="W19" s="66"/>
      <c r="X19" s="36"/>
      <c r="Y19" s="36"/>
    </row>
    <row r="20" spans="3:30" ht="14.25" customHeight="1" x14ac:dyDescent="0.2">
      <c r="C20" s="67" t="s">
        <v>203</v>
      </c>
      <c r="D20" s="38"/>
      <c r="E20" s="38"/>
      <c r="F20" s="39"/>
      <c r="G20" s="507" t="str">
        <f>SPT!F31</f>
        <v>Melaksanakan Perjalanan Dinas Koordinasi Penyusunan Rencana Pengelolaan KPH, (Pengumpulan Data Sosial)</v>
      </c>
      <c r="H20" s="508"/>
      <c r="I20" s="508"/>
      <c r="J20" s="508"/>
      <c r="K20" s="509"/>
      <c r="L20" s="36"/>
      <c r="M20" s="41"/>
      <c r="N20" s="68" t="s">
        <v>193</v>
      </c>
      <c r="O20" s="69" t="s">
        <v>19</v>
      </c>
      <c r="P20" s="38"/>
      <c r="Q20" s="68" t="s">
        <v>186</v>
      </c>
      <c r="R20" s="46" t="s">
        <v>19</v>
      </c>
      <c r="S20" s="38"/>
      <c r="T20" s="38"/>
      <c r="U20" s="39"/>
      <c r="X20" s="70"/>
    </row>
    <row r="21" spans="3:30" ht="14.25" customHeight="1" x14ac:dyDescent="0.2">
      <c r="C21" s="41"/>
      <c r="D21" s="38"/>
      <c r="E21" s="38"/>
      <c r="F21" s="39"/>
      <c r="G21" s="510"/>
      <c r="H21" s="505"/>
      <c r="I21" s="505"/>
      <c r="J21" s="505"/>
      <c r="K21" s="506"/>
      <c r="L21" s="36"/>
      <c r="M21" s="41"/>
      <c r="N21" s="68" t="s">
        <v>187</v>
      </c>
      <c r="O21" s="69" t="s">
        <v>19</v>
      </c>
      <c r="P21" s="38"/>
      <c r="Q21" s="68" t="s">
        <v>185</v>
      </c>
      <c r="R21" s="46" t="s">
        <v>19</v>
      </c>
      <c r="S21" s="38"/>
      <c r="T21" s="38"/>
      <c r="U21" s="39"/>
    </row>
    <row r="22" spans="3:30" ht="14.25" customHeight="1" x14ac:dyDescent="0.2">
      <c r="C22" s="41"/>
      <c r="D22" s="38"/>
      <c r="E22" s="38"/>
      <c r="F22" s="39"/>
      <c r="G22" s="510"/>
      <c r="H22" s="505"/>
      <c r="I22" s="505"/>
      <c r="J22" s="505"/>
      <c r="K22" s="506"/>
      <c r="L22" s="36"/>
      <c r="M22" s="41"/>
      <c r="N22" s="38"/>
      <c r="O22" s="38"/>
      <c r="P22" s="38"/>
      <c r="Q22" s="45" t="s">
        <v>195</v>
      </c>
      <c r="R22" s="46" t="s">
        <v>19</v>
      </c>
      <c r="S22" s="38"/>
      <c r="T22" s="38"/>
      <c r="U22" s="39"/>
    </row>
    <row r="23" spans="3:30" ht="5.0999999999999996" customHeight="1" x14ac:dyDescent="0.2">
      <c r="C23" s="62"/>
      <c r="D23" s="63"/>
      <c r="E23" s="63"/>
      <c r="F23" s="64"/>
      <c r="G23" s="71"/>
      <c r="H23" s="72"/>
      <c r="I23" s="72"/>
      <c r="J23" s="72"/>
      <c r="K23" s="73"/>
      <c r="L23" s="36"/>
      <c r="M23" s="41"/>
      <c r="N23" s="38"/>
      <c r="O23" s="38"/>
      <c r="P23" s="38"/>
      <c r="Q23" s="38"/>
      <c r="R23" s="38"/>
      <c r="S23" s="38"/>
      <c r="T23" s="38"/>
      <c r="U23" s="39"/>
    </row>
    <row r="24" spans="3:30" x14ac:dyDescent="0.2">
      <c r="C24" s="74" t="s">
        <v>204</v>
      </c>
      <c r="D24" s="75"/>
      <c r="E24" s="75"/>
      <c r="F24" s="76"/>
      <c r="G24" s="75"/>
      <c r="H24" s="75" t="s">
        <v>205</v>
      </c>
      <c r="I24" s="75"/>
      <c r="J24" s="75"/>
      <c r="K24" s="76"/>
      <c r="L24" s="36"/>
      <c r="M24" s="41"/>
      <c r="N24" s="38"/>
      <c r="O24" s="38"/>
      <c r="P24" s="38"/>
      <c r="Q24" s="38"/>
      <c r="R24" s="38"/>
      <c r="S24" s="38"/>
      <c r="T24" s="38"/>
      <c r="U24" s="39"/>
    </row>
    <row r="25" spans="3:30" x14ac:dyDescent="0.2">
      <c r="C25" s="41" t="s">
        <v>196</v>
      </c>
      <c r="D25" s="38" t="s">
        <v>206</v>
      </c>
      <c r="E25" s="38"/>
      <c r="F25" s="39"/>
      <c r="G25" s="38" t="s">
        <v>196</v>
      </c>
      <c r="H25" s="511" t="s">
        <v>207</v>
      </c>
      <c r="I25" s="511"/>
      <c r="J25" s="511"/>
      <c r="K25" s="512"/>
      <c r="L25" s="36"/>
      <c r="M25" s="41"/>
      <c r="N25" s="38"/>
      <c r="O25" s="38"/>
      <c r="P25" s="38"/>
      <c r="Q25" s="38"/>
      <c r="R25" s="38"/>
      <c r="S25" s="38"/>
      <c r="T25" s="38"/>
      <c r="U25" s="39"/>
    </row>
    <row r="26" spans="3:30" x14ac:dyDescent="0.2">
      <c r="C26" s="41" t="s">
        <v>198</v>
      </c>
      <c r="D26" s="38" t="s">
        <v>208</v>
      </c>
      <c r="E26" s="38"/>
      <c r="F26" s="39"/>
      <c r="G26" s="38" t="s">
        <v>198</v>
      </c>
      <c r="H26" s="513" t="str">
        <f>SPT!F32</f>
        <v>Kampung Teluk Semanting dan Tanjung Batu</v>
      </c>
      <c r="I26" s="513"/>
      <c r="J26" s="513"/>
      <c r="K26" s="514"/>
      <c r="L26" s="36"/>
      <c r="M26" s="77"/>
      <c r="N26" s="78"/>
      <c r="O26" s="78"/>
      <c r="P26" s="63"/>
      <c r="Q26" s="78"/>
      <c r="R26" s="78"/>
      <c r="S26" s="63"/>
      <c r="T26" s="63"/>
      <c r="U26" s="64"/>
    </row>
    <row r="27" spans="3:30" x14ac:dyDescent="0.2">
      <c r="C27" s="62"/>
      <c r="D27" s="63"/>
      <c r="E27" s="63"/>
      <c r="F27" s="64"/>
      <c r="G27" s="63"/>
      <c r="H27" s="63"/>
      <c r="I27" s="63"/>
      <c r="J27" s="63"/>
      <c r="K27" s="64"/>
      <c r="L27" s="36"/>
      <c r="M27" s="41" t="s">
        <v>209</v>
      </c>
      <c r="N27" s="38" t="s">
        <v>192</v>
      </c>
      <c r="O27" s="54" t="s">
        <v>19</v>
      </c>
      <c r="P27" s="38"/>
      <c r="Q27" s="43" t="s">
        <v>182</v>
      </c>
      <c r="R27" s="44" t="s">
        <v>19</v>
      </c>
      <c r="S27" s="38"/>
      <c r="T27" s="38"/>
      <c r="U27" s="39"/>
    </row>
    <row r="28" spans="3:30" x14ac:dyDescent="0.2">
      <c r="C28" s="41" t="s">
        <v>196</v>
      </c>
      <c r="D28" s="38" t="s">
        <v>210</v>
      </c>
      <c r="E28" s="38"/>
      <c r="F28" s="39"/>
      <c r="G28" s="38" t="s">
        <v>196</v>
      </c>
      <c r="H28" s="38" t="str">
        <f>SPT!F33</f>
        <v>3 (Tiga) Hari</v>
      </c>
      <c r="I28" s="38"/>
      <c r="J28" s="38"/>
      <c r="K28" s="39"/>
      <c r="L28" s="36"/>
      <c r="M28" s="41"/>
      <c r="N28" s="38" t="s">
        <v>193</v>
      </c>
      <c r="O28" s="54" t="s">
        <v>19</v>
      </c>
      <c r="P28" s="38"/>
      <c r="Q28" s="38" t="s">
        <v>186</v>
      </c>
      <c r="R28" s="44" t="s">
        <v>19</v>
      </c>
      <c r="S28" s="38"/>
      <c r="T28" s="38"/>
      <c r="U28" s="39"/>
    </row>
    <row r="29" spans="3:30" ht="15.75" customHeight="1" x14ac:dyDescent="0.2">
      <c r="C29" s="41" t="s">
        <v>198</v>
      </c>
      <c r="D29" s="38" t="s">
        <v>211</v>
      </c>
      <c r="E29" s="38"/>
      <c r="F29" s="39"/>
      <c r="G29" s="38" t="s">
        <v>198</v>
      </c>
      <c r="H29" s="528" t="str">
        <f>SPT!F34</f>
        <v>16 Maret 2022</v>
      </c>
      <c r="I29" s="528"/>
      <c r="J29" s="528"/>
      <c r="K29" s="529"/>
      <c r="L29" s="36"/>
      <c r="M29" s="41"/>
      <c r="N29" s="38" t="s">
        <v>187</v>
      </c>
      <c r="O29" s="54" t="s">
        <v>19</v>
      </c>
      <c r="P29" s="38"/>
      <c r="Q29" s="68" t="s">
        <v>185</v>
      </c>
      <c r="R29" s="46" t="s">
        <v>19</v>
      </c>
      <c r="S29" s="38"/>
      <c r="T29" s="38"/>
      <c r="U29" s="39"/>
    </row>
    <row r="30" spans="3:30" x14ac:dyDescent="0.2">
      <c r="C30" s="62" t="s">
        <v>200</v>
      </c>
      <c r="D30" s="63" t="s">
        <v>212</v>
      </c>
      <c r="E30" s="63"/>
      <c r="F30" s="64"/>
      <c r="G30" s="63" t="s">
        <v>200</v>
      </c>
      <c r="H30" s="528" t="str">
        <f>SPT!H34</f>
        <v>18 Maret 2022</v>
      </c>
      <c r="I30" s="528"/>
      <c r="J30" s="528"/>
      <c r="K30" s="529"/>
      <c r="L30" s="36"/>
      <c r="M30" s="41"/>
      <c r="N30" s="38"/>
      <c r="O30" s="38"/>
      <c r="P30" s="38"/>
      <c r="Q30" s="45" t="s">
        <v>195</v>
      </c>
      <c r="R30" s="37" t="s">
        <v>19</v>
      </c>
      <c r="S30" s="38"/>
      <c r="T30" s="38"/>
      <c r="U30" s="39"/>
    </row>
    <row r="31" spans="3:30" ht="14.45" customHeight="1" x14ac:dyDescent="0.2">
      <c r="C31" s="558" t="s">
        <v>213</v>
      </c>
      <c r="D31" s="559"/>
      <c r="E31" s="559"/>
      <c r="F31" s="297" t="s">
        <v>214</v>
      </c>
      <c r="G31" s="558" t="s">
        <v>215</v>
      </c>
      <c r="H31" s="566"/>
      <c r="I31" s="559" t="s">
        <v>216</v>
      </c>
      <c r="J31" s="559"/>
      <c r="K31" s="566"/>
      <c r="L31" s="36"/>
      <c r="M31" s="41"/>
      <c r="N31" s="38"/>
      <c r="O31" s="38"/>
      <c r="P31" s="38"/>
      <c r="Q31" s="38"/>
      <c r="R31" s="38"/>
      <c r="S31" s="38"/>
      <c r="T31" s="38"/>
      <c r="U31" s="39"/>
    </row>
    <row r="32" spans="3:30" ht="6" customHeight="1" x14ac:dyDescent="0.2">
      <c r="C32" s="41"/>
      <c r="D32" s="38"/>
      <c r="E32" s="38"/>
      <c r="F32" s="39"/>
      <c r="G32" s="41"/>
      <c r="H32" s="310"/>
      <c r="I32" s="309"/>
      <c r="J32" s="552"/>
      <c r="K32" s="553"/>
      <c r="L32" s="36"/>
      <c r="M32" s="41"/>
      <c r="N32" s="38"/>
      <c r="O32" s="38"/>
      <c r="P32" s="38"/>
      <c r="Q32" s="38"/>
      <c r="R32" s="38"/>
      <c r="S32" s="38"/>
      <c r="T32" s="38"/>
      <c r="U32" s="39"/>
    </row>
    <row r="33" spans="3:21" ht="6" customHeight="1" x14ac:dyDescent="0.2">
      <c r="C33" s="62"/>
      <c r="D33" s="63"/>
      <c r="E33" s="63"/>
      <c r="F33" s="64"/>
      <c r="G33" s="62"/>
      <c r="H33" s="308"/>
      <c r="I33" s="307"/>
      <c r="J33" s="549"/>
      <c r="K33" s="554"/>
      <c r="L33" s="36"/>
      <c r="M33" s="77"/>
      <c r="N33" s="78"/>
      <c r="O33" s="78"/>
      <c r="P33" s="78"/>
      <c r="Q33" s="79"/>
      <c r="R33" s="63"/>
      <c r="S33" s="63"/>
      <c r="T33" s="63"/>
      <c r="U33" s="64"/>
    </row>
    <row r="34" spans="3:21" ht="12.75" customHeight="1" x14ac:dyDescent="0.2">
      <c r="C34" s="41" t="s">
        <v>217</v>
      </c>
      <c r="D34" s="38"/>
      <c r="E34" s="38"/>
      <c r="F34" s="39"/>
      <c r="G34" s="38"/>
      <c r="H34" s="38"/>
      <c r="I34" s="38"/>
      <c r="J34" s="38"/>
      <c r="K34" s="39"/>
      <c r="L34" s="36"/>
      <c r="M34" s="41" t="s">
        <v>218</v>
      </c>
      <c r="N34" s="38" t="s">
        <v>219</v>
      </c>
      <c r="O34" s="37"/>
      <c r="P34" s="43" t="s">
        <v>207</v>
      </c>
      <c r="Q34" s="534" t="s">
        <v>220</v>
      </c>
      <c r="R34" s="534"/>
      <c r="S34" s="534"/>
      <c r="T34" s="534"/>
      <c r="U34" s="535"/>
    </row>
    <row r="35" spans="3:21" x14ac:dyDescent="0.2">
      <c r="C35" s="41" t="s">
        <v>196</v>
      </c>
      <c r="D35" s="38" t="s">
        <v>221</v>
      </c>
      <c r="E35" s="38"/>
      <c r="F35" s="39"/>
      <c r="G35" s="314" t="s">
        <v>196</v>
      </c>
      <c r="H35" s="517" t="s">
        <v>222</v>
      </c>
      <c r="I35" s="517"/>
      <c r="J35" s="517"/>
      <c r="K35" s="518"/>
      <c r="L35" s="36"/>
      <c r="M35" s="41"/>
      <c r="N35" s="37" t="s">
        <v>223</v>
      </c>
      <c r="O35" s="38"/>
      <c r="P35" s="38"/>
      <c r="Q35" s="536"/>
      <c r="R35" s="536"/>
      <c r="S35" s="536"/>
      <c r="T35" s="536"/>
      <c r="U35" s="537"/>
    </row>
    <row r="36" spans="3:21" x14ac:dyDescent="0.2">
      <c r="C36" s="62" t="s">
        <v>198</v>
      </c>
      <c r="D36" s="63" t="s">
        <v>224</v>
      </c>
      <c r="E36" s="63"/>
      <c r="F36" s="64"/>
      <c r="G36" s="313" t="s">
        <v>198</v>
      </c>
      <c r="H36" s="548" t="str">
        <f>'SPD3'!H36:J36</f>
        <v>3.28.03.1.02.01</v>
      </c>
      <c r="I36" s="548"/>
      <c r="J36" s="548"/>
      <c r="K36" s="454" t="str">
        <f>'SPD1'!K36</f>
        <v>5.1.2.04.01.0001</v>
      </c>
      <c r="L36" s="36"/>
      <c r="M36" s="41"/>
      <c r="N36" s="38" t="s">
        <v>225</v>
      </c>
      <c r="O36" s="38"/>
      <c r="P36" s="38"/>
      <c r="Q36" s="536"/>
      <c r="R36" s="536"/>
      <c r="S36" s="536"/>
      <c r="T36" s="536"/>
      <c r="U36" s="537"/>
    </row>
    <row r="37" spans="3:21" ht="5.0999999999999996" customHeight="1" x14ac:dyDescent="0.2">
      <c r="C37" s="560" t="s">
        <v>226</v>
      </c>
      <c r="D37" s="561"/>
      <c r="E37" s="561"/>
      <c r="F37" s="562"/>
      <c r="G37" s="38"/>
      <c r="H37" s="38"/>
      <c r="I37" s="38"/>
      <c r="J37" s="38"/>
      <c r="K37" s="39"/>
      <c r="L37" s="36"/>
      <c r="M37" s="41"/>
      <c r="N37" s="38"/>
      <c r="O37" s="38"/>
      <c r="P37" s="38"/>
      <c r="Q37" s="536"/>
      <c r="R37" s="536"/>
      <c r="S37" s="536"/>
      <c r="T37" s="536"/>
      <c r="U37" s="537"/>
    </row>
    <row r="38" spans="3:21" x14ac:dyDescent="0.2">
      <c r="C38" s="563"/>
      <c r="D38" s="564"/>
      <c r="E38" s="564"/>
      <c r="F38" s="565"/>
      <c r="G38" s="38"/>
      <c r="H38" s="38"/>
      <c r="I38" s="38"/>
      <c r="J38" s="38"/>
      <c r="K38" s="39"/>
      <c r="L38" s="36"/>
      <c r="M38" s="41"/>
      <c r="N38" s="38"/>
      <c r="O38" s="38"/>
      <c r="P38" s="38"/>
      <c r="Q38" s="536"/>
      <c r="R38" s="536"/>
      <c r="S38" s="536"/>
      <c r="T38" s="536"/>
      <c r="U38" s="537"/>
    </row>
    <row r="39" spans="3:21" x14ac:dyDescent="0.2">
      <c r="C39" s="52"/>
      <c r="D39" s="30"/>
      <c r="E39" s="30"/>
      <c r="F39" s="53"/>
      <c r="G39" s="30"/>
      <c r="H39" s="30"/>
      <c r="I39" s="30"/>
      <c r="J39" s="30"/>
      <c r="K39" s="53"/>
      <c r="L39" s="36"/>
      <c r="M39" s="41"/>
      <c r="N39" s="538" t="str">
        <f>I43</f>
        <v>Kuasa Pengguna Anggaran</v>
      </c>
      <c r="O39" s="538"/>
      <c r="P39" s="538"/>
      <c r="Q39" s="539" t="s">
        <v>227</v>
      </c>
      <c r="R39" s="539"/>
      <c r="S39" s="539"/>
      <c r="T39" s="539"/>
      <c r="U39" s="540"/>
    </row>
    <row r="40" spans="3:21" ht="14.45" customHeight="1" x14ac:dyDescent="0.2">
      <c r="C40" s="80" t="s">
        <v>228</v>
      </c>
      <c r="D40" s="38"/>
      <c r="E40" s="38"/>
      <c r="F40" s="39"/>
      <c r="G40" s="38"/>
      <c r="H40" s="38"/>
      <c r="I40" s="378" t="s">
        <v>13</v>
      </c>
      <c r="J40" s="378"/>
      <c r="K40" s="379"/>
      <c r="L40" s="36"/>
      <c r="M40" s="41"/>
      <c r="N40" s="38"/>
      <c r="O40" s="38"/>
      <c r="P40" s="38"/>
      <c r="Q40" s="538"/>
      <c r="R40" s="538"/>
      <c r="S40" s="538"/>
      <c r="T40" s="538"/>
      <c r="U40" s="541"/>
    </row>
    <row r="41" spans="3:21" ht="14.45" customHeight="1" x14ac:dyDescent="0.2">
      <c r="C41" s="555" t="s">
        <v>229</v>
      </c>
      <c r="D41" s="530"/>
      <c r="E41" s="530"/>
      <c r="F41" s="531"/>
      <c r="G41" s="38"/>
      <c r="H41" s="38"/>
      <c r="I41" s="378" t="str">
        <f>SPT!H40</f>
        <v>Pada tanggal :             Maret 2022</v>
      </c>
      <c r="J41" s="378"/>
      <c r="K41" s="379"/>
      <c r="L41" s="36"/>
      <c r="M41" s="41"/>
      <c r="N41" s="38"/>
      <c r="O41" s="38"/>
      <c r="P41" s="38"/>
      <c r="Q41" s="38"/>
      <c r="R41" s="38"/>
      <c r="S41" s="38"/>
      <c r="T41" s="38"/>
      <c r="U41" s="39"/>
    </row>
    <row r="42" spans="3:21" x14ac:dyDescent="0.2">
      <c r="C42" s="555"/>
      <c r="D42" s="530"/>
      <c r="E42" s="530"/>
      <c r="F42" s="531"/>
      <c r="G42" s="38"/>
      <c r="H42" s="38"/>
      <c r="I42" s="38"/>
      <c r="J42" s="38"/>
      <c r="K42" s="49"/>
      <c r="L42" s="36"/>
      <c r="M42" s="41"/>
      <c r="N42" s="556" t="str">
        <f>I47</f>
        <v>Farhani Aini, S.Hut</v>
      </c>
      <c r="O42" s="556"/>
      <c r="P42" s="557"/>
      <c r="Q42" s="557" t="str">
        <f>'SPD1'!Q42:U42</f>
        <v>Ir. Alfaret Dapen Simbolon, M.Si</v>
      </c>
      <c r="R42" s="557"/>
      <c r="S42" s="557"/>
      <c r="T42" s="557"/>
      <c r="U42" s="556"/>
    </row>
    <row r="43" spans="3:21" ht="14.45" customHeight="1" x14ac:dyDescent="0.2">
      <c r="C43" s="555"/>
      <c r="D43" s="530"/>
      <c r="E43" s="530"/>
      <c r="F43" s="531"/>
      <c r="G43" s="38"/>
      <c r="H43" s="38"/>
      <c r="I43" s="550" t="s">
        <v>230</v>
      </c>
      <c r="J43" s="550"/>
      <c r="K43" s="551"/>
      <c r="L43" s="36"/>
      <c r="M43" s="62"/>
      <c r="N43" s="549" t="str">
        <f>I49</f>
        <v>NIP. 19730527 199903 1 004</v>
      </c>
      <c r="O43" s="549"/>
      <c r="P43" s="549"/>
      <c r="Q43" s="549" t="str">
        <f>'SPD1'!Q43:U43</f>
        <v>NIP. 19640410 199203 1 013</v>
      </c>
      <c r="R43" s="549"/>
      <c r="S43" s="549"/>
      <c r="T43" s="549"/>
      <c r="U43" s="554"/>
    </row>
    <row r="44" spans="3:21" x14ac:dyDescent="0.2">
      <c r="C44" s="41"/>
      <c r="D44" s="38"/>
      <c r="E44" s="38"/>
      <c r="F44" s="39"/>
      <c r="G44" s="38"/>
      <c r="H44" s="38"/>
      <c r="I44" s="38"/>
      <c r="J44" s="38"/>
      <c r="K44" s="300"/>
      <c r="L44" s="36"/>
      <c r="M44" s="74" t="s">
        <v>231</v>
      </c>
      <c r="N44" s="75" t="s">
        <v>232</v>
      </c>
      <c r="O44" s="81"/>
      <c r="P44" s="38"/>
      <c r="Q44" s="38"/>
      <c r="R44" s="78"/>
      <c r="S44" s="38"/>
      <c r="T44" s="38"/>
      <c r="U44" s="39"/>
    </row>
    <row r="45" spans="3:21" x14ac:dyDescent="0.2">
      <c r="C45" s="41"/>
      <c r="D45" s="38"/>
      <c r="E45" s="38"/>
      <c r="F45" s="39"/>
      <c r="G45" s="38"/>
      <c r="H45" s="38"/>
      <c r="I45" s="38"/>
      <c r="J45" s="38"/>
      <c r="K45" s="49"/>
      <c r="L45" s="36"/>
      <c r="M45" s="41" t="s">
        <v>233</v>
      </c>
      <c r="N45" s="82" t="s">
        <v>234</v>
      </c>
      <c r="O45" s="30"/>
      <c r="P45" s="30"/>
      <c r="Q45" s="30"/>
      <c r="R45" s="30"/>
      <c r="S45" s="30"/>
      <c r="T45" s="30"/>
      <c r="U45" s="53"/>
    </row>
    <row r="46" spans="3:21" x14ac:dyDescent="0.2">
      <c r="C46" s="41"/>
      <c r="D46" s="38"/>
      <c r="E46" s="38"/>
      <c r="F46" s="39"/>
      <c r="G46" s="38"/>
      <c r="H46" s="38"/>
      <c r="I46" s="38"/>
      <c r="J46" s="38"/>
      <c r="K46" s="300"/>
      <c r="L46" s="36"/>
      <c r="M46" s="34"/>
      <c r="N46" s="530" t="s">
        <v>235</v>
      </c>
      <c r="O46" s="530"/>
      <c r="P46" s="530"/>
      <c r="Q46" s="530"/>
      <c r="R46" s="530"/>
      <c r="S46" s="530"/>
      <c r="T46" s="530"/>
      <c r="U46" s="531"/>
    </row>
    <row r="47" spans="3:21" ht="14.45" customHeight="1" x14ac:dyDescent="0.2">
      <c r="C47" s="41"/>
      <c r="D47" s="38"/>
      <c r="E47" s="38"/>
      <c r="F47" s="39"/>
      <c r="G47" s="38"/>
      <c r="H47" s="38"/>
      <c r="I47" s="557" t="str">
        <f>'SPD1'!I47:K47</f>
        <v>Farhani Aini, S.Hut</v>
      </c>
      <c r="J47" s="557"/>
      <c r="K47" s="556"/>
      <c r="L47" s="36"/>
      <c r="M47" s="34"/>
      <c r="N47" s="530"/>
      <c r="O47" s="530"/>
      <c r="P47" s="530"/>
      <c r="Q47" s="530"/>
      <c r="R47" s="530"/>
      <c r="S47" s="530"/>
      <c r="T47" s="530"/>
      <c r="U47" s="531"/>
    </row>
    <row r="48" spans="3:21" ht="14.45" customHeight="1" x14ac:dyDescent="0.2">
      <c r="C48" s="41"/>
      <c r="D48" s="38"/>
      <c r="E48" s="38"/>
      <c r="F48" s="39"/>
      <c r="G48" s="38"/>
      <c r="H48" s="38"/>
      <c r="I48" s="538" t="str">
        <f>'SPD1'!I48:K48</f>
        <v>Penata Tk.I/ III.d</v>
      </c>
      <c r="J48" s="538"/>
      <c r="K48" s="541"/>
      <c r="L48" s="36"/>
      <c r="M48" s="34"/>
      <c r="N48" s="530"/>
      <c r="O48" s="530"/>
      <c r="P48" s="530"/>
      <c r="Q48" s="530"/>
      <c r="R48" s="530"/>
      <c r="S48" s="530"/>
      <c r="T48" s="530"/>
      <c r="U48" s="531"/>
    </row>
    <row r="49" spans="3:21" ht="14.45" customHeight="1" x14ac:dyDescent="0.2">
      <c r="C49" s="41"/>
      <c r="D49" s="38"/>
      <c r="E49" s="38"/>
      <c r="F49" s="39"/>
      <c r="G49" s="38"/>
      <c r="H49" s="38"/>
      <c r="I49" s="549" t="str">
        <f>'SPD1'!I49:K49</f>
        <v>NIP. 19730527 199903 1 004</v>
      </c>
      <c r="J49" s="549"/>
      <c r="K49" s="554"/>
      <c r="L49" s="36"/>
      <c r="M49" s="34"/>
      <c r="N49" s="530"/>
      <c r="O49" s="530"/>
      <c r="P49" s="530"/>
      <c r="Q49" s="530"/>
      <c r="R49" s="530"/>
      <c r="S49" s="530"/>
      <c r="T49" s="530"/>
      <c r="U49" s="531"/>
    </row>
    <row r="50" spans="3:21" x14ac:dyDescent="0.2">
      <c r="C50" s="30"/>
      <c r="D50" s="30"/>
      <c r="E50" s="30"/>
      <c r="F50" s="30"/>
      <c r="G50" s="30"/>
      <c r="H50" s="30"/>
      <c r="I50" s="30"/>
      <c r="J50" s="30"/>
      <c r="K50" s="29"/>
      <c r="L50" s="29"/>
      <c r="M50" s="29"/>
      <c r="N50" s="29"/>
      <c r="O50" s="29"/>
      <c r="P50" s="29"/>
      <c r="Q50" s="29"/>
      <c r="R50" s="29"/>
      <c r="S50" s="29"/>
      <c r="T50" s="29"/>
      <c r="U50" s="29"/>
    </row>
    <row r="69" ht="12.75" customHeight="1" x14ac:dyDescent="0.2"/>
    <row r="86" ht="12.75" customHeight="1" x14ac:dyDescent="0.2"/>
    <row r="93" ht="12.75" customHeight="1" x14ac:dyDescent="0.2"/>
    <row r="98" ht="12.75" customHeight="1" x14ac:dyDescent="0.2"/>
  </sheetData>
  <dataConsolidate link="1"/>
  <mergeCells count="38">
    <mergeCell ref="G20:K22"/>
    <mergeCell ref="H25:K25"/>
    <mergeCell ref="H26:K26"/>
    <mergeCell ref="H29:K29"/>
    <mergeCell ref="H30:K30"/>
    <mergeCell ref="H17:K18"/>
    <mergeCell ref="F7:K7"/>
    <mergeCell ref="F8:K8"/>
    <mergeCell ref="C11:F11"/>
    <mergeCell ref="G11:K11"/>
    <mergeCell ref="G14:K14"/>
    <mergeCell ref="H16:K16"/>
    <mergeCell ref="F2:K2"/>
    <mergeCell ref="F3:K3"/>
    <mergeCell ref="F4:K4"/>
    <mergeCell ref="F5:K5"/>
    <mergeCell ref="F6:K6"/>
    <mergeCell ref="Q34:U38"/>
    <mergeCell ref="H35:K35"/>
    <mergeCell ref="H36:J36"/>
    <mergeCell ref="C31:E31"/>
    <mergeCell ref="G31:H31"/>
    <mergeCell ref="I31:K31"/>
    <mergeCell ref="C37:F38"/>
    <mergeCell ref="J32:K33"/>
    <mergeCell ref="N39:P39"/>
    <mergeCell ref="Q39:U39"/>
    <mergeCell ref="N46:U49"/>
    <mergeCell ref="Q40:U40"/>
    <mergeCell ref="C41:F43"/>
    <mergeCell ref="N42:P42"/>
    <mergeCell ref="Q42:U42"/>
    <mergeCell ref="I43:K43"/>
    <mergeCell ref="N43:P43"/>
    <mergeCell ref="Q43:U43"/>
    <mergeCell ref="I47:K47"/>
    <mergeCell ref="I48:K48"/>
    <mergeCell ref="I49:K49"/>
  </mergeCells>
  <printOptions verticalCentered="1"/>
  <pageMargins left="1.32" right="0.35433070866141703" top="0.31496062992126" bottom="0.196850393700787" header="0.23622047244094499" footer="0.15748031496063"/>
  <pageSetup paperSize="5" scale="85" orientation="landscape" horizontalDpi="4294967293" r:id="rId1"/>
  <headerFooter alignWithMargins="0"/>
  <drawing r:id="rId2"/>
  <legacyDrawing r:id="rId3"/>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rgb="FFFFFF00"/>
  </sheetPr>
  <dimension ref="C2:AD98"/>
  <sheetViews>
    <sheetView topLeftCell="A4" zoomScale="90" zoomScaleNormal="90" workbookViewId="0">
      <selection activeCell="F45" sqref="F45"/>
    </sheetView>
  </sheetViews>
  <sheetFormatPr defaultColWidth="9.140625" defaultRowHeight="12.75" x14ac:dyDescent="0.2"/>
  <cols>
    <col min="1" max="1" width="9.140625" style="33"/>
    <col min="2" max="2" width="4.28515625" style="33" customWidth="1"/>
    <col min="3" max="4" width="2.42578125" style="33" customWidth="1"/>
    <col min="5" max="5" width="6" style="33" customWidth="1"/>
    <col min="6" max="6" width="30.7109375" style="33" customWidth="1"/>
    <col min="7" max="7" width="2.28515625" style="33" customWidth="1"/>
    <col min="8" max="8" width="8.5703125" style="33" customWidth="1"/>
    <col min="9" max="9" width="5.140625" style="33" customWidth="1"/>
    <col min="10" max="10" width="3.5703125" style="33" customWidth="1"/>
    <col min="11" max="11" width="24.140625" style="33" customWidth="1"/>
    <col min="12" max="12" width="1" style="33" customWidth="1"/>
    <col min="13" max="13" width="3.28515625" style="33" customWidth="1"/>
    <col min="14" max="14" width="11.5703125" style="33" customWidth="1"/>
    <col min="15" max="15" width="1" style="33" customWidth="1"/>
    <col min="16" max="16" width="24.5703125" style="33" customWidth="1"/>
    <col min="17" max="17" width="13.140625" style="33" customWidth="1"/>
    <col min="18" max="18" width="1" style="33" customWidth="1"/>
    <col min="19" max="19" width="1.42578125" style="33" customWidth="1"/>
    <col min="20" max="20" width="1.140625" style="33" customWidth="1"/>
    <col min="21" max="21" width="41.140625" style="33" bestFit="1" customWidth="1"/>
    <col min="22" max="16384" width="9.140625" style="33"/>
  </cols>
  <sheetData>
    <row r="2" spans="3:25" ht="17.100000000000001" customHeight="1" x14ac:dyDescent="0.25">
      <c r="C2" s="27"/>
      <c r="D2" s="28"/>
      <c r="E2" s="28"/>
      <c r="F2" s="523" t="s">
        <v>181</v>
      </c>
      <c r="G2" s="523"/>
      <c r="H2" s="523"/>
      <c r="I2" s="523"/>
      <c r="J2" s="523"/>
      <c r="K2" s="523"/>
      <c r="L2" s="29"/>
      <c r="M2" s="27"/>
      <c r="N2" s="29"/>
      <c r="O2" s="29"/>
      <c r="P2" s="29"/>
      <c r="Q2" s="30" t="s">
        <v>182</v>
      </c>
      <c r="R2" s="30"/>
      <c r="S2" s="30"/>
      <c r="T2" s="31" t="s">
        <v>19</v>
      </c>
      <c r="U2" s="32" t="str">
        <f>H25</f>
        <v>Tanjung Redeb</v>
      </c>
    </row>
    <row r="3" spans="3:25" ht="13.5" customHeight="1" x14ac:dyDescent="0.3">
      <c r="C3" s="34"/>
      <c r="D3" s="35"/>
      <c r="E3" s="35"/>
      <c r="F3" s="524" t="s">
        <v>183</v>
      </c>
      <c r="G3" s="524"/>
      <c r="H3" s="524"/>
      <c r="I3" s="524"/>
      <c r="J3" s="524"/>
      <c r="K3" s="524"/>
      <c r="L3" s="36"/>
      <c r="M3" s="34"/>
      <c r="N3" s="36"/>
      <c r="O3" s="36"/>
      <c r="P3" s="36"/>
      <c r="Q3" s="315" t="s">
        <v>184</v>
      </c>
      <c r="R3" s="38"/>
      <c r="S3" s="38"/>
      <c r="T3" s="37" t="s">
        <v>19</v>
      </c>
      <c r="U3" s="39"/>
      <c r="W3" s="36"/>
      <c r="X3" s="40"/>
      <c r="Y3" s="36"/>
    </row>
    <row r="4" spans="3:25" ht="14.1" customHeight="1" x14ac:dyDescent="0.2">
      <c r="C4" s="34"/>
      <c r="D4" s="312"/>
      <c r="E4" s="312"/>
      <c r="F4" s="525" t="s">
        <v>456</v>
      </c>
      <c r="G4" s="526"/>
      <c r="H4" s="526"/>
      <c r="I4" s="526"/>
      <c r="J4" s="526"/>
      <c r="K4" s="526"/>
      <c r="L4" s="36"/>
      <c r="M4" s="41"/>
      <c r="N4" s="38"/>
      <c r="O4" s="38"/>
      <c r="P4" s="38"/>
      <c r="Q4" s="314" t="s">
        <v>185</v>
      </c>
      <c r="R4" s="314"/>
      <c r="S4" s="314"/>
      <c r="T4" s="315" t="s">
        <v>19</v>
      </c>
      <c r="U4" s="317" t="str">
        <f>H29</f>
        <v>16 Maret 2022</v>
      </c>
      <c r="W4" s="36"/>
      <c r="X4" s="40"/>
      <c r="Y4" s="36"/>
    </row>
    <row r="5" spans="3:25" ht="13.5" customHeight="1" x14ac:dyDescent="0.2">
      <c r="C5" s="34"/>
      <c r="D5" s="42"/>
      <c r="E5" s="42"/>
      <c r="F5" s="527" t="s">
        <v>457</v>
      </c>
      <c r="G5" s="527"/>
      <c r="H5" s="527"/>
      <c r="I5" s="527"/>
      <c r="J5" s="527"/>
      <c r="K5" s="527"/>
      <c r="L5" s="36"/>
      <c r="M5" s="41"/>
      <c r="N5" s="38"/>
      <c r="O5" s="38"/>
      <c r="P5" s="38"/>
      <c r="Q5" s="318" t="s">
        <v>186</v>
      </c>
      <c r="R5" s="314"/>
      <c r="S5" s="314"/>
      <c r="T5" s="319" t="s">
        <v>19</v>
      </c>
      <c r="U5" s="320" t="str">
        <f>H26</f>
        <v>Kampung Teluk Semanting dan Tanjung Batu</v>
      </c>
      <c r="W5" s="36"/>
      <c r="X5" s="40"/>
      <c r="Y5" s="36"/>
    </row>
    <row r="6" spans="3:25" ht="27.75" customHeight="1" x14ac:dyDescent="0.2">
      <c r="C6" s="34"/>
      <c r="D6" s="36"/>
      <c r="E6" s="36"/>
      <c r="F6" s="527" t="s">
        <v>591</v>
      </c>
      <c r="G6" s="527"/>
      <c r="H6" s="527"/>
      <c r="I6" s="527"/>
      <c r="J6" s="527"/>
      <c r="K6" s="527"/>
      <c r="L6" s="36"/>
      <c r="M6" s="41"/>
      <c r="N6" s="38"/>
      <c r="O6" s="38"/>
      <c r="P6" s="38"/>
      <c r="Q6" s="45" t="s">
        <v>187</v>
      </c>
      <c r="R6" s="38"/>
      <c r="S6" s="38"/>
      <c r="T6" s="46" t="s">
        <v>19</v>
      </c>
      <c r="U6" s="47" t="str">
        <f>'SPD1'!U6</f>
        <v>Kepala UPTD KPHP Berau Utara</v>
      </c>
      <c r="W6" s="36"/>
      <c r="X6" s="36"/>
      <c r="Y6" s="36"/>
    </row>
    <row r="7" spans="3:25" ht="15" x14ac:dyDescent="0.2">
      <c r="C7" s="34"/>
      <c r="D7" s="48"/>
      <c r="E7" s="48"/>
      <c r="F7" s="522" t="s">
        <v>188</v>
      </c>
      <c r="G7" s="522"/>
      <c r="H7" s="522"/>
      <c r="I7" s="522"/>
      <c r="J7" s="522"/>
      <c r="K7" s="522"/>
      <c r="L7" s="36"/>
      <c r="M7" s="41"/>
      <c r="N7" s="38"/>
      <c r="O7" s="38"/>
      <c r="P7" s="38"/>
      <c r="Q7" s="36"/>
      <c r="R7" s="36"/>
      <c r="S7" s="36"/>
      <c r="T7" s="36"/>
      <c r="U7" s="49"/>
      <c r="W7" s="36"/>
      <c r="X7" s="36"/>
      <c r="Y7" s="36"/>
    </row>
    <row r="8" spans="3:25" x14ac:dyDescent="0.2">
      <c r="C8" s="34"/>
      <c r="D8" s="50"/>
      <c r="E8" s="50"/>
      <c r="F8" s="515" t="s">
        <v>592</v>
      </c>
      <c r="G8" s="515"/>
      <c r="H8" s="515"/>
      <c r="I8" s="515"/>
      <c r="J8" s="515"/>
      <c r="K8" s="515"/>
      <c r="L8" s="36"/>
      <c r="M8" s="41"/>
      <c r="N8" s="38"/>
      <c r="O8" s="38"/>
      <c r="P8" s="38"/>
      <c r="Q8" s="36"/>
      <c r="R8" s="36"/>
      <c r="S8" s="36"/>
      <c r="T8" s="36"/>
      <c r="U8" s="49" t="s">
        <v>189</v>
      </c>
      <c r="W8" s="36"/>
      <c r="X8" s="36"/>
      <c r="Y8" s="36"/>
    </row>
    <row r="9" spans="3:25" x14ac:dyDescent="0.2">
      <c r="C9" s="34"/>
      <c r="D9" s="36"/>
      <c r="E9" s="36"/>
      <c r="F9" s="36"/>
      <c r="G9" s="36"/>
      <c r="H9" s="36"/>
      <c r="I9" s="36"/>
      <c r="J9" s="36"/>
      <c r="K9" s="36"/>
      <c r="L9" s="36"/>
      <c r="M9" s="41"/>
      <c r="N9" s="38"/>
      <c r="O9" s="38"/>
      <c r="P9" s="38"/>
      <c r="Q9" s="38"/>
      <c r="R9" s="38"/>
      <c r="S9" s="38"/>
      <c r="T9" s="38"/>
      <c r="U9" s="325" t="str">
        <f>'SPD1'!U9</f>
        <v>Ir. Alfaret Dapen Simbolon, M.Si</v>
      </c>
      <c r="W9" s="36"/>
      <c r="X9" s="36"/>
      <c r="Y9" s="36"/>
    </row>
    <row r="10" spans="3:25" ht="2.25" customHeight="1" x14ac:dyDescent="0.2">
      <c r="C10" s="27"/>
      <c r="D10" s="29"/>
      <c r="E10" s="29"/>
      <c r="F10" s="29"/>
      <c r="G10" s="27"/>
      <c r="H10" s="29"/>
      <c r="I10" s="29"/>
      <c r="J10" s="29"/>
      <c r="K10" s="51"/>
      <c r="L10" s="36"/>
      <c r="M10" s="52"/>
      <c r="N10" s="30"/>
      <c r="O10" s="30"/>
      <c r="P10" s="30"/>
      <c r="Q10" s="30"/>
      <c r="R10" s="30"/>
      <c r="S10" s="30"/>
      <c r="T10" s="30"/>
      <c r="U10" s="53"/>
      <c r="W10" s="36"/>
      <c r="X10" s="36"/>
      <c r="Y10" s="36"/>
    </row>
    <row r="11" spans="3:25" ht="12" customHeight="1" x14ac:dyDescent="0.2">
      <c r="C11" s="516" t="s">
        <v>190</v>
      </c>
      <c r="D11" s="517"/>
      <c r="E11" s="517"/>
      <c r="F11" s="518"/>
      <c r="G11" s="516" t="str">
        <f>'SPD1'!G11:K11</f>
        <v>Kepala UPTD KPHP Berau Utara.</v>
      </c>
      <c r="H11" s="517"/>
      <c r="I11" s="517"/>
      <c r="J11" s="517"/>
      <c r="K11" s="518"/>
      <c r="L11" s="36"/>
      <c r="M11" s="41" t="s">
        <v>191</v>
      </c>
      <c r="N11" s="38" t="s">
        <v>192</v>
      </c>
      <c r="O11" s="54" t="s">
        <v>19</v>
      </c>
      <c r="P11" s="55" t="str">
        <f>H26</f>
        <v>Kampung Teluk Semanting dan Tanjung Batu</v>
      </c>
      <c r="Q11" s="43" t="s">
        <v>182</v>
      </c>
      <c r="R11" s="44" t="s">
        <v>19</v>
      </c>
      <c r="S11" s="38"/>
      <c r="T11" s="38"/>
      <c r="U11" s="56" t="str">
        <f>P11</f>
        <v>Kampung Teluk Semanting dan Tanjung Batu</v>
      </c>
      <c r="W11" s="36"/>
      <c r="X11" s="36"/>
      <c r="Y11" s="36"/>
    </row>
    <row r="12" spans="3:25" ht="5.0999999999999996" customHeight="1" x14ac:dyDescent="0.2">
      <c r="C12" s="57"/>
      <c r="D12" s="58"/>
      <c r="E12" s="58"/>
      <c r="F12" s="59"/>
      <c r="G12" s="60"/>
      <c r="H12" s="60"/>
      <c r="I12" s="60"/>
      <c r="J12" s="60"/>
      <c r="K12" s="61"/>
      <c r="L12" s="36"/>
      <c r="M12" s="41"/>
      <c r="N12" s="38"/>
      <c r="O12" s="54"/>
      <c r="P12" s="38"/>
      <c r="Q12" s="43"/>
      <c r="R12" s="44"/>
      <c r="S12" s="38"/>
      <c r="T12" s="38"/>
      <c r="U12" s="39"/>
      <c r="W12" s="36"/>
      <c r="X12" s="36"/>
      <c r="Y12" s="36"/>
    </row>
    <row r="13" spans="3:25" x14ac:dyDescent="0.2">
      <c r="C13" s="41"/>
      <c r="D13" s="38"/>
      <c r="E13" s="38"/>
      <c r="F13" s="39"/>
      <c r="G13" s="38"/>
      <c r="H13" s="38"/>
      <c r="I13" s="38"/>
      <c r="J13" s="38"/>
      <c r="K13" s="39"/>
      <c r="L13" s="36"/>
      <c r="M13" s="41"/>
      <c r="N13" s="38" t="s">
        <v>193</v>
      </c>
      <c r="O13" s="54" t="s">
        <v>19</v>
      </c>
      <c r="P13" s="384" t="str">
        <f>H29</f>
        <v>16 Maret 2022</v>
      </c>
      <c r="Q13" s="38" t="s">
        <v>186</v>
      </c>
      <c r="R13" s="44" t="s">
        <v>19</v>
      </c>
      <c r="S13" s="43"/>
      <c r="T13" s="44"/>
      <c r="U13" s="262" t="str">
        <f>H25</f>
        <v>Tanjung Redeb</v>
      </c>
      <c r="W13" s="36"/>
      <c r="X13" s="36"/>
      <c r="Y13" s="36"/>
    </row>
    <row r="14" spans="3:25" x14ac:dyDescent="0.2">
      <c r="C14" s="41" t="s">
        <v>194</v>
      </c>
      <c r="D14" s="38"/>
      <c r="E14" s="38"/>
      <c r="F14" s="39"/>
      <c r="G14" s="519" t="e">
        <f>SPT!#REF!</f>
        <v>#REF!</v>
      </c>
      <c r="H14" s="513"/>
      <c r="I14" s="513"/>
      <c r="J14" s="513"/>
      <c r="K14" s="514"/>
      <c r="L14" s="36"/>
      <c r="M14" s="41"/>
      <c r="N14" s="38" t="s">
        <v>187</v>
      </c>
      <c r="O14" s="54" t="s">
        <v>19</v>
      </c>
      <c r="P14" s="55" t="str">
        <f>P11</f>
        <v>Kampung Teluk Semanting dan Tanjung Batu</v>
      </c>
      <c r="Q14" s="38" t="s">
        <v>185</v>
      </c>
      <c r="R14" s="44" t="s">
        <v>19</v>
      </c>
      <c r="S14" s="44"/>
      <c r="T14" s="44"/>
      <c r="U14" s="385" t="str">
        <f>H30</f>
        <v>18 Maret 2022</v>
      </c>
      <c r="W14" s="40"/>
      <c r="X14" s="36"/>
      <c r="Y14" s="36"/>
    </row>
    <row r="15" spans="3:25" x14ac:dyDescent="0.2">
      <c r="C15" s="62"/>
      <c r="D15" s="63"/>
      <c r="E15" s="63"/>
      <c r="F15" s="64"/>
      <c r="G15" s="63"/>
      <c r="H15" s="63"/>
      <c r="I15" s="63"/>
      <c r="J15" s="63"/>
      <c r="K15" s="64"/>
      <c r="L15" s="36"/>
      <c r="M15" s="41"/>
      <c r="N15" s="38"/>
      <c r="O15" s="38"/>
      <c r="P15" s="38"/>
      <c r="Q15" s="43" t="s">
        <v>195</v>
      </c>
      <c r="R15" s="44" t="s">
        <v>19</v>
      </c>
      <c r="S15" s="44"/>
      <c r="T15" s="44"/>
      <c r="U15" s="56" t="str">
        <f>P14</f>
        <v>Kampung Teluk Semanting dan Tanjung Batu</v>
      </c>
      <c r="W15" s="40"/>
      <c r="X15" s="36"/>
      <c r="Y15" s="36"/>
    </row>
    <row r="16" spans="3:25" x14ac:dyDescent="0.2">
      <c r="C16" s="41" t="s">
        <v>196</v>
      </c>
      <c r="D16" s="38" t="s">
        <v>197</v>
      </c>
      <c r="E16" s="38"/>
      <c r="F16" s="39"/>
      <c r="G16" s="38" t="s">
        <v>196</v>
      </c>
      <c r="H16" s="520" t="e">
        <f>VLOOKUP(G14,DATABASE!K3:L68,2,FALSE)</f>
        <v>#REF!</v>
      </c>
      <c r="I16" s="520"/>
      <c r="J16" s="520"/>
      <c r="K16" s="521"/>
      <c r="L16" s="36"/>
      <c r="M16" s="41"/>
      <c r="N16" s="38"/>
      <c r="O16" s="38"/>
      <c r="P16" s="38"/>
      <c r="Q16" s="38"/>
      <c r="R16" s="38"/>
      <c r="S16" s="44"/>
      <c r="T16" s="44"/>
      <c r="U16" s="39"/>
      <c r="W16" s="40"/>
      <c r="X16" s="36"/>
      <c r="Y16" s="36"/>
    </row>
    <row r="17" spans="3:30" ht="12.75" customHeight="1" x14ac:dyDescent="0.2">
      <c r="C17" s="41" t="s">
        <v>198</v>
      </c>
      <c r="D17" s="38" t="s">
        <v>7</v>
      </c>
      <c r="E17" s="38"/>
      <c r="F17" s="39"/>
      <c r="G17" s="38" t="s">
        <v>198</v>
      </c>
      <c r="H17" s="505" t="e">
        <f>VLOOKUP(G14,DATABASE!M3:N68,2,FALSE)</f>
        <v>#REF!</v>
      </c>
      <c r="I17" s="505"/>
      <c r="J17" s="505"/>
      <c r="K17" s="506"/>
      <c r="L17" s="36"/>
      <c r="M17" s="41"/>
      <c r="N17" s="38"/>
      <c r="O17" s="38"/>
      <c r="P17" s="38"/>
      <c r="Q17" s="38"/>
      <c r="R17" s="38"/>
      <c r="S17" s="38"/>
      <c r="T17" s="38"/>
      <c r="U17" s="39"/>
      <c r="X17" s="36"/>
      <c r="Y17" s="36"/>
      <c r="AD17" s="65" t="s">
        <v>199</v>
      </c>
    </row>
    <row r="18" spans="3:30" x14ac:dyDescent="0.2">
      <c r="C18" s="41"/>
      <c r="D18" s="38"/>
      <c r="E18" s="38"/>
      <c r="F18" s="39"/>
      <c r="G18" s="38"/>
      <c r="H18" s="505"/>
      <c r="I18" s="505"/>
      <c r="J18" s="505"/>
      <c r="K18" s="506"/>
      <c r="L18" s="36"/>
      <c r="M18" s="62"/>
      <c r="N18" s="63"/>
      <c r="O18" s="63"/>
      <c r="P18" s="389" t="s">
        <v>498</v>
      </c>
      <c r="Q18" s="63"/>
      <c r="R18" s="63"/>
      <c r="S18" s="63"/>
      <c r="T18" s="63"/>
      <c r="U18" s="390" t="str">
        <f>P18</f>
        <v>Andi Tahang</v>
      </c>
      <c r="W18" s="40"/>
      <c r="X18" s="36"/>
      <c r="Y18" s="36"/>
    </row>
    <row r="19" spans="3:30" ht="14.25" x14ac:dyDescent="0.2">
      <c r="C19" s="62" t="s">
        <v>200</v>
      </c>
      <c r="D19" s="63" t="s">
        <v>201</v>
      </c>
      <c r="E19" s="63"/>
      <c r="F19" s="64"/>
      <c r="G19" s="63" t="s">
        <v>200</v>
      </c>
      <c r="H19" s="63"/>
      <c r="I19" s="63"/>
      <c r="J19" s="63"/>
      <c r="K19" s="64"/>
      <c r="L19" s="36"/>
      <c r="M19" s="41" t="s">
        <v>202</v>
      </c>
      <c r="N19" s="38" t="s">
        <v>192</v>
      </c>
      <c r="O19" s="54" t="s">
        <v>19</v>
      </c>
      <c r="P19" s="38"/>
      <c r="Q19" s="43" t="s">
        <v>182</v>
      </c>
      <c r="R19" s="44" t="s">
        <v>19</v>
      </c>
      <c r="S19" s="38"/>
      <c r="T19" s="38"/>
      <c r="U19" s="39"/>
      <c r="W19" s="66"/>
      <c r="X19" s="36"/>
      <c r="Y19" s="36"/>
    </row>
    <row r="20" spans="3:30" ht="14.25" customHeight="1" x14ac:dyDescent="0.2">
      <c r="C20" s="67" t="s">
        <v>203</v>
      </c>
      <c r="D20" s="38"/>
      <c r="E20" s="38"/>
      <c r="F20" s="39"/>
      <c r="G20" s="507" t="str">
        <f>SPT!F31</f>
        <v>Melaksanakan Perjalanan Dinas Koordinasi Penyusunan Rencana Pengelolaan KPH, (Pengumpulan Data Sosial)</v>
      </c>
      <c r="H20" s="508"/>
      <c r="I20" s="508"/>
      <c r="J20" s="508"/>
      <c r="K20" s="509"/>
      <c r="L20" s="36"/>
      <c r="M20" s="41"/>
      <c r="N20" s="68" t="s">
        <v>193</v>
      </c>
      <c r="O20" s="69" t="s">
        <v>19</v>
      </c>
      <c r="P20" s="38"/>
      <c r="Q20" s="68" t="s">
        <v>186</v>
      </c>
      <c r="R20" s="46" t="s">
        <v>19</v>
      </c>
      <c r="S20" s="38"/>
      <c r="T20" s="38"/>
      <c r="U20" s="39"/>
      <c r="X20" s="70"/>
    </row>
    <row r="21" spans="3:30" ht="14.25" customHeight="1" x14ac:dyDescent="0.2">
      <c r="C21" s="41"/>
      <c r="D21" s="38"/>
      <c r="E21" s="38"/>
      <c r="F21" s="39"/>
      <c r="G21" s="510"/>
      <c r="H21" s="505"/>
      <c r="I21" s="505"/>
      <c r="J21" s="505"/>
      <c r="K21" s="506"/>
      <c r="L21" s="36"/>
      <c r="M21" s="41"/>
      <c r="N21" s="68" t="s">
        <v>187</v>
      </c>
      <c r="O21" s="69" t="s">
        <v>19</v>
      </c>
      <c r="P21" s="38"/>
      <c r="Q21" s="68" t="s">
        <v>185</v>
      </c>
      <c r="R21" s="46" t="s">
        <v>19</v>
      </c>
      <c r="S21" s="38"/>
      <c r="T21" s="38"/>
      <c r="U21" s="39"/>
    </row>
    <row r="22" spans="3:30" ht="14.25" customHeight="1" x14ac:dyDescent="0.2">
      <c r="C22" s="41"/>
      <c r="D22" s="38"/>
      <c r="E22" s="38"/>
      <c r="F22" s="39"/>
      <c r="G22" s="510"/>
      <c r="H22" s="505"/>
      <c r="I22" s="505"/>
      <c r="J22" s="505"/>
      <c r="K22" s="506"/>
      <c r="L22" s="36"/>
      <c r="M22" s="41"/>
      <c r="N22" s="38"/>
      <c r="O22" s="38"/>
      <c r="P22" s="38"/>
      <c r="Q22" s="45" t="s">
        <v>195</v>
      </c>
      <c r="R22" s="46" t="s">
        <v>19</v>
      </c>
      <c r="S22" s="38"/>
      <c r="T22" s="38"/>
      <c r="U22" s="39"/>
    </row>
    <row r="23" spans="3:30" ht="5.0999999999999996" customHeight="1" x14ac:dyDescent="0.2">
      <c r="C23" s="62"/>
      <c r="D23" s="63"/>
      <c r="E23" s="63"/>
      <c r="F23" s="64"/>
      <c r="G23" s="71"/>
      <c r="H23" s="72"/>
      <c r="I23" s="72"/>
      <c r="J23" s="72"/>
      <c r="K23" s="73"/>
      <c r="L23" s="36"/>
      <c r="M23" s="41"/>
      <c r="N23" s="38"/>
      <c r="O23" s="38"/>
      <c r="P23" s="38"/>
      <c r="Q23" s="38"/>
      <c r="R23" s="38"/>
      <c r="S23" s="38"/>
      <c r="T23" s="38"/>
      <c r="U23" s="39"/>
    </row>
    <row r="24" spans="3:30" x14ac:dyDescent="0.2">
      <c r="C24" s="74" t="s">
        <v>204</v>
      </c>
      <c r="D24" s="75"/>
      <c r="E24" s="75"/>
      <c r="F24" s="76"/>
      <c r="G24" s="75"/>
      <c r="H24" s="75" t="s">
        <v>205</v>
      </c>
      <c r="I24" s="75"/>
      <c r="J24" s="75"/>
      <c r="K24" s="76"/>
      <c r="L24" s="36"/>
      <c r="M24" s="41"/>
      <c r="N24" s="38"/>
      <c r="O24" s="38"/>
      <c r="P24" s="38"/>
      <c r="Q24" s="38"/>
      <c r="R24" s="38"/>
      <c r="S24" s="38"/>
      <c r="T24" s="38"/>
      <c r="U24" s="39"/>
    </row>
    <row r="25" spans="3:30" x14ac:dyDescent="0.2">
      <c r="C25" s="41" t="s">
        <v>196</v>
      </c>
      <c r="D25" s="38" t="s">
        <v>206</v>
      </c>
      <c r="E25" s="38"/>
      <c r="F25" s="39"/>
      <c r="G25" s="38" t="s">
        <v>196</v>
      </c>
      <c r="H25" s="511" t="s">
        <v>207</v>
      </c>
      <c r="I25" s="511"/>
      <c r="J25" s="511"/>
      <c r="K25" s="512"/>
      <c r="L25" s="36"/>
      <c r="M25" s="41"/>
      <c r="N25" s="38"/>
      <c r="O25" s="38"/>
      <c r="P25" s="38"/>
      <c r="Q25" s="38"/>
      <c r="R25" s="38"/>
      <c r="S25" s="38"/>
      <c r="T25" s="38"/>
      <c r="U25" s="39"/>
    </row>
    <row r="26" spans="3:30" x14ac:dyDescent="0.2">
      <c r="C26" s="41" t="s">
        <v>198</v>
      </c>
      <c r="D26" s="38" t="s">
        <v>208</v>
      </c>
      <c r="E26" s="38"/>
      <c r="F26" s="39"/>
      <c r="G26" s="38" t="s">
        <v>198</v>
      </c>
      <c r="H26" s="513" t="str">
        <f>SPT!F32</f>
        <v>Kampung Teluk Semanting dan Tanjung Batu</v>
      </c>
      <c r="I26" s="513"/>
      <c r="J26" s="513"/>
      <c r="K26" s="514"/>
      <c r="L26" s="36"/>
      <c r="M26" s="77"/>
      <c r="N26" s="78"/>
      <c r="O26" s="78"/>
      <c r="P26" s="63"/>
      <c r="Q26" s="78"/>
      <c r="R26" s="78"/>
      <c r="S26" s="63"/>
      <c r="T26" s="63"/>
      <c r="U26" s="64"/>
    </row>
    <row r="27" spans="3:30" x14ac:dyDescent="0.2">
      <c r="C27" s="62"/>
      <c r="D27" s="63"/>
      <c r="E27" s="63"/>
      <c r="F27" s="64"/>
      <c r="G27" s="63"/>
      <c r="H27" s="63"/>
      <c r="I27" s="63"/>
      <c r="J27" s="63"/>
      <c r="K27" s="64"/>
      <c r="L27" s="36"/>
      <c r="M27" s="41" t="s">
        <v>209</v>
      </c>
      <c r="N27" s="38" t="s">
        <v>192</v>
      </c>
      <c r="O27" s="54" t="s">
        <v>19</v>
      </c>
      <c r="P27" s="38"/>
      <c r="Q27" s="43" t="s">
        <v>182</v>
      </c>
      <c r="R27" s="44" t="s">
        <v>19</v>
      </c>
      <c r="S27" s="38"/>
      <c r="T27" s="38"/>
      <c r="U27" s="39"/>
    </row>
    <row r="28" spans="3:30" x14ac:dyDescent="0.2">
      <c r="C28" s="41" t="s">
        <v>196</v>
      </c>
      <c r="D28" s="38" t="s">
        <v>210</v>
      </c>
      <c r="E28" s="38"/>
      <c r="F28" s="39"/>
      <c r="G28" s="38" t="s">
        <v>196</v>
      </c>
      <c r="H28" s="38" t="str">
        <f>SPT!F33</f>
        <v>3 (Tiga) Hari</v>
      </c>
      <c r="I28" s="38"/>
      <c r="J28" s="38"/>
      <c r="K28" s="39"/>
      <c r="L28" s="36"/>
      <c r="M28" s="41"/>
      <c r="N28" s="38" t="s">
        <v>193</v>
      </c>
      <c r="O28" s="54" t="s">
        <v>19</v>
      </c>
      <c r="P28" s="38"/>
      <c r="Q28" s="38" t="s">
        <v>186</v>
      </c>
      <c r="R28" s="44" t="s">
        <v>19</v>
      </c>
      <c r="S28" s="38"/>
      <c r="T28" s="38"/>
      <c r="U28" s="39"/>
    </row>
    <row r="29" spans="3:30" ht="15.75" customHeight="1" x14ac:dyDescent="0.2">
      <c r="C29" s="41" t="s">
        <v>198</v>
      </c>
      <c r="D29" s="38" t="s">
        <v>211</v>
      </c>
      <c r="E29" s="38"/>
      <c r="F29" s="39"/>
      <c r="G29" s="38" t="s">
        <v>198</v>
      </c>
      <c r="H29" s="528" t="str">
        <f>SPT!F34</f>
        <v>16 Maret 2022</v>
      </c>
      <c r="I29" s="528"/>
      <c r="J29" s="528"/>
      <c r="K29" s="529"/>
      <c r="L29" s="36"/>
      <c r="M29" s="41"/>
      <c r="N29" s="38" t="s">
        <v>187</v>
      </c>
      <c r="O29" s="54" t="s">
        <v>19</v>
      </c>
      <c r="P29" s="38"/>
      <c r="Q29" s="68" t="s">
        <v>185</v>
      </c>
      <c r="R29" s="46" t="s">
        <v>19</v>
      </c>
      <c r="S29" s="38"/>
      <c r="T29" s="38"/>
      <c r="U29" s="39"/>
    </row>
    <row r="30" spans="3:30" x14ac:dyDescent="0.2">
      <c r="C30" s="62" t="s">
        <v>200</v>
      </c>
      <c r="D30" s="63" t="s">
        <v>212</v>
      </c>
      <c r="E30" s="63"/>
      <c r="F30" s="64"/>
      <c r="G30" s="63" t="s">
        <v>200</v>
      </c>
      <c r="H30" s="528" t="str">
        <f>SPT!H34</f>
        <v>18 Maret 2022</v>
      </c>
      <c r="I30" s="528"/>
      <c r="J30" s="528"/>
      <c r="K30" s="529"/>
      <c r="L30" s="36"/>
      <c r="M30" s="41"/>
      <c r="N30" s="38"/>
      <c r="O30" s="38"/>
      <c r="P30" s="38"/>
      <c r="Q30" s="45" t="s">
        <v>195</v>
      </c>
      <c r="R30" s="37" t="s">
        <v>19</v>
      </c>
      <c r="S30" s="38"/>
      <c r="T30" s="38"/>
      <c r="U30" s="39"/>
    </row>
    <row r="31" spans="3:30" ht="14.45" customHeight="1" x14ac:dyDescent="0.2">
      <c r="C31" s="558" t="s">
        <v>213</v>
      </c>
      <c r="D31" s="559"/>
      <c r="E31" s="559"/>
      <c r="F31" s="297" t="s">
        <v>214</v>
      </c>
      <c r="G31" s="558" t="s">
        <v>215</v>
      </c>
      <c r="H31" s="566"/>
      <c r="I31" s="559" t="s">
        <v>216</v>
      </c>
      <c r="J31" s="559"/>
      <c r="K31" s="566"/>
      <c r="L31" s="36"/>
      <c r="M31" s="41"/>
      <c r="N31" s="38"/>
      <c r="O31" s="38"/>
      <c r="P31" s="38"/>
      <c r="Q31" s="38"/>
      <c r="R31" s="38"/>
      <c r="S31" s="38"/>
      <c r="T31" s="38"/>
      <c r="U31" s="39"/>
    </row>
    <row r="32" spans="3:30" ht="6" customHeight="1" x14ac:dyDescent="0.2">
      <c r="C32" s="41"/>
      <c r="D32" s="38"/>
      <c r="E32" s="38"/>
      <c r="F32" s="39"/>
      <c r="G32" s="41"/>
      <c r="H32" s="310"/>
      <c r="I32" s="309"/>
      <c r="J32" s="552"/>
      <c r="K32" s="553"/>
      <c r="L32" s="36"/>
      <c r="M32" s="41"/>
      <c r="N32" s="38"/>
      <c r="O32" s="38"/>
      <c r="P32" s="38"/>
      <c r="Q32" s="38"/>
      <c r="R32" s="38"/>
      <c r="S32" s="38"/>
      <c r="T32" s="38"/>
      <c r="U32" s="39"/>
    </row>
    <row r="33" spans="3:21" ht="6" customHeight="1" x14ac:dyDescent="0.2">
      <c r="C33" s="62"/>
      <c r="D33" s="63"/>
      <c r="E33" s="63"/>
      <c r="F33" s="64"/>
      <c r="G33" s="62"/>
      <c r="H33" s="308"/>
      <c r="I33" s="307"/>
      <c r="J33" s="549"/>
      <c r="K33" s="554"/>
      <c r="L33" s="36"/>
      <c r="M33" s="77"/>
      <c r="N33" s="78"/>
      <c r="O33" s="78"/>
      <c r="P33" s="78"/>
      <c r="Q33" s="79"/>
      <c r="R33" s="63"/>
      <c r="S33" s="63"/>
      <c r="T33" s="63"/>
      <c r="U33" s="64"/>
    </row>
    <row r="34" spans="3:21" ht="12.75" customHeight="1" x14ac:dyDescent="0.2">
      <c r="C34" s="41" t="s">
        <v>217</v>
      </c>
      <c r="D34" s="38"/>
      <c r="E34" s="38"/>
      <c r="F34" s="39"/>
      <c r="G34" s="38"/>
      <c r="H34" s="38"/>
      <c r="I34" s="38"/>
      <c r="J34" s="38"/>
      <c r="K34" s="39"/>
      <c r="L34" s="36"/>
      <c r="M34" s="41" t="s">
        <v>218</v>
      </c>
      <c r="N34" s="38" t="s">
        <v>219</v>
      </c>
      <c r="O34" s="37"/>
      <c r="P34" s="43" t="s">
        <v>207</v>
      </c>
      <c r="Q34" s="534" t="s">
        <v>220</v>
      </c>
      <c r="R34" s="534"/>
      <c r="S34" s="534"/>
      <c r="T34" s="534"/>
      <c r="U34" s="535"/>
    </row>
    <row r="35" spans="3:21" x14ac:dyDescent="0.2">
      <c r="C35" s="41" t="s">
        <v>196</v>
      </c>
      <c r="D35" s="38" t="s">
        <v>221</v>
      </c>
      <c r="E35" s="38"/>
      <c r="F35" s="39"/>
      <c r="G35" s="314" t="s">
        <v>196</v>
      </c>
      <c r="H35" s="517" t="s">
        <v>222</v>
      </c>
      <c r="I35" s="517"/>
      <c r="J35" s="517"/>
      <c r="K35" s="518"/>
      <c r="L35" s="36"/>
      <c r="M35" s="41"/>
      <c r="N35" s="37" t="s">
        <v>223</v>
      </c>
      <c r="O35" s="38"/>
      <c r="P35" s="38"/>
      <c r="Q35" s="536"/>
      <c r="R35" s="536"/>
      <c r="S35" s="536"/>
      <c r="T35" s="536"/>
      <c r="U35" s="537"/>
    </row>
    <row r="36" spans="3:21" x14ac:dyDescent="0.2">
      <c r="C36" s="62" t="s">
        <v>198</v>
      </c>
      <c r="D36" s="63" t="s">
        <v>224</v>
      </c>
      <c r="E36" s="63"/>
      <c r="F36" s="64"/>
      <c r="G36" s="313" t="s">
        <v>198</v>
      </c>
      <c r="H36" s="548" t="str">
        <f>'SPD4'!H36:J36</f>
        <v>3.28.03.1.02.01</v>
      </c>
      <c r="I36" s="548"/>
      <c r="J36" s="548"/>
      <c r="K36" s="380" t="str">
        <f>'SPD1'!K36</f>
        <v>5.1.2.04.01.0001</v>
      </c>
      <c r="L36" s="36"/>
      <c r="M36" s="41"/>
      <c r="N36" s="38" t="s">
        <v>225</v>
      </c>
      <c r="O36" s="38"/>
      <c r="P36" s="38"/>
      <c r="Q36" s="536"/>
      <c r="R36" s="536"/>
      <c r="S36" s="536"/>
      <c r="T36" s="536"/>
      <c r="U36" s="537"/>
    </row>
    <row r="37" spans="3:21" ht="5.0999999999999996" customHeight="1" x14ac:dyDescent="0.2">
      <c r="C37" s="560" t="s">
        <v>226</v>
      </c>
      <c r="D37" s="561"/>
      <c r="E37" s="561"/>
      <c r="F37" s="562"/>
      <c r="G37" s="38"/>
      <c r="H37" s="38"/>
      <c r="I37" s="38"/>
      <c r="J37" s="38"/>
      <c r="K37" s="39"/>
      <c r="L37" s="36"/>
      <c r="M37" s="41"/>
      <c r="N37" s="38"/>
      <c r="O37" s="38"/>
      <c r="P37" s="38"/>
      <c r="Q37" s="536"/>
      <c r="R37" s="536"/>
      <c r="S37" s="536"/>
      <c r="T37" s="536"/>
      <c r="U37" s="537"/>
    </row>
    <row r="38" spans="3:21" x14ac:dyDescent="0.2">
      <c r="C38" s="563"/>
      <c r="D38" s="564"/>
      <c r="E38" s="564"/>
      <c r="F38" s="565"/>
      <c r="G38" s="38"/>
      <c r="H38" s="38"/>
      <c r="I38" s="38"/>
      <c r="J38" s="38"/>
      <c r="K38" s="39"/>
      <c r="L38" s="36"/>
      <c r="M38" s="41"/>
      <c r="N38" s="38"/>
      <c r="O38" s="38"/>
      <c r="P38" s="38"/>
      <c r="Q38" s="536"/>
      <c r="R38" s="536"/>
      <c r="S38" s="536"/>
      <c r="T38" s="536"/>
      <c r="U38" s="537"/>
    </row>
    <row r="39" spans="3:21" x14ac:dyDescent="0.2">
      <c r="C39" s="52"/>
      <c r="D39" s="30"/>
      <c r="E39" s="30"/>
      <c r="F39" s="53"/>
      <c r="G39" s="30"/>
      <c r="H39" s="30"/>
      <c r="I39" s="30"/>
      <c r="J39" s="30"/>
      <c r="K39" s="53"/>
      <c r="L39" s="36"/>
      <c r="M39" s="41"/>
      <c r="N39" s="538" t="str">
        <f>I43</f>
        <v>Kuasa Pengguna Anggaran</v>
      </c>
      <c r="O39" s="538"/>
      <c r="P39" s="538"/>
      <c r="Q39" s="539" t="s">
        <v>227</v>
      </c>
      <c r="R39" s="539"/>
      <c r="S39" s="539"/>
      <c r="T39" s="539"/>
      <c r="U39" s="540"/>
    </row>
    <row r="40" spans="3:21" ht="14.45" customHeight="1" x14ac:dyDescent="0.2">
      <c r="C40" s="80" t="s">
        <v>228</v>
      </c>
      <c r="D40" s="38"/>
      <c r="E40" s="38"/>
      <c r="F40" s="39"/>
      <c r="G40" s="38"/>
      <c r="H40" s="38"/>
      <c r="I40" s="378" t="s">
        <v>13</v>
      </c>
      <c r="J40" s="378"/>
      <c r="K40" s="379"/>
      <c r="L40" s="36"/>
      <c r="M40" s="41"/>
      <c r="N40" s="38"/>
      <c r="O40" s="38"/>
      <c r="P40" s="38"/>
      <c r="Q40" s="538"/>
      <c r="R40" s="538"/>
      <c r="S40" s="538"/>
      <c r="T40" s="538"/>
      <c r="U40" s="541"/>
    </row>
    <row r="41" spans="3:21" ht="14.45" customHeight="1" x14ac:dyDescent="0.2">
      <c r="C41" s="555" t="s">
        <v>229</v>
      </c>
      <c r="D41" s="530"/>
      <c r="E41" s="530"/>
      <c r="F41" s="531"/>
      <c r="G41" s="38"/>
      <c r="H41" s="38"/>
      <c r="I41" s="378" t="str">
        <f>SPT!H40</f>
        <v>Pada tanggal :             Maret 2022</v>
      </c>
      <c r="J41" s="378"/>
      <c r="K41" s="379"/>
      <c r="L41" s="36"/>
      <c r="M41" s="41"/>
      <c r="N41" s="38"/>
      <c r="O41" s="38"/>
      <c r="P41" s="38"/>
      <c r="Q41" s="38"/>
      <c r="R41" s="38"/>
      <c r="S41" s="38"/>
      <c r="T41" s="38"/>
      <c r="U41" s="39"/>
    </row>
    <row r="42" spans="3:21" x14ac:dyDescent="0.2">
      <c r="C42" s="555"/>
      <c r="D42" s="530"/>
      <c r="E42" s="530"/>
      <c r="F42" s="531"/>
      <c r="G42" s="38"/>
      <c r="H42" s="38"/>
      <c r="I42" s="38"/>
      <c r="J42" s="38"/>
      <c r="K42" s="49"/>
      <c r="L42" s="36"/>
      <c r="M42" s="41"/>
      <c r="N42" s="556" t="str">
        <f>I47</f>
        <v>Farhani Aini, S.Hut</v>
      </c>
      <c r="O42" s="556"/>
      <c r="P42" s="557"/>
      <c r="Q42" s="557" t="str">
        <f>'SPD1'!Q42:U42</f>
        <v>Ir. Alfaret Dapen Simbolon, M.Si</v>
      </c>
      <c r="R42" s="557"/>
      <c r="S42" s="557"/>
      <c r="T42" s="557"/>
      <c r="U42" s="556"/>
    </row>
    <row r="43" spans="3:21" ht="14.45" customHeight="1" x14ac:dyDescent="0.2">
      <c r="C43" s="555"/>
      <c r="D43" s="530"/>
      <c r="E43" s="530"/>
      <c r="F43" s="531"/>
      <c r="G43" s="38"/>
      <c r="H43" s="38"/>
      <c r="I43" s="550" t="s">
        <v>230</v>
      </c>
      <c r="J43" s="550"/>
      <c r="K43" s="551"/>
      <c r="L43" s="36"/>
      <c r="M43" s="62"/>
      <c r="N43" s="549" t="str">
        <f>I49</f>
        <v>NIP. 19730527 199903 1 004</v>
      </c>
      <c r="O43" s="549"/>
      <c r="P43" s="549"/>
      <c r="Q43" s="549" t="str">
        <f>'SPD1'!Q43:U43</f>
        <v>NIP. 19640410 199203 1 013</v>
      </c>
      <c r="R43" s="549"/>
      <c r="S43" s="549"/>
      <c r="T43" s="549"/>
      <c r="U43" s="554"/>
    </row>
    <row r="44" spans="3:21" x14ac:dyDescent="0.2">
      <c r="C44" s="41"/>
      <c r="D44" s="38"/>
      <c r="E44" s="38"/>
      <c r="F44" s="39"/>
      <c r="G44" s="38"/>
      <c r="H44" s="38"/>
      <c r="I44" s="38"/>
      <c r="J44" s="38"/>
      <c r="K44" s="300"/>
      <c r="L44" s="36"/>
      <c r="M44" s="74" t="s">
        <v>231</v>
      </c>
      <c r="N44" s="75" t="s">
        <v>232</v>
      </c>
      <c r="O44" s="81"/>
      <c r="P44" s="38"/>
      <c r="Q44" s="38"/>
      <c r="R44" s="78"/>
      <c r="S44" s="38"/>
      <c r="T44" s="38"/>
      <c r="U44" s="39"/>
    </row>
    <row r="45" spans="3:21" x14ac:dyDescent="0.2">
      <c r="C45" s="41"/>
      <c r="D45" s="38"/>
      <c r="E45" s="38"/>
      <c r="F45" s="39"/>
      <c r="G45" s="38"/>
      <c r="H45" s="38"/>
      <c r="I45" s="38"/>
      <c r="J45" s="38"/>
      <c r="K45" s="49"/>
      <c r="L45" s="36"/>
      <c r="M45" s="41" t="s">
        <v>233</v>
      </c>
      <c r="N45" s="82" t="s">
        <v>234</v>
      </c>
      <c r="O45" s="30"/>
      <c r="P45" s="30"/>
      <c r="Q45" s="30"/>
      <c r="R45" s="30"/>
      <c r="S45" s="30"/>
      <c r="T45" s="30"/>
      <c r="U45" s="53"/>
    </row>
    <row r="46" spans="3:21" x14ac:dyDescent="0.2">
      <c r="C46" s="41"/>
      <c r="D46" s="38"/>
      <c r="E46" s="38"/>
      <c r="F46" s="39"/>
      <c r="G46" s="38"/>
      <c r="H46" s="38"/>
      <c r="I46" s="38"/>
      <c r="J46" s="38"/>
      <c r="K46" s="300"/>
      <c r="L46" s="36"/>
      <c r="M46" s="34"/>
      <c r="N46" s="530" t="s">
        <v>235</v>
      </c>
      <c r="O46" s="530"/>
      <c r="P46" s="530"/>
      <c r="Q46" s="530"/>
      <c r="R46" s="530"/>
      <c r="S46" s="530"/>
      <c r="T46" s="530"/>
      <c r="U46" s="531"/>
    </row>
    <row r="47" spans="3:21" ht="14.45" customHeight="1" x14ac:dyDescent="0.2">
      <c r="C47" s="41"/>
      <c r="D47" s="38"/>
      <c r="E47" s="38"/>
      <c r="F47" s="39"/>
      <c r="G47" s="38"/>
      <c r="H47" s="38"/>
      <c r="I47" s="557" t="str">
        <f>'SPD1'!I47:K47</f>
        <v>Farhani Aini, S.Hut</v>
      </c>
      <c r="J47" s="557"/>
      <c r="K47" s="556"/>
      <c r="L47" s="36"/>
      <c r="M47" s="34"/>
      <c r="N47" s="530"/>
      <c r="O47" s="530"/>
      <c r="P47" s="530"/>
      <c r="Q47" s="530"/>
      <c r="R47" s="530"/>
      <c r="S47" s="530"/>
      <c r="T47" s="530"/>
      <c r="U47" s="531"/>
    </row>
    <row r="48" spans="3:21" ht="14.45" customHeight="1" x14ac:dyDescent="0.2">
      <c r="C48" s="41"/>
      <c r="D48" s="38"/>
      <c r="E48" s="38"/>
      <c r="F48" s="39"/>
      <c r="G48" s="38"/>
      <c r="H48" s="38"/>
      <c r="I48" s="538" t="str">
        <f>'SPD1'!I48:K48</f>
        <v>Penata Tk.I/ III.d</v>
      </c>
      <c r="J48" s="538"/>
      <c r="K48" s="541"/>
      <c r="L48" s="36"/>
      <c r="M48" s="34"/>
      <c r="N48" s="530"/>
      <c r="O48" s="530"/>
      <c r="P48" s="530"/>
      <c r="Q48" s="530"/>
      <c r="R48" s="530"/>
      <c r="S48" s="530"/>
      <c r="T48" s="530"/>
      <c r="U48" s="531"/>
    </row>
    <row r="49" spans="3:21" ht="14.45" customHeight="1" x14ac:dyDescent="0.2">
      <c r="C49" s="41"/>
      <c r="D49" s="38"/>
      <c r="E49" s="38"/>
      <c r="F49" s="39"/>
      <c r="G49" s="38"/>
      <c r="H49" s="38"/>
      <c r="I49" s="549" t="str">
        <f>'SPD1'!I49:K49</f>
        <v>NIP. 19730527 199903 1 004</v>
      </c>
      <c r="J49" s="549"/>
      <c r="K49" s="554"/>
      <c r="L49" s="36"/>
      <c r="M49" s="34"/>
      <c r="N49" s="530"/>
      <c r="O49" s="530"/>
      <c r="P49" s="530"/>
      <c r="Q49" s="530"/>
      <c r="R49" s="530"/>
      <c r="S49" s="530"/>
      <c r="T49" s="530"/>
      <c r="U49" s="531"/>
    </row>
    <row r="50" spans="3:21" x14ac:dyDescent="0.2">
      <c r="C50" s="30"/>
      <c r="D50" s="30"/>
      <c r="E50" s="30"/>
      <c r="F50" s="30"/>
      <c r="G50" s="30"/>
      <c r="H50" s="30"/>
      <c r="I50" s="30"/>
      <c r="J50" s="30"/>
      <c r="K50" s="29"/>
      <c r="L50" s="29"/>
      <c r="M50" s="29"/>
      <c r="N50" s="29"/>
      <c r="O50" s="29"/>
      <c r="P50" s="29"/>
      <c r="Q50" s="29"/>
      <c r="R50" s="29"/>
      <c r="S50" s="29"/>
      <c r="T50" s="29"/>
      <c r="U50" s="29"/>
    </row>
    <row r="69" ht="12.75" customHeight="1" x14ac:dyDescent="0.2"/>
    <row r="86" ht="12.75" customHeight="1" x14ac:dyDescent="0.2"/>
    <row r="93" ht="12.75" customHeight="1" x14ac:dyDescent="0.2"/>
    <row r="98" ht="12.75" customHeight="1" x14ac:dyDescent="0.2"/>
  </sheetData>
  <dataConsolidate link="1"/>
  <mergeCells count="38">
    <mergeCell ref="G20:K22"/>
    <mergeCell ref="H25:K25"/>
    <mergeCell ref="H26:K26"/>
    <mergeCell ref="H29:K29"/>
    <mergeCell ref="H30:K30"/>
    <mergeCell ref="H17:K18"/>
    <mergeCell ref="F7:K7"/>
    <mergeCell ref="F8:K8"/>
    <mergeCell ref="C11:F11"/>
    <mergeCell ref="G11:K11"/>
    <mergeCell ref="G14:K14"/>
    <mergeCell ref="H16:K16"/>
    <mergeCell ref="F2:K2"/>
    <mergeCell ref="F3:K3"/>
    <mergeCell ref="F4:K4"/>
    <mergeCell ref="F5:K5"/>
    <mergeCell ref="F6:K6"/>
    <mergeCell ref="Q34:U38"/>
    <mergeCell ref="H35:K35"/>
    <mergeCell ref="H36:J36"/>
    <mergeCell ref="C31:E31"/>
    <mergeCell ref="G31:H31"/>
    <mergeCell ref="I31:K31"/>
    <mergeCell ref="C37:F38"/>
    <mergeCell ref="J32:K33"/>
    <mergeCell ref="N39:P39"/>
    <mergeCell ref="Q39:U39"/>
    <mergeCell ref="N46:U49"/>
    <mergeCell ref="Q40:U40"/>
    <mergeCell ref="C41:F43"/>
    <mergeCell ref="N42:P42"/>
    <mergeCell ref="Q42:U42"/>
    <mergeCell ref="I43:K43"/>
    <mergeCell ref="N43:P43"/>
    <mergeCell ref="Q43:U43"/>
    <mergeCell ref="I47:K47"/>
    <mergeCell ref="I48:K48"/>
    <mergeCell ref="I49:K49"/>
  </mergeCells>
  <printOptions verticalCentered="1"/>
  <pageMargins left="1.33" right="0.35433070866141703" top="0.31496062992126" bottom="0.196850393700787" header="0.23622047244094499" footer="0.15748031496063"/>
  <pageSetup paperSize="5" scale="85" orientation="landscape" horizontalDpi="4294967293" r:id="rId1"/>
  <headerFooter alignWithMargins="0"/>
  <drawing r:id="rId2"/>
  <legacyDrawing r:id="rId3"/>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rgb="FFFFFF00"/>
  </sheetPr>
  <dimension ref="C2:AD98"/>
  <sheetViews>
    <sheetView topLeftCell="A16" zoomScale="90" zoomScaleNormal="90" workbookViewId="0">
      <selection activeCell="H36" sqref="H36:J36"/>
    </sheetView>
  </sheetViews>
  <sheetFormatPr defaultColWidth="9.140625" defaultRowHeight="12.75" x14ac:dyDescent="0.2"/>
  <cols>
    <col min="1" max="1" width="9.140625" style="33"/>
    <col min="2" max="2" width="4.28515625" style="33" customWidth="1"/>
    <col min="3" max="4" width="2.42578125" style="33" customWidth="1"/>
    <col min="5" max="5" width="6" style="33" customWidth="1"/>
    <col min="6" max="6" width="30.7109375" style="33" customWidth="1"/>
    <col min="7" max="7" width="2.28515625" style="33" customWidth="1"/>
    <col min="8" max="8" width="8.5703125" style="33" customWidth="1"/>
    <col min="9" max="9" width="5.140625" style="33" customWidth="1"/>
    <col min="10" max="10" width="3.5703125" style="33" customWidth="1"/>
    <col min="11" max="11" width="18.42578125" style="33" customWidth="1"/>
    <col min="12" max="12" width="1" style="33" customWidth="1"/>
    <col min="13" max="13" width="3.28515625" style="33" customWidth="1"/>
    <col min="14" max="14" width="11.5703125" style="33" customWidth="1"/>
    <col min="15" max="15" width="1" style="33" customWidth="1"/>
    <col min="16" max="16" width="24.5703125" style="33" customWidth="1"/>
    <col min="17" max="17" width="13.140625" style="33" customWidth="1"/>
    <col min="18" max="18" width="1" style="33" customWidth="1"/>
    <col min="19" max="19" width="1.42578125" style="33" customWidth="1"/>
    <col min="20" max="20" width="1.140625" style="33" customWidth="1"/>
    <col min="21" max="21" width="27.140625" style="33" customWidth="1"/>
    <col min="22" max="16384" width="9.140625" style="33"/>
  </cols>
  <sheetData>
    <row r="2" spans="3:25" ht="17.100000000000001" customHeight="1" x14ac:dyDescent="0.25">
      <c r="C2" s="27"/>
      <c r="D2" s="28"/>
      <c r="E2" s="28"/>
      <c r="F2" s="523" t="s">
        <v>181</v>
      </c>
      <c r="G2" s="523"/>
      <c r="H2" s="523"/>
      <c r="I2" s="523"/>
      <c r="J2" s="523"/>
      <c r="K2" s="523"/>
      <c r="L2" s="29"/>
      <c r="M2" s="27"/>
      <c r="N2" s="29"/>
      <c r="O2" s="29"/>
      <c r="P2" s="29"/>
      <c r="Q2" s="30" t="s">
        <v>182</v>
      </c>
      <c r="R2" s="30"/>
      <c r="S2" s="30"/>
      <c r="T2" s="31" t="s">
        <v>19</v>
      </c>
      <c r="U2" s="32" t="str">
        <f>H25</f>
        <v>Tanjung Redeb</v>
      </c>
    </row>
    <row r="3" spans="3:25" ht="13.5" customHeight="1" x14ac:dyDescent="0.3">
      <c r="C3" s="34"/>
      <c r="D3" s="35"/>
      <c r="E3" s="35"/>
      <c r="F3" s="524" t="s">
        <v>183</v>
      </c>
      <c r="G3" s="524"/>
      <c r="H3" s="524"/>
      <c r="I3" s="524"/>
      <c r="J3" s="524"/>
      <c r="K3" s="524"/>
      <c r="L3" s="36"/>
      <c r="M3" s="34"/>
      <c r="N3" s="36"/>
      <c r="O3" s="36"/>
      <c r="P3" s="36"/>
      <c r="Q3" s="315" t="s">
        <v>184</v>
      </c>
      <c r="R3" s="38"/>
      <c r="S3" s="38"/>
      <c r="T3" s="37" t="s">
        <v>19</v>
      </c>
      <c r="U3" s="39"/>
      <c r="W3" s="36"/>
      <c r="X3" s="40"/>
      <c r="Y3" s="36"/>
    </row>
    <row r="4" spans="3:25" ht="14.1" customHeight="1" x14ac:dyDescent="0.2">
      <c r="C4" s="34"/>
      <c r="D4" s="312"/>
      <c r="E4" s="312"/>
      <c r="F4" s="525" t="s">
        <v>456</v>
      </c>
      <c r="G4" s="526"/>
      <c r="H4" s="526"/>
      <c r="I4" s="526"/>
      <c r="J4" s="526"/>
      <c r="K4" s="526"/>
      <c r="L4" s="36"/>
      <c r="M4" s="41"/>
      <c r="N4" s="38"/>
      <c r="O4" s="38"/>
      <c r="P4" s="38"/>
      <c r="Q4" s="314" t="s">
        <v>185</v>
      </c>
      <c r="R4" s="314"/>
      <c r="S4" s="314"/>
      <c r="T4" s="315" t="s">
        <v>19</v>
      </c>
      <c r="U4" s="317" t="str">
        <f>H29</f>
        <v>16 Maret 2022</v>
      </c>
      <c r="W4" s="36"/>
      <c r="X4" s="40"/>
      <c r="Y4" s="36"/>
    </row>
    <row r="5" spans="3:25" ht="13.5" customHeight="1" x14ac:dyDescent="0.2">
      <c r="C5" s="34"/>
      <c r="D5" s="42"/>
      <c r="E5" s="42"/>
      <c r="F5" s="527" t="s">
        <v>457</v>
      </c>
      <c r="G5" s="527"/>
      <c r="H5" s="527"/>
      <c r="I5" s="527"/>
      <c r="J5" s="527"/>
      <c r="K5" s="527"/>
      <c r="L5" s="36"/>
      <c r="M5" s="41"/>
      <c r="N5" s="38"/>
      <c r="O5" s="38"/>
      <c r="P5" s="38"/>
      <c r="Q5" s="318" t="s">
        <v>186</v>
      </c>
      <c r="R5" s="314"/>
      <c r="S5" s="314"/>
      <c r="T5" s="319" t="s">
        <v>19</v>
      </c>
      <c r="U5" s="320" t="str">
        <f>H26</f>
        <v>Kampung Teluk Semanting dan Tanjung Batu</v>
      </c>
      <c r="W5" s="36"/>
      <c r="X5" s="40"/>
      <c r="Y5" s="36"/>
    </row>
    <row r="6" spans="3:25" ht="27.75" customHeight="1" x14ac:dyDescent="0.2">
      <c r="C6" s="34"/>
      <c r="D6" s="36"/>
      <c r="E6" s="36"/>
      <c r="F6" s="527" t="s">
        <v>458</v>
      </c>
      <c r="G6" s="527"/>
      <c r="H6" s="527"/>
      <c r="I6" s="527"/>
      <c r="J6" s="527"/>
      <c r="K6" s="527"/>
      <c r="L6" s="36"/>
      <c r="M6" s="41"/>
      <c r="N6" s="38"/>
      <c r="O6" s="38"/>
      <c r="P6" s="38"/>
      <c r="Q6" s="45" t="s">
        <v>187</v>
      </c>
      <c r="R6" s="38"/>
      <c r="S6" s="38"/>
      <c r="T6" s="46" t="s">
        <v>19</v>
      </c>
      <c r="U6" s="47" t="str">
        <f>'SPD1'!U6</f>
        <v>Kepala UPTD KPHP Berau Utara</v>
      </c>
      <c r="W6" s="36"/>
      <c r="X6" s="36"/>
      <c r="Y6" s="36"/>
    </row>
    <row r="7" spans="3:25" ht="15" x14ac:dyDescent="0.2">
      <c r="C7" s="34"/>
      <c r="D7" s="48"/>
      <c r="E7" s="48"/>
      <c r="F7" s="522" t="s">
        <v>188</v>
      </c>
      <c r="G7" s="522"/>
      <c r="H7" s="522"/>
      <c r="I7" s="522"/>
      <c r="J7" s="522"/>
      <c r="K7" s="522"/>
      <c r="L7" s="36"/>
      <c r="M7" s="41"/>
      <c r="N7" s="38"/>
      <c r="O7" s="38"/>
      <c r="P7" s="38"/>
      <c r="Q7" s="36"/>
      <c r="R7" s="36"/>
      <c r="S7" s="36"/>
      <c r="T7" s="36"/>
      <c r="U7" s="49"/>
      <c r="W7" s="36"/>
      <c r="X7" s="36"/>
      <c r="Y7" s="36"/>
    </row>
    <row r="8" spans="3:25" x14ac:dyDescent="0.2">
      <c r="C8" s="34"/>
      <c r="D8" s="50"/>
      <c r="E8" s="50"/>
      <c r="F8" s="515" t="s">
        <v>438</v>
      </c>
      <c r="G8" s="515"/>
      <c r="H8" s="515"/>
      <c r="I8" s="515"/>
      <c r="J8" s="515"/>
      <c r="K8" s="515"/>
      <c r="L8" s="36"/>
      <c r="M8" s="41"/>
      <c r="N8" s="38"/>
      <c r="O8" s="38"/>
      <c r="P8" s="38"/>
      <c r="Q8" s="36"/>
      <c r="R8" s="36"/>
      <c r="S8" s="36"/>
      <c r="T8" s="36"/>
      <c r="U8" s="49" t="s">
        <v>189</v>
      </c>
      <c r="W8" s="36"/>
      <c r="X8" s="36"/>
      <c r="Y8" s="36"/>
    </row>
    <row r="9" spans="3:25" x14ac:dyDescent="0.2">
      <c r="C9" s="34"/>
      <c r="D9" s="36"/>
      <c r="E9" s="36"/>
      <c r="F9" s="36"/>
      <c r="G9" s="36"/>
      <c r="H9" s="36"/>
      <c r="I9" s="36"/>
      <c r="J9" s="36"/>
      <c r="K9" s="36"/>
      <c r="L9" s="36"/>
      <c r="M9" s="41"/>
      <c r="N9" s="38"/>
      <c r="O9" s="38"/>
      <c r="P9" s="38"/>
      <c r="Q9" s="38"/>
      <c r="R9" s="38"/>
      <c r="S9" s="38"/>
      <c r="T9" s="38"/>
      <c r="U9" s="325" t="str">
        <f>'SPD1'!U9</f>
        <v>Ir. Alfaret Dapen Simbolon, M.Si</v>
      </c>
      <c r="W9" s="36"/>
      <c r="X9" s="36"/>
      <c r="Y9" s="36"/>
    </row>
    <row r="10" spans="3:25" ht="2.25" customHeight="1" x14ac:dyDescent="0.2">
      <c r="C10" s="27"/>
      <c r="D10" s="29"/>
      <c r="E10" s="29"/>
      <c r="F10" s="29"/>
      <c r="G10" s="27"/>
      <c r="H10" s="29"/>
      <c r="I10" s="29"/>
      <c r="J10" s="29"/>
      <c r="K10" s="51"/>
      <c r="L10" s="36"/>
      <c r="M10" s="52"/>
      <c r="N10" s="30"/>
      <c r="O10" s="30"/>
      <c r="P10" s="30"/>
      <c r="Q10" s="30"/>
      <c r="R10" s="30"/>
      <c r="S10" s="30"/>
      <c r="T10" s="30"/>
      <c r="U10" s="53"/>
      <c r="W10" s="36"/>
      <c r="X10" s="36"/>
      <c r="Y10" s="36"/>
    </row>
    <row r="11" spans="3:25" ht="12" customHeight="1" x14ac:dyDescent="0.2">
      <c r="C11" s="516" t="s">
        <v>190</v>
      </c>
      <c r="D11" s="517"/>
      <c r="E11" s="517"/>
      <c r="F11" s="518"/>
      <c r="G11" s="516" t="str">
        <f>'SPD1'!G11:K11</f>
        <v>Kepala UPTD KPHP Berau Utara.</v>
      </c>
      <c r="H11" s="517"/>
      <c r="I11" s="517"/>
      <c r="J11" s="517"/>
      <c r="K11" s="518"/>
      <c r="L11" s="36"/>
      <c r="M11" s="41" t="s">
        <v>191</v>
      </c>
      <c r="N11" s="38" t="s">
        <v>192</v>
      </c>
      <c r="O11" s="54" t="s">
        <v>19</v>
      </c>
      <c r="P11" s="55" t="str">
        <f>H26</f>
        <v>Kampung Teluk Semanting dan Tanjung Batu</v>
      </c>
      <c r="Q11" s="43" t="s">
        <v>182</v>
      </c>
      <c r="R11" s="44" t="s">
        <v>19</v>
      </c>
      <c r="S11" s="38"/>
      <c r="T11" s="38"/>
      <c r="U11" s="56" t="str">
        <f>P11</f>
        <v>Kampung Teluk Semanting dan Tanjung Batu</v>
      </c>
      <c r="W11" s="36"/>
      <c r="X11" s="36"/>
      <c r="Y11" s="36"/>
    </row>
    <row r="12" spans="3:25" ht="5.0999999999999996" customHeight="1" x14ac:dyDescent="0.2">
      <c r="C12" s="57"/>
      <c r="D12" s="58"/>
      <c r="E12" s="58"/>
      <c r="F12" s="59"/>
      <c r="G12" s="60"/>
      <c r="H12" s="60"/>
      <c r="I12" s="60"/>
      <c r="J12" s="60"/>
      <c r="K12" s="61"/>
      <c r="L12" s="36"/>
      <c r="M12" s="41"/>
      <c r="N12" s="38"/>
      <c r="O12" s="54"/>
      <c r="P12" s="38"/>
      <c r="Q12" s="43"/>
      <c r="R12" s="44"/>
      <c r="S12" s="38"/>
      <c r="T12" s="38"/>
      <c r="U12" s="39"/>
      <c r="W12" s="36"/>
      <c r="X12" s="36"/>
      <c r="Y12" s="36"/>
    </row>
    <row r="13" spans="3:25" x14ac:dyDescent="0.2">
      <c r="C13" s="41"/>
      <c r="D13" s="38"/>
      <c r="E13" s="38"/>
      <c r="F13" s="39"/>
      <c r="G13" s="38"/>
      <c r="H13" s="38"/>
      <c r="I13" s="38"/>
      <c r="J13" s="38"/>
      <c r="K13" s="39"/>
      <c r="L13" s="36"/>
      <c r="M13" s="41"/>
      <c r="N13" s="38" t="s">
        <v>193</v>
      </c>
      <c r="O13" s="54" t="s">
        <v>19</v>
      </c>
      <c r="P13" s="298" t="str">
        <f>H29</f>
        <v>16 Maret 2022</v>
      </c>
      <c r="Q13" s="38" t="s">
        <v>186</v>
      </c>
      <c r="R13" s="44" t="s">
        <v>19</v>
      </c>
      <c r="S13" s="43"/>
      <c r="T13" s="44"/>
      <c r="U13" s="262" t="s">
        <v>121</v>
      </c>
      <c r="W13" s="36"/>
      <c r="X13" s="36"/>
      <c r="Y13" s="36"/>
    </row>
    <row r="14" spans="3:25" x14ac:dyDescent="0.2">
      <c r="C14" s="41" t="s">
        <v>194</v>
      </c>
      <c r="D14" s="38"/>
      <c r="E14" s="38"/>
      <c r="F14" s="39"/>
      <c r="G14" s="519" t="e">
        <f>VLOOKUP(SPT!#REF!,DATABASE!J3:K68,2,FALSE)</f>
        <v>#REF!</v>
      </c>
      <c r="H14" s="513"/>
      <c r="I14" s="513"/>
      <c r="J14" s="513"/>
      <c r="K14" s="514"/>
      <c r="L14" s="36"/>
      <c r="M14" s="41"/>
      <c r="N14" s="38" t="s">
        <v>187</v>
      </c>
      <c r="O14" s="54" t="s">
        <v>19</v>
      </c>
      <c r="P14" s="38"/>
      <c r="Q14" s="38" t="s">
        <v>185</v>
      </c>
      <c r="R14" s="44" t="s">
        <v>19</v>
      </c>
      <c r="S14" s="44"/>
      <c r="T14" s="44"/>
      <c r="U14" s="299" t="s">
        <v>121</v>
      </c>
      <c r="W14" s="40"/>
      <c r="X14" s="36"/>
      <c r="Y14" s="36"/>
    </row>
    <row r="15" spans="3:25" x14ac:dyDescent="0.2">
      <c r="C15" s="62"/>
      <c r="D15" s="63"/>
      <c r="E15" s="63"/>
      <c r="F15" s="64"/>
      <c r="G15" s="63"/>
      <c r="H15" s="63"/>
      <c r="I15" s="63"/>
      <c r="J15" s="63"/>
      <c r="K15" s="64"/>
      <c r="L15" s="36"/>
      <c r="M15" s="41"/>
      <c r="N15" s="38"/>
      <c r="O15" s="38"/>
      <c r="P15" s="38"/>
      <c r="Q15" s="43" t="s">
        <v>195</v>
      </c>
      <c r="R15" s="44" t="s">
        <v>19</v>
      </c>
      <c r="S15" s="44"/>
      <c r="T15" s="44"/>
      <c r="U15" s="39"/>
      <c r="W15" s="40"/>
      <c r="X15" s="36"/>
      <c r="Y15" s="36"/>
    </row>
    <row r="16" spans="3:25" x14ac:dyDescent="0.2">
      <c r="C16" s="41" t="s">
        <v>196</v>
      </c>
      <c r="D16" s="38" t="s">
        <v>197</v>
      </c>
      <c r="E16" s="38"/>
      <c r="F16" s="39"/>
      <c r="G16" s="38" t="s">
        <v>196</v>
      </c>
      <c r="H16" s="520" t="e">
        <f>VLOOKUP(G14,DATABASE!K3:L68,2,FALSE)</f>
        <v>#REF!</v>
      </c>
      <c r="I16" s="520"/>
      <c r="J16" s="520"/>
      <c r="K16" s="521"/>
      <c r="L16" s="36"/>
      <c r="M16" s="41"/>
      <c r="N16" s="38"/>
      <c r="O16" s="38"/>
      <c r="P16" s="38"/>
      <c r="Q16" s="38"/>
      <c r="R16" s="38"/>
      <c r="S16" s="44"/>
      <c r="T16" s="44"/>
      <c r="U16" s="39"/>
      <c r="W16" s="40"/>
      <c r="X16" s="36"/>
      <c r="Y16" s="36"/>
    </row>
    <row r="17" spans="3:30" ht="12.75" customHeight="1" x14ac:dyDescent="0.2">
      <c r="C17" s="41" t="s">
        <v>198</v>
      </c>
      <c r="D17" s="38" t="s">
        <v>7</v>
      </c>
      <c r="E17" s="38"/>
      <c r="F17" s="39"/>
      <c r="G17" s="38" t="s">
        <v>198</v>
      </c>
      <c r="H17" s="505" t="e">
        <f>VLOOKUP(G14,DATABASE!M3:N68,2,FALSE)</f>
        <v>#REF!</v>
      </c>
      <c r="I17" s="505"/>
      <c r="J17" s="505"/>
      <c r="K17" s="506"/>
      <c r="L17" s="36"/>
      <c r="M17" s="41"/>
      <c r="N17" s="38"/>
      <c r="O17" s="38"/>
      <c r="P17" s="38"/>
      <c r="Q17" s="38"/>
      <c r="R17" s="38"/>
      <c r="S17" s="38"/>
      <c r="T17" s="38"/>
      <c r="U17" s="39"/>
      <c r="X17" s="36"/>
      <c r="Y17" s="36"/>
      <c r="AD17" s="65" t="s">
        <v>199</v>
      </c>
    </row>
    <row r="18" spans="3:30" x14ac:dyDescent="0.2">
      <c r="C18" s="41"/>
      <c r="D18" s="38"/>
      <c r="E18" s="38"/>
      <c r="F18" s="39"/>
      <c r="G18" s="38"/>
      <c r="H18" s="505"/>
      <c r="I18" s="505"/>
      <c r="J18" s="505"/>
      <c r="K18" s="506"/>
      <c r="L18" s="36"/>
      <c r="M18" s="62"/>
      <c r="N18" s="63"/>
      <c r="O18" s="63"/>
      <c r="P18" s="63"/>
      <c r="Q18" s="63"/>
      <c r="R18" s="63"/>
      <c r="S18" s="63"/>
      <c r="T18" s="63"/>
      <c r="U18" s="64"/>
      <c r="W18" s="40"/>
      <c r="X18" s="36"/>
      <c r="Y18" s="36"/>
    </row>
    <row r="19" spans="3:30" ht="14.25" x14ac:dyDescent="0.2">
      <c r="C19" s="62" t="s">
        <v>200</v>
      </c>
      <c r="D19" s="63" t="s">
        <v>201</v>
      </c>
      <c r="E19" s="63"/>
      <c r="F19" s="64"/>
      <c r="G19" s="63" t="s">
        <v>200</v>
      </c>
      <c r="H19" s="63"/>
      <c r="I19" s="63"/>
      <c r="J19" s="63"/>
      <c r="K19" s="64"/>
      <c r="L19" s="36"/>
      <c r="M19" s="41" t="s">
        <v>202</v>
      </c>
      <c r="N19" s="38" t="s">
        <v>192</v>
      </c>
      <c r="O19" s="54" t="s">
        <v>19</v>
      </c>
      <c r="P19" s="38"/>
      <c r="Q19" s="43" t="s">
        <v>182</v>
      </c>
      <c r="R19" s="44" t="s">
        <v>19</v>
      </c>
      <c r="S19" s="38"/>
      <c r="T19" s="38"/>
      <c r="U19" s="39"/>
      <c r="W19" s="66"/>
      <c r="X19" s="36"/>
      <c r="Y19" s="36"/>
    </row>
    <row r="20" spans="3:30" ht="14.25" customHeight="1" x14ac:dyDescent="0.2">
      <c r="C20" s="67" t="s">
        <v>203</v>
      </c>
      <c r="D20" s="38"/>
      <c r="E20" s="38"/>
      <c r="F20" s="39"/>
      <c r="G20" s="507" t="str">
        <f>SPT!F31</f>
        <v>Melaksanakan Perjalanan Dinas Koordinasi Penyusunan Rencana Pengelolaan KPH, (Pengumpulan Data Sosial)</v>
      </c>
      <c r="H20" s="508"/>
      <c r="I20" s="508"/>
      <c r="J20" s="508"/>
      <c r="K20" s="509"/>
      <c r="L20" s="36"/>
      <c r="M20" s="41"/>
      <c r="N20" s="68" t="s">
        <v>193</v>
      </c>
      <c r="O20" s="69" t="s">
        <v>19</v>
      </c>
      <c r="P20" s="38"/>
      <c r="Q20" s="68" t="s">
        <v>186</v>
      </c>
      <c r="R20" s="46" t="s">
        <v>19</v>
      </c>
      <c r="S20" s="38"/>
      <c r="T20" s="38"/>
      <c r="U20" s="39"/>
      <c r="X20" s="70"/>
    </row>
    <row r="21" spans="3:30" ht="14.25" customHeight="1" x14ac:dyDescent="0.2">
      <c r="C21" s="41"/>
      <c r="D21" s="38"/>
      <c r="E21" s="38"/>
      <c r="F21" s="39"/>
      <c r="G21" s="510"/>
      <c r="H21" s="505"/>
      <c r="I21" s="505"/>
      <c r="J21" s="505"/>
      <c r="K21" s="506"/>
      <c r="L21" s="36"/>
      <c r="M21" s="41"/>
      <c r="N21" s="68" t="s">
        <v>187</v>
      </c>
      <c r="O21" s="69" t="s">
        <v>19</v>
      </c>
      <c r="P21" s="38"/>
      <c r="Q21" s="68" t="s">
        <v>185</v>
      </c>
      <c r="R21" s="46" t="s">
        <v>19</v>
      </c>
      <c r="S21" s="38"/>
      <c r="T21" s="38"/>
      <c r="U21" s="39"/>
    </row>
    <row r="22" spans="3:30" ht="14.25" customHeight="1" x14ac:dyDescent="0.2">
      <c r="C22" s="41"/>
      <c r="D22" s="38"/>
      <c r="E22" s="38"/>
      <c r="F22" s="39"/>
      <c r="G22" s="510"/>
      <c r="H22" s="505"/>
      <c r="I22" s="505"/>
      <c r="J22" s="505"/>
      <c r="K22" s="506"/>
      <c r="L22" s="36"/>
      <c r="M22" s="41"/>
      <c r="N22" s="38"/>
      <c r="O22" s="38"/>
      <c r="P22" s="38"/>
      <c r="Q22" s="45" t="s">
        <v>195</v>
      </c>
      <c r="R22" s="46" t="s">
        <v>19</v>
      </c>
      <c r="S22" s="38"/>
      <c r="T22" s="38"/>
      <c r="U22" s="39"/>
    </row>
    <row r="23" spans="3:30" ht="5.0999999999999996" customHeight="1" x14ac:dyDescent="0.2">
      <c r="C23" s="62"/>
      <c r="D23" s="63"/>
      <c r="E23" s="63"/>
      <c r="F23" s="64"/>
      <c r="G23" s="71"/>
      <c r="H23" s="72"/>
      <c r="I23" s="72"/>
      <c r="J23" s="72"/>
      <c r="K23" s="73"/>
      <c r="L23" s="36"/>
      <c r="M23" s="41"/>
      <c r="N23" s="38"/>
      <c r="O23" s="38"/>
      <c r="P23" s="38"/>
      <c r="Q23" s="38"/>
      <c r="R23" s="38"/>
      <c r="S23" s="38"/>
      <c r="T23" s="38"/>
      <c r="U23" s="39"/>
    </row>
    <row r="24" spans="3:30" x14ac:dyDescent="0.2">
      <c r="C24" s="74" t="s">
        <v>204</v>
      </c>
      <c r="D24" s="75"/>
      <c r="E24" s="75"/>
      <c r="F24" s="76"/>
      <c r="G24" s="75"/>
      <c r="H24" s="75" t="s">
        <v>205</v>
      </c>
      <c r="I24" s="75"/>
      <c r="J24" s="75"/>
      <c r="K24" s="76"/>
      <c r="L24" s="36"/>
      <c r="M24" s="41"/>
      <c r="N24" s="38"/>
      <c r="O24" s="38"/>
      <c r="P24" s="38"/>
      <c r="Q24" s="38"/>
      <c r="R24" s="38"/>
      <c r="S24" s="38"/>
      <c r="T24" s="38"/>
      <c r="U24" s="39"/>
    </row>
    <row r="25" spans="3:30" x14ac:dyDescent="0.2">
      <c r="C25" s="41" t="s">
        <v>196</v>
      </c>
      <c r="D25" s="38" t="s">
        <v>206</v>
      </c>
      <c r="E25" s="38"/>
      <c r="F25" s="39"/>
      <c r="G25" s="38" t="s">
        <v>196</v>
      </c>
      <c r="H25" s="511" t="s">
        <v>207</v>
      </c>
      <c r="I25" s="511"/>
      <c r="J25" s="511"/>
      <c r="K25" s="512"/>
      <c r="L25" s="36"/>
      <c r="M25" s="41"/>
      <c r="N25" s="38"/>
      <c r="O25" s="38"/>
      <c r="P25" s="38"/>
      <c r="Q25" s="38"/>
      <c r="R25" s="38"/>
      <c r="S25" s="38"/>
      <c r="T25" s="38"/>
      <c r="U25" s="39"/>
    </row>
    <row r="26" spans="3:30" x14ac:dyDescent="0.2">
      <c r="C26" s="41" t="s">
        <v>198</v>
      </c>
      <c r="D26" s="38" t="s">
        <v>208</v>
      </c>
      <c r="E26" s="38"/>
      <c r="F26" s="39"/>
      <c r="G26" s="38" t="s">
        <v>198</v>
      </c>
      <c r="H26" s="513" t="str">
        <f>SPT!F32</f>
        <v>Kampung Teluk Semanting dan Tanjung Batu</v>
      </c>
      <c r="I26" s="513"/>
      <c r="J26" s="513"/>
      <c r="K26" s="514"/>
      <c r="L26" s="36"/>
      <c r="M26" s="77"/>
      <c r="N26" s="78"/>
      <c r="O26" s="78"/>
      <c r="P26" s="63"/>
      <c r="Q26" s="78"/>
      <c r="R26" s="78"/>
      <c r="S26" s="63"/>
      <c r="T26" s="63"/>
      <c r="U26" s="64"/>
    </row>
    <row r="27" spans="3:30" x14ac:dyDescent="0.2">
      <c r="C27" s="62"/>
      <c r="D27" s="63"/>
      <c r="E27" s="63"/>
      <c r="F27" s="64"/>
      <c r="G27" s="63"/>
      <c r="H27" s="63"/>
      <c r="I27" s="63"/>
      <c r="J27" s="63"/>
      <c r="K27" s="64"/>
      <c r="L27" s="36"/>
      <c r="M27" s="41" t="s">
        <v>209</v>
      </c>
      <c r="N27" s="38" t="s">
        <v>192</v>
      </c>
      <c r="O27" s="54" t="s">
        <v>19</v>
      </c>
      <c r="P27" s="38"/>
      <c r="Q27" s="43" t="s">
        <v>182</v>
      </c>
      <c r="R27" s="44" t="s">
        <v>19</v>
      </c>
      <c r="S27" s="38"/>
      <c r="T27" s="38"/>
      <c r="U27" s="39"/>
    </row>
    <row r="28" spans="3:30" x14ac:dyDescent="0.2">
      <c r="C28" s="41" t="s">
        <v>196</v>
      </c>
      <c r="D28" s="38" t="s">
        <v>210</v>
      </c>
      <c r="E28" s="38"/>
      <c r="F28" s="39"/>
      <c r="G28" s="38" t="s">
        <v>196</v>
      </c>
      <c r="H28" s="38" t="str">
        <f>SPT!F33</f>
        <v>3 (Tiga) Hari</v>
      </c>
      <c r="I28" s="38"/>
      <c r="J28" s="38"/>
      <c r="K28" s="39"/>
      <c r="L28" s="36"/>
      <c r="M28" s="41"/>
      <c r="N28" s="38" t="s">
        <v>193</v>
      </c>
      <c r="O28" s="54" t="s">
        <v>19</v>
      </c>
      <c r="P28" s="38"/>
      <c r="Q28" s="38" t="s">
        <v>186</v>
      </c>
      <c r="R28" s="44" t="s">
        <v>19</v>
      </c>
      <c r="S28" s="38"/>
      <c r="T28" s="38"/>
      <c r="U28" s="39"/>
    </row>
    <row r="29" spans="3:30" ht="15.75" customHeight="1" x14ac:dyDescent="0.2">
      <c r="C29" s="41" t="s">
        <v>198</v>
      </c>
      <c r="D29" s="38" t="s">
        <v>211</v>
      </c>
      <c r="E29" s="38"/>
      <c r="F29" s="39"/>
      <c r="G29" s="38" t="s">
        <v>198</v>
      </c>
      <c r="H29" s="528" t="str">
        <f>SPT!F34</f>
        <v>16 Maret 2022</v>
      </c>
      <c r="I29" s="528"/>
      <c r="J29" s="528"/>
      <c r="K29" s="529"/>
      <c r="L29" s="36"/>
      <c r="M29" s="41"/>
      <c r="N29" s="38" t="s">
        <v>187</v>
      </c>
      <c r="O29" s="54" t="s">
        <v>19</v>
      </c>
      <c r="P29" s="38"/>
      <c r="Q29" s="68" t="s">
        <v>185</v>
      </c>
      <c r="R29" s="46" t="s">
        <v>19</v>
      </c>
      <c r="S29" s="38"/>
      <c r="T29" s="38"/>
      <c r="U29" s="39"/>
    </row>
    <row r="30" spans="3:30" x14ac:dyDescent="0.2">
      <c r="C30" s="62" t="s">
        <v>200</v>
      </c>
      <c r="D30" s="63" t="s">
        <v>212</v>
      </c>
      <c r="E30" s="63"/>
      <c r="F30" s="64"/>
      <c r="G30" s="63" t="s">
        <v>200</v>
      </c>
      <c r="H30" s="528" t="str">
        <f>SPT!H34</f>
        <v>18 Maret 2022</v>
      </c>
      <c r="I30" s="528"/>
      <c r="J30" s="528"/>
      <c r="K30" s="529"/>
      <c r="L30" s="36"/>
      <c r="M30" s="41"/>
      <c r="N30" s="38"/>
      <c r="O30" s="38"/>
      <c r="P30" s="38"/>
      <c r="Q30" s="45" t="s">
        <v>195</v>
      </c>
      <c r="R30" s="37" t="s">
        <v>19</v>
      </c>
      <c r="S30" s="38"/>
      <c r="T30" s="38"/>
      <c r="U30" s="39"/>
    </row>
    <row r="31" spans="3:30" ht="14.45" customHeight="1" x14ac:dyDescent="0.2">
      <c r="C31" s="558" t="s">
        <v>213</v>
      </c>
      <c r="D31" s="559"/>
      <c r="E31" s="559"/>
      <c r="F31" s="297" t="s">
        <v>214</v>
      </c>
      <c r="G31" s="558" t="s">
        <v>215</v>
      </c>
      <c r="H31" s="566"/>
      <c r="I31" s="559" t="s">
        <v>216</v>
      </c>
      <c r="J31" s="559"/>
      <c r="K31" s="566"/>
      <c r="L31" s="36"/>
      <c r="M31" s="41"/>
      <c r="N31" s="38"/>
      <c r="O31" s="38"/>
      <c r="P31" s="38"/>
      <c r="Q31" s="38"/>
      <c r="R31" s="38"/>
      <c r="S31" s="38"/>
      <c r="T31" s="38"/>
      <c r="U31" s="39"/>
    </row>
    <row r="32" spans="3:30" ht="6" customHeight="1" x14ac:dyDescent="0.2">
      <c r="C32" s="41"/>
      <c r="D32" s="38"/>
      <c r="E32" s="38"/>
      <c r="F32" s="39"/>
      <c r="G32" s="41"/>
      <c r="H32" s="310"/>
      <c r="I32" s="309"/>
      <c r="J32" s="552"/>
      <c r="K32" s="553"/>
      <c r="L32" s="36"/>
      <c r="M32" s="41"/>
      <c r="N32" s="38"/>
      <c r="O32" s="38"/>
      <c r="P32" s="38"/>
      <c r="Q32" s="38"/>
      <c r="R32" s="38"/>
      <c r="S32" s="38"/>
      <c r="T32" s="38"/>
      <c r="U32" s="39"/>
    </row>
    <row r="33" spans="3:21" ht="6" customHeight="1" x14ac:dyDescent="0.2">
      <c r="C33" s="62"/>
      <c r="D33" s="63"/>
      <c r="E33" s="63"/>
      <c r="F33" s="64"/>
      <c r="G33" s="62"/>
      <c r="H33" s="308"/>
      <c r="I33" s="307"/>
      <c r="J33" s="549"/>
      <c r="K33" s="554"/>
      <c r="L33" s="36"/>
      <c r="M33" s="77"/>
      <c r="N33" s="78"/>
      <c r="O33" s="78"/>
      <c r="P33" s="78"/>
      <c r="Q33" s="79"/>
      <c r="R33" s="63"/>
      <c r="S33" s="63"/>
      <c r="T33" s="63"/>
      <c r="U33" s="64"/>
    </row>
    <row r="34" spans="3:21" ht="12.75" customHeight="1" x14ac:dyDescent="0.2">
      <c r="C34" s="41" t="s">
        <v>217</v>
      </c>
      <c r="D34" s="38"/>
      <c r="E34" s="38"/>
      <c r="F34" s="39"/>
      <c r="G34" s="38"/>
      <c r="H34" s="38"/>
      <c r="I34" s="38"/>
      <c r="J34" s="38"/>
      <c r="K34" s="39"/>
      <c r="L34" s="36"/>
      <c r="M34" s="41" t="s">
        <v>218</v>
      </c>
      <c r="N34" s="38" t="s">
        <v>219</v>
      </c>
      <c r="O34" s="37"/>
      <c r="P34" s="43" t="s">
        <v>207</v>
      </c>
      <c r="Q34" s="534" t="s">
        <v>220</v>
      </c>
      <c r="R34" s="534"/>
      <c r="S34" s="534"/>
      <c r="T34" s="534"/>
      <c r="U34" s="535"/>
    </row>
    <row r="35" spans="3:21" x14ac:dyDescent="0.2">
      <c r="C35" s="41" t="s">
        <v>196</v>
      </c>
      <c r="D35" s="38" t="s">
        <v>221</v>
      </c>
      <c r="E35" s="38"/>
      <c r="F35" s="39"/>
      <c r="G35" s="314" t="s">
        <v>196</v>
      </c>
      <c r="H35" s="517" t="s">
        <v>222</v>
      </c>
      <c r="I35" s="517"/>
      <c r="J35" s="517"/>
      <c r="K35" s="518"/>
      <c r="L35" s="36"/>
      <c r="M35" s="41"/>
      <c r="N35" s="37" t="s">
        <v>223</v>
      </c>
      <c r="O35" s="38"/>
      <c r="P35" s="38"/>
      <c r="Q35" s="536"/>
      <c r="R35" s="536"/>
      <c r="S35" s="536"/>
      <c r="T35" s="536"/>
      <c r="U35" s="537"/>
    </row>
    <row r="36" spans="3:21" x14ac:dyDescent="0.2">
      <c r="C36" s="62" t="s">
        <v>198</v>
      </c>
      <c r="D36" s="63" t="s">
        <v>224</v>
      </c>
      <c r="E36" s="63"/>
      <c r="F36" s="64"/>
      <c r="G36" s="313" t="s">
        <v>198</v>
      </c>
      <c r="H36" s="548" t="e">
        <f>VLOOKUP(SPT!C12,DATABASE!$W$124:$AA$127,2,FALSE)</f>
        <v>#N/A</v>
      </c>
      <c r="I36" s="548"/>
      <c r="J36" s="548"/>
      <c r="K36" s="316" t="s">
        <v>433</v>
      </c>
      <c r="L36" s="36"/>
      <c r="M36" s="41"/>
      <c r="N36" s="38" t="s">
        <v>225</v>
      </c>
      <c r="O36" s="38"/>
      <c r="P36" s="38"/>
      <c r="Q36" s="536"/>
      <c r="R36" s="536"/>
      <c r="S36" s="536"/>
      <c r="T36" s="536"/>
      <c r="U36" s="537"/>
    </row>
    <row r="37" spans="3:21" ht="5.0999999999999996" customHeight="1" x14ac:dyDescent="0.2">
      <c r="C37" s="560" t="s">
        <v>226</v>
      </c>
      <c r="D37" s="561"/>
      <c r="E37" s="561"/>
      <c r="F37" s="562"/>
      <c r="G37" s="38"/>
      <c r="H37" s="38"/>
      <c r="I37" s="38"/>
      <c r="J37" s="38"/>
      <c r="K37" s="39"/>
      <c r="L37" s="36"/>
      <c r="M37" s="41"/>
      <c r="N37" s="38"/>
      <c r="O37" s="38"/>
      <c r="P37" s="38"/>
      <c r="Q37" s="536"/>
      <c r="R37" s="536"/>
      <c r="S37" s="536"/>
      <c r="T37" s="536"/>
      <c r="U37" s="537"/>
    </row>
    <row r="38" spans="3:21" x14ac:dyDescent="0.2">
      <c r="C38" s="563"/>
      <c r="D38" s="564"/>
      <c r="E38" s="564"/>
      <c r="F38" s="565"/>
      <c r="G38" s="38"/>
      <c r="H38" s="38"/>
      <c r="I38" s="38"/>
      <c r="J38" s="38"/>
      <c r="K38" s="39"/>
      <c r="L38" s="36"/>
      <c r="M38" s="41"/>
      <c r="N38" s="38"/>
      <c r="O38" s="38"/>
      <c r="P38" s="38"/>
      <c r="Q38" s="536"/>
      <c r="R38" s="536"/>
      <c r="S38" s="536"/>
      <c r="T38" s="536"/>
      <c r="U38" s="537"/>
    </row>
    <row r="39" spans="3:21" x14ac:dyDescent="0.2">
      <c r="C39" s="52"/>
      <c r="D39" s="30"/>
      <c r="E39" s="30"/>
      <c r="F39" s="53"/>
      <c r="G39" s="30"/>
      <c r="H39" s="30"/>
      <c r="I39" s="30"/>
      <c r="J39" s="30"/>
      <c r="K39" s="53"/>
      <c r="L39" s="36"/>
      <c r="M39" s="41"/>
      <c r="N39" s="538" t="str">
        <f>I43</f>
        <v>Kuasa Pengguna Anggaran</v>
      </c>
      <c r="O39" s="538"/>
      <c r="P39" s="538"/>
      <c r="Q39" s="539" t="s">
        <v>227</v>
      </c>
      <c r="R39" s="539"/>
      <c r="S39" s="539"/>
      <c r="T39" s="539"/>
      <c r="U39" s="540"/>
    </row>
    <row r="40" spans="3:21" ht="14.45" customHeight="1" x14ac:dyDescent="0.2">
      <c r="C40" s="80" t="s">
        <v>228</v>
      </c>
      <c r="D40" s="38"/>
      <c r="E40" s="38"/>
      <c r="F40" s="39"/>
      <c r="G40" s="38"/>
      <c r="H40" s="38"/>
      <c r="I40" s="513" t="s">
        <v>13</v>
      </c>
      <c r="J40" s="513"/>
      <c r="K40" s="514"/>
      <c r="L40" s="36"/>
      <c r="M40" s="41"/>
      <c r="N40" s="38"/>
      <c r="O40" s="38"/>
      <c r="P40" s="38"/>
      <c r="Q40" s="538"/>
      <c r="R40" s="538"/>
      <c r="S40" s="538"/>
      <c r="T40" s="538"/>
      <c r="U40" s="541"/>
    </row>
    <row r="41" spans="3:21" ht="14.45" customHeight="1" x14ac:dyDescent="0.2">
      <c r="C41" s="555" t="s">
        <v>229</v>
      </c>
      <c r="D41" s="530"/>
      <c r="E41" s="530"/>
      <c r="F41" s="531"/>
      <c r="G41" s="38"/>
      <c r="H41" s="38"/>
      <c r="I41" s="513" t="str">
        <f>SPT!H40</f>
        <v>Pada tanggal :             Maret 2022</v>
      </c>
      <c r="J41" s="513"/>
      <c r="K41" s="514"/>
      <c r="L41" s="36"/>
      <c r="M41" s="41"/>
      <c r="N41" s="38"/>
      <c r="O41" s="38"/>
      <c r="P41" s="38"/>
      <c r="Q41" s="38"/>
      <c r="R41" s="38"/>
      <c r="S41" s="38"/>
      <c r="T41" s="38"/>
      <c r="U41" s="39"/>
    </row>
    <row r="42" spans="3:21" x14ac:dyDescent="0.2">
      <c r="C42" s="555"/>
      <c r="D42" s="530"/>
      <c r="E42" s="530"/>
      <c r="F42" s="531"/>
      <c r="G42" s="38"/>
      <c r="H42" s="38"/>
      <c r="I42" s="38"/>
      <c r="J42" s="38"/>
      <c r="K42" s="49"/>
      <c r="L42" s="36"/>
      <c r="M42" s="41"/>
      <c r="N42" s="556" t="str">
        <f>I47</f>
        <v>Farhani Aini, S.Hut</v>
      </c>
      <c r="O42" s="556"/>
      <c r="P42" s="557"/>
      <c r="Q42" s="557" t="str">
        <f>'SPD1'!Q42:U42</f>
        <v>Ir. Alfaret Dapen Simbolon, M.Si</v>
      </c>
      <c r="R42" s="557"/>
      <c r="S42" s="557"/>
      <c r="T42" s="557"/>
      <c r="U42" s="556"/>
    </row>
    <row r="43" spans="3:21" ht="14.45" customHeight="1" x14ac:dyDescent="0.2">
      <c r="C43" s="555"/>
      <c r="D43" s="530"/>
      <c r="E43" s="530"/>
      <c r="F43" s="531"/>
      <c r="G43" s="38"/>
      <c r="H43" s="38"/>
      <c r="I43" s="550" t="s">
        <v>230</v>
      </c>
      <c r="J43" s="550"/>
      <c r="K43" s="551"/>
      <c r="L43" s="36"/>
      <c r="M43" s="62"/>
      <c r="N43" s="549" t="str">
        <f>I49</f>
        <v>NIP. 19730527 199903 1 004</v>
      </c>
      <c r="O43" s="549"/>
      <c r="P43" s="549"/>
      <c r="Q43" s="549" t="str">
        <f>'SPD1'!Q43:U43</f>
        <v>NIP. 19640410 199203 1 013</v>
      </c>
      <c r="R43" s="549"/>
      <c r="S43" s="549"/>
      <c r="T43" s="549"/>
      <c r="U43" s="554"/>
    </row>
    <row r="44" spans="3:21" x14ac:dyDescent="0.2">
      <c r="C44" s="41"/>
      <c r="D44" s="38"/>
      <c r="E44" s="38"/>
      <c r="F44" s="39"/>
      <c r="G44" s="38"/>
      <c r="H44" s="38"/>
      <c r="I44" s="38"/>
      <c r="J44" s="38"/>
      <c r="K44" s="300"/>
      <c r="L44" s="36"/>
      <c r="M44" s="74" t="s">
        <v>231</v>
      </c>
      <c r="N44" s="75" t="s">
        <v>232</v>
      </c>
      <c r="O44" s="81"/>
      <c r="P44" s="38"/>
      <c r="Q44" s="38"/>
      <c r="R44" s="78"/>
      <c r="S44" s="38"/>
      <c r="T44" s="38"/>
      <c r="U44" s="39"/>
    </row>
    <row r="45" spans="3:21" x14ac:dyDescent="0.2">
      <c r="C45" s="41"/>
      <c r="D45" s="38"/>
      <c r="E45" s="38"/>
      <c r="F45" s="39"/>
      <c r="G45" s="38"/>
      <c r="H45" s="38"/>
      <c r="I45" s="38"/>
      <c r="J45" s="38"/>
      <c r="K45" s="49"/>
      <c r="L45" s="36"/>
      <c r="M45" s="41" t="s">
        <v>233</v>
      </c>
      <c r="N45" s="82" t="s">
        <v>234</v>
      </c>
      <c r="O45" s="30"/>
      <c r="P45" s="30"/>
      <c r="Q45" s="30"/>
      <c r="R45" s="30"/>
      <c r="S45" s="30"/>
      <c r="T45" s="30"/>
      <c r="U45" s="53"/>
    </row>
    <row r="46" spans="3:21" x14ac:dyDescent="0.2">
      <c r="C46" s="41"/>
      <c r="D46" s="38"/>
      <c r="E46" s="38"/>
      <c r="F46" s="39"/>
      <c r="G46" s="38"/>
      <c r="H46" s="38"/>
      <c r="I46" s="38"/>
      <c r="J46" s="38"/>
      <c r="K46" s="300"/>
      <c r="L46" s="36"/>
      <c r="M46" s="34"/>
      <c r="N46" s="530" t="s">
        <v>235</v>
      </c>
      <c r="O46" s="530"/>
      <c r="P46" s="530"/>
      <c r="Q46" s="530"/>
      <c r="R46" s="530"/>
      <c r="S46" s="530"/>
      <c r="T46" s="530"/>
      <c r="U46" s="531"/>
    </row>
    <row r="47" spans="3:21" ht="14.45" customHeight="1" x14ac:dyDescent="0.2">
      <c r="C47" s="41"/>
      <c r="D47" s="38"/>
      <c r="E47" s="38"/>
      <c r="F47" s="39"/>
      <c r="G47" s="38"/>
      <c r="H47" s="38"/>
      <c r="I47" s="557" t="str">
        <f>'SPD1'!I47:K47</f>
        <v>Farhani Aini, S.Hut</v>
      </c>
      <c r="J47" s="557"/>
      <c r="K47" s="556"/>
      <c r="L47" s="36"/>
      <c r="M47" s="34"/>
      <c r="N47" s="530"/>
      <c r="O47" s="530"/>
      <c r="P47" s="530"/>
      <c r="Q47" s="530"/>
      <c r="R47" s="530"/>
      <c r="S47" s="530"/>
      <c r="T47" s="530"/>
      <c r="U47" s="531"/>
    </row>
    <row r="48" spans="3:21" ht="14.45" customHeight="1" x14ac:dyDescent="0.2">
      <c r="C48" s="41"/>
      <c r="D48" s="38"/>
      <c r="E48" s="38"/>
      <c r="F48" s="39"/>
      <c r="G48" s="38"/>
      <c r="H48" s="38"/>
      <c r="I48" s="538" t="str">
        <f>'SPD1'!I48:K48</f>
        <v>Penata Tk.I/ III.d</v>
      </c>
      <c r="J48" s="538"/>
      <c r="K48" s="541"/>
      <c r="L48" s="36"/>
      <c r="M48" s="34"/>
      <c r="N48" s="530"/>
      <c r="O48" s="530"/>
      <c r="P48" s="530"/>
      <c r="Q48" s="530"/>
      <c r="R48" s="530"/>
      <c r="S48" s="530"/>
      <c r="T48" s="530"/>
      <c r="U48" s="531"/>
    </row>
    <row r="49" spans="3:21" ht="14.45" customHeight="1" x14ac:dyDescent="0.2">
      <c r="C49" s="41"/>
      <c r="D49" s="38"/>
      <c r="E49" s="38"/>
      <c r="F49" s="39"/>
      <c r="G49" s="38"/>
      <c r="H49" s="38"/>
      <c r="I49" s="549" t="str">
        <f>'SPD1'!I49:K49</f>
        <v>NIP. 19730527 199903 1 004</v>
      </c>
      <c r="J49" s="549"/>
      <c r="K49" s="554"/>
      <c r="L49" s="36"/>
      <c r="M49" s="34"/>
      <c r="N49" s="530"/>
      <c r="O49" s="530"/>
      <c r="P49" s="530"/>
      <c r="Q49" s="530"/>
      <c r="R49" s="530"/>
      <c r="S49" s="530"/>
      <c r="T49" s="530"/>
      <c r="U49" s="531"/>
    </row>
    <row r="50" spans="3:21" x14ac:dyDescent="0.2">
      <c r="C50" s="30"/>
      <c r="D50" s="30"/>
      <c r="E50" s="30"/>
      <c r="F50" s="30"/>
      <c r="G50" s="30"/>
      <c r="H50" s="30"/>
      <c r="I50" s="30"/>
      <c r="J50" s="30"/>
      <c r="K50" s="29"/>
      <c r="L50" s="29"/>
      <c r="M50" s="29"/>
      <c r="N50" s="29"/>
      <c r="O50" s="29"/>
      <c r="P50" s="29"/>
      <c r="Q50" s="29"/>
      <c r="R50" s="29"/>
      <c r="S50" s="29"/>
      <c r="T50" s="29"/>
      <c r="U50" s="29"/>
    </row>
    <row r="69" ht="12.75" customHeight="1" x14ac:dyDescent="0.2"/>
    <row r="86" ht="12.75" customHeight="1" x14ac:dyDescent="0.2"/>
    <row r="93" ht="12.75" customHeight="1" x14ac:dyDescent="0.2"/>
    <row r="98" ht="12.75" customHeight="1" x14ac:dyDescent="0.2"/>
  </sheetData>
  <dataConsolidate link="1"/>
  <mergeCells count="40">
    <mergeCell ref="H17:K18"/>
    <mergeCell ref="F7:K7"/>
    <mergeCell ref="F2:K2"/>
    <mergeCell ref="F3:K3"/>
    <mergeCell ref="F4:K4"/>
    <mergeCell ref="F5:K5"/>
    <mergeCell ref="F6:K6"/>
    <mergeCell ref="F8:K8"/>
    <mergeCell ref="C11:F11"/>
    <mergeCell ref="G11:K11"/>
    <mergeCell ref="G14:K14"/>
    <mergeCell ref="H16:K16"/>
    <mergeCell ref="J32:K33"/>
    <mergeCell ref="Q34:U38"/>
    <mergeCell ref="H35:K35"/>
    <mergeCell ref="H36:J36"/>
    <mergeCell ref="C31:E31"/>
    <mergeCell ref="G31:H31"/>
    <mergeCell ref="I31:K31"/>
    <mergeCell ref="C37:F38"/>
    <mergeCell ref="G20:K22"/>
    <mergeCell ref="H25:K25"/>
    <mergeCell ref="H26:K26"/>
    <mergeCell ref="H29:K29"/>
    <mergeCell ref="H30:K30"/>
    <mergeCell ref="C41:F43"/>
    <mergeCell ref="I41:K41"/>
    <mergeCell ref="N42:P42"/>
    <mergeCell ref="Q42:U42"/>
    <mergeCell ref="I43:K43"/>
    <mergeCell ref="N43:P43"/>
    <mergeCell ref="Q43:U43"/>
    <mergeCell ref="N39:P39"/>
    <mergeCell ref="Q39:U39"/>
    <mergeCell ref="N46:U49"/>
    <mergeCell ref="I47:K47"/>
    <mergeCell ref="I48:K48"/>
    <mergeCell ref="I49:K49"/>
    <mergeCell ref="I40:K40"/>
    <mergeCell ref="Q40:U40"/>
  </mergeCells>
  <printOptions verticalCentered="1"/>
  <pageMargins left="0.59055118110236227" right="0.35433070866141736" top="0.31496062992125984" bottom="0.19685039370078741" header="0.23622047244094491" footer="0.15748031496062992"/>
  <pageSetup paperSize="237" scale="90" orientation="landscape" horizontalDpi="4294967293" r:id="rId1"/>
  <headerFooter alignWithMargins="0"/>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1000-000000000000}">
          <x14:formula1>
            <xm:f>DATABASE!$X$17:$X$19</xm:f>
          </x14:formula1>
          <xm:sqref>K36</xm:sqref>
        </x14:dataValidation>
      </x14:dataValidations>
    </ext>
  </extLst>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rgb="FFFFFF00"/>
  </sheetPr>
  <dimension ref="C2:AD98"/>
  <sheetViews>
    <sheetView topLeftCell="B1" zoomScale="90" zoomScaleNormal="90" workbookViewId="0">
      <selection activeCell="Q42" sqref="Q42:U42"/>
    </sheetView>
  </sheetViews>
  <sheetFormatPr defaultColWidth="9.140625" defaultRowHeight="12.75" x14ac:dyDescent="0.2"/>
  <cols>
    <col min="1" max="1" width="9.140625" style="33"/>
    <col min="2" max="2" width="4.28515625" style="33" customWidth="1"/>
    <col min="3" max="4" width="2.42578125" style="33" customWidth="1"/>
    <col min="5" max="5" width="6" style="33" customWidth="1"/>
    <col min="6" max="6" width="30.7109375" style="33" customWidth="1"/>
    <col min="7" max="7" width="2.28515625" style="33" customWidth="1"/>
    <col min="8" max="8" width="8.5703125" style="33" customWidth="1"/>
    <col min="9" max="9" width="5.140625" style="33" customWidth="1"/>
    <col min="10" max="10" width="3.5703125" style="33" customWidth="1"/>
    <col min="11" max="11" width="18.42578125" style="33" customWidth="1"/>
    <col min="12" max="12" width="1" style="33" customWidth="1"/>
    <col min="13" max="13" width="3.28515625" style="33" customWidth="1"/>
    <col min="14" max="14" width="11.5703125" style="33" customWidth="1"/>
    <col min="15" max="15" width="1" style="33" customWidth="1"/>
    <col min="16" max="16" width="24.5703125" style="33" customWidth="1"/>
    <col min="17" max="17" width="13.140625" style="33" customWidth="1"/>
    <col min="18" max="18" width="1" style="33" customWidth="1"/>
    <col min="19" max="19" width="1.42578125" style="33" customWidth="1"/>
    <col min="20" max="20" width="1.140625" style="33" customWidth="1"/>
    <col min="21" max="21" width="27.140625" style="33" customWidth="1"/>
    <col min="22" max="16384" width="9.140625" style="33"/>
  </cols>
  <sheetData>
    <row r="2" spans="3:25" ht="17.100000000000001" customHeight="1" x14ac:dyDescent="0.25">
      <c r="C2" s="27"/>
      <c r="D2" s="28"/>
      <c r="E2" s="28"/>
      <c r="F2" s="523" t="s">
        <v>181</v>
      </c>
      <c r="G2" s="523"/>
      <c r="H2" s="523"/>
      <c r="I2" s="523"/>
      <c r="J2" s="523"/>
      <c r="K2" s="523"/>
      <c r="L2" s="29"/>
      <c r="M2" s="27"/>
      <c r="N2" s="29"/>
      <c r="O2" s="29"/>
      <c r="P2" s="29"/>
      <c r="Q2" s="30" t="s">
        <v>182</v>
      </c>
      <c r="R2" s="30"/>
      <c r="S2" s="30"/>
      <c r="T2" s="31" t="s">
        <v>19</v>
      </c>
      <c r="U2" s="32" t="str">
        <f>H25</f>
        <v>Tanjung Redeb</v>
      </c>
    </row>
    <row r="3" spans="3:25" ht="13.5" customHeight="1" x14ac:dyDescent="0.3">
      <c r="C3" s="34"/>
      <c r="D3" s="35"/>
      <c r="E3" s="35"/>
      <c r="F3" s="524" t="s">
        <v>183</v>
      </c>
      <c r="G3" s="524"/>
      <c r="H3" s="524"/>
      <c r="I3" s="524"/>
      <c r="J3" s="524"/>
      <c r="K3" s="524"/>
      <c r="L3" s="36"/>
      <c r="M3" s="34"/>
      <c r="N3" s="36"/>
      <c r="O3" s="36"/>
      <c r="P3" s="36"/>
      <c r="Q3" s="315" t="s">
        <v>184</v>
      </c>
      <c r="R3" s="38"/>
      <c r="S3" s="38"/>
      <c r="T3" s="37" t="s">
        <v>19</v>
      </c>
      <c r="U3" s="39"/>
      <c r="W3" s="36"/>
      <c r="X3" s="40"/>
      <c r="Y3" s="36"/>
    </row>
    <row r="4" spans="3:25" ht="14.1" customHeight="1" x14ac:dyDescent="0.2">
      <c r="C4" s="34"/>
      <c r="D4" s="312"/>
      <c r="E4" s="312"/>
      <c r="F4" s="525" t="s">
        <v>456</v>
      </c>
      <c r="G4" s="526"/>
      <c r="H4" s="526"/>
      <c r="I4" s="526"/>
      <c r="J4" s="526"/>
      <c r="K4" s="526"/>
      <c r="L4" s="36"/>
      <c r="M4" s="41"/>
      <c r="N4" s="38"/>
      <c r="O4" s="38"/>
      <c r="P4" s="38"/>
      <c r="Q4" s="314" t="s">
        <v>185</v>
      </c>
      <c r="R4" s="314"/>
      <c r="S4" s="314"/>
      <c r="T4" s="315" t="s">
        <v>19</v>
      </c>
      <c r="U4" s="317" t="str">
        <f>H29</f>
        <v>16 Maret 2022</v>
      </c>
      <c r="W4" s="36"/>
      <c r="X4" s="40"/>
      <c r="Y4" s="36"/>
    </row>
    <row r="5" spans="3:25" ht="13.5" customHeight="1" x14ac:dyDescent="0.2">
      <c r="C5" s="34"/>
      <c r="D5" s="42"/>
      <c r="E5" s="42"/>
      <c r="F5" s="527" t="s">
        <v>457</v>
      </c>
      <c r="G5" s="527"/>
      <c r="H5" s="527"/>
      <c r="I5" s="527"/>
      <c r="J5" s="527"/>
      <c r="K5" s="527"/>
      <c r="L5" s="36"/>
      <c r="M5" s="41"/>
      <c r="N5" s="38"/>
      <c r="O5" s="38"/>
      <c r="P5" s="38"/>
      <c r="Q5" s="318" t="s">
        <v>186</v>
      </c>
      <c r="R5" s="314"/>
      <c r="S5" s="314"/>
      <c r="T5" s="319" t="s">
        <v>19</v>
      </c>
      <c r="U5" s="320" t="str">
        <f>H26</f>
        <v>Kampung Teluk Semanting dan Tanjung Batu</v>
      </c>
      <c r="W5" s="36"/>
      <c r="X5" s="40"/>
      <c r="Y5" s="36"/>
    </row>
    <row r="6" spans="3:25" ht="27.75" customHeight="1" x14ac:dyDescent="0.2">
      <c r="C6" s="34"/>
      <c r="D6" s="36"/>
      <c r="E6" s="36"/>
      <c r="F6" s="527" t="s">
        <v>458</v>
      </c>
      <c r="G6" s="527"/>
      <c r="H6" s="527"/>
      <c r="I6" s="527"/>
      <c r="J6" s="527"/>
      <c r="K6" s="527"/>
      <c r="L6" s="36"/>
      <c r="M6" s="41"/>
      <c r="N6" s="38"/>
      <c r="O6" s="38"/>
      <c r="P6" s="38"/>
      <c r="Q6" s="45" t="s">
        <v>187</v>
      </c>
      <c r="R6" s="38"/>
      <c r="S6" s="38"/>
      <c r="T6" s="46" t="s">
        <v>19</v>
      </c>
      <c r="U6" s="47" t="str">
        <f>'SPD1'!U6</f>
        <v>Kepala UPTD KPHP Berau Utara</v>
      </c>
      <c r="W6" s="36"/>
      <c r="X6" s="36"/>
      <c r="Y6" s="36"/>
    </row>
    <row r="7" spans="3:25" ht="15" x14ac:dyDescent="0.2">
      <c r="C7" s="34"/>
      <c r="D7" s="48"/>
      <c r="E7" s="48"/>
      <c r="F7" s="522" t="s">
        <v>188</v>
      </c>
      <c r="G7" s="522"/>
      <c r="H7" s="522"/>
      <c r="I7" s="522"/>
      <c r="J7" s="522"/>
      <c r="K7" s="522"/>
      <c r="L7" s="36"/>
      <c r="M7" s="41"/>
      <c r="N7" s="38"/>
      <c r="O7" s="38"/>
      <c r="P7" s="38"/>
      <c r="Q7" s="36"/>
      <c r="R7" s="36"/>
      <c r="S7" s="36"/>
      <c r="T7" s="36"/>
      <c r="U7" s="49"/>
      <c r="W7" s="36"/>
      <c r="X7" s="36"/>
      <c r="Y7" s="36"/>
    </row>
    <row r="8" spans="3:25" x14ac:dyDescent="0.2">
      <c r="C8" s="34"/>
      <c r="D8" s="50"/>
      <c r="E8" s="50"/>
      <c r="F8" s="515" t="s">
        <v>438</v>
      </c>
      <c r="G8" s="515"/>
      <c r="H8" s="515"/>
      <c r="I8" s="515"/>
      <c r="J8" s="515"/>
      <c r="K8" s="515"/>
      <c r="L8" s="36"/>
      <c r="M8" s="41"/>
      <c r="N8" s="38"/>
      <c r="O8" s="38"/>
      <c r="P8" s="38"/>
      <c r="Q8" s="36"/>
      <c r="R8" s="36"/>
      <c r="S8" s="36"/>
      <c r="T8" s="36"/>
      <c r="U8" s="49" t="s">
        <v>189</v>
      </c>
      <c r="W8" s="36"/>
      <c r="X8" s="36"/>
      <c r="Y8" s="36"/>
    </row>
    <row r="9" spans="3:25" x14ac:dyDescent="0.2">
      <c r="C9" s="34"/>
      <c r="D9" s="36"/>
      <c r="E9" s="36"/>
      <c r="F9" s="36"/>
      <c r="G9" s="36"/>
      <c r="H9" s="36"/>
      <c r="I9" s="36"/>
      <c r="J9" s="36"/>
      <c r="K9" s="36"/>
      <c r="L9" s="36"/>
      <c r="M9" s="41"/>
      <c r="N9" s="38"/>
      <c r="O9" s="38"/>
      <c r="P9" s="38"/>
      <c r="Q9" s="38"/>
      <c r="R9" s="38"/>
      <c r="S9" s="38"/>
      <c r="T9" s="38"/>
      <c r="U9" s="325" t="str">
        <f>'SPD1'!U9</f>
        <v>Ir. Alfaret Dapen Simbolon, M.Si</v>
      </c>
      <c r="W9" s="36"/>
      <c r="X9" s="36"/>
      <c r="Y9" s="36"/>
    </row>
    <row r="10" spans="3:25" ht="2.25" customHeight="1" x14ac:dyDescent="0.2">
      <c r="C10" s="27"/>
      <c r="D10" s="29"/>
      <c r="E10" s="29"/>
      <c r="F10" s="29"/>
      <c r="G10" s="27"/>
      <c r="H10" s="29"/>
      <c r="I10" s="29"/>
      <c r="J10" s="29"/>
      <c r="K10" s="51"/>
      <c r="L10" s="36"/>
      <c r="M10" s="52"/>
      <c r="N10" s="30"/>
      <c r="O10" s="30"/>
      <c r="P10" s="30"/>
      <c r="Q10" s="30"/>
      <c r="R10" s="30"/>
      <c r="S10" s="30"/>
      <c r="T10" s="30"/>
      <c r="U10" s="53"/>
      <c r="W10" s="36"/>
      <c r="X10" s="36"/>
      <c r="Y10" s="36"/>
    </row>
    <row r="11" spans="3:25" ht="12" customHeight="1" x14ac:dyDescent="0.2">
      <c r="C11" s="516" t="s">
        <v>190</v>
      </c>
      <c r="D11" s="517"/>
      <c r="E11" s="517"/>
      <c r="F11" s="518"/>
      <c r="G11" s="516" t="str">
        <f>'SPD1'!G11:K11</f>
        <v>Kepala UPTD KPHP Berau Utara.</v>
      </c>
      <c r="H11" s="517"/>
      <c r="I11" s="517"/>
      <c r="J11" s="517"/>
      <c r="K11" s="518"/>
      <c r="L11" s="36"/>
      <c r="M11" s="41" t="s">
        <v>191</v>
      </c>
      <c r="N11" s="38" t="s">
        <v>192</v>
      </c>
      <c r="O11" s="54" t="s">
        <v>19</v>
      </c>
      <c r="P11" s="55" t="str">
        <f>H26</f>
        <v>Kampung Teluk Semanting dan Tanjung Batu</v>
      </c>
      <c r="Q11" s="43" t="s">
        <v>182</v>
      </c>
      <c r="R11" s="44" t="s">
        <v>19</v>
      </c>
      <c r="S11" s="38"/>
      <c r="T11" s="38"/>
      <c r="U11" s="56" t="str">
        <f>P11</f>
        <v>Kampung Teluk Semanting dan Tanjung Batu</v>
      </c>
      <c r="W11" s="36"/>
      <c r="X11" s="36"/>
      <c r="Y11" s="36"/>
    </row>
    <row r="12" spans="3:25" ht="5.0999999999999996" customHeight="1" x14ac:dyDescent="0.2">
      <c r="C12" s="57"/>
      <c r="D12" s="58"/>
      <c r="E12" s="58"/>
      <c r="F12" s="59"/>
      <c r="G12" s="60"/>
      <c r="H12" s="60"/>
      <c r="I12" s="60"/>
      <c r="J12" s="60"/>
      <c r="K12" s="61"/>
      <c r="L12" s="36"/>
      <c r="M12" s="41"/>
      <c r="N12" s="38"/>
      <c r="O12" s="54"/>
      <c r="P12" s="38"/>
      <c r="Q12" s="43"/>
      <c r="R12" s="44"/>
      <c r="S12" s="38"/>
      <c r="T12" s="38"/>
      <c r="U12" s="39"/>
      <c r="W12" s="36"/>
      <c r="X12" s="36"/>
      <c r="Y12" s="36"/>
    </row>
    <row r="13" spans="3:25" x14ac:dyDescent="0.2">
      <c r="C13" s="41"/>
      <c r="D13" s="38"/>
      <c r="E13" s="38"/>
      <c r="F13" s="39"/>
      <c r="G13" s="38"/>
      <c r="H13" s="38"/>
      <c r="I13" s="38"/>
      <c r="J13" s="38"/>
      <c r="K13" s="39"/>
      <c r="L13" s="36"/>
      <c r="M13" s="41"/>
      <c r="N13" s="38" t="s">
        <v>193</v>
      </c>
      <c r="O13" s="54" t="s">
        <v>19</v>
      </c>
      <c r="P13" s="298" t="str">
        <f>H29</f>
        <v>16 Maret 2022</v>
      </c>
      <c r="Q13" s="38" t="s">
        <v>186</v>
      </c>
      <c r="R13" s="44" t="s">
        <v>19</v>
      </c>
      <c r="S13" s="43"/>
      <c r="T13" s="44"/>
      <c r="U13" s="262" t="s">
        <v>121</v>
      </c>
      <c r="W13" s="36"/>
      <c r="X13" s="36"/>
      <c r="Y13" s="36"/>
    </row>
    <row r="14" spans="3:25" x14ac:dyDescent="0.2">
      <c r="C14" s="41" t="s">
        <v>194</v>
      </c>
      <c r="D14" s="38"/>
      <c r="E14" s="38"/>
      <c r="F14" s="39"/>
      <c r="G14" s="519" t="e">
        <f>VLOOKUP(SPT!#REF!,DATABASE!J3:K68,2,FALSE)</f>
        <v>#REF!</v>
      </c>
      <c r="H14" s="513"/>
      <c r="I14" s="513"/>
      <c r="J14" s="513"/>
      <c r="K14" s="514"/>
      <c r="L14" s="36"/>
      <c r="M14" s="41"/>
      <c r="N14" s="38" t="s">
        <v>187</v>
      </c>
      <c r="O14" s="54" t="s">
        <v>19</v>
      </c>
      <c r="P14" s="38"/>
      <c r="Q14" s="38" t="s">
        <v>185</v>
      </c>
      <c r="R14" s="44" t="s">
        <v>19</v>
      </c>
      <c r="S14" s="44"/>
      <c r="T14" s="44"/>
      <c r="U14" s="299" t="s">
        <v>121</v>
      </c>
      <c r="W14" s="40"/>
      <c r="X14" s="36"/>
      <c r="Y14" s="36"/>
    </row>
    <row r="15" spans="3:25" x14ac:dyDescent="0.2">
      <c r="C15" s="62"/>
      <c r="D15" s="63"/>
      <c r="E15" s="63"/>
      <c r="F15" s="64"/>
      <c r="G15" s="63"/>
      <c r="H15" s="63"/>
      <c r="I15" s="63"/>
      <c r="J15" s="63"/>
      <c r="K15" s="64"/>
      <c r="L15" s="36"/>
      <c r="M15" s="41"/>
      <c r="N15" s="38"/>
      <c r="O15" s="38"/>
      <c r="P15" s="38"/>
      <c r="Q15" s="43" t="s">
        <v>195</v>
      </c>
      <c r="R15" s="44" t="s">
        <v>19</v>
      </c>
      <c r="S15" s="44"/>
      <c r="T15" s="44"/>
      <c r="U15" s="39"/>
      <c r="W15" s="40"/>
      <c r="X15" s="36"/>
      <c r="Y15" s="36"/>
    </row>
    <row r="16" spans="3:25" x14ac:dyDescent="0.2">
      <c r="C16" s="41" t="s">
        <v>196</v>
      </c>
      <c r="D16" s="38" t="s">
        <v>197</v>
      </c>
      <c r="E16" s="38"/>
      <c r="F16" s="39"/>
      <c r="G16" s="38" t="s">
        <v>196</v>
      </c>
      <c r="H16" s="520" t="e">
        <f>VLOOKUP(G14,DATABASE!K3:L68,2,FALSE)</f>
        <v>#REF!</v>
      </c>
      <c r="I16" s="520"/>
      <c r="J16" s="520"/>
      <c r="K16" s="521"/>
      <c r="L16" s="36"/>
      <c r="M16" s="41"/>
      <c r="N16" s="38"/>
      <c r="O16" s="38"/>
      <c r="P16" s="38"/>
      <c r="Q16" s="38"/>
      <c r="R16" s="38"/>
      <c r="S16" s="44"/>
      <c r="T16" s="44"/>
      <c r="U16" s="39"/>
      <c r="W16" s="40"/>
      <c r="X16" s="36"/>
      <c r="Y16" s="36"/>
    </row>
    <row r="17" spans="3:30" ht="12.75" customHeight="1" x14ac:dyDescent="0.2">
      <c r="C17" s="41" t="s">
        <v>198</v>
      </c>
      <c r="D17" s="38" t="s">
        <v>7</v>
      </c>
      <c r="E17" s="38"/>
      <c r="F17" s="39"/>
      <c r="G17" s="38" t="s">
        <v>198</v>
      </c>
      <c r="H17" s="505" t="e">
        <f>VLOOKUP(G14,DATABASE!M3:N68,2,FALSE)</f>
        <v>#REF!</v>
      </c>
      <c r="I17" s="505"/>
      <c r="J17" s="505"/>
      <c r="K17" s="506"/>
      <c r="L17" s="36"/>
      <c r="M17" s="41"/>
      <c r="N17" s="38"/>
      <c r="O17" s="38"/>
      <c r="P17" s="38"/>
      <c r="Q17" s="38"/>
      <c r="R17" s="38"/>
      <c r="S17" s="38"/>
      <c r="T17" s="38"/>
      <c r="U17" s="39"/>
      <c r="X17" s="36"/>
      <c r="Y17" s="36"/>
      <c r="AD17" s="65" t="s">
        <v>199</v>
      </c>
    </row>
    <row r="18" spans="3:30" x14ac:dyDescent="0.2">
      <c r="C18" s="41"/>
      <c r="D18" s="38"/>
      <c r="E18" s="38"/>
      <c r="F18" s="39"/>
      <c r="G18" s="38"/>
      <c r="H18" s="505"/>
      <c r="I18" s="505"/>
      <c r="J18" s="505"/>
      <c r="K18" s="506"/>
      <c r="L18" s="36"/>
      <c r="M18" s="62"/>
      <c r="N18" s="63"/>
      <c r="O18" s="63"/>
      <c r="P18" s="63"/>
      <c r="Q18" s="63"/>
      <c r="R18" s="63"/>
      <c r="S18" s="63"/>
      <c r="T18" s="63"/>
      <c r="U18" s="64"/>
      <c r="W18" s="40"/>
      <c r="X18" s="36"/>
      <c r="Y18" s="36"/>
    </row>
    <row r="19" spans="3:30" ht="14.25" x14ac:dyDescent="0.2">
      <c r="C19" s="62" t="s">
        <v>200</v>
      </c>
      <c r="D19" s="63" t="s">
        <v>201</v>
      </c>
      <c r="E19" s="63"/>
      <c r="F19" s="64"/>
      <c r="G19" s="63" t="s">
        <v>200</v>
      </c>
      <c r="H19" s="63"/>
      <c r="I19" s="63"/>
      <c r="J19" s="63"/>
      <c r="K19" s="64"/>
      <c r="L19" s="36"/>
      <c r="M19" s="41" t="s">
        <v>202</v>
      </c>
      <c r="N19" s="38" t="s">
        <v>192</v>
      </c>
      <c r="O19" s="54" t="s">
        <v>19</v>
      </c>
      <c r="P19" s="38"/>
      <c r="Q19" s="43" t="s">
        <v>182</v>
      </c>
      <c r="R19" s="44" t="s">
        <v>19</v>
      </c>
      <c r="S19" s="38"/>
      <c r="T19" s="38"/>
      <c r="U19" s="39"/>
      <c r="W19" s="66"/>
      <c r="X19" s="36"/>
      <c r="Y19" s="36"/>
    </row>
    <row r="20" spans="3:30" ht="14.25" customHeight="1" x14ac:dyDescent="0.2">
      <c r="C20" s="67" t="s">
        <v>203</v>
      </c>
      <c r="D20" s="38"/>
      <c r="E20" s="38"/>
      <c r="F20" s="39"/>
      <c r="G20" s="507" t="str">
        <f>SPT!F31</f>
        <v>Melaksanakan Perjalanan Dinas Koordinasi Penyusunan Rencana Pengelolaan KPH, (Pengumpulan Data Sosial)</v>
      </c>
      <c r="H20" s="508"/>
      <c r="I20" s="508"/>
      <c r="J20" s="508"/>
      <c r="K20" s="509"/>
      <c r="L20" s="36"/>
      <c r="M20" s="41"/>
      <c r="N20" s="68" t="s">
        <v>193</v>
      </c>
      <c r="O20" s="69" t="s">
        <v>19</v>
      </c>
      <c r="P20" s="38"/>
      <c r="Q20" s="68" t="s">
        <v>186</v>
      </c>
      <c r="R20" s="46" t="s">
        <v>19</v>
      </c>
      <c r="S20" s="38"/>
      <c r="T20" s="38"/>
      <c r="U20" s="39"/>
      <c r="X20" s="70"/>
    </row>
    <row r="21" spans="3:30" ht="14.25" customHeight="1" x14ac:dyDescent="0.2">
      <c r="C21" s="41"/>
      <c r="D21" s="38"/>
      <c r="E21" s="38"/>
      <c r="F21" s="39"/>
      <c r="G21" s="510"/>
      <c r="H21" s="505"/>
      <c r="I21" s="505"/>
      <c r="J21" s="505"/>
      <c r="K21" s="506"/>
      <c r="L21" s="36"/>
      <c r="M21" s="41"/>
      <c r="N21" s="68" t="s">
        <v>187</v>
      </c>
      <c r="O21" s="69" t="s">
        <v>19</v>
      </c>
      <c r="P21" s="38"/>
      <c r="Q21" s="68" t="s">
        <v>185</v>
      </c>
      <c r="R21" s="46" t="s">
        <v>19</v>
      </c>
      <c r="S21" s="38"/>
      <c r="T21" s="38"/>
      <c r="U21" s="39"/>
    </row>
    <row r="22" spans="3:30" ht="14.25" customHeight="1" x14ac:dyDescent="0.2">
      <c r="C22" s="41"/>
      <c r="D22" s="38"/>
      <c r="E22" s="38"/>
      <c r="F22" s="39"/>
      <c r="G22" s="510"/>
      <c r="H22" s="505"/>
      <c r="I22" s="505"/>
      <c r="J22" s="505"/>
      <c r="K22" s="506"/>
      <c r="L22" s="36"/>
      <c r="M22" s="41"/>
      <c r="N22" s="38"/>
      <c r="O22" s="38"/>
      <c r="P22" s="38"/>
      <c r="Q22" s="45" t="s">
        <v>195</v>
      </c>
      <c r="R22" s="46" t="s">
        <v>19</v>
      </c>
      <c r="S22" s="38"/>
      <c r="T22" s="38"/>
      <c r="U22" s="39"/>
    </row>
    <row r="23" spans="3:30" ht="5.0999999999999996" customHeight="1" x14ac:dyDescent="0.2">
      <c r="C23" s="62"/>
      <c r="D23" s="63"/>
      <c r="E23" s="63"/>
      <c r="F23" s="64"/>
      <c r="G23" s="71"/>
      <c r="H23" s="72"/>
      <c r="I23" s="72"/>
      <c r="J23" s="72"/>
      <c r="K23" s="73"/>
      <c r="L23" s="36"/>
      <c r="M23" s="41"/>
      <c r="N23" s="38"/>
      <c r="O23" s="38"/>
      <c r="P23" s="38"/>
      <c r="Q23" s="38"/>
      <c r="R23" s="38"/>
      <c r="S23" s="38"/>
      <c r="T23" s="38"/>
      <c r="U23" s="39"/>
    </row>
    <row r="24" spans="3:30" x14ac:dyDescent="0.2">
      <c r="C24" s="74" t="s">
        <v>204</v>
      </c>
      <c r="D24" s="75"/>
      <c r="E24" s="75"/>
      <c r="F24" s="76"/>
      <c r="G24" s="75"/>
      <c r="H24" s="75" t="s">
        <v>205</v>
      </c>
      <c r="I24" s="75"/>
      <c r="J24" s="75"/>
      <c r="K24" s="76"/>
      <c r="L24" s="36"/>
      <c r="M24" s="41"/>
      <c r="N24" s="38"/>
      <c r="O24" s="38"/>
      <c r="P24" s="38"/>
      <c r="Q24" s="38"/>
      <c r="R24" s="38"/>
      <c r="S24" s="38"/>
      <c r="T24" s="38"/>
      <c r="U24" s="39"/>
    </row>
    <row r="25" spans="3:30" x14ac:dyDescent="0.2">
      <c r="C25" s="41" t="s">
        <v>196</v>
      </c>
      <c r="D25" s="38" t="s">
        <v>206</v>
      </c>
      <c r="E25" s="38"/>
      <c r="F25" s="39"/>
      <c r="G25" s="38" t="s">
        <v>196</v>
      </c>
      <c r="H25" s="511" t="s">
        <v>207</v>
      </c>
      <c r="I25" s="511"/>
      <c r="J25" s="511"/>
      <c r="K25" s="512"/>
      <c r="L25" s="36"/>
      <c r="M25" s="41"/>
      <c r="N25" s="38"/>
      <c r="O25" s="38"/>
      <c r="P25" s="38"/>
      <c r="Q25" s="38"/>
      <c r="R25" s="38"/>
      <c r="S25" s="38"/>
      <c r="T25" s="38"/>
      <c r="U25" s="39"/>
    </row>
    <row r="26" spans="3:30" x14ac:dyDescent="0.2">
      <c r="C26" s="41" t="s">
        <v>198</v>
      </c>
      <c r="D26" s="38" t="s">
        <v>208</v>
      </c>
      <c r="E26" s="38"/>
      <c r="F26" s="39"/>
      <c r="G26" s="38" t="s">
        <v>198</v>
      </c>
      <c r="H26" s="513" t="str">
        <f>SPT!F32</f>
        <v>Kampung Teluk Semanting dan Tanjung Batu</v>
      </c>
      <c r="I26" s="513"/>
      <c r="J26" s="513"/>
      <c r="K26" s="514"/>
      <c r="L26" s="36"/>
      <c r="M26" s="77"/>
      <c r="N26" s="78"/>
      <c r="O26" s="78"/>
      <c r="P26" s="63"/>
      <c r="Q26" s="78"/>
      <c r="R26" s="78"/>
      <c r="S26" s="63"/>
      <c r="T26" s="63"/>
      <c r="U26" s="64"/>
    </row>
    <row r="27" spans="3:30" x14ac:dyDescent="0.2">
      <c r="C27" s="62"/>
      <c r="D27" s="63"/>
      <c r="E27" s="63"/>
      <c r="F27" s="64"/>
      <c r="G27" s="63"/>
      <c r="H27" s="63"/>
      <c r="I27" s="63"/>
      <c r="J27" s="63"/>
      <c r="K27" s="64"/>
      <c r="L27" s="36"/>
      <c r="M27" s="41" t="s">
        <v>209</v>
      </c>
      <c r="N27" s="38" t="s">
        <v>192</v>
      </c>
      <c r="O27" s="54" t="s">
        <v>19</v>
      </c>
      <c r="P27" s="38"/>
      <c r="Q27" s="43" t="s">
        <v>182</v>
      </c>
      <c r="R27" s="44" t="s">
        <v>19</v>
      </c>
      <c r="S27" s="38"/>
      <c r="T27" s="38"/>
      <c r="U27" s="39"/>
    </row>
    <row r="28" spans="3:30" x14ac:dyDescent="0.2">
      <c r="C28" s="41" t="s">
        <v>196</v>
      </c>
      <c r="D28" s="38" t="s">
        <v>210</v>
      </c>
      <c r="E28" s="38"/>
      <c r="F28" s="39"/>
      <c r="G28" s="38" t="s">
        <v>196</v>
      </c>
      <c r="H28" s="38" t="str">
        <f>SPT!F33</f>
        <v>3 (Tiga) Hari</v>
      </c>
      <c r="I28" s="38"/>
      <c r="J28" s="38"/>
      <c r="K28" s="39"/>
      <c r="L28" s="36"/>
      <c r="M28" s="41"/>
      <c r="N28" s="38" t="s">
        <v>193</v>
      </c>
      <c r="O28" s="54" t="s">
        <v>19</v>
      </c>
      <c r="P28" s="38"/>
      <c r="Q28" s="38" t="s">
        <v>186</v>
      </c>
      <c r="R28" s="44" t="s">
        <v>19</v>
      </c>
      <c r="S28" s="38"/>
      <c r="T28" s="38"/>
      <c r="U28" s="39"/>
    </row>
    <row r="29" spans="3:30" ht="15.75" customHeight="1" x14ac:dyDescent="0.2">
      <c r="C29" s="41" t="s">
        <v>198</v>
      </c>
      <c r="D29" s="38" t="s">
        <v>211</v>
      </c>
      <c r="E29" s="38"/>
      <c r="F29" s="39"/>
      <c r="G29" s="38" t="s">
        <v>198</v>
      </c>
      <c r="H29" s="528" t="str">
        <f>SPT!F34</f>
        <v>16 Maret 2022</v>
      </c>
      <c r="I29" s="528"/>
      <c r="J29" s="528"/>
      <c r="K29" s="529"/>
      <c r="L29" s="36"/>
      <c r="M29" s="41"/>
      <c r="N29" s="38" t="s">
        <v>187</v>
      </c>
      <c r="O29" s="54" t="s">
        <v>19</v>
      </c>
      <c r="P29" s="38"/>
      <c r="Q29" s="68" t="s">
        <v>185</v>
      </c>
      <c r="R29" s="46" t="s">
        <v>19</v>
      </c>
      <c r="S29" s="38"/>
      <c r="T29" s="38"/>
      <c r="U29" s="39"/>
    </row>
    <row r="30" spans="3:30" x14ac:dyDescent="0.2">
      <c r="C30" s="62" t="s">
        <v>200</v>
      </c>
      <c r="D30" s="63" t="s">
        <v>212</v>
      </c>
      <c r="E30" s="63"/>
      <c r="F30" s="64"/>
      <c r="G30" s="63" t="s">
        <v>200</v>
      </c>
      <c r="H30" s="528" t="str">
        <f>SPT!H34</f>
        <v>18 Maret 2022</v>
      </c>
      <c r="I30" s="528"/>
      <c r="J30" s="528"/>
      <c r="K30" s="529"/>
      <c r="L30" s="36"/>
      <c r="M30" s="41"/>
      <c r="N30" s="38"/>
      <c r="O30" s="38"/>
      <c r="P30" s="38"/>
      <c r="Q30" s="45" t="s">
        <v>195</v>
      </c>
      <c r="R30" s="37" t="s">
        <v>19</v>
      </c>
      <c r="S30" s="38"/>
      <c r="T30" s="38"/>
      <c r="U30" s="39"/>
    </row>
    <row r="31" spans="3:30" ht="14.45" customHeight="1" x14ac:dyDescent="0.2">
      <c r="C31" s="558" t="s">
        <v>213</v>
      </c>
      <c r="D31" s="559"/>
      <c r="E31" s="559"/>
      <c r="F31" s="297" t="s">
        <v>214</v>
      </c>
      <c r="G31" s="558" t="s">
        <v>215</v>
      </c>
      <c r="H31" s="566"/>
      <c r="I31" s="559" t="s">
        <v>216</v>
      </c>
      <c r="J31" s="559"/>
      <c r="K31" s="566"/>
      <c r="L31" s="36"/>
      <c r="M31" s="41"/>
      <c r="N31" s="38"/>
      <c r="O31" s="38"/>
      <c r="P31" s="38"/>
      <c r="Q31" s="38"/>
      <c r="R31" s="38"/>
      <c r="S31" s="38"/>
      <c r="T31" s="38"/>
      <c r="U31" s="39"/>
    </row>
    <row r="32" spans="3:30" ht="6" customHeight="1" x14ac:dyDescent="0.2">
      <c r="C32" s="41"/>
      <c r="D32" s="38"/>
      <c r="E32" s="38"/>
      <c r="F32" s="39"/>
      <c r="G32" s="41"/>
      <c r="H32" s="310"/>
      <c r="I32" s="309"/>
      <c r="J32" s="552"/>
      <c r="K32" s="553"/>
      <c r="L32" s="36"/>
      <c r="M32" s="41"/>
      <c r="N32" s="38"/>
      <c r="O32" s="38"/>
      <c r="P32" s="38"/>
      <c r="Q32" s="38"/>
      <c r="R32" s="38"/>
      <c r="S32" s="38"/>
      <c r="T32" s="38"/>
      <c r="U32" s="39"/>
    </row>
    <row r="33" spans="3:21" ht="6" customHeight="1" x14ac:dyDescent="0.2">
      <c r="C33" s="62"/>
      <c r="D33" s="63"/>
      <c r="E33" s="63"/>
      <c r="F33" s="64"/>
      <c r="G33" s="62"/>
      <c r="H33" s="308"/>
      <c r="I33" s="307"/>
      <c r="J33" s="549"/>
      <c r="K33" s="554"/>
      <c r="L33" s="36"/>
      <c r="M33" s="77"/>
      <c r="N33" s="78"/>
      <c r="O33" s="78"/>
      <c r="P33" s="78"/>
      <c r="Q33" s="79"/>
      <c r="R33" s="63"/>
      <c r="S33" s="63"/>
      <c r="T33" s="63"/>
      <c r="U33" s="64"/>
    </row>
    <row r="34" spans="3:21" ht="12.75" customHeight="1" x14ac:dyDescent="0.2">
      <c r="C34" s="41" t="s">
        <v>217</v>
      </c>
      <c r="D34" s="38"/>
      <c r="E34" s="38"/>
      <c r="F34" s="39"/>
      <c r="G34" s="38"/>
      <c r="H34" s="38"/>
      <c r="I34" s="38"/>
      <c r="J34" s="38"/>
      <c r="K34" s="39"/>
      <c r="L34" s="36"/>
      <c r="M34" s="41" t="s">
        <v>218</v>
      </c>
      <c r="N34" s="38" t="s">
        <v>219</v>
      </c>
      <c r="O34" s="37"/>
      <c r="P34" s="43" t="s">
        <v>207</v>
      </c>
      <c r="Q34" s="534" t="s">
        <v>220</v>
      </c>
      <c r="R34" s="534"/>
      <c r="S34" s="534"/>
      <c r="T34" s="534"/>
      <c r="U34" s="535"/>
    </row>
    <row r="35" spans="3:21" x14ac:dyDescent="0.2">
      <c r="C35" s="41" t="s">
        <v>196</v>
      </c>
      <c r="D35" s="38" t="s">
        <v>221</v>
      </c>
      <c r="E35" s="38"/>
      <c r="F35" s="39"/>
      <c r="G35" s="314" t="s">
        <v>196</v>
      </c>
      <c r="H35" s="517" t="s">
        <v>222</v>
      </c>
      <c r="I35" s="517"/>
      <c r="J35" s="517"/>
      <c r="K35" s="518"/>
      <c r="L35" s="36"/>
      <c r="M35" s="41"/>
      <c r="N35" s="37" t="s">
        <v>223</v>
      </c>
      <c r="O35" s="38"/>
      <c r="P35" s="38"/>
      <c r="Q35" s="536"/>
      <c r="R35" s="536"/>
      <c r="S35" s="536"/>
      <c r="T35" s="536"/>
      <c r="U35" s="537"/>
    </row>
    <row r="36" spans="3:21" x14ac:dyDescent="0.2">
      <c r="C36" s="62" t="s">
        <v>198</v>
      </c>
      <c r="D36" s="63" t="s">
        <v>224</v>
      </c>
      <c r="E36" s="63"/>
      <c r="F36" s="64"/>
      <c r="G36" s="313" t="s">
        <v>198</v>
      </c>
      <c r="H36" s="567" t="str">
        <f>VLOOKUP(SPT!C12,DATABASE!W103:X122,2,FALSE)</f>
        <v>3.28.03.1.02.01</v>
      </c>
      <c r="I36" s="567"/>
      <c r="J36" s="567"/>
      <c r="K36" s="316" t="s">
        <v>433</v>
      </c>
      <c r="L36" s="36"/>
      <c r="M36" s="41"/>
      <c r="N36" s="38" t="s">
        <v>225</v>
      </c>
      <c r="O36" s="38"/>
      <c r="P36" s="38"/>
      <c r="Q36" s="536"/>
      <c r="R36" s="536"/>
      <c r="S36" s="536"/>
      <c r="T36" s="536"/>
      <c r="U36" s="537"/>
    </row>
    <row r="37" spans="3:21" ht="5.0999999999999996" customHeight="1" x14ac:dyDescent="0.2">
      <c r="C37" s="560" t="s">
        <v>226</v>
      </c>
      <c r="D37" s="561"/>
      <c r="E37" s="561"/>
      <c r="F37" s="562"/>
      <c r="G37" s="38"/>
      <c r="H37" s="38"/>
      <c r="I37" s="38"/>
      <c r="J37" s="38"/>
      <c r="K37" s="39"/>
      <c r="L37" s="36"/>
      <c r="M37" s="41"/>
      <c r="N37" s="38"/>
      <c r="O37" s="38"/>
      <c r="P37" s="38"/>
      <c r="Q37" s="536"/>
      <c r="R37" s="536"/>
      <c r="S37" s="536"/>
      <c r="T37" s="536"/>
      <c r="U37" s="537"/>
    </row>
    <row r="38" spans="3:21" x14ac:dyDescent="0.2">
      <c r="C38" s="563"/>
      <c r="D38" s="564"/>
      <c r="E38" s="564"/>
      <c r="F38" s="565"/>
      <c r="G38" s="38"/>
      <c r="H38" s="38"/>
      <c r="I38" s="38"/>
      <c r="J38" s="38"/>
      <c r="K38" s="39"/>
      <c r="L38" s="36"/>
      <c r="M38" s="41"/>
      <c r="N38" s="38"/>
      <c r="O38" s="38"/>
      <c r="P38" s="38"/>
      <c r="Q38" s="536"/>
      <c r="R38" s="536"/>
      <c r="S38" s="536"/>
      <c r="T38" s="536"/>
      <c r="U38" s="537"/>
    </row>
    <row r="39" spans="3:21" x14ac:dyDescent="0.2">
      <c r="C39" s="52"/>
      <c r="D39" s="30"/>
      <c r="E39" s="30"/>
      <c r="F39" s="53"/>
      <c r="G39" s="30"/>
      <c r="H39" s="30"/>
      <c r="I39" s="30"/>
      <c r="J39" s="30"/>
      <c r="K39" s="53"/>
      <c r="L39" s="36"/>
      <c r="M39" s="41"/>
      <c r="N39" s="538" t="str">
        <f>I43</f>
        <v>Kuasa Pengguna Anggaran</v>
      </c>
      <c r="O39" s="538"/>
      <c r="P39" s="538"/>
      <c r="Q39" s="539" t="s">
        <v>227</v>
      </c>
      <c r="R39" s="539"/>
      <c r="S39" s="539"/>
      <c r="T39" s="539"/>
      <c r="U39" s="540"/>
    </row>
    <row r="40" spans="3:21" ht="14.45" customHeight="1" x14ac:dyDescent="0.2">
      <c r="C40" s="80" t="s">
        <v>228</v>
      </c>
      <c r="D40" s="38"/>
      <c r="E40" s="38"/>
      <c r="F40" s="39"/>
      <c r="G40" s="38"/>
      <c r="H40" s="38"/>
      <c r="I40" s="513" t="s">
        <v>13</v>
      </c>
      <c r="J40" s="513"/>
      <c r="K40" s="514"/>
      <c r="L40" s="36"/>
      <c r="M40" s="41"/>
      <c r="N40" s="38"/>
      <c r="O40" s="38"/>
      <c r="P40" s="38"/>
      <c r="Q40" s="538"/>
      <c r="R40" s="538"/>
      <c r="S40" s="538"/>
      <c r="T40" s="538"/>
      <c r="U40" s="541"/>
    </row>
    <row r="41" spans="3:21" ht="14.45" customHeight="1" x14ac:dyDescent="0.2">
      <c r="C41" s="555" t="s">
        <v>229</v>
      </c>
      <c r="D41" s="530"/>
      <c r="E41" s="530"/>
      <c r="F41" s="531"/>
      <c r="G41" s="38"/>
      <c r="H41" s="38"/>
      <c r="I41" s="513" t="str">
        <f>SPT!H40</f>
        <v>Pada tanggal :             Maret 2022</v>
      </c>
      <c r="J41" s="513"/>
      <c r="K41" s="514"/>
      <c r="L41" s="36"/>
      <c r="M41" s="41"/>
      <c r="N41" s="38"/>
      <c r="O41" s="38"/>
      <c r="P41" s="38"/>
      <c r="Q41" s="38"/>
      <c r="R41" s="38"/>
      <c r="S41" s="38"/>
      <c r="T41" s="38"/>
      <c r="U41" s="39"/>
    </row>
    <row r="42" spans="3:21" x14ac:dyDescent="0.2">
      <c r="C42" s="555"/>
      <c r="D42" s="530"/>
      <c r="E42" s="530"/>
      <c r="F42" s="531"/>
      <c r="G42" s="38"/>
      <c r="H42" s="38"/>
      <c r="I42" s="38"/>
      <c r="J42" s="38"/>
      <c r="K42" s="49"/>
      <c r="L42" s="36"/>
      <c r="M42" s="41"/>
      <c r="N42" s="556" t="str">
        <f>I47</f>
        <v>Farhani Aini, S.Hut</v>
      </c>
      <c r="O42" s="556"/>
      <c r="P42" s="557"/>
      <c r="Q42" s="557" t="str">
        <f>'SPD1'!Q42:U42</f>
        <v>Ir. Alfaret Dapen Simbolon, M.Si</v>
      </c>
      <c r="R42" s="557"/>
      <c r="S42" s="557"/>
      <c r="T42" s="557"/>
      <c r="U42" s="556"/>
    </row>
    <row r="43" spans="3:21" ht="14.45" customHeight="1" x14ac:dyDescent="0.2">
      <c r="C43" s="555"/>
      <c r="D43" s="530"/>
      <c r="E43" s="530"/>
      <c r="F43" s="531"/>
      <c r="G43" s="38"/>
      <c r="H43" s="38"/>
      <c r="I43" s="550" t="s">
        <v>230</v>
      </c>
      <c r="J43" s="550"/>
      <c r="K43" s="551"/>
      <c r="L43" s="36"/>
      <c r="M43" s="62"/>
      <c r="N43" s="549" t="str">
        <f>I49</f>
        <v>NIP. 19730527 199903 1 004</v>
      </c>
      <c r="O43" s="549"/>
      <c r="P43" s="549"/>
      <c r="Q43" s="549" t="str">
        <f>'SPD1'!Q43:U43</f>
        <v>NIP. 19640410 199203 1 013</v>
      </c>
      <c r="R43" s="549"/>
      <c r="S43" s="549"/>
      <c r="T43" s="549"/>
      <c r="U43" s="554"/>
    </row>
    <row r="44" spans="3:21" x14ac:dyDescent="0.2">
      <c r="C44" s="41"/>
      <c r="D44" s="38"/>
      <c r="E44" s="38"/>
      <c r="F44" s="39"/>
      <c r="G44" s="38"/>
      <c r="H44" s="38"/>
      <c r="I44" s="38"/>
      <c r="J44" s="38"/>
      <c r="K44" s="300"/>
      <c r="L44" s="36"/>
      <c r="M44" s="74" t="s">
        <v>231</v>
      </c>
      <c r="N44" s="75" t="s">
        <v>232</v>
      </c>
      <c r="O44" s="81"/>
      <c r="P44" s="38"/>
      <c r="Q44" s="38"/>
      <c r="R44" s="78"/>
      <c r="S44" s="38"/>
      <c r="T44" s="38"/>
      <c r="U44" s="39"/>
    </row>
    <row r="45" spans="3:21" x14ac:dyDescent="0.2">
      <c r="C45" s="41"/>
      <c r="D45" s="38"/>
      <c r="E45" s="38"/>
      <c r="F45" s="39"/>
      <c r="G45" s="38"/>
      <c r="H45" s="38"/>
      <c r="I45" s="38"/>
      <c r="J45" s="38"/>
      <c r="K45" s="49"/>
      <c r="L45" s="36"/>
      <c r="M45" s="41" t="s">
        <v>233</v>
      </c>
      <c r="N45" s="82" t="s">
        <v>234</v>
      </c>
      <c r="O45" s="30"/>
      <c r="P45" s="30"/>
      <c r="Q45" s="30"/>
      <c r="R45" s="30"/>
      <c r="S45" s="30"/>
      <c r="T45" s="30"/>
      <c r="U45" s="53"/>
    </row>
    <row r="46" spans="3:21" x14ac:dyDescent="0.2">
      <c r="C46" s="41"/>
      <c r="D46" s="38"/>
      <c r="E46" s="38"/>
      <c r="F46" s="39"/>
      <c r="G46" s="38"/>
      <c r="H46" s="38"/>
      <c r="I46" s="38"/>
      <c r="J46" s="38"/>
      <c r="K46" s="300"/>
      <c r="L46" s="36"/>
      <c r="M46" s="34"/>
      <c r="N46" s="530" t="s">
        <v>235</v>
      </c>
      <c r="O46" s="530"/>
      <c r="P46" s="530"/>
      <c r="Q46" s="530"/>
      <c r="R46" s="530"/>
      <c r="S46" s="530"/>
      <c r="T46" s="530"/>
      <c r="U46" s="531"/>
    </row>
    <row r="47" spans="3:21" ht="14.45" customHeight="1" x14ac:dyDescent="0.2">
      <c r="C47" s="41"/>
      <c r="D47" s="38"/>
      <c r="E47" s="38"/>
      <c r="F47" s="39"/>
      <c r="G47" s="38"/>
      <c r="H47" s="38"/>
      <c r="I47" s="557" t="str">
        <f>'SPD1'!I47:K47</f>
        <v>Farhani Aini, S.Hut</v>
      </c>
      <c r="J47" s="557"/>
      <c r="K47" s="556"/>
      <c r="L47" s="36"/>
      <c r="M47" s="34"/>
      <c r="N47" s="530"/>
      <c r="O47" s="530"/>
      <c r="P47" s="530"/>
      <c r="Q47" s="530"/>
      <c r="R47" s="530"/>
      <c r="S47" s="530"/>
      <c r="T47" s="530"/>
      <c r="U47" s="531"/>
    </row>
    <row r="48" spans="3:21" ht="14.45" customHeight="1" x14ac:dyDescent="0.2">
      <c r="C48" s="41"/>
      <c r="D48" s="38"/>
      <c r="E48" s="38"/>
      <c r="F48" s="39"/>
      <c r="G48" s="38"/>
      <c r="H48" s="38"/>
      <c r="I48" s="538" t="str">
        <f>'SPD1'!I48:K48</f>
        <v>Penata Tk.I/ III.d</v>
      </c>
      <c r="J48" s="538"/>
      <c r="K48" s="541"/>
      <c r="L48" s="36"/>
      <c r="M48" s="34"/>
      <c r="N48" s="530"/>
      <c r="O48" s="530"/>
      <c r="P48" s="530"/>
      <c r="Q48" s="530"/>
      <c r="R48" s="530"/>
      <c r="S48" s="530"/>
      <c r="T48" s="530"/>
      <c r="U48" s="531"/>
    </row>
    <row r="49" spans="3:21" ht="14.45" customHeight="1" x14ac:dyDescent="0.2">
      <c r="C49" s="41"/>
      <c r="D49" s="38"/>
      <c r="E49" s="38"/>
      <c r="F49" s="39"/>
      <c r="G49" s="38"/>
      <c r="H49" s="38"/>
      <c r="I49" s="549" t="str">
        <f>'SPD1'!I49:K49</f>
        <v>NIP. 19730527 199903 1 004</v>
      </c>
      <c r="J49" s="549"/>
      <c r="K49" s="554"/>
      <c r="L49" s="36"/>
      <c r="M49" s="34"/>
      <c r="N49" s="530"/>
      <c r="O49" s="530"/>
      <c r="P49" s="530"/>
      <c r="Q49" s="530"/>
      <c r="R49" s="530"/>
      <c r="S49" s="530"/>
      <c r="T49" s="530"/>
      <c r="U49" s="531"/>
    </row>
    <row r="50" spans="3:21" x14ac:dyDescent="0.2">
      <c r="C50" s="30"/>
      <c r="D50" s="30"/>
      <c r="E50" s="30"/>
      <c r="F50" s="30"/>
      <c r="G50" s="30"/>
      <c r="H50" s="30"/>
      <c r="I50" s="30"/>
      <c r="J50" s="30"/>
      <c r="K50" s="29"/>
      <c r="L50" s="29"/>
      <c r="M50" s="29"/>
      <c r="N50" s="29"/>
      <c r="O50" s="29"/>
      <c r="P50" s="29"/>
      <c r="Q50" s="29"/>
      <c r="R50" s="29"/>
      <c r="S50" s="29"/>
      <c r="T50" s="29"/>
      <c r="U50" s="29"/>
    </row>
    <row r="69" ht="12.75" customHeight="1" x14ac:dyDescent="0.2"/>
    <row r="86" ht="12.75" customHeight="1" x14ac:dyDescent="0.2"/>
    <row r="93" ht="12.75" customHeight="1" x14ac:dyDescent="0.2"/>
    <row r="98" ht="12.75" customHeight="1" x14ac:dyDescent="0.2"/>
  </sheetData>
  <dataConsolidate link="1"/>
  <mergeCells count="40">
    <mergeCell ref="H17:K18"/>
    <mergeCell ref="F7:K7"/>
    <mergeCell ref="F2:K2"/>
    <mergeCell ref="F3:K3"/>
    <mergeCell ref="F4:K4"/>
    <mergeCell ref="F5:K5"/>
    <mergeCell ref="F6:K6"/>
    <mergeCell ref="F8:K8"/>
    <mergeCell ref="C11:F11"/>
    <mergeCell ref="G11:K11"/>
    <mergeCell ref="G14:K14"/>
    <mergeCell ref="H16:K16"/>
    <mergeCell ref="J32:K33"/>
    <mergeCell ref="Q34:U38"/>
    <mergeCell ref="H35:K35"/>
    <mergeCell ref="H36:J36"/>
    <mergeCell ref="C31:E31"/>
    <mergeCell ref="G31:H31"/>
    <mergeCell ref="I31:K31"/>
    <mergeCell ref="C37:F38"/>
    <mergeCell ref="G20:K22"/>
    <mergeCell ref="H25:K25"/>
    <mergeCell ref="H26:K26"/>
    <mergeCell ref="H29:K29"/>
    <mergeCell ref="H30:K30"/>
    <mergeCell ref="C41:F43"/>
    <mergeCell ref="I41:K41"/>
    <mergeCell ref="N42:P42"/>
    <mergeCell ref="Q42:U42"/>
    <mergeCell ref="I43:K43"/>
    <mergeCell ref="N43:P43"/>
    <mergeCell ref="Q43:U43"/>
    <mergeCell ref="N39:P39"/>
    <mergeCell ref="Q39:U39"/>
    <mergeCell ref="N46:U49"/>
    <mergeCell ref="I47:K47"/>
    <mergeCell ref="I48:K48"/>
    <mergeCell ref="I49:K49"/>
    <mergeCell ref="I40:K40"/>
    <mergeCell ref="Q40:U40"/>
  </mergeCells>
  <printOptions verticalCentered="1"/>
  <pageMargins left="0.59055118110236227" right="0.35433070866141736" top="0.31496062992125984" bottom="0.19685039370078741" header="0.23622047244094491" footer="0.15748031496062992"/>
  <pageSetup paperSize="237" scale="90" orientation="landscape" horizontalDpi="4294967293" r:id="rId1"/>
  <headerFooter alignWithMargins="0"/>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1100-000000000000}">
          <x14:formula1>
            <xm:f>DATABASE!$X$17:$X$19</xm:f>
          </x14:formula1>
          <xm:sqref>K36</xm:sqref>
        </x14:dataValidation>
      </x14:dataValidations>
    </ext>
  </extLst>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rgb="FFFFFF00"/>
  </sheetPr>
  <dimension ref="C2:AD98"/>
  <sheetViews>
    <sheetView topLeftCell="A4" zoomScale="90" zoomScaleNormal="90" workbookViewId="0">
      <selection activeCell="G11" sqref="G11:K11"/>
    </sheetView>
  </sheetViews>
  <sheetFormatPr defaultColWidth="9.140625" defaultRowHeight="12.75" x14ac:dyDescent="0.2"/>
  <cols>
    <col min="1" max="1" width="9.140625" style="33"/>
    <col min="2" max="2" width="4.28515625" style="33" customWidth="1"/>
    <col min="3" max="4" width="2.42578125" style="33" customWidth="1"/>
    <col min="5" max="5" width="6" style="33" customWidth="1"/>
    <col min="6" max="6" width="30.7109375" style="33" customWidth="1"/>
    <col min="7" max="7" width="2.28515625" style="33" customWidth="1"/>
    <col min="8" max="8" width="8.5703125" style="33" customWidth="1"/>
    <col min="9" max="9" width="5.140625" style="33" customWidth="1"/>
    <col min="10" max="10" width="3.5703125" style="33" customWidth="1"/>
    <col min="11" max="11" width="18.42578125" style="33" customWidth="1"/>
    <col min="12" max="12" width="1" style="33" customWidth="1"/>
    <col min="13" max="13" width="3.28515625" style="33" customWidth="1"/>
    <col min="14" max="14" width="11.5703125" style="33" customWidth="1"/>
    <col min="15" max="15" width="1" style="33" customWidth="1"/>
    <col min="16" max="16" width="24.5703125" style="33" customWidth="1"/>
    <col min="17" max="17" width="13.140625" style="33" customWidth="1"/>
    <col min="18" max="18" width="1" style="33" customWidth="1"/>
    <col min="19" max="19" width="1.42578125" style="33" customWidth="1"/>
    <col min="20" max="20" width="1.140625" style="33" customWidth="1"/>
    <col min="21" max="21" width="27.140625" style="33" customWidth="1"/>
    <col min="22" max="16384" width="9.140625" style="33"/>
  </cols>
  <sheetData>
    <row r="2" spans="3:25" ht="17.100000000000001" customHeight="1" x14ac:dyDescent="0.25">
      <c r="C2" s="27"/>
      <c r="D2" s="28"/>
      <c r="E2" s="28"/>
      <c r="F2" s="523" t="s">
        <v>181</v>
      </c>
      <c r="G2" s="523"/>
      <c r="H2" s="523"/>
      <c r="I2" s="523"/>
      <c r="J2" s="523"/>
      <c r="K2" s="523"/>
      <c r="L2" s="29"/>
      <c r="M2" s="27"/>
      <c r="N2" s="29"/>
      <c r="O2" s="29"/>
      <c r="P2" s="29"/>
      <c r="Q2" s="30" t="s">
        <v>182</v>
      </c>
      <c r="R2" s="30"/>
      <c r="S2" s="30"/>
      <c r="T2" s="31" t="s">
        <v>19</v>
      </c>
      <c r="U2" s="32" t="str">
        <f>H25</f>
        <v>Tanjung Redeb</v>
      </c>
    </row>
    <row r="3" spans="3:25" ht="13.5" customHeight="1" x14ac:dyDescent="0.3">
      <c r="C3" s="34"/>
      <c r="D3" s="35"/>
      <c r="E3" s="35"/>
      <c r="F3" s="524" t="s">
        <v>183</v>
      </c>
      <c r="G3" s="524"/>
      <c r="H3" s="524"/>
      <c r="I3" s="524"/>
      <c r="J3" s="524"/>
      <c r="K3" s="524"/>
      <c r="L3" s="36"/>
      <c r="M3" s="34"/>
      <c r="N3" s="36"/>
      <c r="O3" s="36"/>
      <c r="P3" s="36"/>
      <c r="Q3" s="315" t="s">
        <v>184</v>
      </c>
      <c r="R3" s="38"/>
      <c r="S3" s="38"/>
      <c r="T3" s="37" t="s">
        <v>19</v>
      </c>
      <c r="U3" s="39"/>
      <c r="W3" s="36"/>
      <c r="X3" s="40"/>
      <c r="Y3" s="36"/>
    </row>
    <row r="4" spans="3:25" ht="14.1" customHeight="1" x14ac:dyDescent="0.2">
      <c r="C4" s="34"/>
      <c r="D4" s="312"/>
      <c r="E4" s="312"/>
      <c r="F4" s="525" t="s">
        <v>456</v>
      </c>
      <c r="G4" s="526"/>
      <c r="H4" s="526"/>
      <c r="I4" s="526"/>
      <c r="J4" s="526"/>
      <c r="K4" s="526"/>
      <c r="L4" s="36"/>
      <c r="M4" s="41"/>
      <c r="N4" s="38"/>
      <c r="O4" s="38"/>
      <c r="P4" s="38"/>
      <c r="Q4" s="314" t="s">
        <v>185</v>
      </c>
      <c r="R4" s="314"/>
      <c r="S4" s="314"/>
      <c r="T4" s="315" t="s">
        <v>19</v>
      </c>
      <c r="U4" s="317" t="str">
        <f>H29</f>
        <v>16 Maret 2022</v>
      </c>
      <c r="W4" s="36"/>
      <c r="X4" s="40"/>
      <c r="Y4" s="36"/>
    </row>
    <row r="5" spans="3:25" ht="13.5" customHeight="1" x14ac:dyDescent="0.2">
      <c r="C5" s="34"/>
      <c r="D5" s="42"/>
      <c r="E5" s="42"/>
      <c r="F5" s="527" t="s">
        <v>457</v>
      </c>
      <c r="G5" s="527"/>
      <c r="H5" s="527"/>
      <c r="I5" s="527"/>
      <c r="J5" s="527"/>
      <c r="K5" s="527"/>
      <c r="L5" s="36"/>
      <c r="M5" s="41"/>
      <c r="N5" s="38"/>
      <c r="O5" s="38"/>
      <c r="P5" s="38"/>
      <c r="Q5" s="318" t="s">
        <v>186</v>
      </c>
      <c r="R5" s="314"/>
      <c r="S5" s="314"/>
      <c r="T5" s="319" t="s">
        <v>19</v>
      </c>
      <c r="U5" s="320" t="str">
        <f>H26</f>
        <v>Kampung Teluk Semanting dan Tanjung Batu</v>
      </c>
      <c r="W5" s="36"/>
      <c r="X5" s="40"/>
      <c r="Y5" s="36"/>
    </row>
    <row r="6" spans="3:25" ht="27.75" customHeight="1" x14ac:dyDescent="0.2">
      <c r="C6" s="34"/>
      <c r="D6" s="36"/>
      <c r="E6" s="36"/>
      <c r="F6" s="527" t="s">
        <v>458</v>
      </c>
      <c r="G6" s="527"/>
      <c r="H6" s="527"/>
      <c r="I6" s="527"/>
      <c r="J6" s="527"/>
      <c r="K6" s="527"/>
      <c r="L6" s="36"/>
      <c r="M6" s="41"/>
      <c r="N6" s="38"/>
      <c r="O6" s="38"/>
      <c r="P6" s="38"/>
      <c r="Q6" s="45" t="s">
        <v>187</v>
      </c>
      <c r="R6" s="38"/>
      <c r="S6" s="38"/>
      <c r="T6" s="46" t="s">
        <v>19</v>
      </c>
      <c r="U6" s="47" t="str">
        <f>'SPD1'!U6</f>
        <v>Kepala UPTD KPHP Berau Utara</v>
      </c>
      <c r="W6" s="36"/>
      <c r="X6" s="36"/>
      <c r="Y6" s="36"/>
    </row>
    <row r="7" spans="3:25" ht="15" x14ac:dyDescent="0.2">
      <c r="C7" s="34"/>
      <c r="D7" s="48"/>
      <c r="E7" s="48"/>
      <c r="F7" s="522" t="s">
        <v>188</v>
      </c>
      <c r="G7" s="522"/>
      <c r="H7" s="522"/>
      <c r="I7" s="522"/>
      <c r="J7" s="522"/>
      <c r="K7" s="522"/>
      <c r="L7" s="36"/>
      <c r="M7" s="41"/>
      <c r="N7" s="38"/>
      <c r="O7" s="38"/>
      <c r="P7" s="38"/>
      <c r="Q7" s="36"/>
      <c r="R7" s="36"/>
      <c r="S7" s="36"/>
      <c r="T7" s="36"/>
      <c r="U7" s="49"/>
      <c r="W7" s="36"/>
      <c r="X7" s="36"/>
      <c r="Y7" s="36"/>
    </row>
    <row r="8" spans="3:25" x14ac:dyDescent="0.2">
      <c r="C8" s="34"/>
      <c r="D8" s="50"/>
      <c r="E8" s="50"/>
      <c r="F8" s="515" t="s">
        <v>438</v>
      </c>
      <c r="G8" s="515"/>
      <c r="H8" s="515"/>
      <c r="I8" s="515"/>
      <c r="J8" s="515"/>
      <c r="K8" s="515"/>
      <c r="L8" s="36"/>
      <c r="M8" s="41"/>
      <c r="N8" s="38"/>
      <c r="O8" s="38"/>
      <c r="P8" s="38"/>
      <c r="Q8" s="36"/>
      <c r="R8" s="36"/>
      <c r="S8" s="36"/>
      <c r="T8" s="36"/>
      <c r="U8" s="49" t="s">
        <v>189</v>
      </c>
      <c r="W8" s="36"/>
      <c r="X8" s="36"/>
      <c r="Y8" s="36"/>
    </row>
    <row r="9" spans="3:25" x14ac:dyDescent="0.2">
      <c r="C9" s="34"/>
      <c r="D9" s="36"/>
      <c r="E9" s="36"/>
      <c r="F9" s="36"/>
      <c r="G9" s="36"/>
      <c r="H9" s="36"/>
      <c r="I9" s="36"/>
      <c r="J9" s="36"/>
      <c r="K9" s="36"/>
      <c r="L9" s="36"/>
      <c r="M9" s="41"/>
      <c r="N9" s="38"/>
      <c r="O9" s="38"/>
      <c r="P9" s="38"/>
      <c r="Q9" s="38"/>
      <c r="R9" s="38"/>
      <c r="S9" s="38"/>
      <c r="T9" s="38"/>
      <c r="U9" s="325" t="str">
        <f>'SPD1'!U9</f>
        <v>Ir. Alfaret Dapen Simbolon, M.Si</v>
      </c>
      <c r="W9" s="36"/>
      <c r="X9" s="36"/>
      <c r="Y9" s="36"/>
    </row>
    <row r="10" spans="3:25" ht="2.25" customHeight="1" x14ac:dyDescent="0.2">
      <c r="C10" s="27"/>
      <c r="D10" s="29"/>
      <c r="E10" s="29"/>
      <c r="F10" s="29"/>
      <c r="G10" s="27"/>
      <c r="H10" s="29"/>
      <c r="I10" s="29"/>
      <c r="J10" s="29"/>
      <c r="K10" s="51"/>
      <c r="L10" s="36"/>
      <c r="M10" s="52"/>
      <c r="N10" s="30"/>
      <c r="O10" s="30"/>
      <c r="P10" s="30"/>
      <c r="Q10" s="30"/>
      <c r="R10" s="30"/>
      <c r="S10" s="30"/>
      <c r="T10" s="30"/>
      <c r="U10" s="53"/>
      <c r="W10" s="36"/>
      <c r="X10" s="36"/>
      <c r="Y10" s="36"/>
    </row>
    <row r="11" spans="3:25" ht="12" customHeight="1" x14ac:dyDescent="0.2">
      <c r="C11" s="516" t="s">
        <v>190</v>
      </c>
      <c r="D11" s="517"/>
      <c r="E11" s="517"/>
      <c r="F11" s="518"/>
      <c r="G11" s="516" t="str">
        <f>'SPD1'!G11:K11</f>
        <v>Kepala UPTD KPHP Berau Utara.</v>
      </c>
      <c r="H11" s="517"/>
      <c r="I11" s="517"/>
      <c r="J11" s="517"/>
      <c r="K11" s="518"/>
      <c r="L11" s="36"/>
      <c r="M11" s="41" t="s">
        <v>191</v>
      </c>
      <c r="N11" s="38" t="s">
        <v>192</v>
      </c>
      <c r="O11" s="54" t="s">
        <v>19</v>
      </c>
      <c r="P11" s="55" t="str">
        <f>H26</f>
        <v>Kampung Teluk Semanting dan Tanjung Batu</v>
      </c>
      <c r="Q11" s="43" t="s">
        <v>182</v>
      </c>
      <c r="R11" s="44" t="s">
        <v>19</v>
      </c>
      <c r="S11" s="38"/>
      <c r="T11" s="38"/>
      <c r="U11" s="56" t="str">
        <f>P11</f>
        <v>Kampung Teluk Semanting dan Tanjung Batu</v>
      </c>
      <c r="W11" s="36"/>
      <c r="X11" s="36"/>
      <c r="Y11" s="36"/>
    </row>
    <row r="12" spans="3:25" ht="5.0999999999999996" customHeight="1" x14ac:dyDescent="0.2">
      <c r="C12" s="57"/>
      <c r="D12" s="58"/>
      <c r="E12" s="58"/>
      <c r="F12" s="59"/>
      <c r="G12" s="60"/>
      <c r="H12" s="60"/>
      <c r="I12" s="60"/>
      <c r="J12" s="60"/>
      <c r="K12" s="61"/>
      <c r="L12" s="36"/>
      <c r="M12" s="41"/>
      <c r="N12" s="38"/>
      <c r="O12" s="54"/>
      <c r="P12" s="38"/>
      <c r="Q12" s="43"/>
      <c r="R12" s="44"/>
      <c r="S12" s="38"/>
      <c r="T12" s="38"/>
      <c r="U12" s="39"/>
      <c r="W12" s="36"/>
      <c r="X12" s="36"/>
      <c r="Y12" s="36"/>
    </row>
    <row r="13" spans="3:25" x14ac:dyDescent="0.2">
      <c r="C13" s="41"/>
      <c r="D13" s="38"/>
      <c r="E13" s="38"/>
      <c r="F13" s="39"/>
      <c r="G13" s="38"/>
      <c r="H13" s="38"/>
      <c r="I13" s="38"/>
      <c r="J13" s="38"/>
      <c r="K13" s="39"/>
      <c r="L13" s="36"/>
      <c r="M13" s="41"/>
      <c r="N13" s="38" t="s">
        <v>193</v>
      </c>
      <c r="O13" s="54" t="s">
        <v>19</v>
      </c>
      <c r="P13" s="298" t="str">
        <f>H29</f>
        <v>16 Maret 2022</v>
      </c>
      <c r="Q13" s="38" t="s">
        <v>186</v>
      </c>
      <c r="R13" s="44" t="s">
        <v>19</v>
      </c>
      <c r="S13" s="43"/>
      <c r="T13" s="44"/>
      <c r="U13" s="262" t="s">
        <v>121</v>
      </c>
      <c r="W13" s="36"/>
      <c r="X13" s="36"/>
      <c r="Y13" s="36"/>
    </row>
    <row r="14" spans="3:25" x14ac:dyDescent="0.2">
      <c r="C14" s="41" t="s">
        <v>194</v>
      </c>
      <c r="D14" s="38"/>
      <c r="E14" s="38"/>
      <c r="F14" s="39"/>
      <c r="G14" s="519" t="e">
        <f>VLOOKUP(SPT!#REF!,DATABASE!J3:K68,2,FALSE)</f>
        <v>#REF!</v>
      </c>
      <c r="H14" s="513"/>
      <c r="I14" s="513"/>
      <c r="J14" s="513"/>
      <c r="K14" s="514"/>
      <c r="L14" s="36"/>
      <c r="M14" s="41"/>
      <c r="N14" s="38" t="s">
        <v>187</v>
      </c>
      <c r="O14" s="54" t="s">
        <v>19</v>
      </c>
      <c r="P14" s="38"/>
      <c r="Q14" s="38" t="s">
        <v>185</v>
      </c>
      <c r="R14" s="44" t="s">
        <v>19</v>
      </c>
      <c r="S14" s="44"/>
      <c r="T14" s="44"/>
      <c r="U14" s="299" t="s">
        <v>121</v>
      </c>
      <c r="W14" s="40"/>
      <c r="X14" s="36"/>
      <c r="Y14" s="36"/>
    </row>
    <row r="15" spans="3:25" x14ac:dyDescent="0.2">
      <c r="C15" s="62"/>
      <c r="D15" s="63"/>
      <c r="E15" s="63"/>
      <c r="F15" s="64"/>
      <c r="G15" s="63"/>
      <c r="H15" s="63"/>
      <c r="I15" s="63"/>
      <c r="J15" s="63"/>
      <c r="K15" s="64"/>
      <c r="L15" s="36"/>
      <c r="M15" s="41"/>
      <c r="N15" s="38"/>
      <c r="O15" s="38"/>
      <c r="P15" s="38"/>
      <c r="Q15" s="43" t="s">
        <v>195</v>
      </c>
      <c r="R15" s="44" t="s">
        <v>19</v>
      </c>
      <c r="S15" s="44"/>
      <c r="T15" s="44"/>
      <c r="U15" s="39"/>
      <c r="W15" s="40"/>
      <c r="X15" s="36"/>
      <c r="Y15" s="36"/>
    </row>
    <row r="16" spans="3:25" x14ac:dyDescent="0.2">
      <c r="C16" s="41" t="s">
        <v>196</v>
      </c>
      <c r="D16" s="38" t="s">
        <v>197</v>
      </c>
      <c r="E16" s="38"/>
      <c r="F16" s="39"/>
      <c r="G16" s="38" t="s">
        <v>196</v>
      </c>
      <c r="H16" s="520" t="e">
        <f>VLOOKUP(G14,DATABASE!K3:L68,2,FALSE)</f>
        <v>#REF!</v>
      </c>
      <c r="I16" s="520"/>
      <c r="J16" s="520"/>
      <c r="K16" s="521"/>
      <c r="L16" s="36"/>
      <c r="M16" s="41"/>
      <c r="N16" s="38"/>
      <c r="O16" s="38"/>
      <c r="P16" s="38"/>
      <c r="Q16" s="38"/>
      <c r="R16" s="38"/>
      <c r="S16" s="44"/>
      <c r="T16" s="44"/>
      <c r="U16" s="39"/>
      <c r="W16" s="40"/>
      <c r="X16" s="36"/>
      <c r="Y16" s="36"/>
    </row>
    <row r="17" spans="3:30" ht="12.75" customHeight="1" x14ac:dyDescent="0.2">
      <c r="C17" s="41" t="s">
        <v>198</v>
      </c>
      <c r="D17" s="38" t="s">
        <v>7</v>
      </c>
      <c r="E17" s="38"/>
      <c r="F17" s="39"/>
      <c r="G17" s="38" t="s">
        <v>198</v>
      </c>
      <c r="H17" s="505" t="e">
        <f>VLOOKUP(G14,DATABASE!M3:N68,2,FALSE)</f>
        <v>#REF!</v>
      </c>
      <c r="I17" s="505"/>
      <c r="J17" s="505"/>
      <c r="K17" s="506"/>
      <c r="L17" s="36"/>
      <c r="M17" s="41"/>
      <c r="N17" s="38"/>
      <c r="O17" s="38"/>
      <c r="P17" s="38"/>
      <c r="Q17" s="38"/>
      <c r="R17" s="38"/>
      <c r="S17" s="38"/>
      <c r="T17" s="38"/>
      <c r="U17" s="39"/>
      <c r="X17" s="36"/>
      <c r="Y17" s="36"/>
      <c r="AD17" s="65" t="s">
        <v>199</v>
      </c>
    </row>
    <row r="18" spans="3:30" x14ac:dyDescent="0.2">
      <c r="C18" s="41"/>
      <c r="D18" s="38"/>
      <c r="E18" s="38"/>
      <c r="F18" s="39"/>
      <c r="G18" s="38"/>
      <c r="H18" s="505"/>
      <c r="I18" s="505"/>
      <c r="J18" s="505"/>
      <c r="K18" s="506"/>
      <c r="L18" s="36"/>
      <c r="M18" s="62"/>
      <c r="N18" s="63"/>
      <c r="O18" s="63"/>
      <c r="P18" s="63"/>
      <c r="Q18" s="63"/>
      <c r="R18" s="63"/>
      <c r="S18" s="63"/>
      <c r="T18" s="63"/>
      <c r="U18" s="64"/>
      <c r="W18" s="40"/>
      <c r="X18" s="36"/>
      <c r="Y18" s="36"/>
    </row>
    <row r="19" spans="3:30" ht="14.25" x14ac:dyDescent="0.2">
      <c r="C19" s="62" t="s">
        <v>200</v>
      </c>
      <c r="D19" s="63" t="s">
        <v>201</v>
      </c>
      <c r="E19" s="63"/>
      <c r="F19" s="64"/>
      <c r="G19" s="63" t="s">
        <v>200</v>
      </c>
      <c r="H19" s="63"/>
      <c r="I19" s="63"/>
      <c r="J19" s="63"/>
      <c r="K19" s="64"/>
      <c r="L19" s="36"/>
      <c r="M19" s="41" t="s">
        <v>202</v>
      </c>
      <c r="N19" s="38" t="s">
        <v>192</v>
      </c>
      <c r="O19" s="54" t="s">
        <v>19</v>
      </c>
      <c r="P19" s="38"/>
      <c r="Q19" s="43" t="s">
        <v>182</v>
      </c>
      <c r="R19" s="44" t="s">
        <v>19</v>
      </c>
      <c r="S19" s="38"/>
      <c r="T19" s="38"/>
      <c r="U19" s="39"/>
      <c r="W19" s="66"/>
      <c r="X19" s="36"/>
      <c r="Y19" s="36"/>
    </row>
    <row r="20" spans="3:30" ht="14.25" customHeight="1" x14ac:dyDescent="0.2">
      <c r="C20" s="67" t="s">
        <v>203</v>
      </c>
      <c r="D20" s="38"/>
      <c r="E20" s="38"/>
      <c r="F20" s="39"/>
      <c r="G20" s="507" t="str">
        <f>SPT!F31</f>
        <v>Melaksanakan Perjalanan Dinas Koordinasi Penyusunan Rencana Pengelolaan KPH, (Pengumpulan Data Sosial)</v>
      </c>
      <c r="H20" s="508"/>
      <c r="I20" s="508"/>
      <c r="J20" s="508"/>
      <c r="K20" s="509"/>
      <c r="L20" s="36"/>
      <c r="M20" s="41"/>
      <c r="N20" s="68" t="s">
        <v>193</v>
      </c>
      <c r="O20" s="69" t="s">
        <v>19</v>
      </c>
      <c r="P20" s="38"/>
      <c r="Q20" s="68" t="s">
        <v>186</v>
      </c>
      <c r="R20" s="46" t="s">
        <v>19</v>
      </c>
      <c r="S20" s="38"/>
      <c r="T20" s="38"/>
      <c r="U20" s="39"/>
      <c r="X20" s="70"/>
    </row>
    <row r="21" spans="3:30" ht="14.25" customHeight="1" x14ac:dyDescent="0.2">
      <c r="C21" s="41"/>
      <c r="D21" s="38"/>
      <c r="E21" s="38"/>
      <c r="F21" s="39"/>
      <c r="G21" s="510"/>
      <c r="H21" s="505"/>
      <c r="I21" s="505"/>
      <c r="J21" s="505"/>
      <c r="K21" s="506"/>
      <c r="L21" s="36"/>
      <c r="M21" s="41"/>
      <c r="N21" s="68" t="s">
        <v>187</v>
      </c>
      <c r="O21" s="69" t="s">
        <v>19</v>
      </c>
      <c r="P21" s="38"/>
      <c r="Q21" s="68" t="s">
        <v>185</v>
      </c>
      <c r="R21" s="46" t="s">
        <v>19</v>
      </c>
      <c r="S21" s="38"/>
      <c r="T21" s="38"/>
      <c r="U21" s="39"/>
    </row>
    <row r="22" spans="3:30" ht="14.25" customHeight="1" x14ac:dyDescent="0.2">
      <c r="C22" s="41"/>
      <c r="D22" s="38"/>
      <c r="E22" s="38"/>
      <c r="F22" s="39"/>
      <c r="G22" s="510"/>
      <c r="H22" s="505"/>
      <c r="I22" s="505"/>
      <c r="J22" s="505"/>
      <c r="K22" s="506"/>
      <c r="L22" s="36"/>
      <c r="M22" s="41"/>
      <c r="N22" s="38"/>
      <c r="O22" s="38"/>
      <c r="P22" s="38"/>
      <c r="Q22" s="45" t="s">
        <v>195</v>
      </c>
      <c r="R22" s="46" t="s">
        <v>19</v>
      </c>
      <c r="S22" s="38"/>
      <c r="T22" s="38"/>
      <c r="U22" s="39"/>
    </row>
    <row r="23" spans="3:30" ht="5.0999999999999996" customHeight="1" x14ac:dyDescent="0.2">
      <c r="C23" s="62"/>
      <c r="D23" s="63"/>
      <c r="E23" s="63"/>
      <c r="F23" s="64"/>
      <c r="G23" s="71"/>
      <c r="H23" s="72"/>
      <c r="I23" s="72"/>
      <c r="J23" s="72"/>
      <c r="K23" s="73"/>
      <c r="L23" s="36"/>
      <c r="M23" s="41"/>
      <c r="N23" s="38"/>
      <c r="O23" s="38"/>
      <c r="P23" s="38"/>
      <c r="Q23" s="38"/>
      <c r="R23" s="38"/>
      <c r="S23" s="38"/>
      <c r="T23" s="38"/>
      <c r="U23" s="39"/>
    </row>
    <row r="24" spans="3:30" x14ac:dyDescent="0.2">
      <c r="C24" s="74" t="s">
        <v>204</v>
      </c>
      <c r="D24" s="75"/>
      <c r="E24" s="75"/>
      <c r="F24" s="76"/>
      <c r="G24" s="75"/>
      <c r="H24" s="75" t="s">
        <v>205</v>
      </c>
      <c r="I24" s="75"/>
      <c r="J24" s="75"/>
      <c r="K24" s="76"/>
      <c r="L24" s="36"/>
      <c r="M24" s="41"/>
      <c r="N24" s="38"/>
      <c r="O24" s="38"/>
      <c r="P24" s="38"/>
      <c r="Q24" s="38"/>
      <c r="R24" s="38"/>
      <c r="S24" s="38"/>
      <c r="T24" s="38"/>
      <c r="U24" s="39"/>
    </row>
    <row r="25" spans="3:30" x14ac:dyDescent="0.2">
      <c r="C25" s="41" t="s">
        <v>196</v>
      </c>
      <c r="D25" s="38" t="s">
        <v>206</v>
      </c>
      <c r="E25" s="38"/>
      <c r="F25" s="39"/>
      <c r="G25" s="38" t="s">
        <v>196</v>
      </c>
      <c r="H25" s="511" t="s">
        <v>207</v>
      </c>
      <c r="I25" s="511"/>
      <c r="J25" s="511"/>
      <c r="K25" s="512"/>
      <c r="L25" s="36"/>
      <c r="M25" s="41"/>
      <c r="N25" s="38"/>
      <c r="O25" s="38"/>
      <c r="P25" s="38"/>
      <c r="Q25" s="38"/>
      <c r="R25" s="38"/>
      <c r="S25" s="38"/>
      <c r="T25" s="38"/>
      <c r="U25" s="39"/>
    </row>
    <row r="26" spans="3:30" x14ac:dyDescent="0.2">
      <c r="C26" s="41" t="s">
        <v>198</v>
      </c>
      <c r="D26" s="38" t="s">
        <v>208</v>
      </c>
      <c r="E26" s="38"/>
      <c r="F26" s="39"/>
      <c r="G26" s="38" t="s">
        <v>198</v>
      </c>
      <c r="H26" s="513" t="str">
        <f>SPT!F32</f>
        <v>Kampung Teluk Semanting dan Tanjung Batu</v>
      </c>
      <c r="I26" s="513"/>
      <c r="J26" s="513"/>
      <c r="K26" s="514"/>
      <c r="L26" s="36"/>
      <c r="M26" s="77"/>
      <c r="N26" s="78"/>
      <c r="O26" s="78"/>
      <c r="P26" s="63"/>
      <c r="Q26" s="78"/>
      <c r="R26" s="78"/>
      <c r="S26" s="63"/>
      <c r="T26" s="63"/>
      <c r="U26" s="64"/>
    </row>
    <row r="27" spans="3:30" x14ac:dyDescent="0.2">
      <c r="C27" s="62"/>
      <c r="D27" s="63"/>
      <c r="E27" s="63"/>
      <c r="F27" s="64"/>
      <c r="G27" s="63"/>
      <c r="H27" s="63"/>
      <c r="I27" s="63"/>
      <c r="J27" s="63"/>
      <c r="K27" s="64"/>
      <c r="L27" s="36"/>
      <c r="M27" s="41" t="s">
        <v>209</v>
      </c>
      <c r="N27" s="38" t="s">
        <v>192</v>
      </c>
      <c r="O27" s="54" t="s">
        <v>19</v>
      </c>
      <c r="P27" s="38"/>
      <c r="Q27" s="43" t="s">
        <v>182</v>
      </c>
      <c r="R27" s="44" t="s">
        <v>19</v>
      </c>
      <c r="S27" s="38"/>
      <c r="T27" s="38"/>
      <c r="U27" s="39"/>
    </row>
    <row r="28" spans="3:30" x14ac:dyDescent="0.2">
      <c r="C28" s="41" t="s">
        <v>196</v>
      </c>
      <c r="D28" s="38" t="s">
        <v>210</v>
      </c>
      <c r="E28" s="38"/>
      <c r="F28" s="39"/>
      <c r="G28" s="38" t="s">
        <v>196</v>
      </c>
      <c r="H28" s="38" t="str">
        <f>SPT!F33</f>
        <v>3 (Tiga) Hari</v>
      </c>
      <c r="I28" s="38"/>
      <c r="J28" s="38"/>
      <c r="K28" s="39"/>
      <c r="L28" s="36"/>
      <c r="M28" s="41"/>
      <c r="N28" s="38" t="s">
        <v>193</v>
      </c>
      <c r="O28" s="54" t="s">
        <v>19</v>
      </c>
      <c r="P28" s="38"/>
      <c r="Q28" s="38" t="s">
        <v>186</v>
      </c>
      <c r="R28" s="44" t="s">
        <v>19</v>
      </c>
      <c r="S28" s="38"/>
      <c r="T28" s="38"/>
      <c r="U28" s="39"/>
    </row>
    <row r="29" spans="3:30" ht="15.75" customHeight="1" x14ac:dyDescent="0.2">
      <c r="C29" s="41" t="s">
        <v>198</v>
      </c>
      <c r="D29" s="38" t="s">
        <v>211</v>
      </c>
      <c r="E29" s="38"/>
      <c r="F29" s="39"/>
      <c r="G29" s="38" t="s">
        <v>198</v>
      </c>
      <c r="H29" s="528" t="str">
        <f>SPT!F34</f>
        <v>16 Maret 2022</v>
      </c>
      <c r="I29" s="528"/>
      <c r="J29" s="528"/>
      <c r="K29" s="529"/>
      <c r="L29" s="36"/>
      <c r="M29" s="41"/>
      <c r="N29" s="38" t="s">
        <v>187</v>
      </c>
      <c r="O29" s="54" t="s">
        <v>19</v>
      </c>
      <c r="P29" s="38"/>
      <c r="Q29" s="68" t="s">
        <v>185</v>
      </c>
      <c r="R29" s="46" t="s">
        <v>19</v>
      </c>
      <c r="S29" s="38"/>
      <c r="T29" s="38"/>
      <c r="U29" s="39"/>
    </row>
    <row r="30" spans="3:30" x14ac:dyDescent="0.2">
      <c r="C30" s="62" t="s">
        <v>200</v>
      </c>
      <c r="D30" s="63" t="s">
        <v>212</v>
      </c>
      <c r="E30" s="63"/>
      <c r="F30" s="64"/>
      <c r="G30" s="63" t="s">
        <v>200</v>
      </c>
      <c r="H30" s="528" t="str">
        <f>SPT!H34</f>
        <v>18 Maret 2022</v>
      </c>
      <c r="I30" s="528"/>
      <c r="J30" s="528"/>
      <c r="K30" s="529"/>
      <c r="L30" s="36"/>
      <c r="M30" s="41"/>
      <c r="N30" s="38"/>
      <c r="O30" s="38"/>
      <c r="P30" s="38"/>
      <c r="Q30" s="45" t="s">
        <v>195</v>
      </c>
      <c r="R30" s="37" t="s">
        <v>19</v>
      </c>
      <c r="S30" s="38"/>
      <c r="T30" s="38"/>
      <c r="U30" s="39"/>
    </row>
    <row r="31" spans="3:30" ht="14.45" customHeight="1" x14ac:dyDescent="0.2">
      <c r="C31" s="558" t="s">
        <v>213</v>
      </c>
      <c r="D31" s="559"/>
      <c r="E31" s="559"/>
      <c r="F31" s="297" t="s">
        <v>214</v>
      </c>
      <c r="G31" s="558" t="s">
        <v>215</v>
      </c>
      <c r="H31" s="566"/>
      <c r="I31" s="559" t="s">
        <v>216</v>
      </c>
      <c r="J31" s="559"/>
      <c r="K31" s="566"/>
      <c r="L31" s="36"/>
      <c r="M31" s="41"/>
      <c r="N31" s="38"/>
      <c r="O31" s="38"/>
      <c r="P31" s="38"/>
      <c r="Q31" s="38"/>
      <c r="R31" s="38"/>
      <c r="S31" s="38"/>
      <c r="T31" s="38"/>
      <c r="U31" s="39"/>
    </row>
    <row r="32" spans="3:30" ht="6" customHeight="1" x14ac:dyDescent="0.2">
      <c r="C32" s="41"/>
      <c r="D32" s="38"/>
      <c r="E32" s="38"/>
      <c r="F32" s="39"/>
      <c r="G32" s="41"/>
      <c r="H32" s="310"/>
      <c r="I32" s="309"/>
      <c r="J32" s="552"/>
      <c r="K32" s="553"/>
      <c r="L32" s="36"/>
      <c r="M32" s="41"/>
      <c r="N32" s="38"/>
      <c r="O32" s="38"/>
      <c r="P32" s="38"/>
      <c r="Q32" s="38"/>
      <c r="R32" s="38"/>
      <c r="S32" s="38"/>
      <c r="T32" s="38"/>
      <c r="U32" s="39"/>
    </row>
    <row r="33" spans="3:21" ht="6" customHeight="1" x14ac:dyDescent="0.2">
      <c r="C33" s="62"/>
      <c r="D33" s="63"/>
      <c r="E33" s="63"/>
      <c r="F33" s="64"/>
      <c r="G33" s="62"/>
      <c r="H33" s="308"/>
      <c r="I33" s="307"/>
      <c r="J33" s="549"/>
      <c r="K33" s="554"/>
      <c r="L33" s="36"/>
      <c r="M33" s="77"/>
      <c r="N33" s="78"/>
      <c r="O33" s="78"/>
      <c r="P33" s="78"/>
      <c r="Q33" s="79"/>
      <c r="R33" s="63"/>
      <c r="S33" s="63"/>
      <c r="T33" s="63"/>
      <c r="U33" s="64"/>
    </row>
    <row r="34" spans="3:21" ht="12.75" customHeight="1" x14ac:dyDescent="0.2">
      <c r="C34" s="41" t="s">
        <v>217</v>
      </c>
      <c r="D34" s="38"/>
      <c r="E34" s="38"/>
      <c r="F34" s="39"/>
      <c r="G34" s="38"/>
      <c r="H34" s="38"/>
      <c r="I34" s="38"/>
      <c r="J34" s="38"/>
      <c r="K34" s="39"/>
      <c r="L34" s="36"/>
      <c r="M34" s="41" t="s">
        <v>218</v>
      </c>
      <c r="N34" s="38" t="s">
        <v>219</v>
      </c>
      <c r="O34" s="37"/>
      <c r="P34" s="43" t="s">
        <v>207</v>
      </c>
      <c r="Q34" s="534" t="s">
        <v>220</v>
      </c>
      <c r="R34" s="534"/>
      <c r="S34" s="534"/>
      <c r="T34" s="534"/>
      <c r="U34" s="535"/>
    </row>
    <row r="35" spans="3:21" x14ac:dyDescent="0.2">
      <c r="C35" s="41" t="s">
        <v>196</v>
      </c>
      <c r="D35" s="38" t="s">
        <v>221</v>
      </c>
      <c r="E35" s="38"/>
      <c r="F35" s="39"/>
      <c r="G35" s="314" t="s">
        <v>196</v>
      </c>
      <c r="H35" s="517" t="s">
        <v>222</v>
      </c>
      <c r="I35" s="517"/>
      <c r="J35" s="517"/>
      <c r="K35" s="518"/>
      <c r="L35" s="36"/>
      <c r="M35" s="41"/>
      <c r="N35" s="37" t="s">
        <v>223</v>
      </c>
      <c r="O35" s="38"/>
      <c r="P35" s="38"/>
      <c r="Q35" s="536"/>
      <c r="R35" s="536"/>
      <c r="S35" s="536"/>
      <c r="T35" s="536"/>
      <c r="U35" s="537"/>
    </row>
    <row r="36" spans="3:21" x14ac:dyDescent="0.2">
      <c r="C36" s="62" t="s">
        <v>198</v>
      </c>
      <c r="D36" s="63" t="s">
        <v>224</v>
      </c>
      <c r="E36" s="63"/>
      <c r="F36" s="64"/>
      <c r="G36" s="313" t="s">
        <v>198</v>
      </c>
      <c r="H36" s="567" t="str">
        <f>VLOOKUP(SPT!C12,DATABASE!W103:X122,2,FALSE)</f>
        <v>3.28.03.1.02.01</v>
      </c>
      <c r="I36" s="567"/>
      <c r="J36" s="567"/>
      <c r="K36" s="316" t="s">
        <v>433</v>
      </c>
      <c r="L36" s="36"/>
      <c r="M36" s="41"/>
      <c r="N36" s="38" t="s">
        <v>225</v>
      </c>
      <c r="O36" s="38"/>
      <c r="P36" s="38"/>
      <c r="Q36" s="536"/>
      <c r="R36" s="536"/>
      <c r="S36" s="536"/>
      <c r="T36" s="536"/>
      <c r="U36" s="537"/>
    </row>
    <row r="37" spans="3:21" ht="5.0999999999999996" customHeight="1" x14ac:dyDescent="0.2">
      <c r="C37" s="560" t="s">
        <v>226</v>
      </c>
      <c r="D37" s="561"/>
      <c r="E37" s="561"/>
      <c r="F37" s="562"/>
      <c r="G37" s="38"/>
      <c r="H37" s="38"/>
      <c r="I37" s="38"/>
      <c r="J37" s="38"/>
      <c r="K37" s="39"/>
      <c r="L37" s="36"/>
      <c r="M37" s="41"/>
      <c r="N37" s="38"/>
      <c r="O37" s="38"/>
      <c r="P37" s="38"/>
      <c r="Q37" s="536"/>
      <c r="R37" s="536"/>
      <c r="S37" s="536"/>
      <c r="T37" s="536"/>
      <c r="U37" s="537"/>
    </row>
    <row r="38" spans="3:21" x14ac:dyDescent="0.2">
      <c r="C38" s="563"/>
      <c r="D38" s="564"/>
      <c r="E38" s="564"/>
      <c r="F38" s="565"/>
      <c r="G38" s="38"/>
      <c r="H38" s="38"/>
      <c r="I38" s="38"/>
      <c r="J38" s="38"/>
      <c r="K38" s="39"/>
      <c r="L38" s="36"/>
      <c r="M38" s="41"/>
      <c r="N38" s="38"/>
      <c r="O38" s="38"/>
      <c r="P38" s="38"/>
      <c r="Q38" s="536"/>
      <c r="R38" s="536"/>
      <c r="S38" s="536"/>
      <c r="T38" s="536"/>
      <c r="U38" s="537"/>
    </row>
    <row r="39" spans="3:21" x14ac:dyDescent="0.2">
      <c r="C39" s="52"/>
      <c r="D39" s="30"/>
      <c r="E39" s="30"/>
      <c r="F39" s="53"/>
      <c r="G39" s="30"/>
      <c r="H39" s="30"/>
      <c r="I39" s="30"/>
      <c r="J39" s="30"/>
      <c r="K39" s="53"/>
      <c r="L39" s="36"/>
      <c r="M39" s="41"/>
      <c r="N39" s="538" t="str">
        <f>I43</f>
        <v>Kuasa Pengguna Anggaran</v>
      </c>
      <c r="O39" s="538"/>
      <c r="P39" s="538"/>
      <c r="Q39" s="539" t="s">
        <v>227</v>
      </c>
      <c r="R39" s="539"/>
      <c r="S39" s="539"/>
      <c r="T39" s="539"/>
      <c r="U39" s="540"/>
    </row>
    <row r="40" spans="3:21" ht="14.45" customHeight="1" x14ac:dyDescent="0.2">
      <c r="C40" s="80" t="s">
        <v>228</v>
      </c>
      <c r="D40" s="38"/>
      <c r="E40" s="38"/>
      <c r="F40" s="39"/>
      <c r="G40" s="38"/>
      <c r="H40" s="38"/>
      <c r="I40" s="513" t="s">
        <v>13</v>
      </c>
      <c r="J40" s="513"/>
      <c r="K40" s="514"/>
      <c r="L40" s="36"/>
      <c r="M40" s="41"/>
      <c r="N40" s="38"/>
      <c r="O40" s="38"/>
      <c r="P40" s="38"/>
      <c r="Q40" s="538"/>
      <c r="R40" s="538"/>
      <c r="S40" s="538"/>
      <c r="T40" s="538"/>
      <c r="U40" s="541"/>
    </row>
    <row r="41" spans="3:21" ht="14.45" customHeight="1" x14ac:dyDescent="0.2">
      <c r="C41" s="555" t="s">
        <v>229</v>
      </c>
      <c r="D41" s="530"/>
      <c r="E41" s="530"/>
      <c r="F41" s="531"/>
      <c r="G41" s="38"/>
      <c r="H41" s="38"/>
      <c r="I41" s="513" t="str">
        <f>SPT!H40</f>
        <v>Pada tanggal :             Maret 2022</v>
      </c>
      <c r="J41" s="513"/>
      <c r="K41" s="514"/>
      <c r="L41" s="36"/>
      <c r="M41" s="41"/>
      <c r="N41" s="38"/>
      <c r="O41" s="38"/>
      <c r="P41" s="38"/>
      <c r="Q41" s="38"/>
      <c r="R41" s="38"/>
      <c r="S41" s="38"/>
      <c r="T41" s="38"/>
      <c r="U41" s="39"/>
    </row>
    <row r="42" spans="3:21" x14ac:dyDescent="0.2">
      <c r="C42" s="555"/>
      <c r="D42" s="530"/>
      <c r="E42" s="530"/>
      <c r="F42" s="531"/>
      <c r="G42" s="38"/>
      <c r="H42" s="38"/>
      <c r="I42" s="38"/>
      <c r="J42" s="38"/>
      <c r="K42" s="49"/>
      <c r="L42" s="36"/>
      <c r="M42" s="41"/>
      <c r="N42" s="556" t="str">
        <f>I47</f>
        <v>Farhani Aini, S.Hut</v>
      </c>
      <c r="O42" s="556"/>
      <c r="P42" s="557"/>
      <c r="Q42" s="557" t="str">
        <f>'SPD1'!Q42:U42</f>
        <v>Ir. Alfaret Dapen Simbolon, M.Si</v>
      </c>
      <c r="R42" s="557"/>
      <c r="S42" s="557"/>
      <c r="T42" s="557"/>
      <c r="U42" s="556"/>
    </row>
    <row r="43" spans="3:21" ht="14.45" customHeight="1" x14ac:dyDescent="0.2">
      <c r="C43" s="555"/>
      <c r="D43" s="530"/>
      <c r="E43" s="530"/>
      <c r="F43" s="531"/>
      <c r="G43" s="38"/>
      <c r="H43" s="38"/>
      <c r="I43" s="550" t="s">
        <v>230</v>
      </c>
      <c r="J43" s="550"/>
      <c r="K43" s="551"/>
      <c r="L43" s="36"/>
      <c r="M43" s="62"/>
      <c r="N43" s="549" t="str">
        <f>I49</f>
        <v>NIP. 19730527 199903 1 004</v>
      </c>
      <c r="O43" s="549"/>
      <c r="P43" s="549"/>
      <c r="Q43" s="549" t="str">
        <f>'SPD1'!Q43:U43</f>
        <v>NIP. 19640410 199203 1 013</v>
      </c>
      <c r="R43" s="549"/>
      <c r="S43" s="549"/>
      <c r="T43" s="549"/>
      <c r="U43" s="554"/>
    </row>
    <row r="44" spans="3:21" x14ac:dyDescent="0.2">
      <c r="C44" s="41"/>
      <c r="D44" s="38"/>
      <c r="E44" s="38"/>
      <c r="F44" s="39"/>
      <c r="G44" s="38"/>
      <c r="H44" s="38"/>
      <c r="I44" s="38"/>
      <c r="J44" s="38"/>
      <c r="K44" s="300"/>
      <c r="L44" s="36"/>
      <c r="M44" s="74" t="s">
        <v>231</v>
      </c>
      <c r="N44" s="75" t="s">
        <v>232</v>
      </c>
      <c r="O44" s="81"/>
      <c r="P44" s="38"/>
      <c r="Q44" s="38"/>
      <c r="R44" s="78"/>
      <c r="S44" s="38"/>
      <c r="T44" s="38"/>
      <c r="U44" s="39"/>
    </row>
    <row r="45" spans="3:21" x14ac:dyDescent="0.2">
      <c r="C45" s="41"/>
      <c r="D45" s="38"/>
      <c r="E45" s="38"/>
      <c r="F45" s="39"/>
      <c r="G45" s="38"/>
      <c r="H45" s="38"/>
      <c r="I45" s="38"/>
      <c r="J45" s="38"/>
      <c r="K45" s="49"/>
      <c r="L45" s="36"/>
      <c r="M45" s="41" t="s">
        <v>233</v>
      </c>
      <c r="N45" s="82" t="s">
        <v>234</v>
      </c>
      <c r="O45" s="30"/>
      <c r="P45" s="30"/>
      <c r="Q45" s="30"/>
      <c r="R45" s="30"/>
      <c r="S45" s="30"/>
      <c r="T45" s="30"/>
      <c r="U45" s="53"/>
    </row>
    <row r="46" spans="3:21" x14ac:dyDescent="0.2">
      <c r="C46" s="41"/>
      <c r="D46" s="38"/>
      <c r="E46" s="38"/>
      <c r="F46" s="39"/>
      <c r="G46" s="38"/>
      <c r="H46" s="38"/>
      <c r="I46" s="38"/>
      <c r="J46" s="38"/>
      <c r="K46" s="300"/>
      <c r="L46" s="36"/>
      <c r="M46" s="34"/>
      <c r="N46" s="530" t="s">
        <v>235</v>
      </c>
      <c r="O46" s="530"/>
      <c r="P46" s="530"/>
      <c r="Q46" s="530"/>
      <c r="R46" s="530"/>
      <c r="S46" s="530"/>
      <c r="T46" s="530"/>
      <c r="U46" s="531"/>
    </row>
    <row r="47" spans="3:21" ht="14.45" customHeight="1" x14ac:dyDescent="0.2">
      <c r="C47" s="41"/>
      <c r="D47" s="38"/>
      <c r="E47" s="38"/>
      <c r="F47" s="39"/>
      <c r="G47" s="38"/>
      <c r="H47" s="38"/>
      <c r="I47" s="557" t="str">
        <f>'SPD1'!I47:K47</f>
        <v>Farhani Aini, S.Hut</v>
      </c>
      <c r="J47" s="557"/>
      <c r="K47" s="556"/>
      <c r="L47" s="36"/>
      <c r="M47" s="34"/>
      <c r="N47" s="530"/>
      <c r="O47" s="530"/>
      <c r="P47" s="530"/>
      <c r="Q47" s="530"/>
      <c r="R47" s="530"/>
      <c r="S47" s="530"/>
      <c r="T47" s="530"/>
      <c r="U47" s="531"/>
    </row>
    <row r="48" spans="3:21" ht="14.45" customHeight="1" x14ac:dyDescent="0.2">
      <c r="C48" s="41"/>
      <c r="D48" s="38"/>
      <c r="E48" s="38"/>
      <c r="F48" s="39"/>
      <c r="G48" s="38"/>
      <c r="H48" s="38"/>
      <c r="I48" s="538" t="str">
        <f>'SPD1'!I48:K48</f>
        <v>Penata Tk.I/ III.d</v>
      </c>
      <c r="J48" s="538"/>
      <c r="K48" s="541"/>
      <c r="L48" s="36"/>
      <c r="M48" s="34"/>
      <c r="N48" s="530"/>
      <c r="O48" s="530"/>
      <c r="P48" s="530"/>
      <c r="Q48" s="530"/>
      <c r="R48" s="530"/>
      <c r="S48" s="530"/>
      <c r="T48" s="530"/>
      <c r="U48" s="531"/>
    </row>
    <row r="49" spans="3:21" ht="14.45" customHeight="1" x14ac:dyDescent="0.2">
      <c r="C49" s="41"/>
      <c r="D49" s="38"/>
      <c r="E49" s="38"/>
      <c r="F49" s="39"/>
      <c r="G49" s="38"/>
      <c r="H49" s="38"/>
      <c r="I49" s="549" t="str">
        <f>'SPD1'!I49:K49</f>
        <v>NIP. 19730527 199903 1 004</v>
      </c>
      <c r="J49" s="549"/>
      <c r="K49" s="554"/>
      <c r="L49" s="36"/>
      <c r="M49" s="34"/>
      <c r="N49" s="530"/>
      <c r="O49" s="530"/>
      <c r="P49" s="530"/>
      <c r="Q49" s="530"/>
      <c r="R49" s="530"/>
      <c r="S49" s="530"/>
      <c r="T49" s="530"/>
      <c r="U49" s="531"/>
    </row>
    <row r="50" spans="3:21" x14ac:dyDescent="0.2">
      <c r="C50" s="30"/>
      <c r="D50" s="30"/>
      <c r="E50" s="30"/>
      <c r="F50" s="30"/>
      <c r="G50" s="30"/>
      <c r="H50" s="30"/>
      <c r="I50" s="30"/>
      <c r="J50" s="30"/>
      <c r="K50" s="29"/>
      <c r="L50" s="29"/>
      <c r="M50" s="29"/>
      <c r="N50" s="29"/>
      <c r="O50" s="29"/>
      <c r="P50" s="29"/>
      <c r="Q50" s="29"/>
      <c r="R50" s="29"/>
      <c r="S50" s="29"/>
      <c r="T50" s="29"/>
      <c r="U50" s="29"/>
    </row>
    <row r="69" ht="12.75" customHeight="1" x14ac:dyDescent="0.2"/>
    <row r="86" ht="12.75" customHeight="1" x14ac:dyDescent="0.2"/>
    <row r="93" ht="12.75" customHeight="1" x14ac:dyDescent="0.2"/>
    <row r="98" ht="12.75" customHeight="1" x14ac:dyDescent="0.2"/>
  </sheetData>
  <dataConsolidate link="1"/>
  <mergeCells count="40">
    <mergeCell ref="H17:K18"/>
    <mergeCell ref="F7:K7"/>
    <mergeCell ref="F2:K2"/>
    <mergeCell ref="F3:K3"/>
    <mergeCell ref="F4:K4"/>
    <mergeCell ref="F5:K5"/>
    <mergeCell ref="F6:K6"/>
    <mergeCell ref="F8:K8"/>
    <mergeCell ref="C11:F11"/>
    <mergeCell ref="G11:K11"/>
    <mergeCell ref="G14:K14"/>
    <mergeCell ref="H16:K16"/>
    <mergeCell ref="J32:K33"/>
    <mergeCell ref="Q34:U38"/>
    <mergeCell ref="H35:K35"/>
    <mergeCell ref="H36:J36"/>
    <mergeCell ref="C31:E31"/>
    <mergeCell ref="G31:H31"/>
    <mergeCell ref="I31:K31"/>
    <mergeCell ref="C37:F38"/>
    <mergeCell ref="G20:K22"/>
    <mergeCell ref="H25:K25"/>
    <mergeCell ref="H26:K26"/>
    <mergeCell ref="H29:K29"/>
    <mergeCell ref="H30:K30"/>
    <mergeCell ref="C41:F43"/>
    <mergeCell ref="I41:K41"/>
    <mergeCell ref="N42:P42"/>
    <mergeCell ref="Q42:U42"/>
    <mergeCell ref="I43:K43"/>
    <mergeCell ref="N43:P43"/>
    <mergeCell ref="Q43:U43"/>
    <mergeCell ref="N39:P39"/>
    <mergeCell ref="Q39:U39"/>
    <mergeCell ref="N46:U49"/>
    <mergeCell ref="I47:K47"/>
    <mergeCell ref="I48:K48"/>
    <mergeCell ref="I49:K49"/>
    <mergeCell ref="I40:K40"/>
    <mergeCell ref="Q40:U40"/>
  </mergeCells>
  <printOptions verticalCentered="1"/>
  <pageMargins left="0.59055118110236227" right="0.35433070866141736" top="0.31496062992125984" bottom="0.19685039370078741" header="0.23622047244094491" footer="0.15748031496062992"/>
  <pageSetup paperSize="237" scale="90" orientation="landscape" horizontalDpi="4294967293" r:id="rId1"/>
  <headerFooter alignWithMargins="0"/>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1200-000000000000}">
          <x14:formula1>
            <xm:f>DATABASE!$X$17:$X$19</xm:f>
          </x14:formula1>
          <xm:sqref>K36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0070C0"/>
  </sheetPr>
  <dimension ref="B1:L44"/>
  <sheetViews>
    <sheetView showGridLines="0" topLeftCell="B1" zoomScaleNormal="100" workbookViewId="0">
      <selection activeCell="C3" sqref="C3"/>
    </sheetView>
  </sheetViews>
  <sheetFormatPr defaultColWidth="9.140625" defaultRowHeight="15" zeroHeight="1" x14ac:dyDescent="0.25"/>
  <cols>
    <col min="1" max="1" width="9.140625" style="133"/>
    <col min="2" max="2" width="24" style="133" bestFit="1" customWidth="1"/>
    <col min="3" max="6" width="24.140625" style="135" customWidth="1"/>
    <col min="7" max="7" width="9.140625" style="133"/>
    <col min="8" max="8" width="9.140625" style="133" customWidth="1"/>
    <col min="9" max="11" width="9.140625" style="133"/>
    <col min="12" max="12" width="16.140625" style="133" customWidth="1"/>
    <col min="13" max="16384" width="9.140625" style="133"/>
  </cols>
  <sheetData>
    <row r="1" spans="2:12" ht="27.75" x14ac:dyDescent="0.45">
      <c r="B1" s="480" t="s">
        <v>284</v>
      </c>
      <c r="C1" s="480"/>
      <c r="D1" s="480"/>
      <c r="E1" s="480"/>
      <c r="F1" s="480"/>
      <c r="L1" s="134" t="s">
        <v>285</v>
      </c>
    </row>
    <row r="2" spans="2:12" ht="16.5" x14ac:dyDescent="0.3">
      <c r="L2" s="134" t="s">
        <v>286</v>
      </c>
    </row>
    <row r="3" spans="2:12" ht="19.5" x14ac:dyDescent="0.3">
      <c r="B3" s="136" t="s">
        <v>287</v>
      </c>
      <c r="C3" s="137">
        <f>RBPD2!K17</f>
        <v>2540000</v>
      </c>
      <c r="D3" s="138"/>
      <c r="E3" s="138"/>
      <c r="F3" s="138"/>
      <c r="L3" s="134" t="s">
        <v>288</v>
      </c>
    </row>
    <row r="4" spans="2:12" ht="16.5" x14ac:dyDescent="0.3">
      <c r="B4" s="481" t="s">
        <v>289</v>
      </c>
      <c r="C4" s="482" t="str">
        <f>TRIM(C17&amp;" "&amp;D17&amp;" "&amp;E17&amp;" "&amp;F17)</f>
        <v>dua juta lima ratus empat puluh ribu</v>
      </c>
      <c r="D4" s="482"/>
      <c r="E4" s="482"/>
      <c r="F4" s="482"/>
      <c r="L4" s="134" t="s">
        <v>290</v>
      </c>
    </row>
    <row r="5" spans="2:12" ht="16.5" x14ac:dyDescent="0.3">
      <c r="B5" s="481"/>
      <c r="C5" s="482"/>
      <c r="D5" s="482"/>
      <c r="E5" s="482"/>
      <c r="F5" s="482"/>
      <c r="L5" s="134" t="s">
        <v>291</v>
      </c>
    </row>
    <row r="6" spans="2:12" ht="16.5" x14ac:dyDescent="0.3">
      <c r="B6" s="481"/>
      <c r="C6" s="482"/>
      <c r="D6" s="482"/>
      <c r="E6" s="482"/>
      <c r="F6" s="482"/>
      <c r="L6" s="134" t="s">
        <v>292</v>
      </c>
    </row>
    <row r="7" spans="2:12" ht="16.5" x14ac:dyDescent="0.3">
      <c r="L7" s="134" t="s">
        <v>293</v>
      </c>
    </row>
    <row r="8" spans="2:12" ht="17.25" thickBot="1" x14ac:dyDescent="0.35">
      <c r="L8" s="134" t="s">
        <v>294</v>
      </c>
    </row>
    <row r="9" spans="2:12" ht="33.75" thickTop="1" thickBot="1" x14ac:dyDescent="0.35">
      <c r="B9" s="139" t="s">
        <v>189</v>
      </c>
      <c r="C9" s="140" t="s">
        <v>295</v>
      </c>
      <c r="D9" s="140" t="s">
        <v>296</v>
      </c>
      <c r="E9" s="141" t="s">
        <v>297</v>
      </c>
      <c r="F9" s="142" t="s">
        <v>298</v>
      </c>
      <c r="L9" s="134" t="s">
        <v>299</v>
      </c>
    </row>
    <row r="10" spans="2:12" ht="18" thickTop="1" thickBot="1" x14ac:dyDescent="0.35">
      <c r="B10" s="143" t="s">
        <v>300</v>
      </c>
      <c r="C10" s="144">
        <v>1</v>
      </c>
      <c r="D10" s="144">
        <v>4</v>
      </c>
      <c r="E10" s="144">
        <v>7</v>
      </c>
      <c r="F10" s="145">
        <v>10</v>
      </c>
      <c r="L10" s="134" t="s">
        <v>301</v>
      </c>
    </row>
    <row r="11" spans="2:12" ht="18" thickTop="1" thickBot="1" x14ac:dyDescent="0.35">
      <c r="B11" s="146" t="s">
        <v>302</v>
      </c>
      <c r="C11" s="147">
        <v>3</v>
      </c>
      <c r="D11" s="147">
        <v>3</v>
      </c>
      <c r="E11" s="147">
        <v>3</v>
      </c>
      <c r="F11" s="148">
        <v>3</v>
      </c>
      <c r="L11" s="134" t="s">
        <v>303</v>
      </c>
    </row>
    <row r="12" spans="2:12" ht="18" thickTop="1" thickBot="1" x14ac:dyDescent="0.35">
      <c r="B12" s="149" t="s">
        <v>304</v>
      </c>
      <c r="C12" s="150">
        <f>--MID(TEXT(TRUNC(N($C$3),0),REPT(0,12)),C10,C11)</f>
        <v>0</v>
      </c>
      <c r="D12" s="150">
        <f>--MID(TEXT(TRUNC(N($C$3),0),REPT(0,12)),D10,D11)</f>
        <v>2</v>
      </c>
      <c r="E12" s="150">
        <f>--MID(TEXT(TRUNC(N($C$3),0),REPT(0,12)),E10,E11)</f>
        <v>540</v>
      </c>
      <c r="F12" s="151">
        <f>--MID(TEXT(TRUNC(N($C$3),0),REPT(0,12)),F10,F11)</f>
        <v>0</v>
      </c>
      <c r="L12" s="134" t="s">
        <v>305</v>
      </c>
    </row>
    <row r="13" spans="2:12" ht="17.25" thickTop="1" x14ac:dyDescent="0.3">
      <c r="B13" s="152" t="s">
        <v>306</v>
      </c>
      <c r="C13" s="153">
        <f>N("Ambil angka Milyar")
+--MID(TEXT(N(C$12),REPT(0,3)),1,1)</f>
        <v>0</v>
      </c>
      <c r="D13" s="153">
        <f>--MID(TEXT(N(D$12),REPT(0,3)),1,1)</f>
        <v>0</v>
      </c>
      <c r="E13" s="153">
        <f>--MID(TEXT(N(E$12),REPT(0,3)),1,1)</f>
        <v>5</v>
      </c>
      <c r="F13" s="153">
        <f>--MID(TEXT(N(F$12),REPT(0,3)),1,1)</f>
        <v>0</v>
      </c>
      <c r="L13" s="134" t="s">
        <v>307</v>
      </c>
    </row>
    <row r="14" spans="2:12" ht="16.5" x14ac:dyDescent="0.3">
      <c r="B14" s="154" t="s">
        <v>308</v>
      </c>
      <c r="C14" s="155">
        <f>N("Bila digit pertama angka puluhan &gt; 1 MAKA hasilkan 1 digit angka depannya BILA TIDAK hasilkan Nol")
+IF(--MID(TEXT(N(C$12),REPT(0,3)),2,1)&gt;1,--MID(TEXT(N(C$12),REPT(0,3)),2,1),0)</f>
        <v>0</v>
      </c>
      <c r="D14" s="155">
        <f>N("Bila digit pertama angka puluhan &gt; 1 MAKA hasilkan 1 digit angka depannya BILA TIDAK hasilkan Nol")
+IF(--MID(TEXT(N(D$12),REPT(0,3)),2,1)&gt;1,--MID(TEXT(N(D$12),REPT(0,3)),2,1),0)</f>
        <v>0</v>
      </c>
      <c r="E14" s="155">
        <f>N("Bila digit pertama angka puluhan &gt; 1 MAKA hasilkan 1 digit angka depannya BILA TIDAK hasilkan Nol")
+IF(--MID(TEXT(N(E$12),REPT(0,3)),2,1)&gt;1,--MID(TEXT(N(E$12),REPT(0,3)),2,1),0)</f>
        <v>4</v>
      </c>
      <c r="F14" s="155">
        <f>N("Bila digit pertama angka puluhan &gt; 1 MAKA hasilkan 1 digit angka depannya BILA TIDAK hasilkan Nol")
+IF(--MID(TEXT(N(F$12),REPT(0,3)),2,1)&gt;1,--MID(TEXT(N(F$12),REPT(0,3)),2,1),0)</f>
        <v>0</v>
      </c>
      <c r="L14" s="134" t="s">
        <v>309</v>
      </c>
    </row>
    <row r="15" spans="2:12" ht="16.5" x14ac:dyDescent="0.3">
      <c r="B15" s="154" t="s">
        <v>310</v>
      </c>
      <c r="C15" s="155">
        <f>N("Bila 2 digit terakhir &gt; 19 MAKA hasilkan 1 digit terakhir BILA TIDAK hasilkan 2 digit terakhir")
+IF(--MID(TEXT(N(C$12),REPT(0,3)),2,2)&gt;19,--MID(TEXT(N(C$12),REPT(0,3)),3,1),--MID(TEXT(N(C$12),REPT(0,3)),2,2))</f>
        <v>0</v>
      </c>
      <c r="D15" s="155">
        <f>N("Bila 2 digit terakhir &gt; 19 MAKA hasilkan 1 digit terakhir BILA TIDAK hasilkan 2 digit terakhir")
+IF(--MID(TEXT(N(D$12),REPT(0,3)),2,2)&gt;19,--MID(TEXT(N(D$12),REPT(0,3)),3,1),--MID(TEXT(N(D$12),REPT(0,3)),2,2))</f>
        <v>2</v>
      </c>
      <c r="E15" s="155">
        <f>N("Bila 2 digit terakhir &gt; 19 MAKA hasilkan 1 digit terakhir BILA TIDAK hasilkan 2 digit terakhir")
+IF(--MID(TEXT(N(E$12),REPT(0,3)),2,2)&gt;19,--MID(TEXT(N(E$12),REPT(0,3)),3,1),--MID(TEXT(N(E$12),REPT(0,3)),2,2))</f>
        <v>0</v>
      </c>
      <c r="F15" s="155">
        <f>N("Bila 2 digit terakhir &gt; 19 MAKA hasilkan 1 digit terakhir BILA TIDAK hasilkan 2 digit terakhir")
+IF(--MID(TEXT(N(F$12),REPT(0,3)),2,2)&gt;19,--MID(TEXT(N(F$12),REPT(0,3)),3,1),--MID(TEXT(N(F$12),REPT(0,3)),2,2))</f>
        <v>0</v>
      </c>
      <c r="L15" s="134" t="s">
        <v>311</v>
      </c>
    </row>
    <row r="16" spans="2:12" ht="49.5" customHeight="1" x14ac:dyDescent="0.3">
      <c r="B16" s="156" t="s">
        <v>312</v>
      </c>
      <c r="C16" s="157" t="str">
        <f>IF(C13=0," ",VLOOKUP(C13,tblTerbilang3[],2,0)&amp;" ratus ")
&amp;IF(C14=0," ",VLOOKUP(C14,tblTerbilang3[],2,0)&amp;" puluh ")
&amp;IF(C15=0," ",VLOOKUP(C15,tblTerbilang3[],2,0))
&amp;IF(SUM(C13:C15)=0," "," milyar ")</f>
        <v xml:space="preserve">    </v>
      </c>
      <c r="D16" s="157" t="str">
        <f>IF(D13=0," ",VLOOKUP(D13,tblTerbilang3[],2,0)&amp;" ratus ")
&amp;IF(D14=0," ",VLOOKUP(D14,tblTerbilang3[],2,0)&amp;" puluh ")
&amp;IF(D15=0," ",VLOOKUP(D15,tblTerbilang3[],2,0))
&amp;IF(SUM(D13:D15)=0," "," juta ")</f>
        <v xml:space="preserve">  dua juta </v>
      </c>
      <c r="E16" s="157" t="str">
        <f>IF(E13=0," ",VLOOKUP(E13,tblTerbilang3[],2,0)&amp;" ratus ")
&amp;IF(E14=0," ",VLOOKUP(E14,tblTerbilang3[],2,0)&amp;" puluh ")
&amp;IF(E15=0," ",VLOOKUP(E15,tblTerbilang3[],2,0))
&amp;IF(SUM(E13:E15)=0," "," ribu ")</f>
        <v xml:space="preserve">lima ratus empat puluh   ribu </v>
      </c>
      <c r="F16" s="157" t="str">
        <f>IF(F13=0," ",VLOOKUP(F13,tblTerbilang3[],2,0)&amp;" ratus ")
&amp;IF(F14=0," ",VLOOKUP(F14,tblTerbilang3[],2,0)&amp;" puluh ")
&amp;IF(F15=0," ",VLOOKUP(F15,tblTerbilang3[],2,0)&amp;" ")</f>
        <v xml:space="preserve">   </v>
      </c>
      <c r="L16" s="134" t="s">
        <v>313</v>
      </c>
    </row>
    <row r="17" spans="2:12" ht="49.5" customHeight="1" x14ac:dyDescent="0.3">
      <c r="B17" s="158" t="s">
        <v>314</v>
      </c>
      <c r="C17" s="159" t="str">
        <f>TRIM(SUBSTITUTE(SUBSTITUTE(SUBSTITUTE(TRIM(C16),"satu ribu"," seribu "),"satu ratus"," seratus "),"satu puluh"," sepuluh "))</f>
        <v/>
      </c>
      <c r="D17" s="159" t="str">
        <f>TRIM(SUBSTITUTE(SUBSTITUTE(SUBSTITUTE(TRIM(D16),"satu ribu"," seribu "),"satu ratus"," seratus "),"satu puluh"," sepuluh "))</f>
        <v>dua juta</v>
      </c>
      <c r="E17" s="159" t="str">
        <f>TRIM(SUBSTITUTE(SUBSTITUTE(SUBSTITUTE(TRIM(E16),"satu ribu"," satu ribu "),"satu ratus"," seratus "),"satu puluh"," sepuluh "))</f>
        <v>lima ratus empat puluh ribu</v>
      </c>
      <c r="F17" s="159" t="str">
        <f>TRIM(SUBSTITUTE(SUBSTITUTE(SUBSTITUTE(TRIM(F16),"satu ribu"," seribu "),"satu ratus"," seratus "),"satu puluh"," sepuluh "))</f>
        <v/>
      </c>
      <c r="L17" s="134" t="s">
        <v>315</v>
      </c>
    </row>
    <row r="18" spans="2:12" ht="16.5" x14ac:dyDescent="0.3">
      <c r="L18" s="134" t="s">
        <v>316</v>
      </c>
    </row>
    <row r="19" spans="2:12" ht="16.5" x14ac:dyDescent="0.3">
      <c r="L19" s="134" t="s">
        <v>317</v>
      </c>
    </row>
    <row r="20" spans="2:12" ht="16.5" x14ac:dyDescent="0.3">
      <c r="L20" s="134" t="s">
        <v>318</v>
      </c>
    </row>
    <row r="21" spans="2:12" ht="15" hidden="1" customHeight="1" x14ac:dyDescent="0.25"/>
    <row r="22" spans="2:12" ht="15" hidden="1" customHeight="1" x14ac:dyDescent="0.25"/>
    <row r="23" spans="2:12" ht="15" hidden="1" customHeight="1" x14ac:dyDescent="0.25"/>
    <row r="24" spans="2:12" ht="15" hidden="1" customHeight="1" x14ac:dyDescent="0.25">
      <c r="B24" s="160" t="s">
        <v>319</v>
      </c>
      <c r="C24" s="161" t="s">
        <v>289</v>
      </c>
    </row>
    <row r="25" spans="2:12" hidden="1" x14ac:dyDescent="0.25">
      <c r="B25" s="133">
        <v>0</v>
      </c>
    </row>
    <row r="26" spans="2:12" hidden="1" x14ac:dyDescent="0.25">
      <c r="B26" s="133">
        <v>1</v>
      </c>
      <c r="C26" s="135" t="s">
        <v>320</v>
      </c>
    </row>
    <row r="27" spans="2:12" hidden="1" x14ac:dyDescent="0.25">
      <c r="B27" s="133">
        <v>2</v>
      </c>
      <c r="C27" s="135" t="s">
        <v>321</v>
      </c>
    </row>
    <row r="28" spans="2:12" hidden="1" x14ac:dyDescent="0.25">
      <c r="B28" s="133">
        <v>3</v>
      </c>
      <c r="C28" s="135" t="s">
        <v>322</v>
      </c>
    </row>
    <row r="29" spans="2:12" hidden="1" x14ac:dyDescent="0.25">
      <c r="B29" s="133">
        <v>4</v>
      </c>
      <c r="C29" s="135" t="s">
        <v>323</v>
      </c>
    </row>
    <row r="30" spans="2:12" hidden="1" x14ac:dyDescent="0.25">
      <c r="B30" s="133">
        <v>5</v>
      </c>
      <c r="C30" s="135" t="s">
        <v>324</v>
      </c>
    </row>
    <row r="31" spans="2:12" hidden="1" x14ac:dyDescent="0.25">
      <c r="B31" s="133">
        <v>6</v>
      </c>
      <c r="C31" s="135" t="s">
        <v>325</v>
      </c>
    </row>
    <row r="32" spans="2:12" hidden="1" x14ac:dyDescent="0.25">
      <c r="B32" s="133">
        <v>7</v>
      </c>
      <c r="C32" s="135" t="s">
        <v>326</v>
      </c>
    </row>
    <row r="33" spans="2:3" hidden="1" x14ac:dyDescent="0.25">
      <c r="B33" s="133">
        <v>8</v>
      </c>
      <c r="C33" s="135" t="s">
        <v>327</v>
      </c>
    </row>
    <row r="34" spans="2:3" hidden="1" x14ac:dyDescent="0.25">
      <c r="B34" s="133">
        <v>9</v>
      </c>
      <c r="C34" s="135" t="s">
        <v>328</v>
      </c>
    </row>
    <row r="35" spans="2:3" hidden="1" x14ac:dyDescent="0.25">
      <c r="B35" s="133">
        <v>10</v>
      </c>
      <c r="C35" s="135" t="s">
        <v>329</v>
      </c>
    </row>
    <row r="36" spans="2:3" hidden="1" x14ac:dyDescent="0.25">
      <c r="B36" s="133">
        <v>11</v>
      </c>
      <c r="C36" s="135" t="s">
        <v>330</v>
      </c>
    </row>
    <row r="37" spans="2:3" hidden="1" x14ac:dyDescent="0.25">
      <c r="B37" s="133">
        <v>12</v>
      </c>
      <c r="C37" s="135" t="s">
        <v>331</v>
      </c>
    </row>
    <row r="38" spans="2:3" hidden="1" x14ac:dyDescent="0.25">
      <c r="B38" s="133">
        <v>13</v>
      </c>
      <c r="C38" s="135" t="s">
        <v>332</v>
      </c>
    </row>
    <row r="39" spans="2:3" hidden="1" x14ac:dyDescent="0.25">
      <c r="B39" s="133">
        <v>14</v>
      </c>
      <c r="C39" s="135" t="s">
        <v>333</v>
      </c>
    </row>
    <row r="40" spans="2:3" hidden="1" x14ac:dyDescent="0.25">
      <c r="B40" s="133">
        <v>15</v>
      </c>
      <c r="C40" s="135" t="s">
        <v>334</v>
      </c>
    </row>
    <row r="41" spans="2:3" hidden="1" x14ac:dyDescent="0.25">
      <c r="B41" s="133">
        <v>16</v>
      </c>
      <c r="C41" s="135" t="s">
        <v>335</v>
      </c>
    </row>
    <row r="42" spans="2:3" hidden="1" x14ac:dyDescent="0.25">
      <c r="B42" s="133">
        <v>17</v>
      </c>
      <c r="C42" s="135" t="s">
        <v>336</v>
      </c>
    </row>
    <row r="43" spans="2:3" hidden="1" x14ac:dyDescent="0.25">
      <c r="B43" s="133">
        <v>18</v>
      </c>
      <c r="C43" s="135" t="s">
        <v>337</v>
      </c>
    </row>
    <row r="44" spans="2:3" hidden="1" x14ac:dyDescent="0.25">
      <c r="B44" s="133">
        <v>19</v>
      </c>
      <c r="C44" s="135" t="s">
        <v>338</v>
      </c>
    </row>
  </sheetData>
  <mergeCells count="3">
    <mergeCell ref="B1:F1"/>
    <mergeCell ref="B4:B6"/>
    <mergeCell ref="C4:F6"/>
  </mergeCells>
  <pageMargins left="0.7" right="0.7" top="0.75" bottom="0.75" header="0.3" footer="0.3"/>
  <pageSetup orientation="portrait" horizontalDpi="300" verticalDpi="300" r:id="rId1"/>
  <picture r:id="rId2"/>
  <tableParts count="1">
    <tablePart r:id="rId3"/>
  </tableParts>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rgb="FFFFFF00"/>
  </sheetPr>
  <dimension ref="C2:AD98"/>
  <sheetViews>
    <sheetView zoomScale="90" zoomScaleNormal="90" workbookViewId="0">
      <selection activeCell="F8" sqref="F8:K8"/>
    </sheetView>
  </sheetViews>
  <sheetFormatPr defaultColWidth="9.140625" defaultRowHeight="12.75" x14ac:dyDescent="0.2"/>
  <cols>
    <col min="1" max="1" width="9.140625" style="33"/>
    <col min="2" max="2" width="4.28515625" style="33" customWidth="1"/>
    <col min="3" max="4" width="2.42578125" style="33" customWidth="1"/>
    <col min="5" max="5" width="6" style="33" customWidth="1"/>
    <col min="6" max="6" width="30.7109375" style="33" customWidth="1"/>
    <col min="7" max="7" width="2.28515625" style="33" customWidth="1"/>
    <col min="8" max="8" width="8.5703125" style="33" customWidth="1"/>
    <col min="9" max="9" width="5.140625" style="33" customWidth="1"/>
    <col min="10" max="10" width="3.5703125" style="33" customWidth="1"/>
    <col min="11" max="11" width="24.140625" style="33" customWidth="1"/>
    <col min="12" max="12" width="1" style="33" customWidth="1"/>
    <col min="13" max="13" width="3.28515625" style="33" customWidth="1"/>
    <col min="14" max="14" width="11.5703125" style="33" customWidth="1"/>
    <col min="15" max="15" width="1" style="33" customWidth="1"/>
    <col min="16" max="16" width="24.5703125" style="33" customWidth="1"/>
    <col min="17" max="17" width="13.140625" style="33" customWidth="1"/>
    <col min="18" max="18" width="1" style="33" customWidth="1"/>
    <col min="19" max="19" width="1.42578125" style="33" customWidth="1"/>
    <col min="20" max="20" width="1.140625" style="33" customWidth="1"/>
    <col min="21" max="21" width="41.140625" style="33" bestFit="1" customWidth="1"/>
    <col min="22" max="16384" width="9.140625" style="33"/>
  </cols>
  <sheetData>
    <row r="2" spans="3:25" ht="17.100000000000001" customHeight="1" x14ac:dyDescent="0.25">
      <c r="C2" s="27"/>
      <c r="D2" s="28"/>
      <c r="E2" s="28"/>
      <c r="F2" s="523" t="s">
        <v>181</v>
      </c>
      <c r="G2" s="523"/>
      <c r="H2" s="523"/>
      <c r="I2" s="523"/>
      <c r="J2" s="523"/>
      <c r="K2" s="523"/>
      <c r="L2" s="29"/>
      <c r="M2" s="27"/>
      <c r="N2" s="29"/>
      <c r="O2" s="29"/>
      <c r="P2" s="29"/>
      <c r="Q2" s="30" t="s">
        <v>182</v>
      </c>
      <c r="R2" s="30"/>
      <c r="S2" s="30"/>
      <c r="T2" s="31" t="s">
        <v>19</v>
      </c>
      <c r="U2" s="32" t="str">
        <f>H25</f>
        <v>Tanjung Redeb</v>
      </c>
    </row>
    <row r="3" spans="3:25" ht="13.5" customHeight="1" x14ac:dyDescent="0.3">
      <c r="C3" s="34"/>
      <c r="D3" s="35"/>
      <c r="E3" s="35"/>
      <c r="F3" s="524" t="s">
        <v>183</v>
      </c>
      <c r="G3" s="524"/>
      <c r="H3" s="524"/>
      <c r="I3" s="524"/>
      <c r="J3" s="524"/>
      <c r="K3" s="524"/>
      <c r="L3" s="36"/>
      <c r="M3" s="34"/>
      <c r="N3" s="36"/>
      <c r="O3" s="36"/>
      <c r="P3" s="36"/>
      <c r="Q3" s="315" t="s">
        <v>184</v>
      </c>
      <c r="R3" s="38"/>
      <c r="S3" s="38"/>
      <c r="T3" s="37" t="s">
        <v>19</v>
      </c>
      <c r="U3" s="39"/>
      <c r="W3" s="36"/>
      <c r="X3" s="40"/>
      <c r="Y3" s="36"/>
    </row>
    <row r="4" spans="3:25" ht="14.1" customHeight="1" x14ac:dyDescent="0.2">
      <c r="C4" s="34"/>
      <c r="D4" s="312"/>
      <c r="E4" s="312"/>
      <c r="F4" s="525" t="s">
        <v>456</v>
      </c>
      <c r="G4" s="526"/>
      <c r="H4" s="526"/>
      <c r="I4" s="526"/>
      <c r="J4" s="526"/>
      <c r="K4" s="526"/>
      <c r="L4" s="36"/>
      <c r="M4" s="41"/>
      <c r="N4" s="38"/>
      <c r="O4" s="38"/>
      <c r="P4" s="38"/>
      <c r="Q4" s="314" t="s">
        <v>185</v>
      </c>
      <c r="R4" s="314"/>
      <c r="S4" s="314"/>
      <c r="T4" s="315" t="s">
        <v>19</v>
      </c>
      <c r="U4" s="317" t="str">
        <f>H29</f>
        <v>16 Maret 2022</v>
      </c>
      <c r="W4" s="36"/>
      <c r="X4" s="40"/>
      <c r="Y4" s="36"/>
    </row>
    <row r="5" spans="3:25" ht="13.5" customHeight="1" x14ac:dyDescent="0.2">
      <c r="C5" s="34"/>
      <c r="D5" s="42"/>
      <c r="E5" s="42"/>
      <c r="F5" s="527" t="s">
        <v>457</v>
      </c>
      <c r="G5" s="527"/>
      <c r="H5" s="527"/>
      <c r="I5" s="527"/>
      <c r="J5" s="527"/>
      <c r="K5" s="527"/>
      <c r="L5" s="36"/>
      <c r="M5" s="41"/>
      <c r="N5" s="38"/>
      <c r="O5" s="38"/>
      <c r="P5" s="38"/>
      <c r="Q5" s="318" t="s">
        <v>186</v>
      </c>
      <c r="R5" s="314"/>
      <c r="S5" s="314"/>
      <c r="T5" s="319" t="s">
        <v>19</v>
      </c>
      <c r="U5" s="320" t="str">
        <f>H26</f>
        <v>Kampung Teluk Semanting dan Tanjung Batu</v>
      </c>
      <c r="W5" s="36"/>
      <c r="X5" s="40"/>
      <c r="Y5" s="36"/>
    </row>
    <row r="6" spans="3:25" ht="27.75" customHeight="1" x14ac:dyDescent="0.2">
      <c r="C6" s="34"/>
      <c r="D6" s="36"/>
      <c r="E6" s="36"/>
      <c r="F6" s="527" t="s">
        <v>593</v>
      </c>
      <c r="G6" s="527"/>
      <c r="H6" s="527"/>
      <c r="I6" s="527"/>
      <c r="J6" s="527"/>
      <c r="K6" s="527"/>
      <c r="L6" s="36"/>
      <c r="M6" s="41"/>
      <c r="N6" s="38"/>
      <c r="O6" s="38"/>
      <c r="P6" s="38"/>
      <c r="Q6" s="45" t="s">
        <v>187</v>
      </c>
      <c r="R6" s="38"/>
      <c r="S6" s="38"/>
      <c r="T6" s="46" t="s">
        <v>19</v>
      </c>
      <c r="U6" s="47" t="str">
        <f>'SPD1'!U6</f>
        <v>Kepala UPTD KPHP Berau Utara</v>
      </c>
      <c r="W6" s="36"/>
      <c r="X6" s="36"/>
      <c r="Y6" s="36"/>
    </row>
    <row r="7" spans="3:25" ht="15" x14ac:dyDescent="0.2">
      <c r="C7" s="34"/>
      <c r="D7" s="48"/>
      <c r="E7" s="48"/>
      <c r="F7" s="522" t="s">
        <v>188</v>
      </c>
      <c r="G7" s="522"/>
      <c r="H7" s="522"/>
      <c r="I7" s="522"/>
      <c r="J7" s="522"/>
      <c r="K7" s="522"/>
      <c r="L7" s="36"/>
      <c r="M7" s="41"/>
      <c r="N7" s="38"/>
      <c r="O7" s="38"/>
      <c r="P7" s="38"/>
      <c r="Q7" s="36"/>
      <c r="R7" s="36"/>
      <c r="S7" s="36"/>
      <c r="T7" s="36"/>
      <c r="U7" s="49"/>
      <c r="W7" s="36"/>
      <c r="X7" s="36"/>
      <c r="Y7" s="36"/>
    </row>
    <row r="8" spans="3:25" x14ac:dyDescent="0.2">
      <c r="C8" s="34"/>
      <c r="D8" s="50"/>
      <c r="E8" s="50"/>
      <c r="F8" s="515" t="s">
        <v>594</v>
      </c>
      <c r="G8" s="515"/>
      <c r="H8" s="515"/>
      <c r="I8" s="515"/>
      <c r="J8" s="515"/>
      <c r="K8" s="515"/>
      <c r="L8" s="36"/>
      <c r="M8" s="41"/>
      <c r="N8" s="38"/>
      <c r="O8" s="38"/>
      <c r="P8" s="38"/>
      <c r="Q8" s="36"/>
      <c r="R8" s="36"/>
      <c r="S8" s="36"/>
      <c r="T8" s="36"/>
      <c r="U8" s="49" t="s">
        <v>189</v>
      </c>
      <c r="W8" s="36"/>
      <c r="X8" s="36"/>
      <c r="Y8" s="36"/>
    </row>
    <row r="9" spans="3:25" x14ac:dyDescent="0.2">
      <c r="C9" s="34"/>
      <c r="D9" s="36"/>
      <c r="E9" s="36"/>
      <c r="F9" s="36"/>
      <c r="G9" s="36"/>
      <c r="H9" s="36"/>
      <c r="I9" s="36"/>
      <c r="J9" s="36"/>
      <c r="K9" s="36"/>
      <c r="L9" s="36"/>
      <c r="M9" s="41"/>
      <c r="N9" s="38"/>
      <c r="O9" s="38"/>
      <c r="P9" s="38"/>
      <c r="Q9" s="38"/>
      <c r="R9" s="38"/>
      <c r="S9" s="38"/>
      <c r="T9" s="38"/>
      <c r="U9" s="383" t="str">
        <f>'SPD1'!U9</f>
        <v>Ir. Alfaret Dapen Simbolon, M.Si</v>
      </c>
      <c r="W9" s="36"/>
      <c r="X9" s="36"/>
      <c r="Y9" s="36"/>
    </row>
    <row r="10" spans="3:25" ht="2.25" customHeight="1" x14ac:dyDescent="0.2">
      <c r="C10" s="27"/>
      <c r="D10" s="29"/>
      <c r="E10" s="29"/>
      <c r="F10" s="29"/>
      <c r="G10" s="27"/>
      <c r="H10" s="29"/>
      <c r="I10" s="29"/>
      <c r="J10" s="29"/>
      <c r="K10" s="51"/>
      <c r="L10" s="36"/>
      <c r="M10" s="52"/>
      <c r="N10" s="30"/>
      <c r="O10" s="30"/>
      <c r="P10" s="30"/>
      <c r="Q10" s="30"/>
      <c r="R10" s="30"/>
      <c r="S10" s="30"/>
      <c r="T10" s="30"/>
      <c r="U10" s="53"/>
      <c r="W10" s="36"/>
      <c r="X10" s="36"/>
      <c r="Y10" s="36"/>
    </row>
    <row r="11" spans="3:25" ht="12" customHeight="1" x14ac:dyDescent="0.2">
      <c r="C11" s="516" t="s">
        <v>190</v>
      </c>
      <c r="D11" s="517"/>
      <c r="E11" s="517"/>
      <c r="F11" s="518"/>
      <c r="G11" s="516" t="str">
        <f>'SPD1'!G11:K11</f>
        <v>Kepala UPTD KPHP Berau Utara.</v>
      </c>
      <c r="H11" s="517"/>
      <c r="I11" s="517"/>
      <c r="J11" s="517"/>
      <c r="K11" s="518"/>
      <c r="L11" s="36"/>
      <c r="M11" s="41" t="s">
        <v>191</v>
      </c>
      <c r="N11" s="38" t="s">
        <v>192</v>
      </c>
      <c r="O11" s="54" t="s">
        <v>19</v>
      </c>
      <c r="P11" s="55" t="str">
        <f>H26</f>
        <v>Kampung Teluk Semanting dan Tanjung Batu</v>
      </c>
      <c r="Q11" s="43" t="s">
        <v>182</v>
      </c>
      <c r="R11" s="44" t="s">
        <v>19</v>
      </c>
      <c r="S11" s="38"/>
      <c r="T11" s="38"/>
      <c r="U11" s="56" t="str">
        <f>P11</f>
        <v>Kampung Teluk Semanting dan Tanjung Batu</v>
      </c>
      <c r="W11" s="36"/>
      <c r="X11" s="36"/>
      <c r="Y11" s="36"/>
    </row>
    <row r="12" spans="3:25" ht="5.0999999999999996" customHeight="1" x14ac:dyDescent="0.2">
      <c r="C12" s="57"/>
      <c r="D12" s="58"/>
      <c r="E12" s="58"/>
      <c r="F12" s="59"/>
      <c r="G12" s="60"/>
      <c r="H12" s="60"/>
      <c r="I12" s="60"/>
      <c r="J12" s="60"/>
      <c r="K12" s="61"/>
      <c r="L12" s="36"/>
      <c r="M12" s="41"/>
      <c r="N12" s="38"/>
      <c r="O12" s="54"/>
      <c r="P12" s="38"/>
      <c r="Q12" s="43"/>
      <c r="R12" s="44"/>
      <c r="S12" s="38"/>
      <c r="T12" s="38"/>
      <c r="U12" s="39"/>
      <c r="W12" s="36"/>
      <c r="X12" s="36"/>
      <c r="Y12" s="36"/>
    </row>
    <row r="13" spans="3:25" x14ac:dyDescent="0.2">
      <c r="C13" s="41"/>
      <c r="D13" s="38"/>
      <c r="E13" s="38"/>
      <c r="F13" s="39"/>
      <c r="G13" s="38"/>
      <c r="H13" s="38"/>
      <c r="I13" s="38"/>
      <c r="J13" s="38"/>
      <c r="K13" s="39"/>
      <c r="L13" s="36"/>
      <c r="M13" s="41"/>
      <c r="N13" s="38" t="s">
        <v>193</v>
      </c>
      <c r="O13" s="54" t="s">
        <v>19</v>
      </c>
      <c r="P13" s="384" t="str">
        <f>H29</f>
        <v>16 Maret 2022</v>
      </c>
      <c r="Q13" s="38" t="s">
        <v>186</v>
      </c>
      <c r="R13" s="44" t="s">
        <v>19</v>
      </c>
      <c r="S13" s="43"/>
      <c r="T13" s="44"/>
      <c r="U13" s="262" t="str">
        <f>H25</f>
        <v>Tanjung Redeb</v>
      </c>
      <c r="W13" s="36"/>
      <c r="X13" s="36"/>
      <c r="Y13" s="36"/>
    </row>
    <row r="14" spans="3:25" x14ac:dyDescent="0.2">
      <c r="C14" s="41" t="s">
        <v>194</v>
      </c>
      <c r="D14" s="38"/>
      <c r="E14" s="38"/>
      <c r="F14" s="39"/>
      <c r="G14" s="519" t="e">
        <f>SPT!#REF!</f>
        <v>#REF!</v>
      </c>
      <c r="H14" s="513"/>
      <c r="I14" s="513"/>
      <c r="J14" s="513"/>
      <c r="K14" s="514"/>
      <c r="L14" s="36"/>
      <c r="M14" s="41"/>
      <c r="N14" s="38" t="s">
        <v>187</v>
      </c>
      <c r="O14" s="54" t="s">
        <v>19</v>
      </c>
      <c r="P14" s="55" t="str">
        <f>P11</f>
        <v>Kampung Teluk Semanting dan Tanjung Batu</v>
      </c>
      <c r="Q14" s="38" t="s">
        <v>185</v>
      </c>
      <c r="R14" s="44" t="s">
        <v>19</v>
      </c>
      <c r="S14" s="44"/>
      <c r="T14" s="44"/>
      <c r="U14" s="385" t="str">
        <f>H30</f>
        <v>18 Maret 2022</v>
      </c>
      <c r="W14" s="40"/>
      <c r="X14" s="36"/>
      <c r="Y14" s="36"/>
    </row>
    <row r="15" spans="3:25" x14ac:dyDescent="0.2">
      <c r="C15" s="62"/>
      <c r="D15" s="63"/>
      <c r="E15" s="63"/>
      <c r="F15" s="64"/>
      <c r="G15" s="63"/>
      <c r="H15" s="63"/>
      <c r="I15" s="63"/>
      <c r="J15" s="63"/>
      <c r="K15" s="64"/>
      <c r="L15" s="36"/>
      <c r="M15" s="41"/>
      <c r="N15" s="38"/>
      <c r="O15" s="38"/>
      <c r="P15" s="38"/>
      <c r="Q15" s="43" t="s">
        <v>195</v>
      </c>
      <c r="R15" s="44" t="s">
        <v>19</v>
      </c>
      <c r="S15" s="44"/>
      <c r="T15" s="44"/>
      <c r="U15" s="56" t="str">
        <f>P14</f>
        <v>Kampung Teluk Semanting dan Tanjung Batu</v>
      </c>
      <c r="W15" s="40"/>
      <c r="X15" s="36"/>
      <c r="Y15" s="36"/>
    </row>
    <row r="16" spans="3:25" x14ac:dyDescent="0.2">
      <c r="C16" s="41" t="s">
        <v>196</v>
      </c>
      <c r="D16" s="38" t="s">
        <v>197</v>
      </c>
      <c r="E16" s="38"/>
      <c r="F16" s="39"/>
      <c r="G16" s="38" t="s">
        <v>196</v>
      </c>
      <c r="H16" s="520" t="e">
        <f>VLOOKUP(G14,DATABASE!K3:L68,2,FALSE)</f>
        <v>#REF!</v>
      </c>
      <c r="I16" s="520"/>
      <c r="J16" s="520"/>
      <c r="K16" s="521"/>
      <c r="L16" s="36"/>
      <c r="M16" s="41"/>
      <c r="N16" s="38"/>
      <c r="O16" s="38"/>
      <c r="P16" s="38"/>
      <c r="Q16" s="38"/>
      <c r="R16" s="38"/>
      <c r="S16" s="44"/>
      <c r="T16" s="44"/>
      <c r="U16" s="39"/>
      <c r="W16" s="40"/>
      <c r="X16" s="36"/>
      <c r="Y16" s="36"/>
    </row>
    <row r="17" spans="3:30" ht="12.75" customHeight="1" x14ac:dyDescent="0.2">
      <c r="C17" s="41" t="s">
        <v>198</v>
      </c>
      <c r="D17" s="38" t="s">
        <v>7</v>
      </c>
      <c r="E17" s="38"/>
      <c r="F17" s="39"/>
      <c r="G17" s="38" t="s">
        <v>198</v>
      </c>
      <c r="H17" s="505" t="e">
        <f>VLOOKUP(G14,DATABASE!M3:N68,2,FALSE)</f>
        <v>#REF!</v>
      </c>
      <c r="I17" s="505"/>
      <c r="J17" s="505"/>
      <c r="K17" s="506"/>
      <c r="L17" s="36"/>
      <c r="M17" s="41"/>
      <c r="N17" s="38"/>
      <c r="O17" s="38"/>
      <c r="P17" s="38"/>
      <c r="Q17" s="38"/>
      <c r="R17" s="38"/>
      <c r="S17" s="38"/>
      <c r="T17" s="38"/>
      <c r="U17" s="39"/>
      <c r="X17" s="36"/>
      <c r="Y17" s="36"/>
      <c r="AD17" s="65" t="s">
        <v>199</v>
      </c>
    </row>
    <row r="18" spans="3:30" x14ac:dyDescent="0.2">
      <c r="C18" s="41"/>
      <c r="D18" s="38"/>
      <c r="E18" s="38"/>
      <c r="F18" s="39"/>
      <c r="G18" s="38"/>
      <c r="H18" s="505"/>
      <c r="I18" s="505"/>
      <c r="J18" s="505"/>
      <c r="K18" s="506"/>
      <c r="L18" s="36"/>
      <c r="M18" s="62"/>
      <c r="N18" s="63"/>
      <c r="O18" s="63"/>
      <c r="P18" s="389" t="s">
        <v>498</v>
      </c>
      <c r="Q18" s="63"/>
      <c r="R18" s="63"/>
      <c r="S18" s="63"/>
      <c r="T18" s="63"/>
      <c r="U18" s="390" t="str">
        <f>P18</f>
        <v>Andi Tahang</v>
      </c>
      <c r="W18" s="40"/>
      <c r="X18" s="36"/>
      <c r="Y18" s="36"/>
    </row>
    <row r="19" spans="3:30" ht="14.25" x14ac:dyDescent="0.2">
      <c r="C19" s="62" t="s">
        <v>200</v>
      </c>
      <c r="D19" s="63" t="s">
        <v>201</v>
      </c>
      <c r="E19" s="63"/>
      <c r="F19" s="64"/>
      <c r="G19" s="63" t="s">
        <v>200</v>
      </c>
      <c r="H19" s="63"/>
      <c r="I19" s="63"/>
      <c r="J19" s="63"/>
      <c r="K19" s="64"/>
      <c r="L19" s="36"/>
      <c r="M19" s="41" t="s">
        <v>202</v>
      </c>
      <c r="N19" s="38" t="s">
        <v>192</v>
      </c>
      <c r="O19" s="54" t="s">
        <v>19</v>
      </c>
      <c r="P19" s="38"/>
      <c r="Q19" s="43" t="s">
        <v>182</v>
      </c>
      <c r="R19" s="44" t="s">
        <v>19</v>
      </c>
      <c r="S19" s="38"/>
      <c r="T19" s="38"/>
      <c r="U19" s="39"/>
      <c r="W19" s="66"/>
      <c r="X19" s="36"/>
      <c r="Y19" s="36"/>
    </row>
    <row r="20" spans="3:30" ht="14.25" customHeight="1" x14ac:dyDescent="0.2">
      <c r="C20" s="67" t="s">
        <v>203</v>
      </c>
      <c r="D20" s="38"/>
      <c r="E20" s="38"/>
      <c r="F20" s="39"/>
      <c r="G20" s="507" t="str">
        <f>SPT!F31</f>
        <v>Melaksanakan Perjalanan Dinas Koordinasi Penyusunan Rencana Pengelolaan KPH, (Pengumpulan Data Sosial)</v>
      </c>
      <c r="H20" s="508"/>
      <c r="I20" s="508"/>
      <c r="J20" s="508"/>
      <c r="K20" s="509"/>
      <c r="L20" s="36"/>
      <c r="M20" s="41"/>
      <c r="N20" s="68" t="s">
        <v>193</v>
      </c>
      <c r="O20" s="69" t="s">
        <v>19</v>
      </c>
      <c r="P20" s="38"/>
      <c r="Q20" s="68" t="s">
        <v>186</v>
      </c>
      <c r="R20" s="46" t="s">
        <v>19</v>
      </c>
      <c r="S20" s="38"/>
      <c r="T20" s="38"/>
      <c r="U20" s="39"/>
      <c r="X20" s="70"/>
    </row>
    <row r="21" spans="3:30" ht="14.25" customHeight="1" x14ac:dyDescent="0.2">
      <c r="C21" s="41"/>
      <c r="D21" s="38"/>
      <c r="E21" s="38"/>
      <c r="F21" s="39"/>
      <c r="G21" s="510"/>
      <c r="H21" s="505"/>
      <c r="I21" s="505"/>
      <c r="J21" s="505"/>
      <c r="K21" s="506"/>
      <c r="L21" s="36"/>
      <c r="M21" s="41"/>
      <c r="N21" s="68" t="s">
        <v>187</v>
      </c>
      <c r="O21" s="69" t="s">
        <v>19</v>
      </c>
      <c r="P21" s="38"/>
      <c r="Q21" s="68" t="s">
        <v>185</v>
      </c>
      <c r="R21" s="46" t="s">
        <v>19</v>
      </c>
      <c r="S21" s="38"/>
      <c r="T21" s="38"/>
      <c r="U21" s="39"/>
    </row>
    <row r="22" spans="3:30" ht="14.25" customHeight="1" x14ac:dyDescent="0.2">
      <c r="C22" s="41"/>
      <c r="D22" s="38"/>
      <c r="E22" s="38"/>
      <c r="F22" s="39"/>
      <c r="G22" s="510"/>
      <c r="H22" s="505"/>
      <c r="I22" s="505"/>
      <c r="J22" s="505"/>
      <c r="K22" s="506"/>
      <c r="L22" s="36"/>
      <c r="M22" s="41"/>
      <c r="N22" s="38"/>
      <c r="O22" s="38"/>
      <c r="P22" s="38"/>
      <c r="Q22" s="45" t="s">
        <v>195</v>
      </c>
      <c r="R22" s="46" t="s">
        <v>19</v>
      </c>
      <c r="S22" s="38"/>
      <c r="T22" s="38"/>
      <c r="U22" s="39"/>
    </row>
    <row r="23" spans="3:30" ht="5.0999999999999996" customHeight="1" x14ac:dyDescent="0.2">
      <c r="C23" s="62"/>
      <c r="D23" s="63"/>
      <c r="E23" s="63"/>
      <c r="F23" s="64"/>
      <c r="G23" s="71"/>
      <c r="H23" s="386"/>
      <c r="I23" s="386"/>
      <c r="J23" s="386"/>
      <c r="K23" s="387"/>
      <c r="L23" s="36"/>
      <c r="M23" s="41"/>
      <c r="N23" s="38"/>
      <c r="O23" s="38"/>
      <c r="P23" s="38"/>
      <c r="Q23" s="38"/>
      <c r="R23" s="38"/>
      <c r="S23" s="38"/>
      <c r="T23" s="38"/>
      <c r="U23" s="39"/>
    </row>
    <row r="24" spans="3:30" x14ac:dyDescent="0.2">
      <c r="C24" s="74" t="s">
        <v>204</v>
      </c>
      <c r="D24" s="75"/>
      <c r="E24" s="75"/>
      <c r="F24" s="76"/>
      <c r="G24" s="75"/>
      <c r="H24" s="75" t="s">
        <v>205</v>
      </c>
      <c r="I24" s="75"/>
      <c r="J24" s="75"/>
      <c r="K24" s="76"/>
      <c r="L24" s="36"/>
      <c r="M24" s="41"/>
      <c r="N24" s="38"/>
      <c r="O24" s="38"/>
      <c r="P24" s="38"/>
      <c r="Q24" s="38"/>
      <c r="R24" s="38"/>
      <c r="S24" s="38"/>
      <c r="T24" s="38"/>
      <c r="U24" s="39"/>
    </row>
    <row r="25" spans="3:30" x14ac:dyDescent="0.2">
      <c r="C25" s="41" t="s">
        <v>196</v>
      </c>
      <c r="D25" s="38" t="s">
        <v>206</v>
      </c>
      <c r="E25" s="38"/>
      <c r="F25" s="39"/>
      <c r="G25" s="38" t="s">
        <v>196</v>
      </c>
      <c r="H25" s="511" t="s">
        <v>207</v>
      </c>
      <c r="I25" s="511"/>
      <c r="J25" s="511"/>
      <c r="K25" s="512"/>
      <c r="L25" s="36"/>
      <c r="M25" s="41"/>
      <c r="N25" s="38"/>
      <c r="O25" s="38"/>
      <c r="P25" s="38"/>
      <c r="Q25" s="38"/>
      <c r="R25" s="38"/>
      <c r="S25" s="38"/>
      <c r="T25" s="38"/>
      <c r="U25" s="39"/>
    </row>
    <row r="26" spans="3:30" x14ac:dyDescent="0.2">
      <c r="C26" s="41" t="s">
        <v>198</v>
      </c>
      <c r="D26" s="38" t="s">
        <v>208</v>
      </c>
      <c r="E26" s="38"/>
      <c r="F26" s="39"/>
      <c r="G26" s="38" t="s">
        <v>198</v>
      </c>
      <c r="H26" s="513" t="str">
        <f>SPT!F32</f>
        <v>Kampung Teluk Semanting dan Tanjung Batu</v>
      </c>
      <c r="I26" s="513"/>
      <c r="J26" s="513"/>
      <c r="K26" s="514"/>
      <c r="L26" s="36"/>
      <c r="M26" s="77"/>
      <c r="N26" s="78"/>
      <c r="O26" s="78"/>
      <c r="P26" s="63"/>
      <c r="Q26" s="78"/>
      <c r="R26" s="78"/>
      <c r="S26" s="63"/>
      <c r="T26" s="63"/>
      <c r="U26" s="64"/>
    </row>
    <row r="27" spans="3:30" x14ac:dyDescent="0.2">
      <c r="C27" s="62"/>
      <c r="D27" s="63"/>
      <c r="E27" s="63"/>
      <c r="F27" s="64"/>
      <c r="G27" s="63"/>
      <c r="H27" s="63"/>
      <c r="I27" s="63"/>
      <c r="J27" s="63"/>
      <c r="K27" s="64"/>
      <c r="L27" s="36"/>
      <c r="M27" s="41" t="s">
        <v>209</v>
      </c>
      <c r="N27" s="38" t="s">
        <v>192</v>
      </c>
      <c r="O27" s="54" t="s">
        <v>19</v>
      </c>
      <c r="P27" s="38"/>
      <c r="Q27" s="43" t="s">
        <v>182</v>
      </c>
      <c r="R27" s="44" t="s">
        <v>19</v>
      </c>
      <c r="S27" s="38"/>
      <c r="T27" s="38"/>
      <c r="U27" s="39"/>
    </row>
    <row r="28" spans="3:30" x14ac:dyDescent="0.2">
      <c r="C28" s="41" t="s">
        <v>196</v>
      </c>
      <c r="D28" s="38" t="s">
        <v>210</v>
      </c>
      <c r="E28" s="38"/>
      <c r="F28" s="39"/>
      <c r="G28" s="38" t="s">
        <v>196</v>
      </c>
      <c r="H28" s="38" t="str">
        <f>SPT!F33</f>
        <v>3 (Tiga) Hari</v>
      </c>
      <c r="I28" s="38"/>
      <c r="J28" s="38"/>
      <c r="K28" s="39"/>
      <c r="L28" s="36"/>
      <c r="M28" s="41"/>
      <c r="N28" s="38" t="s">
        <v>193</v>
      </c>
      <c r="O28" s="54" t="s">
        <v>19</v>
      </c>
      <c r="P28" s="38"/>
      <c r="Q28" s="38" t="s">
        <v>186</v>
      </c>
      <c r="R28" s="44" t="s">
        <v>19</v>
      </c>
      <c r="S28" s="38"/>
      <c r="T28" s="38"/>
      <c r="U28" s="39"/>
    </row>
    <row r="29" spans="3:30" ht="15.75" customHeight="1" x14ac:dyDescent="0.2">
      <c r="C29" s="41" t="s">
        <v>198</v>
      </c>
      <c r="D29" s="38" t="s">
        <v>211</v>
      </c>
      <c r="E29" s="38"/>
      <c r="F29" s="39"/>
      <c r="G29" s="38" t="s">
        <v>198</v>
      </c>
      <c r="H29" s="528" t="str">
        <f>SPT!F34</f>
        <v>16 Maret 2022</v>
      </c>
      <c r="I29" s="528"/>
      <c r="J29" s="528"/>
      <c r="K29" s="529"/>
      <c r="L29" s="36"/>
      <c r="M29" s="41"/>
      <c r="N29" s="38" t="s">
        <v>187</v>
      </c>
      <c r="O29" s="54" t="s">
        <v>19</v>
      </c>
      <c r="P29" s="38"/>
      <c r="Q29" s="68" t="s">
        <v>185</v>
      </c>
      <c r="R29" s="46" t="s">
        <v>19</v>
      </c>
      <c r="S29" s="38"/>
      <c r="T29" s="38"/>
      <c r="U29" s="39"/>
    </row>
    <row r="30" spans="3:30" x14ac:dyDescent="0.2">
      <c r="C30" s="62" t="s">
        <v>200</v>
      </c>
      <c r="D30" s="63" t="s">
        <v>212</v>
      </c>
      <c r="E30" s="63"/>
      <c r="F30" s="64"/>
      <c r="G30" s="63" t="s">
        <v>200</v>
      </c>
      <c r="H30" s="528" t="str">
        <f>SPT!H34</f>
        <v>18 Maret 2022</v>
      </c>
      <c r="I30" s="528"/>
      <c r="J30" s="528"/>
      <c r="K30" s="529"/>
      <c r="L30" s="36"/>
      <c r="M30" s="41"/>
      <c r="N30" s="38"/>
      <c r="O30" s="38"/>
      <c r="P30" s="38"/>
      <c r="Q30" s="45" t="s">
        <v>195</v>
      </c>
      <c r="R30" s="37" t="s">
        <v>19</v>
      </c>
      <c r="S30" s="38"/>
      <c r="T30" s="38"/>
      <c r="U30" s="39"/>
    </row>
    <row r="31" spans="3:30" ht="14.45" customHeight="1" x14ac:dyDescent="0.2">
      <c r="C31" s="558" t="s">
        <v>213</v>
      </c>
      <c r="D31" s="559"/>
      <c r="E31" s="559"/>
      <c r="F31" s="393" t="s">
        <v>214</v>
      </c>
      <c r="G31" s="558" t="s">
        <v>215</v>
      </c>
      <c r="H31" s="566"/>
      <c r="I31" s="559" t="s">
        <v>216</v>
      </c>
      <c r="J31" s="559"/>
      <c r="K31" s="566"/>
      <c r="L31" s="36"/>
      <c r="M31" s="41"/>
      <c r="N31" s="38"/>
      <c r="O31" s="38"/>
      <c r="P31" s="38"/>
      <c r="Q31" s="38"/>
      <c r="R31" s="38"/>
      <c r="S31" s="38"/>
      <c r="T31" s="38"/>
      <c r="U31" s="39"/>
    </row>
    <row r="32" spans="3:30" ht="6" customHeight="1" x14ac:dyDescent="0.2">
      <c r="C32" s="41"/>
      <c r="D32" s="38"/>
      <c r="E32" s="38"/>
      <c r="F32" s="39"/>
      <c r="G32" s="41"/>
      <c r="H32" s="310"/>
      <c r="I32" s="309"/>
      <c r="J32" s="552"/>
      <c r="K32" s="553"/>
      <c r="L32" s="36"/>
      <c r="M32" s="41"/>
      <c r="N32" s="38"/>
      <c r="O32" s="38"/>
      <c r="P32" s="38"/>
      <c r="Q32" s="38"/>
      <c r="R32" s="38"/>
      <c r="S32" s="38"/>
      <c r="T32" s="38"/>
      <c r="U32" s="39"/>
    </row>
    <row r="33" spans="3:21" ht="6" customHeight="1" x14ac:dyDescent="0.2">
      <c r="C33" s="62"/>
      <c r="D33" s="63"/>
      <c r="E33" s="63"/>
      <c r="F33" s="64"/>
      <c r="G33" s="62"/>
      <c r="H33" s="308"/>
      <c r="I33" s="307"/>
      <c r="J33" s="549"/>
      <c r="K33" s="554"/>
      <c r="L33" s="36"/>
      <c r="M33" s="77"/>
      <c r="N33" s="78"/>
      <c r="O33" s="78"/>
      <c r="P33" s="78"/>
      <c r="Q33" s="79"/>
      <c r="R33" s="63"/>
      <c r="S33" s="63"/>
      <c r="T33" s="63"/>
      <c r="U33" s="64"/>
    </row>
    <row r="34" spans="3:21" ht="12.75" customHeight="1" x14ac:dyDescent="0.2">
      <c r="C34" s="41" t="s">
        <v>217</v>
      </c>
      <c r="D34" s="38"/>
      <c r="E34" s="38"/>
      <c r="F34" s="39"/>
      <c r="G34" s="38"/>
      <c r="H34" s="38"/>
      <c r="I34" s="38"/>
      <c r="J34" s="38"/>
      <c r="K34" s="39"/>
      <c r="L34" s="36"/>
      <c r="M34" s="41" t="s">
        <v>218</v>
      </c>
      <c r="N34" s="38" t="s">
        <v>219</v>
      </c>
      <c r="O34" s="37"/>
      <c r="P34" s="43" t="s">
        <v>207</v>
      </c>
      <c r="Q34" s="534" t="s">
        <v>220</v>
      </c>
      <c r="R34" s="534"/>
      <c r="S34" s="534"/>
      <c r="T34" s="534"/>
      <c r="U34" s="535"/>
    </row>
    <row r="35" spans="3:21" x14ac:dyDescent="0.2">
      <c r="C35" s="41" t="s">
        <v>196</v>
      </c>
      <c r="D35" s="38" t="s">
        <v>221</v>
      </c>
      <c r="E35" s="38"/>
      <c r="F35" s="39"/>
      <c r="G35" s="314" t="s">
        <v>196</v>
      </c>
      <c r="H35" s="517" t="s">
        <v>222</v>
      </c>
      <c r="I35" s="517"/>
      <c r="J35" s="517"/>
      <c r="K35" s="518"/>
      <c r="L35" s="36"/>
      <c r="M35" s="41"/>
      <c r="N35" s="37" t="s">
        <v>223</v>
      </c>
      <c r="O35" s="38"/>
      <c r="P35" s="38"/>
      <c r="Q35" s="536"/>
      <c r="R35" s="536"/>
      <c r="S35" s="536"/>
      <c r="T35" s="536"/>
      <c r="U35" s="537"/>
    </row>
    <row r="36" spans="3:21" x14ac:dyDescent="0.2">
      <c r="C36" s="62" t="s">
        <v>198</v>
      </c>
      <c r="D36" s="63" t="s">
        <v>224</v>
      </c>
      <c r="E36" s="63"/>
      <c r="F36" s="64"/>
      <c r="G36" s="391" t="s">
        <v>198</v>
      </c>
      <c r="H36" s="548" t="str">
        <f>'SPD5'!H36:J36</f>
        <v>3.28.03.1.02.01</v>
      </c>
      <c r="I36" s="548"/>
      <c r="J36" s="548"/>
      <c r="K36" s="392" t="str">
        <f>'SPD1'!K36</f>
        <v>5.1.2.04.01.0001</v>
      </c>
      <c r="L36" s="36"/>
      <c r="M36" s="41"/>
      <c r="N36" s="38" t="s">
        <v>225</v>
      </c>
      <c r="O36" s="38"/>
      <c r="P36" s="38"/>
      <c r="Q36" s="536"/>
      <c r="R36" s="536"/>
      <c r="S36" s="536"/>
      <c r="T36" s="536"/>
      <c r="U36" s="537"/>
    </row>
    <row r="37" spans="3:21" ht="5.0999999999999996" customHeight="1" x14ac:dyDescent="0.2">
      <c r="C37" s="560" t="s">
        <v>226</v>
      </c>
      <c r="D37" s="561"/>
      <c r="E37" s="561"/>
      <c r="F37" s="562"/>
      <c r="G37" s="38"/>
      <c r="H37" s="38"/>
      <c r="I37" s="38"/>
      <c r="J37" s="38"/>
      <c r="K37" s="39"/>
      <c r="L37" s="36"/>
      <c r="M37" s="41"/>
      <c r="N37" s="38"/>
      <c r="O37" s="38"/>
      <c r="P37" s="38"/>
      <c r="Q37" s="536"/>
      <c r="R37" s="536"/>
      <c r="S37" s="536"/>
      <c r="T37" s="536"/>
      <c r="U37" s="537"/>
    </row>
    <row r="38" spans="3:21" x14ac:dyDescent="0.2">
      <c r="C38" s="563"/>
      <c r="D38" s="564"/>
      <c r="E38" s="564"/>
      <c r="F38" s="565"/>
      <c r="G38" s="38"/>
      <c r="H38" s="38"/>
      <c r="I38" s="38"/>
      <c r="J38" s="38"/>
      <c r="K38" s="39"/>
      <c r="L38" s="36"/>
      <c r="M38" s="41"/>
      <c r="N38" s="38"/>
      <c r="O38" s="38"/>
      <c r="P38" s="38"/>
      <c r="Q38" s="536"/>
      <c r="R38" s="536"/>
      <c r="S38" s="536"/>
      <c r="T38" s="536"/>
      <c r="U38" s="537"/>
    </row>
    <row r="39" spans="3:21" x14ac:dyDescent="0.2">
      <c r="C39" s="52"/>
      <c r="D39" s="30"/>
      <c r="E39" s="30"/>
      <c r="F39" s="53"/>
      <c r="G39" s="30"/>
      <c r="H39" s="30"/>
      <c r="I39" s="30"/>
      <c r="J39" s="30"/>
      <c r="K39" s="53"/>
      <c r="L39" s="36"/>
      <c r="M39" s="41"/>
      <c r="N39" s="538" t="str">
        <f>I43</f>
        <v>Kuasa Pengguna Anggaran</v>
      </c>
      <c r="O39" s="538"/>
      <c r="P39" s="538"/>
      <c r="Q39" s="539" t="s">
        <v>227</v>
      </c>
      <c r="R39" s="539"/>
      <c r="S39" s="539"/>
      <c r="T39" s="539"/>
      <c r="U39" s="540"/>
    </row>
    <row r="40" spans="3:21" ht="14.45" customHeight="1" x14ac:dyDescent="0.2">
      <c r="C40" s="80" t="s">
        <v>228</v>
      </c>
      <c r="D40" s="38"/>
      <c r="E40" s="38"/>
      <c r="F40" s="39"/>
      <c r="G40" s="38"/>
      <c r="H40" s="38"/>
      <c r="I40" s="382" t="s">
        <v>13</v>
      </c>
      <c r="J40" s="382"/>
      <c r="K40" s="383"/>
      <c r="L40" s="36"/>
      <c r="M40" s="41"/>
      <c r="N40" s="38"/>
      <c r="O40" s="38"/>
      <c r="P40" s="38"/>
      <c r="Q40" s="538"/>
      <c r="R40" s="538"/>
      <c r="S40" s="538"/>
      <c r="T40" s="538"/>
      <c r="U40" s="541"/>
    </row>
    <row r="41" spans="3:21" ht="14.45" customHeight="1" x14ac:dyDescent="0.2">
      <c r="C41" s="555" t="s">
        <v>229</v>
      </c>
      <c r="D41" s="530"/>
      <c r="E41" s="530"/>
      <c r="F41" s="531"/>
      <c r="G41" s="38"/>
      <c r="H41" s="38"/>
      <c r="I41" s="382" t="str">
        <f>SPT!H40</f>
        <v>Pada tanggal :             Maret 2022</v>
      </c>
      <c r="J41" s="382"/>
      <c r="K41" s="383"/>
      <c r="L41" s="36"/>
      <c r="M41" s="41"/>
      <c r="N41" s="38"/>
      <c r="O41" s="38"/>
      <c r="P41" s="38"/>
      <c r="Q41" s="38"/>
      <c r="R41" s="38"/>
      <c r="S41" s="38"/>
      <c r="T41" s="38"/>
      <c r="U41" s="39"/>
    </row>
    <row r="42" spans="3:21" x14ac:dyDescent="0.2">
      <c r="C42" s="555"/>
      <c r="D42" s="530"/>
      <c r="E42" s="530"/>
      <c r="F42" s="531"/>
      <c r="G42" s="38"/>
      <c r="H42" s="38"/>
      <c r="I42" s="38"/>
      <c r="J42" s="38"/>
      <c r="K42" s="49"/>
      <c r="L42" s="36"/>
      <c r="M42" s="41"/>
      <c r="N42" s="556" t="str">
        <f>I47</f>
        <v>Farhani Aini, S.Hut</v>
      </c>
      <c r="O42" s="556"/>
      <c r="P42" s="557"/>
      <c r="Q42" s="557" t="str">
        <f>'SPD1'!Q42:U42</f>
        <v>Ir. Alfaret Dapen Simbolon, M.Si</v>
      </c>
      <c r="R42" s="557"/>
      <c r="S42" s="557"/>
      <c r="T42" s="557"/>
      <c r="U42" s="556"/>
    </row>
    <row r="43" spans="3:21" ht="14.45" customHeight="1" x14ac:dyDescent="0.2">
      <c r="C43" s="555"/>
      <c r="D43" s="530"/>
      <c r="E43" s="530"/>
      <c r="F43" s="531"/>
      <c r="G43" s="38"/>
      <c r="H43" s="38"/>
      <c r="I43" s="550" t="s">
        <v>230</v>
      </c>
      <c r="J43" s="550"/>
      <c r="K43" s="551"/>
      <c r="L43" s="36"/>
      <c r="M43" s="62"/>
      <c r="N43" s="549" t="str">
        <f>I49</f>
        <v>NIP. 19730527 199903 1 004</v>
      </c>
      <c r="O43" s="549"/>
      <c r="P43" s="549"/>
      <c r="Q43" s="549" t="str">
        <f>'SPD1'!Q43:U43</f>
        <v>NIP. 19640410 199203 1 013</v>
      </c>
      <c r="R43" s="549"/>
      <c r="S43" s="549"/>
      <c r="T43" s="549"/>
      <c r="U43" s="554"/>
    </row>
    <row r="44" spans="3:21" x14ac:dyDescent="0.2">
      <c r="C44" s="41"/>
      <c r="D44" s="38"/>
      <c r="E44" s="38"/>
      <c r="F44" s="39"/>
      <c r="G44" s="38"/>
      <c r="H44" s="38"/>
      <c r="I44" s="38"/>
      <c r="J44" s="38"/>
      <c r="K44" s="388"/>
      <c r="L44" s="36"/>
      <c r="M44" s="74" t="s">
        <v>231</v>
      </c>
      <c r="N44" s="75" t="s">
        <v>232</v>
      </c>
      <c r="O44" s="81"/>
      <c r="P44" s="38"/>
      <c r="Q44" s="38"/>
      <c r="R44" s="78"/>
      <c r="S44" s="38"/>
      <c r="T44" s="38"/>
      <c r="U44" s="39"/>
    </row>
    <row r="45" spans="3:21" x14ac:dyDescent="0.2">
      <c r="C45" s="41"/>
      <c r="D45" s="38"/>
      <c r="E45" s="38"/>
      <c r="F45" s="39"/>
      <c r="G45" s="38"/>
      <c r="H45" s="38"/>
      <c r="I45" s="38"/>
      <c r="J45" s="38"/>
      <c r="K45" s="49"/>
      <c r="L45" s="36"/>
      <c r="M45" s="41" t="s">
        <v>233</v>
      </c>
      <c r="N45" s="82" t="s">
        <v>234</v>
      </c>
      <c r="O45" s="30"/>
      <c r="P45" s="30"/>
      <c r="Q45" s="30"/>
      <c r="R45" s="30"/>
      <c r="S45" s="30"/>
      <c r="T45" s="30"/>
      <c r="U45" s="53"/>
    </row>
    <row r="46" spans="3:21" x14ac:dyDescent="0.2">
      <c r="C46" s="41"/>
      <c r="D46" s="38"/>
      <c r="E46" s="38"/>
      <c r="F46" s="39"/>
      <c r="G46" s="38"/>
      <c r="H46" s="38"/>
      <c r="I46" s="38"/>
      <c r="J46" s="38"/>
      <c r="K46" s="388"/>
      <c r="L46" s="36"/>
      <c r="M46" s="34"/>
      <c r="N46" s="530" t="s">
        <v>235</v>
      </c>
      <c r="O46" s="530"/>
      <c r="P46" s="530"/>
      <c r="Q46" s="530"/>
      <c r="R46" s="530"/>
      <c r="S46" s="530"/>
      <c r="T46" s="530"/>
      <c r="U46" s="531"/>
    </row>
    <row r="47" spans="3:21" ht="14.45" customHeight="1" x14ac:dyDescent="0.2">
      <c r="C47" s="41"/>
      <c r="D47" s="38"/>
      <c r="E47" s="38"/>
      <c r="F47" s="39"/>
      <c r="G47" s="38"/>
      <c r="H47" s="38"/>
      <c r="I47" s="557" t="str">
        <f>'SPD1'!I47:K47</f>
        <v>Farhani Aini, S.Hut</v>
      </c>
      <c r="J47" s="557"/>
      <c r="K47" s="556"/>
      <c r="L47" s="36"/>
      <c r="M47" s="34"/>
      <c r="N47" s="530"/>
      <c r="O47" s="530"/>
      <c r="P47" s="530"/>
      <c r="Q47" s="530"/>
      <c r="R47" s="530"/>
      <c r="S47" s="530"/>
      <c r="T47" s="530"/>
      <c r="U47" s="531"/>
    </row>
    <row r="48" spans="3:21" ht="14.45" customHeight="1" x14ac:dyDescent="0.2">
      <c r="C48" s="41"/>
      <c r="D48" s="38"/>
      <c r="E48" s="38"/>
      <c r="F48" s="39"/>
      <c r="G48" s="38"/>
      <c r="H48" s="38"/>
      <c r="I48" s="538" t="str">
        <f>'SPD1'!I48:K48</f>
        <v>Penata Tk.I/ III.d</v>
      </c>
      <c r="J48" s="538"/>
      <c r="K48" s="541"/>
      <c r="L48" s="36"/>
      <c r="M48" s="34"/>
      <c r="N48" s="530"/>
      <c r="O48" s="530"/>
      <c r="P48" s="530"/>
      <c r="Q48" s="530"/>
      <c r="R48" s="530"/>
      <c r="S48" s="530"/>
      <c r="T48" s="530"/>
      <c r="U48" s="531"/>
    </row>
    <row r="49" spans="3:21" ht="14.45" customHeight="1" x14ac:dyDescent="0.2">
      <c r="C49" s="41"/>
      <c r="D49" s="38"/>
      <c r="E49" s="38"/>
      <c r="F49" s="39"/>
      <c r="G49" s="38"/>
      <c r="H49" s="38"/>
      <c r="I49" s="549" t="str">
        <f>'SPD1'!I49:K49</f>
        <v>NIP. 19730527 199903 1 004</v>
      </c>
      <c r="J49" s="549"/>
      <c r="K49" s="554"/>
      <c r="L49" s="36"/>
      <c r="M49" s="34"/>
      <c r="N49" s="530"/>
      <c r="O49" s="530"/>
      <c r="P49" s="530"/>
      <c r="Q49" s="530"/>
      <c r="R49" s="530"/>
      <c r="S49" s="530"/>
      <c r="T49" s="530"/>
      <c r="U49" s="531"/>
    </row>
    <row r="50" spans="3:21" x14ac:dyDescent="0.2">
      <c r="C50" s="30"/>
      <c r="D50" s="30"/>
      <c r="E50" s="30"/>
      <c r="F50" s="30"/>
      <c r="G50" s="30"/>
      <c r="H50" s="30"/>
      <c r="I50" s="30"/>
      <c r="J50" s="30"/>
      <c r="K50" s="29"/>
      <c r="L50" s="29"/>
      <c r="M50" s="29"/>
      <c r="N50" s="29"/>
      <c r="O50" s="29"/>
      <c r="P50" s="29"/>
      <c r="Q50" s="29"/>
      <c r="R50" s="29"/>
      <c r="S50" s="29"/>
      <c r="T50" s="29"/>
      <c r="U50" s="29"/>
    </row>
    <row r="69" ht="12.75" customHeight="1" x14ac:dyDescent="0.2"/>
    <row r="86" ht="12.75" customHeight="1" x14ac:dyDescent="0.2"/>
    <row r="93" ht="12.75" customHeight="1" x14ac:dyDescent="0.2"/>
    <row r="98" ht="12.75" customHeight="1" x14ac:dyDescent="0.2"/>
  </sheetData>
  <dataConsolidate link="1"/>
  <mergeCells count="38">
    <mergeCell ref="H17:K18"/>
    <mergeCell ref="F7:K7"/>
    <mergeCell ref="F2:K2"/>
    <mergeCell ref="F3:K3"/>
    <mergeCell ref="F4:K4"/>
    <mergeCell ref="F5:K5"/>
    <mergeCell ref="F6:K6"/>
    <mergeCell ref="F8:K8"/>
    <mergeCell ref="C11:F11"/>
    <mergeCell ref="G11:K11"/>
    <mergeCell ref="G14:K14"/>
    <mergeCell ref="H16:K16"/>
    <mergeCell ref="J32:K33"/>
    <mergeCell ref="Q34:U38"/>
    <mergeCell ref="H35:K35"/>
    <mergeCell ref="H36:J36"/>
    <mergeCell ref="C31:E31"/>
    <mergeCell ref="G31:H31"/>
    <mergeCell ref="I31:K31"/>
    <mergeCell ref="C37:F38"/>
    <mergeCell ref="G20:K22"/>
    <mergeCell ref="H25:K25"/>
    <mergeCell ref="H26:K26"/>
    <mergeCell ref="H29:K29"/>
    <mergeCell ref="H30:K30"/>
    <mergeCell ref="C41:F43"/>
    <mergeCell ref="N42:P42"/>
    <mergeCell ref="Q42:U42"/>
    <mergeCell ref="I43:K43"/>
    <mergeCell ref="N43:P43"/>
    <mergeCell ref="Q43:U43"/>
    <mergeCell ref="N39:P39"/>
    <mergeCell ref="Q39:U39"/>
    <mergeCell ref="N46:U49"/>
    <mergeCell ref="I47:K47"/>
    <mergeCell ref="I48:K48"/>
    <mergeCell ref="I49:K49"/>
    <mergeCell ref="Q40:U40"/>
  </mergeCells>
  <printOptions verticalCentered="1"/>
  <pageMargins left="1.33" right="0.35433070866141703" top="0.31496062992126" bottom="0.196850393700787" header="0.23622047244094499" footer="0.15748031496063"/>
  <pageSetup paperSize="5" scale="85" orientation="landscape" horizontalDpi="4294967293" r:id="rId1"/>
  <headerFooter alignWithMargins="0"/>
  <drawing r:id="rId2"/>
  <legacyDrawing r:id="rId3"/>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rgb="FFFFFF00"/>
  </sheetPr>
  <dimension ref="C2:AD98"/>
  <sheetViews>
    <sheetView zoomScale="90" zoomScaleNormal="90" workbookViewId="0">
      <selection activeCell="F8" sqref="F8:K8"/>
    </sheetView>
  </sheetViews>
  <sheetFormatPr defaultColWidth="9.140625" defaultRowHeight="12.75" x14ac:dyDescent="0.2"/>
  <cols>
    <col min="1" max="1" width="9.140625" style="33"/>
    <col min="2" max="2" width="4.28515625" style="33" customWidth="1"/>
    <col min="3" max="4" width="2.42578125" style="33" customWidth="1"/>
    <col min="5" max="5" width="6" style="33" customWidth="1"/>
    <col min="6" max="6" width="30.7109375" style="33" customWidth="1"/>
    <col min="7" max="7" width="2.28515625" style="33" customWidth="1"/>
    <col min="8" max="8" width="8.5703125" style="33" customWidth="1"/>
    <col min="9" max="9" width="5.140625" style="33" customWidth="1"/>
    <col min="10" max="10" width="3.5703125" style="33" customWidth="1"/>
    <col min="11" max="11" width="24.140625" style="33" customWidth="1"/>
    <col min="12" max="12" width="1" style="33" customWidth="1"/>
    <col min="13" max="13" width="3.28515625" style="33" customWidth="1"/>
    <col min="14" max="14" width="11.5703125" style="33" customWidth="1"/>
    <col min="15" max="15" width="1" style="33" customWidth="1"/>
    <col min="16" max="16" width="24.5703125" style="33" customWidth="1"/>
    <col min="17" max="17" width="13.140625" style="33" customWidth="1"/>
    <col min="18" max="18" width="1" style="33" customWidth="1"/>
    <col min="19" max="19" width="1.42578125" style="33" customWidth="1"/>
    <col min="20" max="20" width="1.140625" style="33" customWidth="1"/>
    <col min="21" max="21" width="41.140625" style="33" bestFit="1" customWidth="1"/>
    <col min="22" max="16384" width="9.140625" style="33"/>
  </cols>
  <sheetData>
    <row r="2" spans="3:25" ht="17.100000000000001" customHeight="1" x14ac:dyDescent="0.25">
      <c r="C2" s="27"/>
      <c r="D2" s="28"/>
      <c r="E2" s="28"/>
      <c r="F2" s="523" t="s">
        <v>181</v>
      </c>
      <c r="G2" s="523"/>
      <c r="H2" s="523"/>
      <c r="I2" s="523"/>
      <c r="J2" s="523"/>
      <c r="K2" s="523"/>
      <c r="L2" s="29"/>
      <c r="M2" s="27"/>
      <c r="N2" s="29"/>
      <c r="O2" s="29"/>
      <c r="P2" s="29"/>
      <c r="Q2" s="30" t="s">
        <v>182</v>
      </c>
      <c r="R2" s="30"/>
      <c r="S2" s="30"/>
      <c r="T2" s="31" t="s">
        <v>19</v>
      </c>
      <c r="U2" s="32" t="str">
        <f>H25</f>
        <v>Tanjung Redeb</v>
      </c>
    </row>
    <row r="3" spans="3:25" ht="13.5" customHeight="1" x14ac:dyDescent="0.3">
      <c r="C3" s="34"/>
      <c r="D3" s="35"/>
      <c r="E3" s="35"/>
      <c r="F3" s="524" t="s">
        <v>183</v>
      </c>
      <c r="G3" s="524"/>
      <c r="H3" s="524"/>
      <c r="I3" s="524"/>
      <c r="J3" s="524"/>
      <c r="K3" s="524"/>
      <c r="L3" s="36"/>
      <c r="M3" s="34"/>
      <c r="N3" s="36"/>
      <c r="O3" s="36"/>
      <c r="P3" s="36"/>
      <c r="Q3" s="315" t="s">
        <v>184</v>
      </c>
      <c r="R3" s="38"/>
      <c r="S3" s="38"/>
      <c r="T3" s="37" t="s">
        <v>19</v>
      </c>
      <c r="U3" s="39"/>
      <c r="W3" s="36"/>
      <c r="X3" s="40"/>
      <c r="Y3" s="36"/>
    </row>
    <row r="4" spans="3:25" ht="14.1" customHeight="1" x14ac:dyDescent="0.2">
      <c r="C4" s="34"/>
      <c r="D4" s="312"/>
      <c r="E4" s="312"/>
      <c r="F4" s="525" t="s">
        <v>456</v>
      </c>
      <c r="G4" s="526"/>
      <c r="H4" s="526"/>
      <c r="I4" s="526"/>
      <c r="J4" s="526"/>
      <c r="K4" s="526"/>
      <c r="L4" s="36"/>
      <c r="M4" s="41"/>
      <c r="N4" s="38"/>
      <c r="O4" s="38"/>
      <c r="P4" s="38"/>
      <c r="Q4" s="314" t="s">
        <v>185</v>
      </c>
      <c r="R4" s="314"/>
      <c r="S4" s="314"/>
      <c r="T4" s="315" t="s">
        <v>19</v>
      </c>
      <c r="U4" s="317" t="str">
        <f>H29</f>
        <v>16 Maret 2022</v>
      </c>
      <c r="W4" s="36"/>
      <c r="X4" s="40"/>
      <c r="Y4" s="36"/>
    </row>
    <row r="5" spans="3:25" ht="13.5" customHeight="1" x14ac:dyDescent="0.2">
      <c r="C5" s="34"/>
      <c r="D5" s="42"/>
      <c r="E5" s="42"/>
      <c r="F5" s="527" t="s">
        <v>457</v>
      </c>
      <c r="G5" s="527"/>
      <c r="H5" s="527"/>
      <c r="I5" s="527"/>
      <c r="J5" s="527"/>
      <c r="K5" s="527"/>
      <c r="L5" s="36"/>
      <c r="M5" s="41"/>
      <c r="N5" s="38"/>
      <c r="O5" s="38"/>
      <c r="P5" s="38"/>
      <c r="Q5" s="318" t="s">
        <v>186</v>
      </c>
      <c r="R5" s="314"/>
      <c r="S5" s="314"/>
      <c r="T5" s="319" t="s">
        <v>19</v>
      </c>
      <c r="U5" s="320" t="str">
        <f>H26</f>
        <v>Kampung Teluk Semanting dan Tanjung Batu</v>
      </c>
      <c r="W5" s="36"/>
      <c r="X5" s="40"/>
      <c r="Y5" s="36"/>
    </row>
    <row r="6" spans="3:25" ht="27.75" customHeight="1" x14ac:dyDescent="0.2">
      <c r="C6" s="34"/>
      <c r="D6" s="36"/>
      <c r="E6" s="36"/>
      <c r="F6" s="527" t="s">
        <v>595</v>
      </c>
      <c r="G6" s="527"/>
      <c r="H6" s="527"/>
      <c r="I6" s="527"/>
      <c r="J6" s="527"/>
      <c r="K6" s="527"/>
      <c r="L6" s="36"/>
      <c r="M6" s="41"/>
      <c r="N6" s="38"/>
      <c r="O6" s="38"/>
      <c r="P6" s="38"/>
      <c r="Q6" s="45" t="s">
        <v>187</v>
      </c>
      <c r="R6" s="38"/>
      <c r="S6" s="38"/>
      <c r="T6" s="46" t="s">
        <v>19</v>
      </c>
      <c r="U6" s="47" t="str">
        <f>'SPD1'!U6</f>
        <v>Kepala UPTD KPHP Berau Utara</v>
      </c>
      <c r="W6" s="36"/>
      <c r="X6" s="36"/>
      <c r="Y6" s="36"/>
    </row>
    <row r="7" spans="3:25" ht="15" x14ac:dyDescent="0.2">
      <c r="C7" s="34"/>
      <c r="D7" s="48"/>
      <c r="E7" s="48"/>
      <c r="F7" s="522" t="s">
        <v>188</v>
      </c>
      <c r="G7" s="522"/>
      <c r="H7" s="522"/>
      <c r="I7" s="522"/>
      <c r="J7" s="522"/>
      <c r="K7" s="522"/>
      <c r="L7" s="36"/>
      <c r="M7" s="41"/>
      <c r="N7" s="38"/>
      <c r="O7" s="38"/>
      <c r="P7" s="38"/>
      <c r="Q7" s="36"/>
      <c r="R7" s="36"/>
      <c r="S7" s="36"/>
      <c r="T7" s="36"/>
      <c r="U7" s="49"/>
      <c r="W7" s="36"/>
      <c r="X7" s="36"/>
      <c r="Y7" s="36"/>
    </row>
    <row r="8" spans="3:25" x14ac:dyDescent="0.2">
      <c r="C8" s="34"/>
      <c r="D8" s="50"/>
      <c r="E8" s="50"/>
      <c r="F8" s="515" t="s">
        <v>594</v>
      </c>
      <c r="G8" s="515"/>
      <c r="H8" s="515"/>
      <c r="I8" s="515"/>
      <c r="J8" s="515"/>
      <c r="K8" s="515"/>
      <c r="L8" s="36"/>
      <c r="M8" s="41"/>
      <c r="N8" s="38"/>
      <c r="O8" s="38"/>
      <c r="P8" s="38"/>
      <c r="Q8" s="36"/>
      <c r="R8" s="36"/>
      <c r="S8" s="36"/>
      <c r="T8" s="36"/>
      <c r="U8" s="49" t="s">
        <v>189</v>
      </c>
      <c r="W8" s="36"/>
      <c r="X8" s="36"/>
      <c r="Y8" s="36"/>
    </row>
    <row r="9" spans="3:25" x14ac:dyDescent="0.2">
      <c r="C9" s="34"/>
      <c r="D9" s="36"/>
      <c r="E9" s="36"/>
      <c r="F9" s="36"/>
      <c r="G9" s="36"/>
      <c r="H9" s="36"/>
      <c r="I9" s="36"/>
      <c r="J9" s="36"/>
      <c r="K9" s="36"/>
      <c r="L9" s="36"/>
      <c r="M9" s="41"/>
      <c r="N9" s="38"/>
      <c r="O9" s="38"/>
      <c r="P9" s="38"/>
      <c r="Q9" s="38"/>
      <c r="R9" s="38"/>
      <c r="S9" s="38"/>
      <c r="T9" s="38"/>
      <c r="U9" s="411" t="str">
        <f>'SPD1'!U9</f>
        <v>Ir. Alfaret Dapen Simbolon, M.Si</v>
      </c>
      <c r="W9" s="36"/>
      <c r="X9" s="36"/>
      <c r="Y9" s="36"/>
    </row>
    <row r="10" spans="3:25" ht="2.25" customHeight="1" x14ac:dyDescent="0.2">
      <c r="C10" s="27"/>
      <c r="D10" s="29"/>
      <c r="E10" s="29"/>
      <c r="F10" s="29"/>
      <c r="G10" s="27"/>
      <c r="H10" s="29"/>
      <c r="I10" s="29"/>
      <c r="J10" s="29"/>
      <c r="K10" s="51"/>
      <c r="L10" s="36"/>
      <c r="M10" s="52"/>
      <c r="N10" s="30"/>
      <c r="O10" s="30"/>
      <c r="P10" s="30"/>
      <c r="Q10" s="30"/>
      <c r="R10" s="30"/>
      <c r="S10" s="30"/>
      <c r="T10" s="30"/>
      <c r="U10" s="53"/>
      <c r="W10" s="36"/>
      <c r="X10" s="36"/>
      <c r="Y10" s="36"/>
    </row>
    <row r="11" spans="3:25" ht="12" customHeight="1" x14ac:dyDescent="0.2">
      <c r="C11" s="516" t="s">
        <v>190</v>
      </c>
      <c r="D11" s="517"/>
      <c r="E11" s="517"/>
      <c r="F11" s="518"/>
      <c r="G11" s="516" t="str">
        <f>'SPD1'!G11:K11</f>
        <v>Kepala UPTD KPHP Berau Utara.</v>
      </c>
      <c r="H11" s="517"/>
      <c r="I11" s="517"/>
      <c r="J11" s="517"/>
      <c r="K11" s="518"/>
      <c r="L11" s="36"/>
      <c r="M11" s="41" t="s">
        <v>191</v>
      </c>
      <c r="N11" s="38" t="s">
        <v>192</v>
      </c>
      <c r="O11" s="54" t="s">
        <v>19</v>
      </c>
      <c r="P11" s="55" t="str">
        <f>H26</f>
        <v>Kampung Teluk Semanting dan Tanjung Batu</v>
      </c>
      <c r="Q11" s="43" t="s">
        <v>182</v>
      </c>
      <c r="R11" s="44" t="s">
        <v>19</v>
      </c>
      <c r="S11" s="38"/>
      <c r="T11" s="38"/>
      <c r="U11" s="56" t="str">
        <f>P11</f>
        <v>Kampung Teluk Semanting dan Tanjung Batu</v>
      </c>
      <c r="W11" s="36"/>
      <c r="X11" s="36"/>
      <c r="Y11" s="36"/>
    </row>
    <row r="12" spans="3:25" ht="5.0999999999999996" customHeight="1" x14ac:dyDescent="0.2">
      <c r="C12" s="57"/>
      <c r="D12" s="58"/>
      <c r="E12" s="58"/>
      <c r="F12" s="59"/>
      <c r="G12" s="60"/>
      <c r="H12" s="60"/>
      <c r="I12" s="60"/>
      <c r="J12" s="60"/>
      <c r="K12" s="61"/>
      <c r="L12" s="36"/>
      <c r="M12" s="41"/>
      <c r="N12" s="38"/>
      <c r="O12" s="54"/>
      <c r="P12" s="38"/>
      <c r="Q12" s="43"/>
      <c r="R12" s="44"/>
      <c r="S12" s="38"/>
      <c r="T12" s="38"/>
      <c r="U12" s="39"/>
      <c r="W12" s="36"/>
      <c r="X12" s="36"/>
      <c r="Y12" s="36"/>
    </row>
    <row r="13" spans="3:25" x14ac:dyDescent="0.2">
      <c r="C13" s="41"/>
      <c r="D13" s="38"/>
      <c r="E13" s="38"/>
      <c r="F13" s="39"/>
      <c r="G13" s="38"/>
      <c r="H13" s="38"/>
      <c r="I13" s="38"/>
      <c r="J13" s="38"/>
      <c r="K13" s="39"/>
      <c r="L13" s="36"/>
      <c r="M13" s="41"/>
      <c r="N13" s="38" t="s">
        <v>193</v>
      </c>
      <c r="O13" s="54" t="s">
        <v>19</v>
      </c>
      <c r="P13" s="412" t="str">
        <f>H29</f>
        <v>16 Maret 2022</v>
      </c>
      <c r="Q13" s="38" t="s">
        <v>186</v>
      </c>
      <c r="R13" s="44" t="s">
        <v>19</v>
      </c>
      <c r="S13" s="43"/>
      <c r="T13" s="44"/>
      <c r="U13" s="262" t="str">
        <f>H25</f>
        <v>Tanjung Redeb</v>
      </c>
      <c r="W13" s="36"/>
      <c r="X13" s="36"/>
      <c r="Y13" s="36"/>
    </row>
    <row r="14" spans="3:25" x14ac:dyDescent="0.2">
      <c r="C14" s="41" t="s">
        <v>194</v>
      </c>
      <c r="D14" s="38"/>
      <c r="E14" s="38"/>
      <c r="F14" s="39"/>
      <c r="G14" s="519" t="e">
        <f>SPT!#REF!</f>
        <v>#REF!</v>
      </c>
      <c r="H14" s="513"/>
      <c r="I14" s="513"/>
      <c r="J14" s="513"/>
      <c r="K14" s="514"/>
      <c r="L14" s="36"/>
      <c r="M14" s="41"/>
      <c r="N14" s="38" t="s">
        <v>187</v>
      </c>
      <c r="O14" s="54" t="s">
        <v>19</v>
      </c>
      <c r="P14" s="55" t="str">
        <f>P11</f>
        <v>Kampung Teluk Semanting dan Tanjung Batu</v>
      </c>
      <c r="Q14" s="38" t="s">
        <v>185</v>
      </c>
      <c r="R14" s="44" t="s">
        <v>19</v>
      </c>
      <c r="S14" s="44"/>
      <c r="T14" s="44"/>
      <c r="U14" s="413" t="str">
        <f>H30</f>
        <v>18 Maret 2022</v>
      </c>
      <c r="W14" s="40"/>
      <c r="X14" s="36"/>
      <c r="Y14" s="36"/>
    </row>
    <row r="15" spans="3:25" x14ac:dyDescent="0.2">
      <c r="C15" s="62"/>
      <c r="D15" s="63"/>
      <c r="E15" s="63"/>
      <c r="F15" s="64"/>
      <c r="G15" s="63"/>
      <c r="H15" s="63"/>
      <c r="I15" s="63"/>
      <c r="J15" s="63"/>
      <c r="K15" s="64"/>
      <c r="L15" s="36"/>
      <c r="M15" s="41"/>
      <c r="N15" s="38"/>
      <c r="O15" s="38"/>
      <c r="P15" s="38"/>
      <c r="Q15" s="43" t="s">
        <v>195</v>
      </c>
      <c r="R15" s="44" t="s">
        <v>19</v>
      </c>
      <c r="S15" s="44"/>
      <c r="T15" s="44"/>
      <c r="U15" s="56" t="str">
        <f>P14</f>
        <v>Kampung Teluk Semanting dan Tanjung Batu</v>
      </c>
      <c r="W15" s="40"/>
      <c r="X15" s="36"/>
      <c r="Y15" s="36"/>
    </row>
    <row r="16" spans="3:25" x14ac:dyDescent="0.2">
      <c r="C16" s="41" t="s">
        <v>196</v>
      </c>
      <c r="D16" s="38" t="s">
        <v>197</v>
      </c>
      <c r="E16" s="38"/>
      <c r="F16" s="39"/>
      <c r="G16" s="38" t="s">
        <v>196</v>
      </c>
      <c r="H16" s="520" t="e">
        <f>VLOOKUP(G14,DATABASE!K3:L68,2,FALSE)</f>
        <v>#REF!</v>
      </c>
      <c r="I16" s="520"/>
      <c r="J16" s="520"/>
      <c r="K16" s="521"/>
      <c r="L16" s="36"/>
      <c r="M16" s="41"/>
      <c r="N16" s="38"/>
      <c r="O16" s="38"/>
      <c r="P16" s="38"/>
      <c r="Q16" s="38"/>
      <c r="R16" s="38"/>
      <c r="S16" s="44"/>
      <c r="T16" s="44"/>
      <c r="U16" s="39"/>
      <c r="W16" s="40"/>
      <c r="X16" s="36"/>
      <c r="Y16" s="36"/>
    </row>
    <row r="17" spans="3:30" ht="12.75" customHeight="1" x14ac:dyDescent="0.2">
      <c r="C17" s="41" t="s">
        <v>198</v>
      </c>
      <c r="D17" s="38" t="s">
        <v>7</v>
      </c>
      <c r="E17" s="38"/>
      <c r="F17" s="39"/>
      <c r="G17" s="38" t="s">
        <v>198</v>
      </c>
      <c r="H17" s="505" t="e">
        <f>VLOOKUP(G14,DATABASE!M3:N68,2,FALSE)</f>
        <v>#REF!</v>
      </c>
      <c r="I17" s="505"/>
      <c r="J17" s="505"/>
      <c r="K17" s="506"/>
      <c r="L17" s="36"/>
      <c r="M17" s="41"/>
      <c r="N17" s="38"/>
      <c r="O17" s="38"/>
      <c r="P17" s="38"/>
      <c r="Q17" s="38"/>
      <c r="R17" s="38"/>
      <c r="S17" s="38"/>
      <c r="T17" s="38"/>
      <c r="U17" s="39"/>
      <c r="X17" s="36"/>
      <c r="Y17" s="36"/>
      <c r="AD17" s="65" t="s">
        <v>199</v>
      </c>
    </row>
    <row r="18" spans="3:30" x14ac:dyDescent="0.2">
      <c r="C18" s="41"/>
      <c r="D18" s="38"/>
      <c r="E18" s="38"/>
      <c r="F18" s="39"/>
      <c r="G18" s="38"/>
      <c r="H18" s="505"/>
      <c r="I18" s="505"/>
      <c r="J18" s="505"/>
      <c r="K18" s="506"/>
      <c r="L18" s="36"/>
      <c r="M18" s="62"/>
      <c r="N18" s="63"/>
      <c r="O18" s="63"/>
      <c r="P18" s="417" t="s">
        <v>498</v>
      </c>
      <c r="Q18" s="63"/>
      <c r="R18" s="63"/>
      <c r="S18" s="63"/>
      <c r="T18" s="63"/>
      <c r="U18" s="418" t="str">
        <f>P18</f>
        <v>Andi Tahang</v>
      </c>
      <c r="W18" s="40"/>
      <c r="X18" s="36"/>
      <c r="Y18" s="36"/>
    </row>
    <row r="19" spans="3:30" ht="14.25" x14ac:dyDescent="0.2">
      <c r="C19" s="62" t="s">
        <v>200</v>
      </c>
      <c r="D19" s="63" t="s">
        <v>201</v>
      </c>
      <c r="E19" s="63"/>
      <c r="F19" s="64"/>
      <c r="G19" s="63" t="s">
        <v>200</v>
      </c>
      <c r="H19" s="63"/>
      <c r="I19" s="63"/>
      <c r="J19" s="63"/>
      <c r="K19" s="64"/>
      <c r="L19" s="36"/>
      <c r="M19" s="41" t="s">
        <v>202</v>
      </c>
      <c r="N19" s="38" t="s">
        <v>192</v>
      </c>
      <c r="O19" s="54" t="s">
        <v>19</v>
      </c>
      <c r="P19" s="38"/>
      <c r="Q19" s="43" t="s">
        <v>182</v>
      </c>
      <c r="R19" s="44" t="s">
        <v>19</v>
      </c>
      <c r="S19" s="38"/>
      <c r="T19" s="38"/>
      <c r="U19" s="39"/>
      <c r="W19" s="66"/>
      <c r="X19" s="36"/>
      <c r="Y19" s="36"/>
    </row>
    <row r="20" spans="3:30" ht="14.25" customHeight="1" x14ac:dyDescent="0.2">
      <c r="C20" s="67" t="s">
        <v>203</v>
      </c>
      <c r="D20" s="38"/>
      <c r="E20" s="38"/>
      <c r="F20" s="39"/>
      <c r="G20" s="507" t="str">
        <f>SPT!F31</f>
        <v>Melaksanakan Perjalanan Dinas Koordinasi Penyusunan Rencana Pengelolaan KPH, (Pengumpulan Data Sosial)</v>
      </c>
      <c r="H20" s="508"/>
      <c r="I20" s="508"/>
      <c r="J20" s="508"/>
      <c r="K20" s="509"/>
      <c r="L20" s="36"/>
      <c r="M20" s="41"/>
      <c r="N20" s="68" t="s">
        <v>193</v>
      </c>
      <c r="O20" s="69" t="s">
        <v>19</v>
      </c>
      <c r="P20" s="38"/>
      <c r="Q20" s="68" t="s">
        <v>186</v>
      </c>
      <c r="R20" s="46" t="s">
        <v>19</v>
      </c>
      <c r="S20" s="38"/>
      <c r="T20" s="38"/>
      <c r="U20" s="39"/>
      <c r="X20" s="70"/>
    </row>
    <row r="21" spans="3:30" ht="14.25" customHeight="1" x14ac:dyDescent="0.2">
      <c r="C21" s="41"/>
      <c r="D21" s="38"/>
      <c r="E21" s="38"/>
      <c r="F21" s="39"/>
      <c r="G21" s="510"/>
      <c r="H21" s="505"/>
      <c r="I21" s="505"/>
      <c r="J21" s="505"/>
      <c r="K21" s="506"/>
      <c r="L21" s="36"/>
      <c r="M21" s="41"/>
      <c r="N21" s="68" t="s">
        <v>187</v>
      </c>
      <c r="O21" s="69" t="s">
        <v>19</v>
      </c>
      <c r="P21" s="38"/>
      <c r="Q21" s="68" t="s">
        <v>185</v>
      </c>
      <c r="R21" s="46" t="s">
        <v>19</v>
      </c>
      <c r="S21" s="38"/>
      <c r="T21" s="38"/>
      <c r="U21" s="39"/>
    </row>
    <row r="22" spans="3:30" ht="14.25" customHeight="1" x14ac:dyDescent="0.2">
      <c r="C22" s="41"/>
      <c r="D22" s="38"/>
      <c r="E22" s="38"/>
      <c r="F22" s="39"/>
      <c r="G22" s="510"/>
      <c r="H22" s="505"/>
      <c r="I22" s="505"/>
      <c r="J22" s="505"/>
      <c r="K22" s="506"/>
      <c r="L22" s="36"/>
      <c r="M22" s="41"/>
      <c r="N22" s="38"/>
      <c r="O22" s="38"/>
      <c r="P22" s="38"/>
      <c r="Q22" s="45" t="s">
        <v>195</v>
      </c>
      <c r="R22" s="46" t="s">
        <v>19</v>
      </c>
      <c r="S22" s="38"/>
      <c r="T22" s="38"/>
      <c r="U22" s="39"/>
    </row>
    <row r="23" spans="3:30" ht="5.0999999999999996" customHeight="1" x14ac:dyDescent="0.2">
      <c r="C23" s="62"/>
      <c r="D23" s="63"/>
      <c r="E23" s="63"/>
      <c r="F23" s="64"/>
      <c r="G23" s="71"/>
      <c r="H23" s="414"/>
      <c r="I23" s="414"/>
      <c r="J23" s="414"/>
      <c r="K23" s="415"/>
      <c r="L23" s="36"/>
      <c r="M23" s="41"/>
      <c r="N23" s="38"/>
      <c r="O23" s="38"/>
      <c r="P23" s="38"/>
      <c r="Q23" s="38"/>
      <c r="R23" s="38"/>
      <c r="S23" s="38"/>
      <c r="T23" s="38"/>
      <c r="U23" s="39"/>
    </row>
    <row r="24" spans="3:30" x14ac:dyDescent="0.2">
      <c r="C24" s="74" t="s">
        <v>204</v>
      </c>
      <c r="D24" s="75"/>
      <c r="E24" s="75"/>
      <c r="F24" s="76"/>
      <c r="G24" s="75"/>
      <c r="H24" s="75" t="s">
        <v>205</v>
      </c>
      <c r="I24" s="75"/>
      <c r="J24" s="75"/>
      <c r="K24" s="76"/>
      <c r="L24" s="36"/>
      <c r="M24" s="41"/>
      <c r="N24" s="38"/>
      <c r="O24" s="38"/>
      <c r="P24" s="38"/>
      <c r="Q24" s="38"/>
      <c r="R24" s="38"/>
      <c r="S24" s="38"/>
      <c r="T24" s="38"/>
      <c r="U24" s="39"/>
    </row>
    <row r="25" spans="3:30" x14ac:dyDescent="0.2">
      <c r="C25" s="41" t="s">
        <v>196</v>
      </c>
      <c r="D25" s="38" t="s">
        <v>206</v>
      </c>
      <c r="E25" s="38"/>
      <c r="F25" s="39"/>
      <c r="G25" s="38" t="s">
        <v>196</v>
      </c>
      <c r="H25" s="511" t="s">
        <v>207</v>
      </c>
      <c r="I25" s="511"/>
      <c r="J25" s="511"/>
      <c r="K25" s="512"/>
      <c r="L25" s="36"/>
      <c r="M25" s="41"/>
      <c r="N25" s="38"/>
      <c r="O25" s="38"/>
      <c r="P25" s="38"/>
      <c r="Q25" s="38"/>
      <c r="R25" s="38"/>
      <c r="S25" s="38"/>
      <c r="T25" s="38"/>
      <c r="U25" s="39"/>
    </row>
    <row r="26" spans="3:30" x14ac:dyDescent="0.2">
      <c r="C26" s="41" t="s">
        <v>198</v>
      </c>
      <c r="D26" s="38" t="s">
        <v>208</v>
      </c>
      <c r="E26" s="38"/>
      <c r="F26" s="39"/>
      <c r="G26" s="38" t="s">
        <v>198</v>
      </c>
      <c r="H26" s="513" t="str">
        <f>SPT!F32</f>
        <v>Kampung Teluk Semanting dan Tanjung Batu</v>
      </c>
      <c r="I26" s="513"/>
      <c r="J26" s="513"/>
      <c r="K26" s="514"/>
      <c r="L26" s="36"/>
      <c r="M26" s="77"/>
      <c r="N26" s="78"/>
      <c r="O26" s="78"/>
      <c r="P26" s="63"/>
      <c r="Q26" s="78"/>
      <c r="R26" s="78"/>
      <c r="S26" s="63"/>
      <c r="T26" s="63"/>
      <c r="U26" s="64"/>
    </row>
    <row r="27" spans="3:30" x14ac:dyDescent="0.2">
      <c r="C27" s="62"/>
      <c r="D27" s="63"/>
      <c r="E27" s="63"/>
      <c r="F27" s="64"/>
      <c r="G27" s="63"/>
      <c r="H27" s="63"/>
      <c r="I27" s="63"/>
      <c r="J27" s="63"/>
      <c r="K27" s="64"/>
      <c r="L27" s="36"/>
      <c r="M27" s="41" t="s">
        <v>209</v>
      </c>
      <c r="N27" s="38" t="s">
        <v>192</v>
      </c>
      <c r="O27" s="54" t="s">
        <v>19</v>
      </c>
      <c r="P27" s="38"/>
      <c r="Q27" s="43" t="s">
        <v>182</v>
      </c>
      <c r="R27" s="44" t="s">
        <v>19</v>
      </c>
      <c r="S27" s="38"/>
      <c r="T27" s="38"/>
      <c r="U27" s="39"/>
    </row>
    <row r="28" spans="3:30" x14ac:dyDescent="0.2">
      <c r="C28" s="41" t="s">
        <v>196</v>
      </c>
      <c r="D28" s="38" t="s">
        <v>210</v>
      </c>
      <c r="E28" s="38"/>
      <c r="F28" s="39"/>
      <c r="G28" s="38" t="s">
        <v>196</v>
      </c>
      <c r="H28" s="38" t="str">
        <f>SPT!F33</f>
        <v>3 (Tiga) Hari</v>
      </c>
      <c r="I28" s="38"/>
      <c r="J28" s="38"/>
      <c r="K28" s="39"/>
      <c r="L28" s="36"/>
      <c r="M28" s="41"/>
      <c r="N28" s="38" t="s">
        <v>193</v>
      </c>
      <c r="O28" s="54" t="s">
        <v>19</v>
      </c>
      <c r="P28" s="38"/>
      <c r="Q28" s="38" t="s">
        <v>186</v>
      </c>
      <c r="R28" s="44" t="s">
        <v>19</v>
      </c>
      <c r="S28" s="38"/>
      <c r="T28" s="38"/>
      <c r="U28" s="39"/>
    </row>
    <row r="29" spans="3:30" ht="15.75" customHeight="1" x14ac:dyDescent="0.2">
      <c r="C29" s="41" t="s">
        <v>198</v>
      </c>
      <c r="D29" s="38" t="s">
        <v>211</v>
      </c>
      <c r="E29" s="38"/>
      <c r="F29" s="39"/>
      <c r="G29" s="38" t="s">
        <v>198</v>
      </c>
      <c r="H29" s="528" t="str">
        <f>SPT!F34</f>
        <v>16 Maret 2022</v>
      </c>
      <c r="I29" s="528"/>
      <c r="J29" s="528"/>
      <c r="K29" s="529"/>
      <c r="L29" s="36"/>
      <c r="M29" s="41"/>
      <c r="N29" s="38" t="s">
        <v>187</v>
      </c>
      <c r="O29" s="54" t="s">
        <v>19</v>
      </c>
      <c r="P29" s="38"/>
      <c r="Q29" s="68" t="s">
        <v>185</v>
      </c>
      <c r="R29" s="46" t="s">
        <v>19</v>
      </c>
      <c r="S29" s="38"/>
      <c r="T29" s="38"/>
      <c r="U29" s="39"/>
    </row>
    <row r="30" spans="3:30" x14ac:dyDescent="0.2">
      <c r="C30" s="62" t="s">
        <v>200</v>
      </c>
      <c r="D30" s="63" t="s">
        <v>212</v>
      </c>
      <c r="E30" s="63"/>
      <c r="F30" s="64"/>
      <c r="G30" s="63" t="s">
        <v>200</v>
      </c>
      <c r="H30" s="528" t="str">
        <f>SPT!H34</f>
        <v>18 Maret 2022</v>
      </c>
      <c r="I30" s="528"/>
      <c r="J30" s="528"/>
      <c r="K30" s="529"/>
      <c r="L30" s="36"/>
      <c r="M30" s="41"/>
      <c r="N30" s="38"/>
      <c r="O30" s="38"/>
      <c r="P30" s="38"/>
      <c r="Q30" s="45" t="s">
        <v>195</v>
      </c>
      <c r="R30" s="37" t="s">
        <v>19</v>
      </c>
      <c r="S30" s="38"/>
      <c r="T30" s="38"/>
      <c r="U30" s="39"/>
    </row>
    <row r="31" spans="3:30" ht="14.45" customHeight="1" x14ac:dyDescent="0.2">
      <c r="C31" s="558" t="s">
        <v>213</v>
      </c>
      <c r="D31" s="559"/>
      <c r="E31" s="559"/>
      <c r="F31" s="421" t="s">
        <v>214</v>
      </c>
      <c r="G31" s="558" t="s">
        <v>215</v>
      </c>
      <c r="H31" s="566"/>
      <c r="I31" s="559" t="s">
        <v>216</v>
      </c>
      <c r="J31" s="559"/>
      <c r="K31" s="566"/>
      <c r="L31" s="36"/>
      <c r="M31" s="41"/>
      <c r="N31" s="38"/>
      <c r="O31" s="38"/>
      <c r="P31" s="38"/>
      <c r="Q31" s="38"/>
      <c r="R31" s="38"/>
      <c r="S31" s="38"/>
      <c r="T31" s="38"/>
      <c r="U31" s="39"/>
    </row>
    <row r="32" spans="3:30" ht="6" customHeight="1" x14ac:dyDescent="0.2">
      <c r="C32" s="41"/>
      <c r="D32" s="38"/>
      <c r="E32" s="38"/>
      <c r="F32" s="39"/>
      <c r="G32" s="41"/>
      <c r="H32" s="310"/>
      <c r="I32" s="309"/>
      <c r="J32" s="552"/>
      <c r="K32" s="553"/>
      <c r="L32" s="36"/>
      <c r="M32" s="41"/>
      <c r="N32" s="38"/>
      <c r="O32" s="38"/>
      <c r="P32" s="38"/>
      <c r="Q32" s="38"/>
      <c r="R32" s="38"/>
      <c r="S32" s="38"/>
      <c r="T32" s="38"/>
      <c r="U32" s="39"/>
    </row>
    <row r="33" spans="3:21" ht="6" customHeight="1" x14ac:dyDescent="0.2">
      <c r="C33" s="62"/>
      <c r="D33" s="63"/>
      <c r="E33" s="63"/>
      <c r="F33" s="64"/>
      <c r="G33" s="62"/>
      <c r="H33" s="308"/>
      <c r="I33" s="307"/>
      <c r="J33" s="549"/>
      <c r="K33" s="554"/>
      <c r="L33" s="36"/>
      <c r="M33" s="77"/>
      <c r="N33" s="78"/>
      <c r="O33" s="78"/>
      <c r="P33" s="78"/>
      <c r="Q33" s="79"/>
      <c r="R33" s="63"/>
      <c r="S33" s="63"/>
      <c r="T33" s="63"/>
      <c r="U33" s="64"/>
    </row>
    <row r="34" spans="3:21" ht="12.75" customHeight="1" x14ac:dyDescent="0.2">
      <c r="C34" s="41" t="s">
        <v>217</v>
      </c>
      <c r="D34" s="38"/>
      <c r="E34" s="38"/>
      <c r="F34" s="39"/>
      <c r="G34" s="38"/>
      <c r="H34" s="38"/>
      <c r="I34" s="38"/>
      <c r="J34" s="38"/>
      <c r="K34" s="39"/>
      <c r="L34" s="36"/>
      <c r="M34" s="41" t="s">
        <v>218</v>
      </c>
      <c r="N34" s="38" t="s">
        <v>219</v>
      </c>
      <c r="O34" s="37"/>
      <c r="P34" s="43" t="s">
        <v>207</v>
      </c>
      <c r="Q34" s="534" t="s">
        <v>220</v>
      </c>
      <c r="R34" s="534"/>
      <c r="S34" s="534"/>
      <c r="T34" s="534"/>
      <c r="U34" s="535"/>
    </row>
    <row r="35" spans="3:21" x14ac:dyDescent="0.2">
      <c r="C35" s="41" t="s">
        <v>196</v>
      </c>
      <c r="D35" s="38" t="s">
        <v>221</v>
      </c>
      <c r="E35" s="38"/>
      <c r="F35" s="39"/>
      <c r="G35" s="314" t="s">
        <v>196</v>
      </c>
      <c r="H35" s="517" t="s">
        <v>222</v>
      </c>
      <c r="I35" s="517"/>
      <c r="J35" s="517"/>
      <c r="K35" s="518"/>
      <c r="L35" s="36"/>
      <c r="M35" s="41"/>
      <c r="N35" s="37" t="s">
        <v>223</v>
      </c>
      <c r="O35" s="38"/>
      <c r="P35" s="38"/>
      <c r="Q35" s="536"/>
      <c r="R35" s="536"/>
      <c r="S35" s="536"/>
      <c r="T35" s="536"/>
      <c r="U35" s="537"/>
    </row>
    <row r="36" spans="3:21" x14ac:dyDescent="0.2">
      <c r="C36" s="62" t="s">
        <v>198</v>
      </c>
      <c r="D36" s="63" t="s">
        <v>224</v>
      </c>
      <c r="E36" s="63"/>
      <c r="F36" s="64"/>
      <c r="G36" s="419" t="s">
        <v>198</v>
      </c>
      <c r="H36" s="548" t="str">
        <f>SPD!H36</f>
        <v>3.28.03.1.02.01</v>
      </c>
      <c r="I36" s="548"/>
      <c r="J36" s="548"/>
      <c r="K36" s="420" t="str">
        <f>'SPD1'!K36</f>
        <v>5.1.2.04.01.0001</v>
      </c>
      <c r="L36" s="36"/>
      <c r="M36" s="41"/>
      <c r="N36" s="38" t="s">
        <v>225</v>
      </c>
      <c r="O36" s="38"/>
      <c r="P36" s="38"/>
      <c r="Q36" s="536"/>
      <c r="R36" s="536"/>
      <c r="S36" s="536"/>
      <c r="T36" s="536"/>
      <c r="U36" s="537"/>
    </row>
    <row r="37" spans="3:21" ht="5.0999999999999996" customHeight="1" x14ac:dyDescent="0.2">
      <c r="C37" s="560" t="s">
        <v>226</v>
      </c>
      <c r="D37" s="561"/>
      <c r="E37" s="561"/>
      <c r="F37" s="562"/>
      <c r="G37" s="38"/>
      <c r="H37" s="38"/>
      <c r="I37" s="38"/>
      <c r="J37" s="38"/>
      <c r="K37" s="39"/>
      <c r="L37" s="36"/>
      <c r="M37" s="41"/>
      <c r="N37" s="38"/>
      <c r="O37" s="38"/>
      <c r="P37" s="38"/>
      <c r="Q37" s="536"/>
      <c r="R37" s="536"/>
      <c r="S37" s="536"/>
      <c r="T37" s="536"/>
      <c r="U37" s="537"/>
    </row>
    <row r="38" spans="3:21" x14ac:dyDescent="0.2">
      <c r="C38" s="563"/>
      <c r="D38" s="564"/>
      <c r="E38" s="564"/>
      <c r="F38" s="565"/>
      <c r="G38" s="38"/>
      <c r="H38" s="38"/>
      <c r="I38" s="38"/>
      <c r="J38" s="38"/>
      <c r="K38" s="39"/>
      <c r="L38" s="36"/>
      <c r="M38" s="41"/>
      <c r="N38" s="38"/>
      <c r="O38" s="38"/>
      <c r="P38" s="38"/>
      <c r="Q38" s="536"/>
      <c r="R38" s="536"/>
      <c r="S38" s="536"/>
      <c r="T38" s="536"/>
      <c r="U38" s="537"/>
    </row>
    <row r="39" spans="3:21" x14ac:dyDescent="0.2">
      <c r="C39" s="52"/>
      <c r="D39" s="30"/>
      <c r="E39" s="30"/>
      <c r="F39" s="53"/>
      <c r="G39" s="30"/>
      <c r="H39" s="30"/>
      <c r="I39" s="30"/>
      <c r="J39" s="30"/>
      <c r="K39" s="53"/>
      <c r="L39" s="36"/>
      <c r="M39" s="41"/>
      <c r="N39" s="538" t="str">
        <f>I43</f>
        <v>Kuasa Pengguna Anggaran</v>
      </c>
      <c r="O39" s="538"/>
      <c r="P39" s="538"/>
      <c r="Q39" s="539" t="s">
        <v>227</v>
      </c>
      <c r="R39" s="539"/>
      <c r="S39" s="539"/>
      <c r="T39" s="539"/>
      <c r="U39" s="540"/>
    </row>
    <row r="40" spans="3:21" ht="14.45" customHeight="1" x14ac:dyDescent="0.2">
      <c r="C40" s="80" t="s">
        <v>228</v>
      </c>
      <c r="D40" s="38"/>
      <c r="E40" s="38"/>
      <c r="F40" s="39"/>
      <c r="G40" s="38"/>
      <c r="H40" s="38"/>
      <c r="I40" s="410" t="s">
        <v>13</v>
      </c>
      <c r="J40" s="410"/>
      <c r="K40" s="411"/>
      <c r="L40" s="36"/>
      <c r="M40" s="41"/>
      <c r="N40" s="38"/>
      <c r="O40" s="38"/>
      <c r="P40" s="38"/>
      <c r="Q40" s="538"/>
      <c r="R40" s="538"/>
      <c r="S40" s="538"/>
      <c r="T40" s="538"/>
      <c r="U40" s="541"/>
    </row>
    <row r="41" spans="3:21" ht="14.45" customHeight="1" x14ac:dyDescent="0.2">
      <c r="C41" s="555" t="s">
        <v>229</v>
      </c>
      <c r="D41" s="530"/>
      <c r="E41" s="530"/>
      <c r="F41" s="531"/>
      <c r="G41" s="38"/>
      <c r="H41" s="38"/>
      <c r="I41" s="410" t="str">
        <f>SPT!H40</f>
        <v>Pada tanggal :             Maret 2022</v>
      </c>
      <c r="J41" s="410"/>
      <c r="K41" s="411"/>
      <c r="L41" s="36"/>
      <c r="M41" s="41"/>
      <c r="N41" s="38"/>
      <c r="O41" s="38"/>
      <c r="P41" s="38"/>
      <c r="Q41" s="38"/>
      <c r="R41" s="38"/>
      <c r="S41" s="38"/>
      <c r="T41" s="38"/>
      <c r="U41" s="39"/>
    </row>
    <row r="42" spans="3:21" x14ac:dyDescent="0.2">
      <c r="C42" s="555"/>
      <c r="D42" s="530"/>
      <c r="E42" s="530"/>
      <c r="F42" s="531"/>
      <c r="G42" s="38"/>
      <c r="H42" s="38"/>
      <c r="I42" s="38"/>
      <c r="J42" s="38"/>
      <c r="K42" s="49"/>
      <c r="L42" s="36"/>
      <c r="M42" s="41"/>
      <c r="N42" s="556" t="str">
        <f>I47</f>
        <v>Farhani Aini, S.Hut</v>
      </c>
      <c r="O42" s="556"/>
      <c r="P42" s="557"/>
      <c r="Q42" s="557" t="str">
        <f>'SPD1'!Q42:U42</f>
        <v>Ir. Alfaret Dapen Simbolon, M.Si</v>
      </c>
      <c r="R42" s="557"/>
      <c r="S42" s="557"/>
      <c r="T42" s="557"/>
      <c r="U42" s="556"/>
    </row>
    <row r="43" spans="3:21" ht="14.45" customHeight="1" x14ac:dyDescent="0.2">
      <c r="C43" s="555"/>
      <c r="D43" s="530"/>
      <c r="E43" s="530"/>
      <c r="F43" s="531"/>
      <c r="G43" s="38"/>
      <c r="H43" s="38"/>
      <c r="I43" s="550" t="s">
        <v>230</v>
      </c>
      <c r="J43" s="550"/>
      <c r="K43" s="551"/>
      <c r="L43" s="36"/>
      <c r="M43" s="62"/>
      <c r="N43" s="549" t="str">
        <f>I49</f>
        <v>NIP. 19730527 199903 1 004</v>
      </c>
      <c r="O43" s="549"/>
      <c r="P43" s="549"/>
      <c r="Q43" s="549" t="str">
        <f>'SPD1'!Q43:U43</f>
        <v>NIP. 19640410 199203 1 013</v>
      </c>
      <c r="R43" s="549"/>
      <c r="S43" s="549"/>
      <c r="T43" s="549"/>
      <c r="U43" s="554"/>
    </row>
    <row r="44" spans="3:21" x14ac:dyDescent="0.2">
      <c r="C44" s="41"/>
      <c r="D44" s="38"/>
      <c r="E44" s="38"/>
      <c r="F44" s="39"/>
      <c r="G44" s="38"/>
      <c r="H44" s="38"/>
      <c r="I44" s="38"/>
      <c r="J44" s="38"/>
      <c r="K44" s="416"/>
      <c r="L44" s="36"/>
      <c r="M44" s="74" t="s">
        <v>231</v>
      </c>
      <c r="N44" s="75" t="s">
        <v>232</v>
      </c>
      <c r="O44" s="81"/>
      <c r="P44" s="38"/>
      <c r="Q44" s="38"/>
      <c r="R44" s="78"/>
      <c r="S44" s="38"/>
      <c r="T44" s="38"/>
      <c r="U44" s="39"/>
    </row>
    <row r="45" spans="3:21" x14ac:dyDescent="0.2">
      <c r="C45" s="41"/>
      <c r="D45" s="38"/>
      <c r="E45" s="38"/>
      <c r="F45" s="39"/>
      <c r="G45" s="38"/>
      <c r="H45" s="38"/>
      <c r="I45" s="38"/>
      <c r="J45" s="38"/>
      <c r="K45" s="49"/>
      <c r="L45" s="36"/>
      <c r="M45" s="41" t="s">
        <v>233</v>
      </c>
      <c r="N45" s="82" t="s">
        <v>234</v>
      </c>
      <c r="O45" s="30"/>
      <c r="P45" s="30"/>
      <c r="Q45" s="30"/>
      <c r="R45" s="30"/>
      <c r="S45" s="30"/>
      <c r="T45" s="30"/>
      <c r="U45" s="53"/>
    </row>
    <row r="46" spans="3:21" x14ac:dyDescent="0.2">
      <c r="C46" s="41"/>
      <c r="D46" s="38"/>
      <c r="E46" s="38"/>
      <c r="F46" s="39"/>
      <c r="G46" s="38"/>
      <c r="H46" s="38"/>
      <c r="I46" s="38"/>
      <c r="J46" s="38"/>
      <c r="K46" s="416"/>
      <c r="L46" s="36"/>
      <c r="M46" s="34"/>
      <c r="N46" s="530" t="s">
        <v>235</v>
      </c>
      <c r="O46" s="530"/>
      <c r="P46" s="530"/>
      <c r="Q46" s="530"/>
      <c r="R46" s="530"/>
      <c r="S46" s="530"/>
      <c r="T46" s="530"/>
      <c r="U46" s="531"/>
    </row>
    <row r="47" spans="3:21" ht="14.45" customHeight="1" x14ac:dyDescent="0.2">
      <c r="C47" s="41"/>
      <c r="D47" s="38"/>
      <c r="E47" s="38"/>
      <c r="F47" s="39"/>
      <c r="G47" s="38"/>
      <c r="H47" s="38"/>
      <c r="I47" s="557" t="str">
        <f>'SPD1'!I47:K47</f>
        <v>Farhani Aini, S.Hut</v>
      </c>
      <c r="J47" s="557"/>
      <c r="K47" s="556"/>
      <c r="L47" s="36"/>
      <c r="M47" s="34"/>
      <c r="N47" s="530"/>
      <c r="O47" s="530"/>
      <c r="P47" s="530"/>
      <c r="Q47" s="530"/>
      <c r="R47" s="530"/>
      <c r="S47" s="530"/>
      <c r="T47" s="530"/>
      <c r="U47" s="531"/>
    </row>
    <row r="48" spans="3:21" ht="14.45" customHeight="1" x14ac:dyDescent="0.2">
      <c r="C48" s="41"/>
      <c r="D48" s="38"/>
      <c r="E48" s="38"/>
      <c r="F48" s="39"/>
      <c r="G48" s="38"/>
      <c r="H48" s="38"/>
      <c r="I48" s="538" t="str">
        <f>'SPD1'!I48:K48</f>
        <v>Penata Tk.I/ III.d</v>
      </c>
      <c r="J48" s="538"/>
      <c r="K48" s="541"/>
      <c r="L48" s="36"/>
      <c r="M48" s="34"/>
      <c r="N48" s="530"/>
      <c r="O48" s="530"/>
      <c r="P48" s="530"/>
      <c r="Q48" s="530"/>
      <c r="R48" s="530"/>
      <c r="S48" s="530"/>
      <c r="T48" s="530"/>
      <c r="U48" s="531"/>
    </row>
    <row r="49" spans="3:21" ht="14.45" customHeight="1" x14ac:dyDescent="0.2">
      <c r="C49" s="41"/>
      <c r="D49" s="38"/>
      <c r="E49" s="38"/>
      <c r="F49" s="39"/>
      <c r="G49" s="38"/>
      <c r="H49" s="38"/>
      <c r="I49" s="549" t="str">
        <f>'SPD1'!I49:K49</f>
        <v>NIP. 19730527 199903 1 004</v>
      </c>
      <c r="J49" s="549"/>
      <c r="K49" s="554"/>
      <c r="L49" s="36"/>
      <c r="M49" s="34"/>
      <c r="N49" s="530"/>
      <c r="O49" s="530"/>
      <c r="P49" s="530"/>
      <c r="Q49" s="530"/>
      <c r="R49" s="530"/>
      <c r="S49" s="530"/>
      <c r="T49" s="530"/>
      <c r="U49" s="531"/>
    </row>
    <row r="50" spans="3:21" x14ac:dyDescent="0.2">
      <c r="C50" s="30"/>
      <c r="D50" s="30"/>
      <c r="E50" s="30"/>
      <c r="F50" s="30"/>
      <c r="G50" s="30"/>
      <c r="H50" s="30"/>
      <c r="I50" s="30"/>
      <c r="J50" s="30"/>
      <c r="K50" s="29"/>
      <c r="L50" s="29"/>
      <c r="M50" s="29"/>
      <c r="N50" s="29"/>
      <c r="O50" s="29"/>
      <c r="P50" s="29"/>
      <c r="Q50" s="29"/>
      <c r="R50" s="29"/>
      <c r="S50" s="29"/>
      <c r="T50" s="29"/>
      <c r="U50" s="29"/>
    </row>
    <row r="69" ht="12.75" customHeight="1" x14ac:dyDescent="0.2"/>
    <row r="86" ht="12.75" customHeight="1" x14ac:dyDescent="0.2"/>
    <row r="93" ht="12.75" customHeight="1" x14ac:dyDescent="0.2"/>
    <row r="98" ht="12.75" customHeight="1" x14ac:dyDescent="0.2"/>
  </sheetData>
  <dataConsolidate link="1"/>
  <mergeCells count="38">
    <mergeCell ref="H17:K18"/>
    <mergeCell ref="F7:K7"/>
    <mergeCell ref="F2:K2"/>
    <mergeCell ref="F3:K3"/>
    <mergeCell ref="F4:K4"/>
    <mergeCell ref="F5:K5"/>
    <mergeCell ref="F6:K6"/>
    <mergeCell ref="F8:K8"/>
    <mergeCell ref="C11:F11"/>
    <mergeCell ref="G11:K11"/>
    <mergeCell ref="G14:K14"/>
    <mergeCell ref="H16:K16"/>
    <mergeCell ref="J32:K33"/>
    <mergeCell ref="Q34:U38"/>
    <mergeCell ref="H35:K35"/>
    <mergeCell ref="H36:J36"/>
    <mergeCell ref="C31:E31"/>
    <mergeCell ref="G31:H31"/>
    <mergeCell ref="I31:K31"/>
    <mergeCell ref="C37:F38"/>
    <mergeCell ref="G20:K22"/>
    <mergeCell ref="H25:K25"/>
    <mergeCell ref="H26:K26"/>
    <mergeCell ref="H29:K29"/>
    <mergeCell ref="H30:K30"/>
    <mergeCell ref="C41:F43"/>
    <mergeCell ref="N42:P42"/>
    <mergeCell ref="Q42:U42"/>
    <mergeCell ref="I43:K43"/>
    <mergeCell ref="N43:P43"/>
    <mergeCell ref="Q43:U43"/>
    <mergeCell ref="N39:P39"/>
    <mergeCell ref="Q39:U39"/>
    <mergeCell ref="N46:U49"/>
    <mergeCell ref="I47:K47"/>
    <mergeCell ref="I48:K48"/>
    <mergeCell ref="I49:K49"/>
    <mergeCell ref="Q40:U40"/>
  </mergeCells>
  <printOptions verticalCentered="1"/>
  <pageMargins left="1.33" right="0.35433070866141703" top="0.31496062992126" bottom="0.196850393700787" header="0.23622047244094499" footer="0.15748031496063"/>
  <pageSetup paperSize="5" scale="85" orientation="landscape" horizontalDpi="4294967293" r:id="rId1"/>
  <headerFooter alignWithMargins="0"/>
  <drawing r:id="rId2"/>
  <legacyDrawing r:id="rId3"/>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17">
    <tabColor rgb="FF92D050"/>
    <pageSetUpPr fitToPage="1"/>
  </sheetPr>
  <dimension ref="A1:Y42"/>
  <sheetViews>
    <sheetView zoomScaleNormal="100" workbookViewId="0">
      <selection activeCell="L7" sqref="L7:O7"/>
    </sheetView>
  </sheetViews>
  <sheetFormatPr defaultColWidth="8.7109375" defaultRowHeight="15" x14ac:dyDescent="0.25"/>
  <cols>
    <col min="1" max="1" width="4.85546875" style="90" customWidth="1"/>
    <col min="2" max="2" width="2.5703125" style="90" customWidth="1"/>
    <col min="3" max="3" width="14.5703125" style="90" customWidth="1"/>
    <col min="4" max="4" width="1.7109375" style="90" customWidth="1"/>
    <col min="5" max="5" width="2.5703125" style="90" customWidth="1"/>
    <col min="6" max="6" width="3.42578125" style="90" customWidth="1"/>
    <col min="7" max="7" width="2.140625" style="90" customWidth="1"/>
    <col min="8" max="8" width="5.42578125" style="90" customWidth="1"/>
    <col min="9" max="9" width="6.140625" style="90" customWidth="1"/>
    <col min="10" max="10" width="1.7109375" style="90" customWidth="1"/>
    <col min="11" max="11" width="12.85546875" style="90" customWidth="1"/>
    <col min="12" max="12" width="7.7109375" style="90" customWidth="1"/>
    <col min="13" max="13" width="5.5703125" style="90" customWidth="1"/>
    <col min="14" max="14" width="12.7109375" style="90" customWidth="1"/>
    <col min="15" max="15" width="3.42578125" style="90" customWidth="1"/>
    <col min="16" max="16" width="7.42578125" style="90" customWidth="1"/>
    <col min="17" max="17" width="8" style="90" customWidth="1"/>
    <col min="18" max="18" width="11.42578125" style="90" customWidth="1"/>
    <col min="19" max="19" width="8.140625" style="90" customWidth="1"/>
    <col min="20" max="20" width="14" style="90" customWidth="1"/>
    <col min="21" max="21" width="7.85546875" style="90" customWidth="1"/>
    <col min="22" max="22" width="12.85546875" style="90" customWidth="1"/>
    <col min="23" max="23" width="8.140625" style="90" customWidth="1"/>
    <col min="24" max="24" width="14.140625" style="90" customWidth="1"/>
    <col min="25" max="25" width="12.85546875" style="90" bestFit="1" customWidth="1"/>
    <col min="26" max="16384" width="8.7109375" style="90"/>
  </cols>
  <sheetData>
    <row r="1" spans="1:24" ht="24" customHeight="1" x14ac:dyDescent="0.35">
      <c r="A1" s="637" t="s">
        <v>241</v>
      </c>
      <c r="B1" s="637"/>
      <c r="C1" s="637"/>
      <c r="D1" s="637"/>
      <c r="E1" s="637"/>
      <c r="F1" s="637"/>
      <c r="G1" s="637"/>
      <c r="H1" s="637"/>
      <c r="I1" s="637"/>
      <c r="J1" s="637"/>
      <c r="K1" s="637"/>
      <c r="L1" s="637"/>
      <c r="M1" s="637"/>
      <c r="N1" s="637"/>
      <c r="O1" s="637"/>
    </row>
    <row r="2" spans="1:24" ht="15.75" customHeight="1" x14ac:dyDescent="0.25"/>
    <row r="3" spans="1:24" ht="20.100000000000001" customHeight="1" x14ac:dyDescent="0.25">
      <c r="A3" s="638" t="s">
        <v>242</v>
      </c>
      <c r="B3" s="648" t="s">
        <v>243</v>
      </c>
      <c r="C3" s="649"/>
      <c r="D3" s="649"/>
      <c r="E3" s="649"/>
      <c r="F3" s="649"/>
      <c r="G3" s="649"/>
      <c r="H3" s="649"/>
      <c r="I3" s="649"/>
      <c r="J3" s="650"/>
      <c r="K3" s="640" t="s">
        <v>244</v>
      </c>
      <c r="L3" s="642" t="s">
        <v>245</v>
      </c>
      <c r="M3" s="643"/>
      <c r="N3" s="643"/>
      <c r="O3" s="644"/>
      <c r="Q3" s="630" t="s">
        <v>246</v>
      </c>
      <c r="R3" s="631"/>
      <c r="S3" s="631"/>
      <c r="T3" s="632"/>
      <c r="U3" s="624" t="s">
        <v>247</v>
      </c>
      <c r="V3" s="625"/>
      <c r="W3" s="625"/>
      <c r="X3" s="626"/>
    </row>
    <row r="4" spans="1:24" ht="20.100000000000001" customHeight="1" x14ac:dyDescent="0.25">
      <c r="A4" s="639"/>
      <c r="B4" s="651"/>
      <c r="C4" s="652"/>
      <c r="D4" s="652"/>
      <c r="E4" s="652"/>
      <c r="F4" s="652"/>
      <c r="G4" s="652"/>
      <c r="H4" s="652"/>
      <c r="I4" s="652"/>
      <c r="J4" s="653"/>
      <c r="K4" s="641"/>
      <c r="L4" s="645"/>
      <c r="M4" s="646"/>
      <c r="N4" s="646"/>
      <c r="O4" s="647"/>
      <c r="Q4" s="91" t="s">
        <v>248</v>
      </c>
      <c r="R4" s="92" t="s">
        <v>249</v>
      </c>
      <c r="S4" s="93" t="s">
        <v>248</v>
      </c>
      <c r="T4" s="93" t="s">
        <v>250</v>
      </c>
      <c r="U4" s="92" t="s">
        <v>248</v>
      </c>
      <c r="V4" s="92" t="s">
        <v>249</v>
      </c>
      <c r="W4" s="93" t="s">
        <v>248</v>
      </c>
      <c r="X4" s="93" t="s">
        <v>251</v>
      </c>
    </row>
    <row r="5" spans="1:24" ht="21" customHeight="1" x14ac:dyDescent="0.25">
      <c r="A5" s="118" t="s">
        <v>127</v>
      </c>
      <c r="B5" s="323"/>
      <c r="C5" s="627" t="s">
        <v>252</v>
      </c>
      <c r="D5" s="628"/>
      <c r="E5" s="628"/>
      <c r="F5" s="628"/>
      <c r="G5" s="628"/>
      <c r="H5" s="628"/>
      <c r="I5" s="628"/>
      <c r="J5" s="628"/>
      <c r="K5" s="119"/>
      <c r="L5" s="615" t="s">
        <v>461</v>
      </c>
      <c r="M5" s="616"/>
      <c r="N5" s="616"/>
      <c r="O5" s="617"/>
      <c r="Q5" s="629" t="s">
        <v>253</v>
      </c>
      <c r="R5" s="610">
        <v>804000</v>
      </c>
      <c r="S5" s="629" t="s">
        <v>254</v>
      </c>
      <c r="T5" s="610">
        <v>610000</v>
      </c>
      <c r="U5" s="95" t="s">
        <v>255</v>
      </c>
      <c r="V5" s="96">
        <v>850000</v>
      </c>
      <c r="W5" s="97" t="s">
        <v>255</v>
      </c>
      <c r="X5" s="96">
        <v>1100000</v>
      </c>
    </row>
    <row r="6" spans="1:24" ht="21" customHeight="1" x14ac:dyDescent="0.25">
      <c r="A6" s="120"/>
      <c r="B6" s="324" t="s">
        <v>196</v>
      </c>
      <c r="C6" s="600"/>
      <c r="D6" s="600"/>
      <c r="E6" s="600"/>
      <c r="F6" s="600"/>
      <c r="G6" s="600"/>
      <c r="H6" s="600"/>
      <c r="I6" s="600"/>
      <c r="J6" s="601"/>
      <c r="K6" s="121">
        <v>0</v>
      </c>
      <c r="L6" s="618"/>
      <c r="M6" s="619"/>
      <c r="N6" s="619"/>
      <c r="O6" s="620"/>
      <c r="Q6" s="629"/>
      <c r="R6" s="610"/>
      <c r="S6" s="629"/>
      <c r="T6" s="610"/>
      <c r="U6" s="95" t="s">
        <v>256</v>
      </c>
      <c r="V6" s="96">
        <v>650000</v>
      </c>
      <c r="W6" s="629" t="s">
        <v>257</v>
      </c>
      <c r="X6" s="633">
        <v>725000</v>
      </c>
    </row>
    <row r="7" spans="1:24" ht="24.75" customHeight="1" x14ac:dyDescent="0.25">
      <c r="A7" s="120"/>
      <c r="B7" s="324" t="s">
        <v>198</v>
      </c>
      <c r="C7" s="600"/>
      <c r="D7" s="600"/>
      <c r="E7" s="600"/>
      <c r="F7" s="600"/>
      <c r="G7" s="600"/>
      <c r="H7" s="600"/>
      <c r="I7" s="600"/>
      <c r="J7" s="601"/>
      <c r="K7" s="121">
        <v>0</v>
      </c>
      <c r="L7" s="621" t="str">
        <f>SPT!A10</f>
        <v>Nomor : 090/ 131 /KPHP/BU-II/2022</v>
      </c>
      <c r="M7" s="622"/>
      <c r="N7" s="622"/>
      <c r="O7" s="623"/>
      <c r="Q7" s="634" t="s">
        <v>258</v>
      </c>
      <c r="R7" s="610">
        <v>779000</v>
      </c>
      <c r="S7" s="629" t="s">
        <v>259</v>
      </c>
      <c r="T7" s="610">
        <v>585000</v>
      </c>
      <c r="U7" s="95" t="s">
        <v>260</v>
      </c>
      <c r="V7" s="96">
        <v>550000</v>
      </c>
      <c r="W7" s="629"/>
      <c r="X7" s="633"/>
    </row>
    <row r="8" spans="1:24" ht="21" customHeight="1" x14ac:dyDescent="0.25">
      <c r="A8" s="120"/>
      <c r="B8" s="324" t="s">
        <v>200</v>
      </c>
      <c r="C8" s="612"/>
      <c r="D8" s="612"/>
      <c r="E8" s="612"/>
      <c r="F8" s="612"/>
      <c r="G8" s="612"/>
      <c r="H8" s="612"/>
      <c r="I8" s="612"/>
      <c r="J8" s="613"/>
      <c r="K8" s="121">
        <v>0</v>
      </c>
      <c r="L8" s="126"/>
      <c r="M8" s="127"/>
      <c r="N8" s="127"/>
      <c r="O8" s="128"/>
      <c r="Q8" s="635"/>
      <c r="R8" s="611"/>
      <c r="S8" s="636"/>
      <c r="T8" s="611"/>
      <c r="U8" s="98" t="s">
        <v>261</v>
      </c>
      <c r="V8" s="99">
        <v>550000</v>
      </c>
      <c r="W8" s="100" t="s">
        <v>262</v>
      </c>
      <c r="X8" s="99">
        <v>650000</v>
      </c>
    </row>
    <row r="9" spans="1:24" ht="21" customHeight="1" x14ac:dyDescent="0.25">
      <c r="A9" s="120" t="s">
        <v>263</v>
      </c>
      <c r="B9" s="322"/>
      <c r="C9" s="612" t="s">
        <v>264</v>
      </c>
      <c r="D9" s="612"/>
      <c r="E9" s="612"/>
      <c r="F9" s="612"/>
      <c r="G9" s="612"/>
      <c r="H9" s="612"/>
      <c r="I9" s="612"/>
      <c r="J9" s="613"/>
      <c r="K9" s="121"/>
      <c r="L9" s="126"/>
      <c r="M9" s="127"/>
      <c r="N9" s="127"/>
      <c r="O9" s="128"/>
      <c r="R9" s="101"/>
      <c r="S9" s="101"/>
      <c r="T9" s="101"/>
      <c r="U9" s="101"/>
      <c r="V9" s="101"/>
      <c r="W9" s="101"/>
      <c r="X9" s="102"/>
    </row>
    <row r="10" spans="1:24" ht="21" customHeight="1" x14ac:dyDescent="0.25">
      <c r="A10" s="120"/>
      <c r="B10" s="324" t="s">
        <v>196</v>
      </c>
      <c r="C10" s="599" t="s">
        <v>683</v>
      </c>
      <c r="D10" s="600"/>
      <c r="E10" s="600"/>
      <c r="F10" s="600"/>
      <c r="G10" s="600"/>
      <c r="H10" s="600"/>
      <c r="I10" s="600"/>
      <c r="J10" s="601"/>
      <c r="K10" s="121">
        <v>750000</v>
      </c>
      <c r="L10" s="126"/>
      <c r="M10" s="127"/>
      <c r="N10" s="127"/>
      <c r="O10" s="128"/>
      <c r="Q10" s="614" t="s">
        <v>265</v>
      </c>
      <c r="R10" s="614"/>
      <c r="S10" s="614"/>
      <c r="T10" s="614"/>
      <c r="U10" s="614"/>
      <c r="V10" s="614"/>
      <c r="W10" s="614"/>
      <c r="X10" s="614"/>
    </row>
    <row r="11" spans="1:24" ht="21" customHeight="1" x14ac:dyDescent="0.25">
      <c r="A11" s="120"/>
      <c r="B11" s="324" t="s">
        <v>198</v>
      </c>
      <c r="C11" s="604"/>
      <c r="D11" s="600"/>
      <c r="E11" s="600"/>
      <c r="F11" s="600"/>
      <c r="G11" s="600"/>
      <c r="H11" s="600"/>
      <c r="I11" s="600"/>
      <c r="J11" s="601"/>
      <c r="K11" s="407"/>
      <c r="L11" s="126"/>
      <c r="M11" s="127"/>
      <c r="N11" s="127"/>
      <c r="O11" s="128"/>
      <c r="Q11" s="605" t="s">
        <v>246</v>
      </c>
      <c r="R11" s="605"/>
      <c r="S11" s="605"/>
      <c r="T11" s="605"/>
      <c r="U11" s="606" t="s">
        <v>247</v>
      </c>
      <c r="V11" s="606"/>
      <c r="W11" s="606"/>
      <c r="X11" s="606"/>
    </row>
    <row r="12" spans="1:24" ht="21" customHeight="1" x14ac:dyDescent="0.25">
      <c r="A12" s="120"/>
      <c r="B12" s="324" t="s">
        <v>200</v>
      </c>
      <c r="C12" s="601"/>
      <c r="D12" s="607"/>
      <c r="E12" s="607"/>
      <c r="F12" s="607"/>
      <c r="G12" s="607"/>
      <c r="H12" s="607"/>
      <c r="I12" s="607"/>
      <c r="J12" s="607"/>
      <c r="K12" s="407"/>
      <c r="L12" s="126"/>
      <c r="M12" s="127"/>
      <c r="N12" s="127"/>
      <c r="O12" s="128"/>
      <c r="Q12" s="608" t="s">
        <v>248</v>
      </c>
      <c r="R12" s="608"/>
      <c r="S12" s="609" t="s">
        <v>266</v>
      </c>
      <c r="T12" s="609"/>
      <c r="U12" s="608" t="s">
        <v>248</v>
      </c>
      <c r="V12" s="608"/>
      <c r="W12" s="609" t="s">
        <v>266</v>
      </c>
      <c r="X12" s="609"/>
    </row>
    <row r="13" spans="1:24" ht="21" customHeight="1" x14ac:dyDescent="0.25">
      <c r="A13" s="120" t="s">
        <v>267</v>
      </c>
      <c r="B13" s="322"/>
      <c r="C13" s="586" t="s">
        <v>268</v>
      </c>
      <c r="D13" s="587"/>
      <c r="E13" s="587"/>
      <c r="F13" s="587"/>
      <c r="G13" s="587"/>
      <c r="H13" s="587"/>
      <c r="I13" s="587"/>
      <c r="J13" s="587"/>
      <c r="K13" s="121"/>
      <c r="L13" s="126"/>
      <c r="M13" s="127"/>
      <c r="N13" s="127"/>
      <c r="O13" s="128"/>
      <c r="Q13" s="595" t="s">
        <v>253</v>
      </c>
      <c r="R13" s="595"/>
      <c r="S13" s="596">
        <v>804000</v>
      </c>
      <c r="T13" s="596"/>
      <c r="U13" s="597" t="s">
        <v>269</v>
      </c>
      <c r="V13" s="597"/>
      <c r="W13" s="598">
        <v>260000</v>
      </c>
      <c r="X13" s="598"/>
    </row>
    <row r="14" spans="1:24" ht="21" customHeight="1" x14ac:dyDescent="0.25">
      <c r="A14" s="120"/>
      <c r="B14" s="324" t="s">
        <v>196</v>
      </c>
      <c r="C14" s="599" t="s">
        <v>684</v>
      </c>
      <c r="D14" s="600"/>
      <c r="E14" s="600"/>
      <c r="F14" s="600"/>
      <c r="G14" s="600"/>
      <c r="H14" s="600"/>
      <c r="I14" s="600"/>
      <c r="J14" s="601"/>
      <c r="K14" s="121">
        <f>3*430000</f>
        <v>1290000</v>
      </c>
      <c r="L14" s="126"/>
      <c r="M14" s="127"/>
      <c r="N14" s="127"/>
      <c r="O14" s="128"/>
      <c r="Q14" s="602" t="s">
        <v>258</v>
      </c>
      <c r="R14" s="602"/>
      <c r="S14" s="603">
        <v>779000</v>
      </c>
      <c r="T14" s="603"/>
      <c r="U14" s="597"/>
      <c r="V14" s="597"/>
      <c r="W14" s="598"/>
      <c r="X14" s="598"/>
    </row>
    <row r="15" spans="1:24" ht="21" customHeight="1" x14ac:dyDescent="0.25">
      <c r="A15" s="120" t="s">
        <v>270</v>
      </c>
      <c r="B15" s="322"/>
      <c r="C15" s="586" t="s">
        <v>271</v>
      </c>
      <c r="D15" s="587"/>
      <c r="E15" s="587"/>
      <c r="F15" s="587"/>
      <c r="G15" s="587"/>
      <c r="H15" s="587"/>
      <c r="I15" s="587"/>
      <c r="J15" s="587"/>
      <c r="K15" s="121"/>
      <c r="L15" s="126"/>
      <c r="M15" s="127"/>
      <c r="N15" s="127"/>
      <c r="O15" s="128"/>
      <c r="X15" s="102"/>
    </row>
    <row r="16" spans="1:24" ht="21" customHeight="1" x14ac:dyDescent="0.25">
      <c r="A16" s="122"/>
      <c r="B16" s="324" t="s">
        <v>196</v>
      </c>
      <c r="C16" s="588" t="s">
        <v>685</v>
      </c>
      <c r="D16" s="589"/>
      <c r="E16" s="589"/>
      <c r="F16" s="589"/>
      <c r="G16" s="589"/>
      <c r="H16" s="589"/>
      <c r="I16" s="589"/>
      <c r="J16" s="590"/>
      <c r="K16" s="123">
        <f>2*250000</f>
        <v>500000</v>
      </c>
      <c r="L16" s="129"/>
      <c r="M16" s="130"/>
      <c r="N16" s="130"/>
      <c r="O16" s="131"/>
      <c r="X16" s="102"/>
    </row>
    <row r="17" spans="1:25" ht="21" customHeight="1" x14ac:dyDescent="0.25">
      <c r="A17" s="591" t="s">
        <v>272</v>
      </c>
      <c r="B17" s="591"/>
      <c r="C17" s="591"/>
      <c r="D17" s="591"/>
      <c r="E17" s="591"/>
      <c r="F17" s="591"/>
      <c r="G17" s="591"/>
      <c r="H17" s="591"/>
      <c r="I17" s="591"/>
      <c r="J17" s="591"/>
      <c r="K17" s="94">
        <f>SUM(K6:K16)</f>
        <v>2540000</v>
      </c>
      <c r="L17" s="115"/>
      <c r="M17" s="116"/>
      <c r="N17" s="116"/>
      <c r="O17" s="117"/>
    </row>
    <row r="18" spans="1:25" ht="15.95" customHeight="1" x14ac:dyDescent="0.25"/>
    <row r="19" spans="1:25" ht="15.95" customHeight="1" x14ac:dyDescent="0.25">
      <c r="A19" s="592" t="s">
        <v>273</v>
      </c>
      <c r="B19" s="592"/>
      <c r="C19" s="592"/>
      <c r="D19" s="592"/>
      <c r="E19" s="592"/>
      <c r="F19" s="592"/>
      <c r="G19" s="592"/>
      <c r="H19" s="592"/>
      <c r="I19" s="592"/>
      <c r="K19" s="593" t="s">
        <v>596</v>
      </c>
      <c r="L19" s="575"/>
      <c r="M19" s="575"/>
      <c r="N19" s="575"/>
      <c r="O19" s="575"/>
    </row>
    <row r="20" spans="1:25" ht="15.95" customHeight="1" x14ac:dyDescent="0.25">
      <c r="A20" s="574" t="s">
        <v>230</v>
      </c>
      <c r="B20" s="574"/>
      <c r="C20" s="574"/>
      <c r="D20" s="574"/>
      <c r="E20" s="574"/>
      <c r="F20" s="574"/>
      <c r="G20" s="574"/>
      <c r="H20" s="574"/>
      <c r="I20" s="574"/>
      <c r="J20" s="103"/>
      <c r="K20" s="594" t="s">
        <v>274</v>
      </c>
      <c r="L20" s="575"/>
      <c r="M20" s="575"/>
      <c r="N20" s="575"/>
      <c r="O20" s="575"/>
      <c r="P20" s="104"/>
      <c r="Y20" s="104"/>
    </row>
    <row r="21" spans="1:25" ht="15.95" customHeight="1" x14ac:dyDescent="0.25"/>
    <row r="22" spans="1:25" ht="15.95" customHeight="1" x14ac:dyDescent="0.25">
      <c r="K22" s="575"/>
      <c r="L22" s="575"/>
      <c r="M22" s="575"/>
      <c r="N22" s="575"/>
      <c r="O22" s="575"/>
      <c r="X22" s="102"/>
    </row>
    <row r="23" spans="1:25" ht="15.95" customHeight="1" x14ac:dyDescent="0.25">
      <c r="X23" s="102"/>
    </row>
    <row r="24" spans="1:25" ht="15.95" customHeight="1" x14ac:dyDescent="0.25">
      <c r="X24" s="102"/>
    </row>
    <row r="25" spans="1:25" ht="15.95" customHeight="1" x14ac:dyDescent="0.25">
      <c r="A25" s="585" t="s">
        <v>378</v>
      </c>
      <c r="B25" s="585"/>
      <c r="C25" s="585"/>
      <c r="D25" s="585"/>
      <c r="E25" s="585"/>
      <c r="F25" s="585"/>
      <c r="G25" s="585"/>
      <c r="H25" s="585"/>
      <c r="I25" s="585"/>
      <c r="J25" s="583" t="s">
        <v>472</v>
      </c>
      <c r="K25" s="583"/>
      <c r="L25" s="583"/>
      <c r="M25" s="583"/>
      <c r="N25" s="583"/>
      <c r="O25" s="583"/>
      <c r="X25" s="102"/>
    </row>
    <row r="26" spans="1:25" ht="15.95" customHeight="1" x14ac:dyDescent="0.25">
      <c r="A26" s="572" t="str">
        <f>VLOOKUP(A25,DATABASE!$U$71:$V$76,2,FALSE)</f>
        <v>NIP. 19610812 198303 1 022</v>
      </c>
      <c r="B26" s="573"/>
      <c r="C26" s="574"/>
      <c r="D26" s="574"/>
      <c r="E26" s="574"/>
      <c r="F26" s="574"/>
      <c r="G26" s="574"/>
      <c r="H26" s="574"/>
      <c r="I26" s="574"/>
      <c r="J26" s="575" t="str">
        <f>VLOOKUP(J25,DATABASE!U69:V77,2,FALSE)</f>
        <v>NIP. 19760401 199703 1 005</v>
      </c>
      <c r="K26" s="575"/>
      <c r="L26" s="575"/>
      <c r="M26" s="575"/>
      <c r="N26" s="575"/>
      <c r="O26" s="575"/>
      <c r="X26" s="105"/>
    </row>
    <row r="27" spans="1:25" ht="15.95" customHeight="1" x14ac:dyDescent="0.25">
      <c r="R27" s="568" t="s">
        <v>446</v>
      </c>
      <c r="S27" s="568"/>
      <c r="T27" s="568"/>
      <c r="U27" s="568"/>
    </row>
    <row r="28" spans="1:25" ht="15.95" customHeight="1" x14ac:dyDescent="0.25">
      <c r="A28" s="106"/>
      <c r="B28" s="106"/>
      <c r="C28" s="576" t="s">
        <v>275</v>
      </c>
      <c r="D28" s="576"/>
      <c r="E28" s="576"/>
      <c r="F28" s="576"/>
      <c r="G28" s="576"/>
      <c r="H28" s="577">
        <f>K17</f>
        <v>2540000</v>
      </c>
      <c r="I28" s="576"/>
      <c r="K28" s="578" t="s">
        <v>276</v>
      </c>
      <c r="L28" s="578"/>
      <c r="M28" s="578"/>
      <c r="N28" s="107">
        <f>H28</f>
        <v>2540000</v>
      </c>
      <c r="O28" s="108"/>
      <c r="R28" s="569"/>
      <c r="S28" s="569"/>
      <c r="T28" s="569"/>
      <c r="U28" s="569"/>
    </row>
    <row r="29" spans="1:25" ht="5.25" customHeight="1" x14ac:dyDescent="0.25">
      <c r="A29" s="106"/>
      <c r="B29" s="106"/>
      <c r="C29" s="106"/>
      <c r="D29" s="106"/>
      <c r="E29" s="106"/>
      <c r="F29" s="109"/>
      <c r="G29" s="110"/>
      <c r="H29" s="110"/>
      <c r="I29" s="106"/>
    </row>
    <row r="30" spans="1:25" ht="15.95" customHeight="1" x14ac:dyDescent="0.25">
      <c r="A30" s="111"/>
      <c r="B30" s="111"/>
      <c r="C30" s="570" t="s">
        <v>277</v>
      </c>
      <c r="D30" s="570"/>
      <c r="E30" s="570"/>
      <c r="F30" s="570"/>
      <c r="G30" s="570"/>
      <c r="H30" s="570"/>
      <c r="I30" s="570"/>
      <c r="J30" s="570"/>
      <c r="K30" s="571" t="s">
        <v>278</v>
      </c>
      <c r="L30" s="571"/>
      <c r="M30" s="571"/>
      <c r="N30" s="571"/>
      <c r="O30" s="571"/>
    </row>
    <row r="31" spans="1:25" ht="15.95" customHeight="1" x14ac:dyDescent="0.25">
      <c r="A31" s="111"/>
      <c r="B31" s="111"/>
      <c r="C31" s="570" t="s">
        <v>279</v>
      </c>
      <c r="D31" s="570"/>
      <c r="E31" s="570"/>
      <c r="F31" s="570"/>
      <c r="G31" s="570"/>
      <c r="H31" s="570"/>
      <c r="I31" s="570"/>
      <c r="J31" s="570"/>
      <c r="K31" s="571" t="s">
        <v>280</v>
      </c>
      <c r="L31" s="571"/>
      <c r="M31" s="571"/>
      <c r="N31" s="571"/>
      <c r="O31" s="571"/>
    </row>
    <row r="32" spans="1:25" ht="15.95" customHeight="1" x14ac:dyDescent="0.25">
      <c r="A32" s="580" t="s">
        <v>281</v>
      </c>
      <c r="B32" s="580"/>
      <c r="C32" s="580"/>
      <c r="D32" s="580"/>
      <c r="E32" s="580"/>
      <c r="F32" s="580"/>
      <c r="G32" s="580"/>
      <c r="H32" s="580"/>
      <c r="I32" s="580"/>
      <c r="J32" s="112"/>
      <c r="K32" s="581" t="s">
        <v>282</v>
      </c>
      <c r="L32" s="581"/>
      <c r="M32" s="581"/>
      <c r="N32" s="581"/>
      <c r="O32" s="581"/>
    </row>
    <row r="33" spans="1:16" ht="15.95" customHeight="1" x14ac:dyDescent="0.25"/>
    <row r="36" spans="1:16" x14ac:dyDescent="0.25">
      <c r="A36" s="582" t="str">
        <f>SPT!F15</f>
        <v>Romy Oktavianto</v>
      </c>
      <c r="B36" s="582"/>
      <c r="C36" s="582"/>
      <c r="D36" s="582"/>
      <c r="E36" s="582"/>
      <c r="F36" s="582"/>
      <c r="G36" s="582"/>
      <c r="H36" s="582"/>
      <c r="I36" s="582"/>
      <c r="J36" s="583" t="s">
        <v>451</v>
      </c>
      <c r="K36" s="583"/>
      <c r="L36" s="583"/>
      <c r="M36" s="583"/>
      <c r="N36" s="583"/>
      <c r="O36" s="113"/>
      <c r="P36" s="113"/>
    </row>
    <row r="37" spans="1:16" x14ac:dyDescent="0.25">
      <c r="A37" s="579" t="str">
        <f>SPT!F17</f>
        <v>19801025 200901 1 004</v>
      </c>
      <c r="B37" s="579"/>
      <c r="C37" s="580"/>
      <c r="D37" s="580"/>
      <c r="E37" s="580"/>
      <c r="F37" s="580"/>
      <c r="G37" s="580"/>
      <c r="H37" s="580"/>
      <c r="I37" s="580"/>
      <c r="J37" s="584" t="str">
        <f>VLOOKUP(J36,DATABASE!$U$71:$V$76,2,FALSE)</f>
        <v>NIP. 19790625 200701 1 009</v>
      </c>
      <c r="K37" s="575"/>
      <c r="L37" s="575"/>
      <c r="M37" s="575"/>
      <c r="N37" s="575"/>
      <c r="O37" s="103"/>
      <c r="P37" s="103"/>
    </row>
    <row r="42" spans="1:16" x14ac:dyDescent="0.25">
      <c r="C42" s="114"/>
    </row>
  </sheetData>
  <mergeCells count="69">
    <mergeCell ref="A1:O1"/>
    <mergeCell ref="A3:A4"/>
    <mergeCell ref="K3:K4"/>
    <mergeCell ref="L3:O4"/>
    <mergeCell ref="B3:J4"/>
    <mergeCell ref="L5:O6"/>
    <mergeCell ref="L7:O7"/>
    <mergeCell ref="U3:X3"/>
    <mergeCell ref="C5:J5"/>
    <mergeCell ref="Q5:Q6"/>
    <mergeCell ref="R5:R6"/>
    <mergeCell ref="S5:S6"/>
    <mergeCell ref="T5:T6"/>
    <mergeCell ref="C6:J6"/>
    <mergeCell ref="W6:W7"/>
    <mergeCell ref="Q3:T3"/>
    <mergeCell ref="X6:X7"/>
    <mergeCell ref="C7:J7"/>
    <mergeCell ref="Q7:Q8"/>
    <mergeCell ref="R7:R8"/>
    <mergeCell ref="S7:S8"/>
    <mergeCell ref="T7:T8"/>
    <mergeCell ref="C8:J8"/>
    <mergeCell ref="C9:J9"/>
    <mergeCell ref="C10:J10"/>
    <mergeCell ref="Q10:X10"/>
    <mergeCell ref="C11:J11"/>
    <mergeCell ref="Q11:T11"/>
    <mergeCell ref="U11:X11"/>
    <mergeCell ref="C12:J12"/>
    <mergeCell ref="Q12:R12"/>
    <mergeCell ref="S12:T12"/>
    <mergeCell ref="U12:V12"/>
    <mergeCell ref="W12:X12"/>
    <mergeCell ref="C13:J13"/>
    <mergeCell ref="Q13:R13"/>
    <mergeCell ref="S13:T13"/>
    <mergeCell ref="U13:V14"/>
    <mergeCell ref="W13:X14"/>
    <mergeCell ref="C14:J14"/>
    <mergeCell ref="Q14:R14"/>
    <mergeCell ref="S14:T14"/>
    <mergeCell ref="A25:I25"/>
    <mergeCell ref="J25:O25"/>
    <mergeCell ref="C15:J15"/>
    <mergeCell ref="C16:J16"/>
    <mergeCell ref="A17:J17"/>
    <mergeCell ref="A19:I19"/>
    <mergeCell ref="K19:O19"/>
    <mergeCell ref="A20:I20"/>
    <mergeCell ref="K20:O20"/>
    <mergeCell ref="K22:O22"/>
    <mergeCell ref="A37:I37"/>
    <mergeCell ref="C31:J31"/>
    <mergeCell ref="K31:O31"/>
    <mergeCell ref="A32:I32"/>
    <mergeCell ref="K32:O32"/>
    <mergeCell ref="A36:I36"/>
    <mergeCell ref="J36:N36"/>
    <mergeCell ref="J37:N37"/>
    <mergeCell ref="R27:U27"/>
    <mergeCell ref="R28:U28"/>
    <mergeCell ref="C30:J30"/>
    <mergeCell ref="K30:O30"/>
    <mergeCell ref="A26:I26"/>
    <mergeCell ref="J26:O26"/>
    <mergeCell ref="C28:G28"/>
    <mergeCell ref="H28:I28"/>
    <mergeCell ref="K28:M28"/>
  </mergeCells>
  <dataValidations count="1">
    <dataValidation type="list" allowBlank="1" sqref="O36:P36" xr:uid="{00000000-0002-0000-1500-000000000000}">
      <formula1>$U$66:$U$74</formula1>
    </dataValidation>
  </dataValidations>
  <pageMargins left="0.7" right="0.7" top="0.75" bottom="0.75" header="0.3" footer="0.3"/>
  <pageSetup paperSize="5" orientation="portrait" horizontalDpi="4294967293" r:id="rId1"/>
  <legacyDrawing r:id="rId2"/>
  <extLst>
    <ext xmlns:x14="http://schemas.microsoft.com/office/spreadsheetml/2009/9/main" uri="{CCE6A557-97BC-4b89-ADB6-D9C93CAAB3DF}">
      <x14:dataValidations xmlns:xm="http://schemas.microsoft.com/office/excel/2006/main" count="4">
        <x14:dataValidation type="list" allowBlank="1" xr:uid="{00000000-0002-0000-1500-000001000000}">
          <x14:formula1>
            <xm:f>'D:\FILE KPHP BERAU BARAT\2019\KEGIATAN KPHP BERAU BARAT 2019\SPJ EDIT 2019\[2. RINCIAN BIAYA EDIT.xlsx]Database'!#REF!</xm:f>
          </x14:formula1>
          <xm:sqref>A36:I36</xm:sqref>
        </x14:dataValidation>
        <x14:dataValidation type="list" allowBlank="1" xr:uid="{00000000-0002-0000-1500-000002000000}">
          <x14:formula1>
            <xm:f>DATABASE!$U$68:$U$78</xm:f>
          </x14:formula1>
          <xm:sqref>J25:O25</xm:sqref>
        </x14:dataValidation>
        <x14:dataValidation type="list" allowBlank="1" xr:uid="{00000000-0002-0000-1500-000003000000}">
          <x14:formula1>
            <xm:f>DATABASE!$U$71:$U$76</xm:f>
          </x14:formula1>
          <xm:sqref>J36:N36</xm:sqref>
        </x14:dataValidation>
        <x14:dataValidation type="list" allowBlank="1" showInputMessage="1" showErrorMessage="1" xr:uid="{00000000-0002-0000-1500-000004000000}">
          <x14:formula1>
            <xm:f>DATABASE!$U$71:$U$76</xm:f>
          </x14:formula1>
          <xm:sqref>A25:I25</xm:sqref>
        </x14:dataValidation>
      </x14:dataValidations>
    </ext>
  </extLst>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18">
    <tabColor rgb="FF92D050"/>
    <pageSetUpPr fitToPage="1"/>
  </sheetPr>
  <dimension ref="A1:Y42"/>
  <sheetViews>
    <sheetView zoomScaleNormal="100" workbookViewId="0">
      <selection activeCell="K17" sqref="K17"/>
    </sheetView>
  </sheetViews>
  <sheetFormatPr defaultColWidth="8.7109375" defaultRowHeight="15" x14ac:dyDescent="0.25"/>
  <cols>
    <col min="1" max="1" width="4.85546875" style="90" customWidth="1"/>
    <col min="2" max="2" width="2.85546875" style="90" customWidth="1"/>
    <col min="3" max="3" width="14.5703125" style="90" customWidth="1"/>
    <col min="4" max="4" width="1.7109375" style="90" customWidth="1"/>
    <col min="5" max="5" width="2.5703125" style="90" customWidth="1"/>
    <col min="6" max="6" width="3.42578125" style="90" customWidth="1"/>
    <col min="7" max="7" width="3.28515625" style="90" customWidth="1"/>
    <col min="8" max="8" width="5.42578125" style="90" customWidth="1"/>
    <col min="9" max="9" width="6.140625" style="90" customWidth="1"/>
    <col min="10" max="10" width="2.42578125" style="90" customWidth="1"/>
    <col min="11" max="11" width="12.85546875" style="90" customWidth="1"/>
    <col min="12" max="12" width="7.7109375" style="90" customWidth="1"/>
    <col min="13" max="13" width="5.5703125" style="90" customWidth="1"/>
    <col min="14" max="14" width="12.7109375" style="90" customWidth="1"/>
    <col min="15" max="15" width="3.42578125" style="90" customWidth="1"/>
    <col min="16" max="16" width="7.42578125" style="90" customWidth="1"/>
    <col min="17" max="17" width="8" style="90" customWidth="1"/>
    <col min="18" max="18" width="11.42578125" style="90" customWidth="1"/>
    <col min="19" max="19" width="8.140625" style="90" customWidth="1"/>
    <col min="20" max="20" width="14" style="90" customWidth="1"/>
    <col min="21" max="21" width="7.85546875" style="90" customWidth="1"/>
    <col min="22" max="22" width="12.85546875" style="90" customWidth="1"/>
    <col min="23" max="23" width="8.140625" style="90" customWidth="1"/>
    <col min="24" max="24" width="14.140625" style="90" customWidth="1"/>
    <col min="25" max="25" width="12.85546875" style="90" bestFit="1" customWidth="1"/>
    <col min="26" max="16384" width="8.7109375" style="90"/>
  </cols>
  <sheetData>
    <row r="1" spans="1:24" ht="24" customHeight="1" x14ac:dyDescent="0.35">
      <c r="A1" s="637" t="s">
        <v>241</v>
      </c>
      <c r="B1" s="637"/>
      <c r="C1" s="637"/>
      <c r="D1" s="637"/>
      <c r="E1" s="637"/>
      <c r="F1" s="637"/>
      <c r="G1" s="637"/>
      <c r="H1" s="637"/>
      <c r="I1" s="637"/>
      <c r="J1" s="637"/>
      <c r="K1" s="637"/>
      <c r="L1" s="637"/>
      <c r="M1" s="637"/>
      <c r="N1" s="637"/>
      <c r="O1" s="637"/>
    </row>
    <row r="2" spans="1:24" ht="15.75" customHeight="1" x14ac:dyDescent="0.25"/>
    <row r="3" spans="1:24" ht="20.100000000000001" customHeight="1" x14ac:dyDescent="0.25">
      <c r="A3" s="638" t="s">
        <v>242</v>
      </c>
      <c r="B3" s="648" t="s">
        <v>243</v>
      </c>
      <c r="C3" s="649"/>
      <c r="D3" s="649"/>
      <c r="E3" s="649"/>
      <c r="F3" s="649"/>
      <c r="G3" s="649"/>
      <c r="H3" s="649"/>
      <c r="I3" s="649"/>
      <c r="J3" s="650"/>
      <c r="K3" s="640" t="s">
        <v>244</v>
      </c>
      <c r="L3" s="642" t="s">
        <v>245</v>
      </c>
      <c r="M3" s="643"/>
      <c r="N3" s="643"/>
      <c r="O3" s="644"/>
      <c r="Q3" s="630" t="s">
        <v>246</v>
      </c>
      <c r="R3" s="631"/>
      <c r="S3" s="631"/>
      <c r="T3" s="632"/>
      <c r="U3" s="624" t="s">
        <v>247</v>
      </c>
      <c r="V3" s="625"/>
      <c r="W3" s="625"/>
      <c r="X3" s="626"/>
    </row>
    <row r="4" spans="1:24" ht="20.100000000000001" customHeight="1" x14ac:dyDescent="0.25">
      <c r="A4" s="639"/>
      <c r="B4" s="651"/>
      <c r="C4" s="652"/>
      <c r="D4" s="652"/>
      <c r="E4" s="652"/>
      <c r="F4" s="652"/>
      <c r="G4" s="652"/>
      <c r="H4" s="652"/>
      <c r="I4" s="652"/>
      <c r="J4" s="653"/>
      <c r="K4" s="641"/>
      <c r="L4" s="645"/>
      <c r="M4" s="646"/>
      <c r="N4" s="646"/>
      <c r="O4" s="647"/>
      <c r="Q4" s="301" t="s">
        <v>248</v>
      </c>
      <c r="R4" s="92" t="s">
        <v>249</v>
      </c>
      <c r="S4" s="302" t="s">
        <v>248</v>
      </c>
      <c r="T4" s="302" t="s">
        <v>250</v>
      </c>
      <c r="U4" s="92" t="s">
        <v>248</v>
      </c>
      <c r="V4" s="92" t="s">
        <v>249</v>
      </c>
      <c r="W4" s="302" t="s">
        <v>248</v>
      </c>
      <c r="X4" s="302" t="s">
        <v>251</v>
      </c>
    </row>
    <row r="5" spans="1:24" ht="21" customHeight="1" x14ac:dyDescent="0.25">
      <c r="A5" s="118" t="s">
        <v>127</v>
      </c>
      <c r="B5" s="323"/>
      <c r="C5" s="627" t="s">
        <v>252</v>
      </c>
      <c r="D5" s="628"/>
      <c r="E5" s="628"/>
      <c r="F5" s="628"/>
      <c r="G5" s="628"/>
      <c r="H5" s="628"/>
      <c r="I5" s="628"/>
      <c r="J5" s="628"/>
      <c r="K5" s="119"/>
      <c r="L5" s="654" t="str">
        <f>RBPD1!L5</f>
        <v>Ongkos Perjalanan Dinas dalam Daerah Sesuai SPT</v>
      </c>
      <c r="M5" s="655"/>
      <c r="N5" s="655"/>
      <c r="O5" s="656"/>
      <c r="Q5" s="629" t="s">
        <v>253</v>
      </c>
      <c r="R5" s="610">
        <v>804000</v>
      </c>
      <c r="S5" s="629" t="s">
        <v>254</v>
      </c>
      <c r="T5" s="610">
        <v>610000</v>
      </c>
      <c r="U5" s="95" t="s">
        <v>255</v>
      </c>
      <c r="V5" s="303">
        <v>850000</v>
      </c>
      <c r="W5" s="304" t="s">
        <v>255</v>
      </c>
      <c r="X5" s="303">
        <v>1100000</v>
      </c>
    </row>
    <row r="6" spans="1:24" ht="21" customHeight="1" x14ac:dyDescent="0.25">
      <c r="A6" s="120"/>
      <c r="B6" s="324" t="s">
        <v>196</v>
      </c>
      <c r="C6" s="600"/>
      <c r="D6" s="600"/>
      <c r="E6" s="600"/>
      <c r="F6" s="600"/>
      <c r="G6" s="600"/>
      <c r="H6" s="600"/>
      <c r="I6" s="600"/>
      <c r="J6" s="601"/>
      <c r="K6" s="121">
        <v>0</v>
      </c>
      <c r="L6" s="657"/>
      <c r="M6" s="658"/>
      <c r="N6" s="658"/>
      <c r="O6" s="659"/>
      <c r="Q6" s="629"/>
      <c r="R6" s="610"/>
      <c r="S6" s="629"/>
      <c r="T6" s="610"/>
      <c r="U6" s="95" t="s">
        <v>256</v>
      </c>
      <c r="V6" s="303">
        <v>650000</v>
      </c>
      <c r="W6" s="629" t="s">
        <v>257</v>
      </c>
      <c r="X6" s="633">
        <v>725000</v>
      </c>
    </row>
    <row r="7" spans="1:24" ht="24.75" customHeight="1" x14ac:dyDescent="0.25">
      <c r="A7" s="120"/>
      <c r="B7" s="324" t="s">
        <v>198</v>
      </c>
      <c r="C7" s="600"/>
      <c r="D7" s="600"/>
      <c r="E7" s="600"/>
      <c r="F7" s="600"/>
      <c r="G7" s="600"/>
      <c r="H7" s="600"/>
      <c r="I7" s="600"/>
      <c r="J7" s="601"/>
      <c r="K7" s="121">
        <v>0</v>
      </c>
      <c r="L7" s="621" t="str">
        <f>RBPD1!L7</f>
        <v>Nomor : 090/ 131 /KPHP/BU-II/2022</v>
      </c>
      <c r="M7" s="622"/>
      <c r="N7" s="622"/>
      <c r="O7" s="623"/>
      <c r="Q7" s="634" t="s">
        <v>258</v>
      </c>
      <c r="R7" s="610">
        <v>779000</v>
      </c>
      <c r="S7" s="629" t="s">
        <v>259</v>
      </c>
      <c r="T7" s="610">
        <v>585000</v>
      </c>
      <c r="U7" s="95" t="s">
        <v>260</v>
      </c>
      <c r="V7" s="303">
        <v>550000</v>
      </c>
      <c r="W7" s="629"/>
      <c r="X7" s="633"/>
    </row>
    <row r="8" spans="1:24" ht="21" customHeight="1" x14ac:dyDescent="0.25">
      <c r="A8" s="120"/>
      <c r="B8" s="324" t="s">
        <v>200</v>
      </c>
      <c r="C8" s="612"/>
      <c r="D8" s="612"/>
      <c r="E8" s="612"/>
      <c r="F8" s="612"/>
      <c r="G8" s="612"/>
      <c r="H8" s="612"/>
      <c r="I8" s="612"/>
      <c r="J8" s="613"/>
      <c r="K8" s="121">
        <v>0</v>
      </c>
      <c r="L8" s="126"/>
      <c r="M8" s="127"/>
      <c r="N8" s="127"/>
      <c r="O8" s="128"/>
      <c r="Q8" s="635"/>
      <c r="R8" s="611"/>
      <c r="S8" s="636"/>
      <c r="T8" s="611"/>
      <c r="U8" s="98" t="s">
        <v>261</v>
      </c>
      <c r="V8" s="99">
        <v>550000</v>
      </c>
      <c r="W8" s="305" t="s">
        <v>262</v>
      </c>
      <c r="X8" s="99">
        <v>650000</v>
      </c>
    </row>
    <row r="9" spans="1:24" ht="21" customHeight="1" x14ac:dyDescent="0.25">
      <c r="A9" s="120" t="s">
        <v>263</v>
      </c>
      <c r="B9" s="322"/>
      <c r="C9" s="612" t="s">
        <v>264</v>
      </c>
      <c r="D9" s="612"/>
      <c r="E9" s="612"/>
      <c r="F9" s="612"/>
      <c r="G9" s="612"/>
      <c r="H9" s="612"/>
      <c r="I9" s="612"/>
      <c r="J9" s="613"/>
      <c r="K9" s="121"/>
      <c r="L9" s="126"/>
      <c r="M9" s="127"/>
      <c r="N9" s="127"/>
      <c r="O9" s="128"/>
      <c r="R9" s="101"/>
      <c r="S9" s="101"/>
      <c r="T9" s="101"/>
      <c r="U9" s="101"/>
      <c r="V9" s="101"/>
      <c r="W9" s="101"/>
      <c r="X9" s="102"/>
    </row>
    <row r="10" spans="1:24" ht="21" customHeight="1" x14ac:dyDescent="0.25">
      <c r="A10" s="120"/>
      <c r="B10" s="324" t="s">
        <v>196</v>
      </c>
      <c r="C10" s="599" t="s">
        <v>686</v>
      </c>
      <c r="D10" s="600"/>
      <c r="E10" s="600"/>
      <c r="F10" s="600"/>
      <c r="G10" s="600"/>
      <c r="H10" s="600"/>
      <c r="I10" s="600"/>
      <c r="J10" s="601"/>
      <c r="K10" s="351">
        <v>750000</v>
      </c>
      <c r="L10" s="126"/>
      <c r="M10" s="127"/>
      <c r="N10" s="127"/>
      <c r="O10" s="128"/>
      <c r="Q10" s="614" t="s">
        <v>265</v>
      </c>
      <c r="R10" s="614"/>
      <c r="S10" s="614"/>
      <c r="T10" s="614"/>
      <c r="U10" s="614"/>
      <c r="V10" s="614"/>
      <c r="W10" s="614"/>
      <c r="X10" s="614"/>
    </row>
    <row r="11" spans="1:24" ht="21" customHeight="1" x14ac:dyDescent="0.25">
      <c r="A11" s="120"/>
      <c r="B11" s="324" t="s">
        <v>198</v>
      </c>
      <c r="C11" s="600"/>
      <c r="D11" s="600"/>
      <c r="E11" s="600"/>
      <c r="F11" s="600"/>
      <c r="G11" s="600"/>
      <c r="H11" s="600"/>
      <c r="I11" s="600"/>
      <c r="J11" s="601"/>
      <c r="K11" s="121"/>
      <c r="L11" s="126"/>
      <c r="M11" s="127"/>
      <c r="N11" s="127"/>
      <c r="O11" s="128"/>
      <c r="Q11" s="605" t="s">
        <v>246</v>
      </c>
      <c r="R11" s="605"/>
      <c r="S11" s="605"/>
      <c r="T11" s="605"/>
      <c r="U11" s="606" t="s">
        <v>247</v>
      </c>
      <c r="V11" s="606"/>
      <c r="W11" s="606"/>
      <c r="X11" s="606"/>
    </row>
    <row r="12" spans="1:24" ht="21" customHeight="1" x14ac:dyDescent="0.25">
      <c r="A12" s="120"/>
      <c r="B12" s="324" t="s">
        <v>200</v>
      </c>
      <c r="C12" s="601"/>
      <c r="D12" s="607"/>
      <c r="E12" s="607"/>
      <c r="F12" s="607"/>
      <c r="G12" s="607"/>
      <c r="H12" s="607"/>
      <c r="I12" s="607"/>
      <c r="J12" s="607"/>
      <c r="K12" s="121"/>
      <c r="L12" s="126"/>
      <c r="M12" s="127"/>
      <c r="N12" s="127"/>
      <c r="O12" s="128"/>
      <c r="Q12" s="608" t="s">
        <v>248</v>
      </c>
      <c r="R12" s="608"/>
      <c r="S12" s="609" t="s">
        <v>266</v>
      </c>
      <c r="T12" s="609"/>
      <c r="U12" s="608" t="s">
        <v>248</v>
      </c>
      <c r="V12" s="608"/>
      <c r="W12" s="609" t="s">
        <v>266</v>
      </c>
      <c r="X12" s="609"/>
    </row>
    <row r="13" spans="1:24" ht="21" customHeight="1" x14ac:dyDescent="0.25">
      <c r="A13" s="120" t="s">
        <v>267</v>
      </c>
      <c r="B13" s="322"/>
      <c r="C13" s="586" t="s">
        <v>268</v>
      </c>
      <c r="D13" s="587"/>
      <c r="E13" s="587"/>
      <c r="F13" s="587"/>
      <c r="G13" s="587"/>
      <c r="H13" s="587"/>
      <c r="I13" s="587"/>
      <c r="J13" s="587"/>
      <c r="K13" s="121"/>
      <c r="L13" s="126"/>
      <c r="M13" s="127"/>
      <c r="N13" s="127"/>
      <c r="O13" s="128"/>
      <c r="Q13" s="595" t="s">
        <v>253</v>
      </c>
      <c r="R13" s="595"/>
      <c r="S13" s="596">
        <v>804000</v>
      </c>
      <c r="T13" s="596"/>
      <c r="U13" s="597" t="s">
        <v>269</v>
      </c>
      <c r="V13" s="597"/>
      <c r="W13" s="598">
        <v>260000</v>
      </c>
      <c r="X13" s="598"/>
    </row>
    <row r="14" spans="1:24" ht="21" customHeight="1" x14ac:dyDescent="0.25">
      <c r="A14" s="120"/>
      <c r="B14" s="324" t="s">
        <v>196</v>
      </c>
      <c r="C14" s="599" t="s">
        <v>687</v>
      </c>
      <c r="D14" s="600"/>
      <c r="E14" s="600"/>
      <c r="F14" s="600"/>
      <c r="G14" s="600"/>
      <c r="H14" s="600"/>
      <c r="I14" s="600"/>
      <c r="J14" s="601"/>
      <c r="K14" s="121">
        <f>3*430000</f>
        <v>1290000</v>
      </c>
      <c r="L14" s="126"/>
      <c r="M14" s="127"/>
      <c r="N14" s="127"/>
      <c r="O14" s="128"/>
      <c r="Q14" s="602" t="s">
        <v>258</v>
      </c>
      <c r="R14" s="602"/>
      <c r="S14" s="603">
        <v>779000</v>
      </c>
      <c r="T14" s="603"/>
      <c r="U14" s="597"/>
      <c r="V14" s="597"/>
      <c r="W14" s="598"/>
      <c r="X14" s="598"/>
    </row>
    <row r="15" spans="1:24" ht="21" customHeight="1" x14ac:dyDescent="0.25">
      <c r="A15" s="120" t="s">
        <v>270</v>
      </c>
      <c r="B15" s="322"/>
      <c r="C15" s="586" t="s">
        <v>271</v>
      </c>
      <c r="D15" s="587"/>
      <c r="E15" s="587"/>
      <c r="F15" s="587"/>
      <c r="G15" s="587"/>
      <c r="H15" s="587"/>
      <c r="I15" s="587"/>
      <c r="J15" s="587"/>
      <c r="K15" s="121"/>
      <c r="L15" s="126"/>
      <c r="M15" s="127"/>
      <c r="N15" s="127"/>
      <c r="O15" s="128"/>
      <c r="X15" s="102"/>
    </row>
    <row r="16" spans="1:24" ht="21" customHeight="1" x14ac:dyDescent="0.25">
      <c r="A16" s="122"/>
      <c r="B16" s="324" t="s">
        <v>196</v>
      </c>
      <c r="C16" s="588" t="s">
        <v>685</v>
      </c>
      <c r="D16" s="589"/>
      <c r="E16" s="589"/>
      <c r="F16" s="589"/>
      <c r="G16" s="589"/>
      <c r="H16" s="589"/>
      <c r="I16" s="589"/>
      <c r="J16" s="590"/>
      <c r="K16" s="123">
        <f>2*250000</f>
        <v>500000</v>
      </c>
      <c r="L16" s="129"/>
      <c r="M16" s="130"/>
      <c r="N16" s="130"/>
      <c r="O16" s="131"/>
      <c r="X16" s="102"/>
    </row>
    <row r="17" spans="1:25" ht="21" customHeight="1" x14ac:dyDescent="0.25">
      <c r="A17" s="591" t="s">
        <v>272</v>
      </c>
      <c r="B17" s="591"/>
      <c r="C17" s="591"/>
      <c r="D17" s="591"/>
      <c r="E17" s="591"/>
      <c r="F17" s="591"/>
      <c r="G17" s="591"/>
      <c r="H17" s="591"/>
      <c r="I17" s="591"/>
      <c r="J17" s="591"/>
      <c r="K17" s="94">
        <f>SUM(K6:K16)</f>
        <v>2540000</v>
      </c>
      <c r="L17" s="115"/>
      <c r="M17" s="116"/>
      <c r="N17" s="116"/>
      <c r="O17" s="117"/>
    </row>
    <row r="18" spans="1:25" ht="15.95" customHeight="1" x14ac:dyDescent="0.25"/>
    <row r="19" spans="1:25" ht="15.95" customHeight="1" x14ac:dyDescent="0.25">
      <c r="A19" s="592" t="s">
        <v>273</v>
      </c>
      <c r="B19" s="592"/>
      <c r="C19" s="592"/>
      <c r="D19" s="592"/>
      <c r="E19" s="592"/>
      <c r="F19" s="592"/>
      <c r="G19" s="592"/>
      <c r="H19" s="592"/>
      <c r="I19" s="592"/>
      <c r="K19" s="593" t="s">
        <v>596</v>
      </c>
      <c r="L19" s="575"/>
      <c r="M19" s="575"/>
      <c r="N19" s="575"/>
      <c r="O19" s="575"/>
    </row>
    <row r="20" spans="1:25" ht="15.95" customHeight="1" x14ac:dyDescent="0.25">
      <c r="A20" s="574" t="s">
        <v>230</v>
      </c>
      <c r="B20" s="574"/>
      <c r="C20" s="574"/>
      <c r="D20" s="574"/>
      <c r="E20" s="574"/>
      <c r="F20" s="574"/>
      <c r="G20" s="574"/>
      <c r="H20" s="574"/>
      <c r="I20" s="574"/>
      <c r="J20" s="103"/>
      <c r="K20" s="575" t="s">
        <v>274</v>
      </c>
      <c r="L20" s="575"/>
      <c r="M20" s="575"/>
      <c r="N20" s="575"/>
      <c r="O20" s="575"/>
      <c r="P20" s="104"/>
      <c r="Y20" s="104"/>
    </row>
    <row r="21" spans="1:25" ht="15.95" customHeight="1" x14ac:dyDescent="0.25"/>
    <row r="22" spans="1:25" ht="15.95" customHeight="1" x14ac:dyDescent="0.25">
      <c r="K22" s="575"/>
      <c r="L22" s="575"/>
      <c r="M22" s="575"/>
      <c r="N22" s="575"/>
      <c r="O22" s="575"/>
      <c r="X22" s="102"/>
    </row>
    <row r="23" spans="1:25" ht="15.95" customHeight="1" x14ac:dyDescent="0.25">
      <c r="X23" s="102"/>
    </row>
    <row r="24" spans="1:25" ht="15.95" customHeight="1" x14ac:dyDescent="0.25">
      <c r="X24" s="102"/>
    </row>
    <row r="25" spans="1:25" ht="15.95" customHeight="1" x14ac:dyDescent="0.25">
      <c r="A25" s="585" t="str">
        <f>RBPD1!A25</f>
        <v>Farhani Aini, S.Hut</v>
      </c>
      <c r="B25" s="585"/>
      <c r="C25" s="585"/>
      <c r="D25" s="585"/>
      <c r="E25" s="585"/>
      <c r="F25" s="585"/>
      <c r="G25" s="585"/>
      <c r="H25" s="585"/>
      <c r="I25" s="585"/>
      <c r="J25" s="583" t="s">
        <v>472</v>
      </c>
      <c r="K25" s="583"/>
      <c r="L25" s="583"/>
      <c r="M25" s="583"/>
      <c r="N25" s="583"/>
      <c r="O25" s="583"/>
      <c r="X25" s="102"/>
    </row>
    <row r="26" spans="1:25" ht="15.95" customHeight="1" x14ac:dyDescent="0.25">
      <c r="A26" s="572" t="str">
        <f>RBPD1!A26</f>
        <v>NIP. 19610812 198303 1 022</v>
      </c>
      <c r="B26" s="573"/>
      <c r="C26" s="574"/>
      <c r="D26" s="574"/>
      <c r="E26" s="574"/>
      <c r="F26" s="574"/>
      <c r="G26" s="574"/>
      <c r="H26" s="574"/>
      <c r="I26" s="574"/>
      <c r="J26" s="575" t="str">
        <f>VLOOKUP(J25,DATABASE!U69:V77,2,FALSE)</f>
        <v>NIP. 19760401 199703 1 005</v>
      </c>
      <c r="K26" s="575"/>
      <c r="L26" s="575"/>
      <c r="M26" s="575"/>
      <c r="N26" s="575"/>
      <c r="O26" s="575"/>
      <c r="X26" s="105"/>
    </row>
    <row r="27" spans="1:25" ht="15.95" customHeight="1" x14ac:dyDescent="0.25"/>
    <row r="28" spans="1:25" ht="15.95" customHeight="1" x14ac:dyDescent="0.25">
      <c r="A28" s="106"/>
      <c r="B28" s="106"/>
      <c r="C28" s="576" t="s">
        <v>275</v>
      </c>
      <c r="D28" s="576"/>
      <c r="E28" s="576"/>
      <c r="F28" s="576"/>
      <c r="G28" s="576"/>
      <c r="H28" s="577">
        <f>K17</f>
        <v>2540000</v>
      </c>
      <c r="I28" s="576"/>
      <c r="K28" s="578" t="s">
        <v>276</v>
      </c>
      <c r="L28" s="578"/>
      <c r="M28" s="578"/>
      <c r="N28" s="107">
        <f>H28</f>
        <v>2540000</v>
      </c>
      <c r="O28" s="108"/>
    </row>
    <row r="29" spans="1:25" ht="5.25" customHeight="1" x14ac:dyDescent="0.25">
      <c r="A29" s="106"/>
      <c r="B29" s="106"/>
      <c r="C29" s="106"/>
      <c r="D29" s="106"/>
      <c r="E29" s="106"/>
      <c r="F29" s="109"/>
      <c r="G29" s="110"/>
      <c r="H29" s="110"/>
      <c r="I29" s="106"/>
    </row>
    <row r="30" spans="1:25" ht="15.95" customHeight="1" x14ac:dyDescent="0.25">
      <c r="A30" s="111"/>
      <c r="B30" s="111"/>
      <c r="C30" s="570" t="s">
        <v>277</v>
      </c>
      <c r="D30" s="570"/>
      <c r="E30" s="570"/>
      <c r="F30" s="570"/>
      <c r="G30" s="570"/>
      <c r="H30" s="570"/>
      <c r="I30" s="570"/>
      <c r="J30" s="570"/>
      <c r="K30" s="571" t="s">
        <v>278</v>
      </c>
      <c r="L30" s="571"/>
      <c r="M30" s="571"/>
      <c r="N30" s="571"/>
      <c r="O30" s="571"/>
    </row>
    <row r="31" spans="1:25" ht="15.95" customHeight="1" x14ac:dyDescent="0.25">
      <c r="A31" s="111"/>
      <c r="B31" s="111"/>
      <c r="C31" s="570" t="s">
        <v>279</v>
      </c>
      <c r="D31" s="570"/>
      <c r="E31" s="570"/>
      <c r="F31" s="570"/>
      <c r="G31" s="570"/>
      <c r="H31" s="570"/>
      <c r="I31" s="570"/>
      <c r="J31" s="570"/>
      <c r="K31" s="571" t="s">
        <v>280</v>
      </c>
      <c r="L31" s="571"/>
      <c r="M31" s="571"/>
      <c r="N31" s="571"/>
      <c r="O31" s="571"/>
    </row>
    <row r="32" spans="1:25" ht="15.95" customHeight="1" x14ac:dyDescent="0.25">
      <c r="A32" s="580" t="s">
        <v>281</v>
      </c>
      <c r="B32" s="580"/>
      <c r="C32" s="580"/>
      <c r="D32" s="580"/>
      <c r="E32" s="580"/>
      <c r="F32" s="580"/>
      <c r="G32" s="580"/>
      <c r="H32" s="580"/>
      <c r="I32" s="580"/>
      <c r="J32" s="112"/>
      <c r="K32" s="581" t="s">
        <v>282</v>
      </c>
      <c r="L32" s="581"/>
      <c r="M32" s="581"/>
      <c r="N32" s="581"/>
      <c r="O32" s="581"/>
    </row>
    <row r="33" spans="1:15" ht="15.95" customHeight="1" x14ac:dyDescent="0.25"/>
    <row r="36" spans="1:15" x14ac:dyDescent="0.25">
      <c r="A36" s="582" t="str">
        <f>SPT!F19</f>
        <v>Uli Artha Gultom, S.Hut</v>
      </c>
      <c r="B36" s="582"/>
      <c r="C36" s="582"/>
      <c r="D36" s="582"/>
      <c r="E36" s="582"/>
      <c r="F36" s="582"/>
      <c r="G36" s="582"/>
      <c r="H36" s="582"/>
      <c r="I36" s="582"/>
      <c r="J36" s="113"/>
      <c r="K36" s="583" t="str">
        <f>RBPD1!J36</f>
        <v>Surya Adi Winata, SE</v>
      </c>
      <c r="L36" s="583"/>
      <c r="M36" s="583"/>
      <c r="N36" s="583"/>
      <c r="O36" s="583"/>
    </row>
    <row r="37" spans="1:15" x14ac:dyDescent="0.25">
      <c r="A37" s="579" t="str">
        <f>VLOOKUP(A36,DATABASE!U2:V67,2,FALSE)</f>
        <v>-</v>
      </c>
      <c r="B37" s="579"/>
      <c r="C37" s="580"/>
      <c r="D37" s="580"/>
      <c r="E37" s="580"/>
      <c r="F37" s="580"/>
      <c r="G37" s="580"/>
      <c r="H37" s="580"/>
      <c r="I37" s="580"/>
      <c r="J37" s="103"/>
      <c r="K37" s="575" t="str">
        <f>RBPD1!J37</f>
        <v>NIP. 19790625 200701 1 009</v>
      </c>
      <c r="L37" s="575"/>
      <c r="M37" s="575"/>
      <c r="N37" s="575"/>
      <c r="O37" s="575"/>
    </row>
    <row r="42" spans="1:15" x14ac:dyDescent="0.25">
      <c r="C42" s="114"/>
    </row>
  </sheetData>
  <mergeCells count="67">
    <mergeCell ref="S7:S8"/>
    <mergeCell ref="T7:T8"/>
    <mergeCell ref="A1:O1"/>
    <mergeCell ref="A3:A4"/>
    <mergeCell ref="K3:K4"/>
    <mergeCell ref="L3:O4"/>
    <mergeCell ref="B3:J4"/>
    <mergeCell ref="C8:J8"/>
    <mergeCell ref="L5:O6"/>
    <mergeCell ref="L7:O7"/>
    <mergeCell ref="Q10:X10"/>
    <mergeCell ref="Q11:T11"/>
    <mergeCell ref="U11:X11"/>
    <mergeCell ref="U3:X3"/>
    <mergeCell ref="C5:J5"/>
    <mergeCell ref="Q5:Q6"/>
    <mergeCell ref="R5:R6"/>
    <mergeCell ref="S5:S6"/>
    <mergeCell ref="T5:T6"/>
    <mergeCell ref="C6:J6"/>
    <mergeCell ref="W6:W7"/>
    <mergeCell ref="X6:X7"/>
    <mergeCell ref="Q3:T3"/>
    <mergeCell ref="C7:J7"/>
    <mergeCell ref="Q7:Q8"/>
    <mergeCell ref="R7:R8"/>
    <mergeCell ref="W12:X12"/>
    <mergeCell ref="Q13:R13"/>
    <mergeCell ref="S13:T13"/>
    <mergeCell ref="U13:V14"/>
    <mergeCell ref="W13:X14"/>
    <mergeCell ref="Q12:R12"/>
    <mergeCell ref="S12:T12"/>
    <mergeCell ref="U12:V12"/>
    <mergeCell ref="Q14:R14"/>
    <mergeCell ref="S14:T14"/>
    <mergeCell ref="K30:O30"/>
    <mergeCell ref="A19:I19"/>
    <mergeCell ref="K19:O19"/>
    <mergeCell ref="A20:I20"/>
    <mergeCell ref="K20:O20"/>
    <mergeCell ref="K22:O22"/>
    <mergeCell ref="A25:I25"/>
    <mergeCell ref="J25:O25"/>
    <mergeCell ref="A26:I26"/>
    <mergeCell ref="J26:O26"/>
    <mergeCell ref="C28:G28"/>
    <mergeCell ref="H28:I28"/>
    <mergeCell ref="K28:M28"/>
    <mergeCell ref="K37:O37"/>
    <mergeCell ref="C31:J31"/>
    <mergeCell ref="K31:O31"/>
    <mergeCell ref="A32:I32"/>
    <mergeCell ref="K32:O32"/>
    <mergeCell ref="A36:I36"/>
    <mergeCell ref="K36:O36"/>
    <mergeCell ref="C9:J9"/>
    <mergeCell ref="C10:J10"/>
    <mergeCell ref="C11:J11"/>
    <mergeCell ref="C12:J12"/>
    <mergeCell ref="A37:I37"/>
    <mergeCell ref="C30:J30"/>
    <mergeCell ref="A17:J17"/>
    <mergeCell ref="C15:J15"/>
    <mergeCell ref="C16:J16"/>
    <mergeCell ref="C14:J14"/>
    <mergeCell ref="C13:J13"/>
  </mergeCells>
  <pageMargins left="0.7" right="0.7" top="0.75" bottom="0.75" header="0.3" footer="0.3"/>
  <pageSetup paperSize="5" orientation="portrait" horizontalDpi="4294967293" r:id="rId1"/>
  <legacyDrawing r:id="rId2"/>
  <extLst>
    <ext xmlns:x14="http://schemas.microsoft.com/office/spreadsheetml/2009/9/main" uri="{CCE6A557-97BC-4b89-ADB6-D9C93CAAB3DF}">
      <x14:dataValidations xmlns:xm="http://schemas.microsoft.com/office/excel/2006/main" count="2">
        <x14:dataValidation type="list" allowBlank="1" xr:uid="{00000000-0002-0000-1600-000000000000}">
          <x14:formula1>
            <xm:f>'D:\FILE KPHP BERAU BARAT\2019\KEGIATAN KPHP BERAU BARAT 2019\SPJ EDIT 2019\[2. RINCIAN BIAYA EDIT.xlsx]Database'!#REF!</xm:f>
          </x14:formula1>
          <xm:sqref>A36:I36</xm:sqref>
        </x14:dataValidation>
        <x14:dataValidation type="list" allowBlank="1" xr:uid="{00000000-0002-0000-1600-000001000000}">
          <x14:formula1>
            <xm:f>DATABASE!$U$68:$U$78</xm:f>
          </x14:formula1>
          <xm:sqref>J25:O25</xm:sqref>
        </x14:dataValidation>
      </x14:dataValidations>
    </ext>
  </extLst>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19">
    <tabColor rgb="FF92D050"/>
    <pageSetUpPr fitToPage="1"/>
  </sheetPr>
  <dimension ref="A1:Y42"/>
  <sheetViews>
    <sheetView topLeftCell="A4" zoomScaleNormal="100" workbookViewId="0">
      <selection activeCell="K17" sqref="K17"/>
    </sheetView>
  </sheetViews>
  <sheetFormatPr defaultColWidth="8.7109375" defaultRowHeight="15" x14ac:dyDescent="0.25"/>
  <cols>
    <col min="1" max="1" width="4.85546875" style="90" customWidth="1"/>
    <col min="2" max="2" width="3.7109375" style="90" customWidth="1"/>
    <col min="3" max="3" width="14.5703125" style="90" customWidth="1"/>
    <col min="4" max="4" width="1.7109375" style="90" customWidth="1"/>
    <col min="5" max="5" width="2.5703125" style="90" customWidth="1"/>
    <col min="6" max="6" width="3.42578125" style="90" customWidth="1"/>
    <col min="7" max="7" width="3.28515625" style="90" customWidth="1"/>
    <col min="8" max="8" width="5.42578125" style="90" customWidth="1"/>
    <col min="9" max="9" width="6.140625" style="90" customWidth="1"/>
    <col min="10" max="10" width="2.42578125" style="90" customWidth="1"/>
    <col min="11" max="11" width="12.85546875" style="90" customWidth="1"/>
    <col min="12" max="12" width="7.7109375" style="90" customWidth="1"/>
    <col min="13" max="13" width="5.5703125" style="90" customWidth="1"/>
    <col min="14" max="14" width="12.7109375" style="90" customWidth="1"/>
    <col min="15" max="15" width="3.42578125" style="90" customWidth="1"/>
    <col min="16" max="16" width="7.42578125" style="90" customWidth="1"/>
    <col min="17" max="17" width="8" style="90" customWidth="1"/>
    <col min="18" max="18" width="11.42578125" style="90" customWidth="1"/>
    <col min="19" max="19" width="8.140625" style="90" customWidth="1"/>
    <col min="20" max="20" width="14" style="90" customWidth="1"/>
    <col min="21" max="21" width="7.85546875" style="90" customWidth="1"/>
    <col min="22" max="22" width="12.85546875" style="90" customWidth="1"/>
    <col min="23" max="23" width="8.140625" style="90" customWidth="1"/>
    <col min="24" max="24" width="14.140625" style="90" customWidth="1"/>
    <col min="25" max="25" width="12.85546875" style="90" bestFit="1" customWidth="1"/>
    <col min="26" max="16384" width="8.7109375" style="90"/>
  </cols>
  <sheetData>
    <row r="1" spans="1:24" ht="24" customHeight="1" x14ac:dyDescent="0.35">
      <c r="A1" s="637" t="s">
        <v>241</v>
      </c>
      <c r="B1" s="637"/>
      <c r="C1" s="637"/>
      <c r="D1" s="637"/>
      <c r="E1" s="637"/>
      <c r="F1" s="637"/>
      <c r="G1" s="637"/>
      <c r="H1" s="637"/>
      <c r="I1" s="637"/>
      <c r="J1" s="637"/>
      <c r="K1" s="637"/>
      <c r="L1" s="637"/>
      <c r="M1" s="637"/>
      <c r="N1" s="637"/>
      <c r="O1" s="637"/>
    </row>
    <row r="2" spans="1:24" ht="15.75" customHeight="1" x14ac:dyDescent="0.25"/>
    <row r="3" spans="1:24" ht="20.100000000000001" customHeight="1" x14ac:dyDescent="0.25">
      <c r="A3" s="638" t="s">
        <v>242</v>
      </c>
      <c r="B3" s="648" t="s">
        <v>243</v>
      </c>
      <c r="C3" s="649"/>
      <c r="D3" s="649"/>
      <c r="E3" s="649"/>
      <c r="F3" s="649"/>
      <c r="G3" s="649"/>
      <c r="H3" s="649"/>
      <c r="I3" s="649"/>
      <c r="J3" s="650"/>
      <c r="K3" s="640" t="s">
        <v>244</v>
      </c>
      <c r="L3" s="642" t="s">
        <v>245</v>
      </c>
      <c r="M3" s="643"/>
      <c r="N3" s="643"/>
      <c r="O3" s="644"/>
      <c r="Q3" s="630" t="s">
        <v>246</v>
      </c>
      <c r="R3" s="631"/>
      <c r="S3" s="631"/>
      <c r="T3" s="632"/>
      <c r="U3" s="624" t="s">
        <v>247</v>
      </c>
      <c r="V3" s="625"/>
      <c r="W3" s="625"/>
      <c r="X3" s="626"/>
    </row>
    <row r="4" spans="1:24" ht="20.100000000000001" customHeight="1" x14ac:dyDescent="0.25">
      <c r="A4" s="639"/>
      <c r="B4" s="651"/>
      <c r="C4" s="652"/>
      <c r="D4" s="652"/>
      <c r="E4" s="652"/>
      <c r="F4" s="652"/>
      <c r="G4" s="652"/>
      <c r="H4" s="652"/>
      <c r="I4" s="652"/>
      <c r="J4" s="653"/>
      <c r="K4" s="641"/>
      <c r="L4" s="645"/>
      <c r="M4" s="646"/>
      <c r="N4" s="646"/>
      <c r="O4" s="647"/>
      <c r="Q4" s="301" t="s">
        <v>248</v>
      </c>
      <c r="R4" s="92" t="s">
        <v>249</v>
      </c>
      <c r="S4" s="302" t="s">
        <v>248</v>
      </c>
      <c r="T4" s="302" t="s">
        <v>250</v>
      </c>
      <c r="U4" s="92" t="s">
        <v>248</v>
      </c>
      <c r="V4" s="92" t="s">
        <v>249</v>
      </c>
      <c r="W4" s="302" t="s">
        <v>248</v>
      </c>
      <c r="X4" s="302" t="s">
        <v>251</v>
      </c>
    </row>
    <row r="5" spans="1:24" ht="21" customHeight="1" x14ac:dyDescent="0.25">
      <c r="A5" s="118" t="s">
        <v>127</v>
      </c>
      <c r="B5" s="323"/>
      <c r="C5" s="627" t="s">
        <v>252</v>
      </c>
      <c r="D5" s="628"/>
      <c r="E5" s="628"/>
      <c r="F5" s="628"/>
      <c r="G5" s="628"/>
      <c r="H5" s="628"/>
      <c r="I5" s="628"/>
      <c r="J5" s="628"/>
      <c r="K5" s="119"/>
      <c r="L5" s="654" t="str">
        <f>RBPD1!L5</f>
        <v>Ongkos Perjalanan Dinas dalam Daerah Sesuai SPT</v>
      </c>
      <c r="M5" s="655"/>
      <c r="N5" s="655"/>
      <c r="O5" s="656"/>
      <c r="Q5" s="629" t="s">
        <v>253</v>
      </c>
      <c r="R5" s="610">
        <v>804000</v>
      </c>
      <c r="S5" s="629" t="s">
        <v>254</v>
      </c>
      <c r="T5" s="610">
        <v>610000</v>
      </c>
      <c r="U5" s="95" t="s">
        <v>255</v>
      </c>
      <c r="V5" s="303">
        <v>850000</v>
      </c>
      <c r="W5" s="304" t="s">
        <v>255</v>
      </c>
      <c r="X5" s="303">
        <v>1100000</v>
      </c>
    </row>
    <row r="6" spans="1:24" ht="21" customHeight="1" x14ac:dyDescent="0.25">
      <c r="A6" s="120"/>
      <c r="B6" s="324" t="s">
        <v>196</v>
      </c>
      <c r="C6" s="600"/>
      <c r="D6" s="600"/>
      <c r="E6" s="600"/>
      <c r="F6" s="600"/>
      <c r="G6" s="600"/>
      <c r="H6" s="600"/>
      <c r="I6" s="600"/>
      <c r="J6" s="601"/>
      <c r="K6" s="121">
        <v>0</v>
      </c>
      <c r="L6" s="657"/>
      <c r="M6" s="658"/>
      <c r="N6" s="658"/>
      <c r="O6" s="659"/>
      <c r="Q6" s="629"/>
      <c r="R6" s="610"/>
      <c r="S6" s="629"/>
      <c r="T6" s="610"/>
      <c r="U6" s="95" t="s">
        <v>256</v>
      </c>
      <c r="V6" s="303">
        <v>650000</v>
      </c>
      <c r="W6" s="629" t="s">
        <v>257</v>
      </c>
      <c r="X6" s="633">
        <v>725000</v>
      </c>
    </row>
    <row r="7" spans="1:24" ht="25.5" customHeight="1" x14ac:dyDescent="0.25">
      <c r="A7" s="120"/>
      <c r="B7" s="324" t="s">
        <v>198</v>
      </c>
      <c r="C7" s="600"/>
      <c r="D7" s="600"/>
      <c r="E7" s="600"/>
      <c r="F7" s="600"/>
      <c r="G7" s="600"/>
      <c r="H7" s="600"/>
      <c r="I7" s="600"/>
      <c r="J7" s="601"/>
      <c r="K7" s="121">
        <v>0</v>
      </c>
      <c r="L7" s="621" t="str">
        <f>RBPD1!L7</f>
        <v>Nomor : 090/ 131 /KPHP/BU-II/2022</v>
      </c>
      <c r="M7" s="622"/>
      <c r="N7" s="622"/>
      <c r="O7" s="623"/>
      <c r="Q7" s="634" t="s">
        <v>258</v>
      </c>
      <c r="R7" s="610">
        <v>779000</v>
      </c>
      <c r="S7" s="629" t="s">
        <v>259</v>
      </c>
      <c r="T7" s="610">
        <v>585000</v>
      </c>
      <c r="U7" s="95" t="s">
        <v>260</v>
      </c>
      <c r="V7" s="303">
        <v>550000</v>
      </c>
      <c r="W7" s="629"/>
      <c r="X7" s="633"/>
    </row>
    <row r="8" spans="1:24" ht="21" customHeight="1" x14ac:dyDescent="0.25">
      <c r="A8" s="120"/>
      <c r="B8" s="324" t="s">
        <v>200</v>
      </c>
      <c r="C8" s="612"/>
      <c r="D8" s="612"/>
      <c r="E8" s="612"/>
      <c r="F8" s="612"/>
      <c r="G8" s="612"/>
      <c r="H8" s="612"/>
      <c r="I8" s="612"/>
      <c r="J8" s="613"/>
      <c r="K8" s="121">
        <v>0</v>
      </c>
      <c r="L8" s="126"/>
      <c r="M8" s="127"/>
      <c r="N8" s="127"/>
      <c r="O8" s="128"/>
      <c r="Q8" s="635"/>
      <c r="R8" s="611"/>
      <c r="S8" s="636"/>
      <c r="T8" s="611"/>
      <c r="U8" s="98" t="s">
        <v>261</v>
      </c>
      <c r="V8" s="99">
        <v>550000</v>
      </c>
      <c r="W8" s="305" t="s">
        <v>262</v>
      </c>
      <c r="X8" s="99">
        <v>650000</v>
      </c>
    </row>
    <row r="9" spans="1:24" ht="21" customHeight="1" x14ac:dyDescent="0.25">
      <c r="A9" s="120" t="s">
        <v>263</v>
      </c>
      <c r="B9" s="322"/>
      <c r="C9" s="612" t="s">
        <v>264</v>
      </c>
      <c r="D9" s="612"/>
      <c r="E9" s="612"/>
      <c r="F9" s="612"/>
      <c r="G9" s="612"/>
      <c r="H9" s="612"/>
      <c r="I9" s="612"/>
      <c r="J9" s="613"/>
      <c r="K9" s="121"/>
      <c r="L9" s="126"/>
      <c r="M9" s="127"/>
      <c r="N9" s="127"/>
      <c r="O9" s="128"/>
      <c r="R9" s="101"/>
      <c r="S9" s="101"/>
      <c r="T9" s="101"/>
      <c r="U9" s="101"/>
      <c r="V9" s="101"/>
      <c r="W9" s="101"/>
      <c r="X9" s="102"/>
    </row>
    <row r="10" spans="1:24" ht="21" customHeight="1" x14ac:dyDescent="0.25">
      <c r="A10" s="120"/>
      <c r="B10" s="324" t="s">
        <v>196</v>
      </c>
      <c r="C10" s="660" t="s">
        <v>189</v>
      </c>
      <c r="D10" s="600"/>
      <c r="E10" s="600"/>
      <c r="F10" s="600"/>
      <c r="G10" s="600"/>
      <c r="H10" s="600"/>
      <c r="I10" s="600"/>
      <c r="J10" s="601"/>
      <c r="K10" s="351">
        <v>0</v>
      </c>
      <c r="L10" s="126"/>
      <c r="M10" s="127"/>
      <c r="N10" s="127"/>
      <c r="O10" s="128"/>
      <c r="Q10" s="614" t="s">
        <v>265</v>
      </c>
      <c r="R10" s="614"/>
      <c r="S10" s="614"/>
      <c r="T10" s="614"/>
      <c r="U10" s="614"/>
      <c r="V10" s="614"/>
      <c r="W10" s="614"/>
      <c r="X10" s="614"/>
    </row>
    <row r="11" spans="1:24" ht="21" customHeight="1" x14ac:dyDescent="0.25">
      <c r="A11" s="120"/>
      <c r="B11" s="324" t="s">
        <v>198</v>
      </c>
      <c r="C11" s="600"/>
      <c r="D11" s="600"/>
      <c r="E11" s="600"/>
      <c r="F11" s="600"/>
      <c r="G11" s="600"/>
      <c r="H11" s="600"/>
      <c r="I11" s="600"/>
      <c r="J11" s="601"/>
      <c r="K11" s="121">
        <v>0</v>
      </c>
      <c r="L11" s="126"/>
      <c r="M11" s="127"/>
      <c r="N11" s="127"/>
      <c r="O11" s="128"/>
      <c r="Q11" s="605" t="s">
        <v>246</v>
      </c>
      <c r="R11" s="605"/>
      <c r="S11" s="605"/>
      <c r="T11" s="605"/>
      <c r="U11" s="606" t="s">
        <v>247</v>
      </c>
      <c r="V11" s="606"/>
      <c r="W11" s="606"/>
      <c r="X11" s="606"/>
    </row>
    <row r="12" spans="1:24" ht="21" customHeight="1" x14ac:dyDescent="0.25">
      <c r="A12" s="120"/>
      <c r="B12" s="324" t="s">
        <v>200</v>
      </c>
      <c r="C12" s="601"/>
      <c r="D12" s="607"/>
      <c r="E12" s="607"/>
      <c r="F12" s="607"/>
      <c r="G12" s="607"/>
      <c r="H12" s="607"/>
      <c r="I12" s="607"/>
      <c r="J12" s="607"/>
      <c r="K12" s="121">
        <v>0</v>
      </c>
      <c r="L12" s="126"/>
      <c r="M12" s="127"/>
      <c r="N12" s="127"/>
      <c r="O12" s="128"/>
      <c r="Q12" s="608" t="s">
        <v>248</v>
      </c>
      <c r="R12" s="608"/>
      <c r="S12" s="609" t="s">
        <v>266</v>
      </c>
      <c r="T12" s="609"/>
      <c r="U12" s="608" t="s">
        <v>248</v>
      </c>
      <c r="V12" s="608"/>
      <c r="W12" s="609" t="s">
        <v>266</v>
      </c>
      <c r="X12" s="609"/>
    </row>
    <row r="13" spans="1:24" ht="21" customHeight="1" x14ac:dyDescent="0.25">
      <c r="A13" s="120" t="s">
        <v>267</v>
      </c>
      <c r="B13" s="322"/>
      <c r="C13" s="586" t="s">
        <v>268</v>
      </c>
      <c r="D13" s="587"/>
      <c r="E13" s="587"/>
      <c r="F13" s="587"/>
      <c r="G13" s="587"/>
      <c r="H13" s="587"/>
      <c r="I13" s="587"/>
      <c r="J13" s="587"/>
      <c r="K13" s="121"/>
      <c r="L13" s="126"/>
      <c r="M13" s="127"/>
      <c r="N13" s="127"/>
      <c r="O13" s="128"/>
      <c r="Q13" s="595" t="s">
        <v>253</v>
      </c>
      <c r="R13" s="595"/>
      <c r="S13" s="596">
        <v>804000</v>
      </c>
      <c r="T13" s="596"/>
      <c r="U13" s="597" t="s">
        <v>269</v>
      </c>
      <c r="V13" s="597"/>
      <c r="W13" s="598">
        <v>260000</v>
      </c>
      <c r="X13" s="598"/>
    </row>
    <row r="14" spans="1:24" ht="21" customHeight="1" x14ac:dyDescent="0.25">
      <c r="A14" s="120"/>
      <c r="B14" s="324" t="s">
        <v>196</v>
      </c>
      <c r="C14" s="599" t="s">
        <v>684</v>
      </c>
      <c r="D14" s="600"/>
      <c r="E14" s="600"/>
      <c r="F14" s="600"/>
      <c r="G14" s="600"/>
      <c r="H14" s="600"/>
      <c r="I14" s="600"/>
      <c r="J14" s="601"/>
      <c r="K14" s="121">
        <f>3*420000</f>
        <v>1260000</v>
      </c>
      <c r="L14" s="126"/>
      <c r="M14" s="127"/>
      <c r="N14" s="127"/>
      <c r="O14" s="128"/>
      <c r="Q14" s="602" t="s">
        <v>258</v>
      </c>
      <c r="R14" s="602"/>
      <c r="S14" s="603">
        <v>779000</v>
      </c>
      <c r="T14" s="603"/>
      <c r="U14" s="597"/>
      <c r="V14" s="597"/>
      <c r="W14" s="598"/>
      <c r="X14" s="598"/>
    </row>
    <row r="15" spans="1:24" ht="21" customHeight="1" x14ac:dyDescent="0.25">
      <c r="A15" s="120" t="s">
        <v>270</v>
      </c>
      <c r="B15" s="322"/>
      <c r="C15" s="586" t="s">
        <v>271</v>
      </c>
      <c r="D15" s="587"/>
      <c r="E15" s="587"/>
      <c r="F15" s="587"/>
      <c r="G15" s="587"/>
      <c r="H15" s="587"/>
      <c r="I15" s="587"/>
      <c r="J15" s="587"/>
      <c r="K15" s="121"/>
      <c r="L15" s="126"/>
      <c r="M15" s="127"/>
      <c r="N15" s="127"/>
      <c r="O15" s="128"/>
      <c r="X15" s="102"/>
    </row>
    <row r="16" spans="1:24" ht="21" customHeight="1" x14ac:dyDescent="0.25">
      <c r="A16" s="122"/>
      <c r="B16" s="324" t="s">
        <v>196</v>
      </c>
      <c r="C16" s="588" t="s">
        <v>688</v>
      </c>
      <c r="D16" s="589"/>
      <c r="E16" s="589"/>
      <c r="F16" s="589"/>
      <c r="G16" s="589"/>
      <c r="H16" s="589"/>
      <c r="I16" s="589"/>
      <c r="J16" s="590"/>
      <c r="K16" s="351">
        <f>2*250000</f>
        <v>500000</v>
      </c>
      <c r="L16" s="129"/>
      <c r="M16" s="130"/>
      <c r="N16" s="130"/>
      <c r="O16" s="131"/>
      <c r="X16" s="102"/>
    </row>
    <row r="17" spans="1:25" ht="21" customHeight="1" x14ac:dyDescent="0.25">
      <c r="A17" s="591" t="s">
        <v>272</v>
      </c>
      <c r="B17" s="591"/>
      <c r="C17" s="591"/>
      <c r="D17" s="591"/>
      <c r="E17" s="591"/>
      <c r="F17" s="591"/>
      <c r="G17" s="591"/>
      <c r="H17" s="591"/>
      <c r="I17" s="591"/>
      <c r="J17" s="591"/>
      <c r="K17" s="94">
        <f>SUM(K6:K16)</f>
        <v>1760000</v>
      </c>
      <c r="L17" s="115"/>
      <c r="M17" s="116"/>
      <c r="N17" s="116"/>
      <c r="O17" s="117"/>
    </row>
    <row r="18" spans="1:25" ht="15.95" customHeight="1" x14ac:dyDescent="0.25"/>
    <row r="19" spans="1:25" ht="15.95" customHeight="1" x14ac:dyDescent="0.25">
      <c r="A19" s="592" t="s">
        <v>273</v>
      </c>
      <c r="B19" s="592"/>
      <c r="C19" s="592"/>
      <c r="D19" s="592"/>
      <c r="E19" s="592"/>
      <c r="F19" s="592"/>
      <c r="G19" s="592"/>
      <c r="H19" s="592"/>
      <c r="I19" s="592"/>
      <c r="K19" s="593" t="s">
        <v>596</v>
      </c>
      <c r="L19" s="575"/>
      <c r="M19" s="575"/>
      <c r="N19" s="575"/>
      <c r="O19" s="575"/>
    </row>
    <row r="20" spans="1:25" ht="15.95" customHeight="1" x14ac:dyDescent="0.25">
      <c r="A20" s="574" t="s">
        <v>230</v>
      </c>
      <c r="B20" s="574"/>
      <c r="C20" s="574"/>
      <c r="D20" s="574"/>
      <c r="E20" s="574"/>
      <c r="F20" s="574"/>
      <c r="G20" s="574"/>
      <c r="H20" s="574"/>
      <c r="I20" s="574"/>
      <c r="J20" s="103"/>
      <c r="K20" s="575" t="s">
        <v>274</v>
      </c>
      <c r="L20" s="575"/>
      <c r="M20" s="575"/>
      <c r="N20" s="575"/>
      <c r="O20" s="575"/>
      <c r="P20" s="104"/>
      <c r="Y20" s="104"/>
    </row>
    <row r="21" spans="1:25" ht="15.95" customHeight="1" x14ac:dyDescent="0.25"/>
    <row r="22" spans="1:25" ht="15.95" customHeight="1" x14ac:dyDescent="0.25">
      <c r="K22" s="575"/>
      <c r="L22" s="575"/>
      <c r="M22" s="575"/>
      <c r="N22" s="575"/>
      <c r="O22" s="575"/>
      <c r="X22" s="102"/>
    </row>
    <row r="23" spans="1:25" ht="15.95" customHeight="1" x14ac:dyDescent="0.25">
      <c r="X23" s="102"/>
    </row>
    <row r="24" spans="1:25" ht="15.95" customHeight="1" x14ac:dyDescent="0.25">
      <c r="X24" s="102"/>
    </row>
    <row r="25" spans="1:25" ht="15.95" customHeight="1" x14ac:dyDescent="0.25">
      <c r="A25" s="585" t="str">
        <f>RBPD1!A25</f>
        <v>Farhani Aini, S.Hut</v>
      </c>
      <c r="B25" s="585"/>
      <c r="C25" s="585"/>
      <c r="D25" s="585"/>
      <c r="E25" s="585"/>
      <c r="F25" s="585"/>
      <c r="G25" s="585"/>
      <c r="H25" s="585"/>
      <c r="I25" s="585"/>
      <c r="J25" s="583" t="s">
        <v>32</v>
      </c>
      <c r="K25" s="583"/>
      <c r="L25" s="583"/>
      <c r="M25" s="583"/>
      <c r="N25" s="583"/>
      <c r="O25" s="583"/>
      <c r="X25" s="102"/>
    </row>
    <row r="26" spans="1:25" ht="15.95" customHeight="1" x14ac:dyDescent="0.25">
      <c r="A26" s="572" t="str">
        <f>RBPD1!A26</f>
        <v>NIP. 19610812 198303 1 022</v>
      </c>
      <c r="B26" s="573"/>
      <c r="C26" s="574"/>
      <c r="D26" s="574"/>
      <c r="E26" s="574"/>
      <c r="F26" s="574"/>
      <c r="G26" s="574"/>
      <c r="H26" s="574"/>
      <c r="I26" s="574"/>
      <c r="J26" s="575" t="str">
        <f>VLOOKUP(J25,DATABASE!U69:V77,2,FALSE)</f>
        <v>NIP. 19740314 200604 1 009</v>
      </c>
      <c r="K26" s="575"/>
      <c r="L26" s="575"/>
      <c r="M26" s="575"/>
      <c r="N26" s="575"/>
      <c r="O26" s="575"/>
      <c r="X26" s="105"/>
    </row>
    <row r="27" spans="1:25" ht="15.95" customHeight="1" x14ac:dyDescent="0.25"/>
    <row r="28" spans="1:25" ht="15.95" customHeight="1" x14ac:dyDescent="0.25">
      <c r="A28" s="106"/>
      <c r="B28" s="106"/>
      <c r="C28" s="576" t="s">
        <v>275</v>
      </c>
      <c r="D28" s="576"/>
      <c r="E28" s="576"/>
      <c r="F28" s="576"/>
      <c r="G28" s="576"/>
      <c r="H28" s="577">
        <f>K17</f>
        <v>1760000</v>
      </c>
      <c r="I28" s="576"/>
      <c r="K28" s="578" t="s">
        <v>276</v>
      </c>
      <c r="L28" s="578"/>
      <c r="M28" s="578"/>
      <c r="N28" s="107">
        <f>H28</f>
        <v>1760000</v>
      </c>
      <c r="O28" s="108"/>
    </row>
    <row r="29" spans="1:25" ht="5.25" customHeight="1" x14ac:dyDescent="0.25">
      <c r="A29" s="106"/>
      <c r="B29" s="106"/>
      <c r="C29" s="106"/>
      <c r="D29" s="106"/>
      <c r="E29" s="106"/>
      <c r="F29" s="109"/>
      <c r="G29" s="110"/>
      <c r="H29" s="110"/>
      <c r="I29" s="106"/>
    </row>
    <row r="30" spans="1:25" ht="15.95" customHeight="1" x14ac:dyDescent="0.25">
      <c r="A30" s="111"/>
      <c r="B30" s="111"/>
      <c r="C30" s="570" t="s">
        <v>277</v>
      </c>
      <c r="D30" s="570"/>
      <c r="E30" s="570"/>
      <c r="F30" s="570"/>
      <c r="G30" s="570"/>
      <c r="H30" s="570"/>
      <c r="I30" s="570"/>
      <c r="J30" s="570"/>
      <c r="K30" s="571" t="s">
        <v>278</v>
      </c>
      <c r="L30" s="571"/>
      <c r="M30" s="571"/>
      <c r="N30" s="571"/>
      <c r="O30" s="571"/>
    </row>
    <row r="31" spans="1:25" ht="15.95" customHeight="1" x14ac:dyDescent="0.25">
      <c r="A31" s="111"/>
      <c r="B31" s="111"/>
      <c r="C31" s="570" t="s">
        <v>279</v>
      </c>
      <c r="D31" s="570"/>
      <c r="E31" s="570"/>
      <c r="F31" s="570"/>
      <c r="G31" s="570"/>
      <c r="H31" s="570"/>
      <c r="I31" s="570"/>
      <c r="J31" s="570"/>
      <c r="K31" s="571" t="s">
        <v>280</v>
      </c>
      <c r="L31" s="571"/>
      <c r="M31" s="571"/>
      <c r="N31" s="571"/>
      <c r="O31" s="571"/>
    </row>
    <row r="32" spans="1:25" ht="15.95" customHeight="1" x14ac:dyDescent="0.25">
      <c r="A32" s="580" t="s">
        <v>281</v>
      </c>
      <c r="B32" s="580"/>
      <c r="C32" s="580"/>
      <c r="D32" s="580"/>
      <c r="E32" s="580"/>
      <c r="F32" s="580"/>
      <c r="G32" s="580"/>
      <c r="H32" s="580"/>
      <c r="I32" s="580"/>
      <c r="J32" s="112"/>
      <c r="K32" s="581" t="s">
        <v>282</v>
      </c>
      <c r="L32" s="581"/>
      <c r="M32" s="581"/>
      <c r="N32" s="581"/>
      <c r="O32" s="581"/>
    </row>
    <row r="33" spans="1:15" ht="15.95" customHeight="1" x14ac:dyDescent="0.25"/>
    <row r="36" spans="1:15" x14ac:dyDescent="0.25">
      <c r="A36" s="582" t="str">
        <f>SPT!F23</f>
        <v>M. Rico Sadewa</v>
      </c>
      <c r="B36" s="582"/>
      <c r="C36" s="582"/>
      <c r="D36" s="582"/>
      <c r="E36" s="582"/>
      <c r="F36" s="582"/>
      <c r="G36" s="582"/>
      <c r="H36" s="582"/>
      <c r="I36" s="582"/>
      <c r="J36" s="113"/>
      <c r="K36" s="583" t="str">
        <f>RBPD2!K36</f>
        <v>Surya Adi Winata, SE</v>
      </c>
      <c r="L36" s="583"/>
      <c r="M36" s="583"/>
      <c r="N36" s="583"/>
      <c r="O36" s="583"/>
    </row>
    <row r="37" spans="1:15" x14ac:dyDescent="0.25">
      <c r="A37" s="579" t="e">
        <f>VLOOKUP(A36,DATABASE!U2:V67,2,FALSE)</f>
        <v>#N/A</v>
      </c>
      <c r="B37" s="579"/>
      <c r="C37" s="580"/>
      <c r="D37" s="580"/>
      <c r="E37" s="580"/>
      <c r="F37" s="580"/>
      <c r="G37" s="580"/>
      <c r="H37" s="580"/>
      <c r="I37" s="580"/>
      <c r="J37" s="103"/>
      <c r="K37" s="575" t="str">
        <f>RBPD2!K37</f>
        <v>NIP. 19790625 200701 1 009</v>
      </c>
      <c r="L37" s="575"/>
      <c r="M37" s="575"/>
      <c r="N37" s="575"/>
      <c r="O37" s="575"/>
    </row>
    <row r="42" spans="1:15" x14ac:dyDescent="0.25">
      <c r="C42" s="114"/>
    </row>
  </sheetData>
  <mergeCells count="67">
    <mergeCell ref="L5:O6"/>
    <mergeCell ref="L7:O7"/>
    <mergeCell ref="A1:O1"/>
    <mergeCell ref="A3:A4"/>
    <mergeCell ref="K3:K4"/>
    <mergeCell ref="L3:O4"/>
    <mergeCell ref="B3:J4"/>
    <mergeCell ref="Q5:Q6"/>
    <mergeCell ref="R5:R6"/>
    <mergeCell ref="S5:S6"/>
    <mergeCell ref="W6:W7"/>
    <mergeCell ref="Q7:Q8"/>
    <mergeCell ref="R7:R8"/>
    <mergeCell ref="S7:S8"/>
    <mergeCell ref="S13:T13"/>
    <mergeCell ref="U13:V14"/>
    <mergeCell ref="W13:X14"/>
    <mergeCell ref="C9:J9"/>
    <mergeCell ref="C10:J10"/>
    <mergeCell ref="Q10:X10"/>
    <mergeCell ref="C11:J11"/>
    <mergeCell ref="Q11:T11"/>
    <mergeCell ref="U11:X11"/>
    <mergeCell ref="U12:V12"/>
    <mergeCell ref="C14:J14"/>
    <mergeCell ref="Q14:R14"/>
    <mergeCell ref="S14:T14"/>
    <mergeCell ref="C13:J13"/>
    <mergeCell ref="Q13:R13"/>
    <mergeCell ref="C30:J30"/>
    <mergeCell ref="K30:O30"/>
    <mergeCell ref="A19:I19"/>
    <mergeCell ref="K19:O19"/>
    <mergeCell ref="A20:I20"/>
    <mergeCell ref="K20:O20"/>
    <mergeCell ref="K22:O22"/>
    <mergeCell ref="A25:I25"/>
    <mergeCell ref="J25:O25"/>
    <mergeCell ref="A26:I26"/>
    <mergeCell ref="J26:O26"/>
    <mergeCell ref="C28:G28"/>
    <mergeCell ref="H28:I28"/>
    <mergeCell ref="K28:M28"/>
    <mergeCell ref="A37:I37"/>
    <mergeCell ref="K37:O37"/>
    <mergeCell ref="C31:J31"/>
    <mergeCell ref="K31:O31"/>
    <mergeCell ref="A32:I32"/>
    <mergeCell ref="K32:O32"/>
    <mergeCell ref="A36:I36"/>
    <mergeCell ref="K36:O36"/>
    <mergeCell ref="C15:J15"/>
    <mergeCell ref="C16:J16"/>
    <mergeCell ref="A17:J17"/>
    <mergeCell ref="Q3:T3"/>
    <mergeCell ref="U3:X3"/>
    <mergeCell ref="C5:J5"/>
    <mergeCell ref="T5:T6"/>
    <mergeCell ref="C6:J6"/>
    <mergeCell ref="X6:X7"/>
    <mergeCell ref="C7:J7"/>
    <mergeCell ref="T7:T8"/>
    <mergeCell ref="C8:J8"/>
    <mergeCell ref="C12:J12"/>
    <mergeCell ref="Q12:R12"/>
    <mergeCell ref="S12:T12"/>
    <mergeCell ref="W12:X12"/>
  </mergeCells>
  <pageMargins left="0.7" right="0.7" top="0.75" bottom="0.75" header="0.3" footer="0.3"/>
  <pageSetup paperSize="5" orientation="portrait" horizontalDpi="4294967293" r:id="rId1"/>
  <legacyDrawing r:id="rId2"/>
  <extLst>
    <ext xmlns:x14="http://schemas.microsoft.com/office/spreadsheetml/2009/9/main" uri="{CCE6A557-97BC-4b89-ADB6-D9C93CAAB3DF}">
      <x14:dataValidations xmlns:xm="http://schemas.microsoft.com/office/excel/2006/main" count="2">
        <x14:dataValidation type="list" allowBlank="1" xr:uid="{00000000-0002-0000-1700-000000000000}">
          <x14:formula1>
            <xm:f>'D:\FILE KPHP BERAU BARAT\2019\KEGIATAN KPHP BERAU BARAT 2019\SPJ EDIT 2019\[2. RINCIAN BIAYA EDIT.xlsx]Database'!#REF!</xm:f>
          </x14:formula1>
          <xm:sqref>A36:I36</xm:sqref>
        </x14:dataValidation>
        <x14:dataValidation type="list" allowBlank="1" xr:uid="{00000000-0002-0000-1700-000001000000}">
          <x14:formula1>
            <xm:f>DATABASE!$U$68:$U$78</xm:f>
          </x14:formula1>
          <xm:sqref>J25:O25</xm:sqref>
        </x14:dataValidation>
      </x14:dataValidations>
    </ext>
  </extLst>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20">
    <tabColor rgb="FF92D050"/>
    <pageSetUpPr fitToPage="1"/>
  </sheetPr>
  <dimension ref="A1:Y42"/>
  <sheetViews>
    <sheetView topLeftCell="A4" zoomScaleNormal="100" workbookViewId="0">
      <selection activeCell="K17" sqref="K17"/>
    </sheetView>
  </sheetViews>
  <sheetFormatPr defaultColWidth="8.7109375" defaultRowHeight="15" x14ac:dyDescent="0.25"/>
  <cols>
    <col min="1" max="1" width="4.85546875" style="90" customWidth="1"/>
    <col min="2" max="2" width="3.5703125" style="90" customWidth="1"/>
    <col min="3" max="3" width="14.5703125" style="90" customWidth="1"/>
    <col min="4" max="4" width="1.7109375" style="90" customWidth="1"/>
    <col min="5" max="5" width="2.5703125" style="90" customWidth="1"/>
    <col min="6" max="6" width="3.42578125" style="90" customWidth="1"/>
    <col min="7" max="7" width="3.28515625" style="90" customWidth="1"/>
    <col min="8" max="8" width="5.42578125" style="90" customWidth="1"/>
    <col min="9" max="9" width="6.140625" style="90" customWidth="1"/>
    <col min="10" max="10" width="2.42578125" style="90" customWidth="1"/>
    <col min="11" max="11" width="12.85546875" style="90" customWidth="1"/>
    <col min="12" max="12" width="7.7109375" style="90" customWidth="1"/>
    <col min="13" max="13" width="5.5703125" style="90" customWidth="1"/>
    <col min="14" max="14" width="12.7109375" style="90" customWidth="1"/>
    <col min="15" max="15" width="3.42578125" style="90" customWidth="1"/>
    <col min="16" max="16" width="7.42578125" style="90" customWidth="1"/>
    <col min="17" max="17" width="8" style="90" customWidth="1"/>
    <col min="18" max="18" width="11.42578125" style="90" customWidth="1"/>
    <col min="19" max="19" width="8.140625" style="90" customWidth="1"/>
    <col min="20" max="20" width="14" style="90" customWidth="1"/>
    <col min="21" max="21" width="7.85546875" style="90" customWidth="1"/>
    <col min="22" max="22" width="12.85546875" style="90" customWidth="1"/>
    <col min="23" max="23" width="8.140625" style="90" customWidth="1"/>
    <col min="24" max="24" width="14.140625" style="90" customWidth="1"/>
    <col min="25" max="25" width="12.85546875" style="90" bestFit="1" customWidth="1"/>
    <col min="26" max="16384" width="8.7109375" style="90"/>
  </cols>
  <sheetData>
    <row r="1" spans="1:24" ht="24" customHeight="1" x14ac:dyDescent="0.35">
      <c r="A1" s="637" t="s">
        <v>241</v>
      </c>
      <c r="B1" s="637"/>
      <c r="C1" s="637"/>
      <c r="D1" s="637"/>
      <c r="E1" s="637"/>
      <c r="F1" s="637"/>
      <c r="G1" s="637"/>
      <c r="H1" s="637"/>
      <c r="I1" s="637"/>
      <c r="J1" s="637"/>
      <c r="K1" s="637"/>
      <c r="L1" s="637"/>
      <c r="M1" s="637"/>
      <c r="N1" s="637"/>
      <c r="O1" s="637"/>
    </row>
    <row r="2" spans="1:24" ht="15.75" customHeight="1" x14ac:dyDescent="0.25"/>
    <row r="3" spans="1:24" ht="20.100000000000001" customHeight="1" x14ac:dyDescent="0.25">
      <c r="A3" s="638" t="s">
        <v>242</v>
      </c>
      <c r="B3" s="648" t="s">
        <v>243</v>
      </c>
      <c r="C3" s="649"/>
      <c r="D3" s="649"/>
      <c r="E3" s="649"/>
      <c r="F3" s="649"/>
      <c r="G3" s="649"/>
      <c r="H3" s="649"/>
      <c r="I3" s="649"/>
      <c r="J3" s="650"/>
      <c r="K3" s="640" t="s">
        <v>244</v>
      </c>
      <c r="L3" s="642" t="s">
        <v>245</v>
      </c>
      <c r="M3" s="643"/>
      <c r="N3" s="643"/>
      <c r="O3" s="644"/>
      <c r="Q3" s="630" t="s">
        <v>246</v>
      </c>
      <c r="R3" s="631"/>
      <c r="S3" s="631"/>
      <c r="T3" s="632"/>
      <c r="U3" s="624" t="s">
        <v>247</v>
      </c>
      <c r="V3" s="625"/>
      <c r="W3" s="625"/>
      <c r="X3" s="626"/>
    </row>
    <row r="4" spans="1:24" ht="20.100000000000001" customHeight="1" x14ac:dyDescent="0.25">
      <c r="A4" s="639"/>
      <c r="B4" s="651"/>
      <c r="C4" s="652"/>
      <c r="D4" s="652"/>
      <c r="E4" s="652"/>
      <c r="F4" s="652"/>
      <c r="G4" s="652"/>
      <c r="H4" s="652"/>
      <c r="I4" s="652"/>
      <c r="J4" s="653"/>
      <c r="K4" s="641"/>
      <c r="L4" s="645"/>
      <c r="M4" s="646"/>
      <c r="N4" s="646"/>
      <c r="O4" s="647"/>
      <c r="Q4" s="301" t="s">
        <v>248</v>
      </c>
      <c r="R4" s="92" t="s">
        <v>249</v>
      </c>
      <c r="S4" s="302" t="s">
        <v>248</v>
      </c>
      <c r="T4" s="302" t="s">
        <v>250</v>
      </c>
      <c r="U4" s="92" t="s">
        <v>248</v>
      </c>
      <c r="V4" s="92" t="s">
        <v>249</v>
      </c>
      <c r="W4" s="302" t="s">
        <v>248</v>
      </c>
      <c r="X4" s="302" t="s">
        <v>251</v>
      </c>
    </row>
    <row r="5" spans="1:24" ht="21" customHeight="1" x14ac:dyDescent="0.25">
      <c r="A5" s="118" t="s">
        <v>127</v>
      </c>
      <c r="B5" s="323"/>
      <c r="C5" s="627" t="s">
        <v>252</v>
      </c>
      <c r="D5" s="628"/>
      <c r="E5" s="628"/>
      <c r="F5" s="628"/>
      <c r="G5" s="628"/>
      <c r="H5" s="628"/>
      <c r="I5" s="628"/>
      <c r="J5" s="628"/>
      <c r="K5" s="119"/>
      <c r="L5" s="654" t="str">
        <f>RBPD1!L5</f>
        <v>Ongkos Perjalanan Dinas dalam Daerah Sesuai SPT</v>
      </c>
      <c r="M5" s="655"/>
      <c r="N5" s="655"/>
      <c r="O5" s="656"/>
      <c r="Q5" s="629" t="s">
        <v>253</v>
      </c>
      <c r="R5" s="610">
        <v>804000</v>
      </c>
      <c r="S5" s="629" t="s">
        <v>254</v>
      </c>
      <c r="T5" s="610">
        <v>610000</v>
      </c>
      <c r="U5" s="95" t="s">
        <v>255</v>
      </c>
      <c r="V5" s="303">
        <v>850000</v>
      </c>
      <c r="W5" s="304" t="s">
        <v>255</v>
      </c>
      <c r="X5" s="303">
        <v>1100000</v>
      </c>
    </row>
    <row r="6" spans="1:24" ht="21" customHeight="1" x14ac:dyDescent="0.25">
      <c r="A6" s="120"/>
      <c r="B6" s="324" t="s">
        <v>196</v>
      </c>
      <c r="C6" s="600"/>
      <c r="D6" s="600"/>
      <c r="E6" s="600"/>
      <c r="F6" s="600"/>
      <c r="G6" s="600"/>
      <c r="H6" s="600"/>
      <c r="I6" s="600"/>
      <c r="J6" s="601"/>
      <c r="K6" s="121">
        <v>0</v>
      </c>
      <c r="L6" s="657"/>
      <c r="M6" s="658"/>
      <c r="N6" s="658"/>
      <c r="O6" s="659"/>
      <c r="Q6" s="629"/>
      <c r="R6" s="610"/>
      <c r="S6" s="629"/>
      <c r="T6" s="610"/>
      <c r="U6" s="95" t="s">
        <v>256</v>
      </c>
      <c r="V6" s="303">
        <v>650000</v>
      </c>
      <c r="W6" s="629" t="s">
        <v>257</v>
      </c>
      <c r="X6" s="633">
        <v>725000</v>
      </c>
    </row>
    <row r="7" spans="1:24" ht="25.5" customHeight="1" x14ac:dyDescent="0.25">
      <c r="A7" s="120"/>
      <c r="B7" s="324" t="s">
        <v>198</v>
      </c>
      <c r="C7" s="600"/>
      <c r="D7" s="600"/>
      <c r="E7" s="600"/>
      <c r="F7" s="600"/>
      <c r="G7" s="600"/>
      <c r="H7" s="600"/>
      <c r="I7" s="600"/>
      <c r="J7" s="601"/>
      <c r="K7" s="121">
        <v>0</v>
      </c>
      <c r="L7" s="621" t="str">
        <f>RBPD1!L7</f>
        <v>Nomor : 090/ 131 /KPHP/BU-II/2022</v>
      </c>
      <c r="M7" s="622"/>
      <c r="N7" s="622"/>
      <c r="O7" s="623"/>
      <c r="Q7" s="634" t="s">
        <v>258</v>
      </c>
      <c r="R7" s="610">
        <v>779000</v>
      </c>
      <c r="S7" s="629" t="s">
        <v>259</v>
      </c>
      <c r="T7" s="610">
        <v>585000</v>
      </c>
      <c r="U7" s="95" t="s">
        <v>260</v>
      </c>
      <c r="V7" s="303">
        <v>550000</v>
      </c>
      <c r="W7" s="629"/>
      <c r="X7" s="633"/>
    </row>
    <row r="8" spans="1:24" ht="21" customHeight="1" x14ac:dyDescent="0.25">
      <c r="A8" s="120"/>
      <c r="B8" s="324" t="s">
        <v>200</v>
      </c>
      <c r="C8" s="612"/>
      <c r="D8" s="612"/>
      <c r="E8" s="612"/>
      <c r="F8" s="612"/>
      <c r="G8" s="612"/>
      <c r="H8" s="612"/>
      <c r="I8" s="612"/>
      <c r="J8" s="613"/>
      <c r="K8" s="121">
        <v>0</v>
      </c>
      <c r="L8" s="126"/>
      <c r="M8" s="127"/>
      <c r="N8" s="127"/>
      <c r="O8" s="128"/>
      <c r="Q8" s="635"/>
      <c r="R8" s="611"/>
      <c r="S8" s="636"/>
      <c r="T8" s="611"/>
      <c r="U8" s="98" t="s">
        <v>261</v>
      </c>
      <c r="V8" s="99">
        <v>550000</v>
      </c>
      <c r="W8" s="305" t="s">
        <v>262</v>
      </c>
      <c r="X8" s="99">
        <v>650000</v>
      </c>
    </row>
    <row r="9" spans="1:24" ht="21" customHeight="1" x14ac:dyDescent="0.25">
      <c r="A9" s="120" t="s">
        <v>263</v>
      </c>
      <c r="B9" s="322"/>
      <c r="C9" s="612" t="s">
        <v>264</v>
      </c>
      <c r="D9" s="612"/>
      <c r="E9" s="612"/>
      <c r="F9" s="612"/>
      <c r="G9" s="612"/>
      <c r="H9" s="612"/>
      <c r="I9" s="612"/>
      <c r="J9" s="613"/>
      <c r="K9" s="121"/>
      <c r="L9" s="126"/>
      <c r="M9" s="127"/>
      <c r="N9" s="127"/>
      <c r="O9" s="128"/>
      <c r="R9" s="101"/>
      <c r="S9" s="101"/>
      <c r="T9" s="101"/>
      <c r="U9" s="101"/>
      <c r="V9" s="101"/>
      <c r="W9" s="101"/>
      <c r="X9" s="102"/>
    </row>
    <row r="10" spans="1:24" ht="21" customHeight="1" x14ac:dyDescent="0.25">
      <c r="A10" s="120"/>
      <c r="B10" s="324" t="s">
        <v>196</v>
      </c>
      <c r="C10" s="663"/>
      <c r="D10" s="600"/>
      <c r="E10" s="600"/>
      <c r="F10" s="600"/>
      <c r="G10" s="600"/>
      <c r="H10" s="600"/>
      <c r="I10" s="600"/>
      <c r="J10" s="601"/>
      <c r="K10" s="351">
        <v>0</v>
      </c>
      <c r="L10" s="126"/>
      <c r="M10" s="127"/>
      <c r="N10" s="127"/>
      <c r="O10" s="128"/>
      <c r="Q10" s="614" t="s">
        <v>265</v>
      </c>
      <c r="R10" s="614"/>
      <c r="S10" s="614"/>
      <c r="T10" s="614"/>
      <c r="U10" s="614"/>
      <c r="V10" s="614"/>
      <c r="W10" s="614"/>
      <c r="X10" s="614"/>
    </row>
    <row r="11" spans="1:24" ht="21" customHeight="1" x14ac:dyDescent="0.25">
      <c r="A11" s="120"/>
      <c r="B11" s="324" t="s">
        <v>198</v>
      </c>
      <c r="C11" s="600"/>
      <c r="D11" s="600"/>
      <c r="E11" s="600"/>
      <c r="F11" s="600"/>
      <c r="G11" s="600"/>
      <c r="H11" s="600"/>
      <c r="I11" s="600"/>
      <c r="J11" s="601"/>
      <c r="K11" s="121">
        <v>0</v>
      </c>
      <c r="L11" s="126"/>
      <c r="M11" s="127"/>
      <c r="N11" s="127"/>
      <c r="O11" s="128"/>
      <c r="Q11" s="605" t="s">
        <v>246</v>
      </c>
      <c r="R11" s="605"/>
      <c r="S11" s="605"/>
      <c r="T11" s="605"/>
      <c r="U11" s="606" t="s">
        <v>247</v>
      </c>
      <c r="V11" s="606"/>
      <c r="W11" s="606"/>
      <c r="X11" s="606"/>
    </row>
    <row r="12" spans="1:24" ht="21" customHeight="1" x14ac:dyDescent="0.25">
      <c r="A12" s="120"/>
      <c r="B12" s="324" t="s">
        <v>200</v>
      </c>
      <c r="C12" s="601"/>
      <c r="D12" s="607"/>
      <c r="E12" s="607"/>
      <c r="F12" s="607"/>
      <c r="G12" s="607"/>
      <c r="H12" s="607"/>
      <c r="I12" s="607"/>
      <c r="J12" s="607"/>
      <c r="K12" s="121">
        <v>0</v>
      </c>
      <c r="L12" s="126"/>
      <c r="M12" s="127"/>
      <c r="N12" s="127"/>
      <c r="O12" s="128"/>
      <c r="Q12" s="608" t="s">
        <v>248</v>
      </c>
      <c r="R12" s="608"/>
      <c r="S12" s="609" t="s">
        <v>266</v>
      </c>
      <c r="T12" s="609"/>
      <c r="U12" s="608" t="s">
        <v>248</v>
      </c>
      <c r="V12" s="608"/>
      <c r="W12" s="609" t="s">
        <v>266</v>
      </c>
      <c r="X12" s="609"/>
    </row>
    <row r="13" spans="1:24" ht="21" customHeight="1" x14ac:dyDescent="0.25">
      <c r="A13" s="120" t="s">
        <v>267</v>
      </c>
      <c r="B13" s="322"/>
      <c r="C13" s="586" t="s">
        <v>268</v>
      </c>
      <c r="D13" s="587"/>
      <c r="E13" s="587"/>
      <c r="F13" s="587"/>
      <c r="G13" s="587"/>
      <c r="H13" s="587"/>
      <c r="I13" s="587"/>
      <c r="J13" s="587"/>
      <c r="K13" s="121"/>
      <c r="L13" s="126"/>
      <c r="M13" s="127"/>
      <c r="N13" s="127"/>
      <c r="O13" s="128"/>
      <c r="Q13" s="595" t="s">
        <v>253</v>
      </c>
      <c r="R13" s="595"/>
      <c r="S13" s="596">
        <v>804000</v>
      </c>
      <c r="T13" s="596"/>
      <c r="U13" s="597" t="s">
        <v>269</v>
      </c>
      <c r="V13" s="597"/>
      <c r="W13" s="598">
        <v>260000</v>
      </c>
      <c r="X13" s="598"/>
    </row>
    <row r="14" spans="1:24" ht="21" customHeight="1" x14ac:dyDescent="0.25">
      <c r="A14" s="120"/>
      <c r="B14" s="324" t="s">
        <v>196</v>
      </c>
      <c r="C14" s="661" t="s">
        <v>664</v>
      </c>
      <c r="D14" s="600"/>
      <c r="E14" s="600"/>
      <c r="F14" s="600"/>
      <c r="G14" s="600"/>
      <c r="H14" s="600"/>
      <c r="I14" s="600"/>
      <c r="J14" s="601"/>
      <c r="K14" s="121">
        <f>3*420000</f>
        <v>1260000</v>
      </c>
      <c r="L14" s="126"/>
      <c r="M14" s="127"/>
      <c r="N14" s="127"/>
      <c r="O14" s="128"/>
      <c r="Q14" s="602" t="s">
        <v>258</v>
      </c>
      <c r="R14" s="602"/>
      <c r="S14" s="603">
        <v>779000</v>
      </c>
      <c r="T14" s="603"/>
      <c r="U14" s="597"/>
      <c r="V14" s="597"/>
      <c r="W14" s="598"/>
      <c r="X14" s="598"/>
    </row>
    <row r="15" spans="1:24" ht="21" customHeight="1" x14ac:dyDescent="0.25">
      <c r="A15" s="120" t="s">
        <v>270</v>
      </c>
      <c r="B15" s="322"/>
      <c r="C15" s="586" t="s">
        <v>271</v>
      </c>
      <c r="D15" s="587"/>
      <c r="E15" s="587"/>
      <c r="F15" s="587"/>
      <c r="G15" s="587"/>
      <c r="H15" s="587"/>
      <c r="I15" s="587"/>
      <c r="J15" s="587"/>
      <c r="K15" s="121"/>
      <c r="L15" s="126"/>
      <c r="M15" s="127"/>
      <c r="N15" s="127"/>
      <c r="O15" s="128"/>
      <c r="X15" s="102"/>
    </row>
    <row r="16" spans="1:24" ht="21" customHeight="1" x14ac:dyDescent="0.25">
      <c r="A16" s="122"/>
      <c r="B16" s="324" t="s">
        <v>196</v>
      </c>
      <c r="C16" s="662" t="s">
        <v>666</v>
      </c>
      <c r="D16" s="589"/>
      <c r="E16" s="589"/>
      <c r="F16" s="589"/>
      <c r="G16" s="589"/>
      <c r="H16" s="589"/>
      <c r="I16" s="589"/>
      <c r="J16" s="590"/>
      <c r="K16" s="474">
        <f>2*804000*30%</f>
        <v>482400</v>
      </c>
      <c r="L16" s="129"/>
      <c r="M16" s="130"/>
      <c r="N16" s="130"/>
      <c r="O16" s="131"/>
      <c r="X16" s="102"/>
    </row>
    <row r="17" spans="1:25" ht="21" customHeight="1" x14ac:dyDescent="0.25">
      <c r="A17" s="591" t="s">
        <v>272</v>
      </c>
      <c r="B17" s="591"/>
      <c r="C17" s="591"/>
      <c r="D17" s="591"/>
      <c r="E17" s="591"/>
      <c r="F17" s="591"/>
      <c r="G17" s="591"/>
      <c r="H17" s="591"/>
      <c r="I17" s="591"/>
      <c r="J17" s="591"/>
      <c r="K17" s="94">
        <f>SUM(K6:K16)</f>
        <v>1742400</v>
      </c>
      <c r="L17" s="115"/>
      <c r="M17" s="116"/>
      <c r="N17" s="116"/>
      <c r="O17" s="117"/>
    </row>
    <row r="18" spans="1:25" ht="15.95" customHeight="1" x14ac:dyDescent="0.25"/>
    <row r="19" spans="1:25" ht="15.95" customHeight="1" x14ac:dyDescent="0.25">
      <c r="A19" s="592" t="s">
        <v>273</v>
      </c>
      <c r="B19" s="592"/>
      <c r="C19" s="592"/>
      <c r="D19" s="592"/>
      <c r="E19" s="592"/>
      <c r="F19" s="592"/>
      <c r="G19" s="592"/>
      <c r="H19" s="592"/>
      <c r="I19" s="592"/>
      <c r="K19" s="593" t="s">
        <v>596</v>
      </c>
      <c r="L19" s="575"/>
      <c r="M19" s="575"/>
      <c r="N19" s="575"/>
      <c r="O19" s="575"/>
    </row>
    <row r="20" spans="1:25" ht="15.95" customHeight="1" x14ac:dyDescent="0.25">
      <c r="A20" s="574" t="s">
        <v>230</v>
      </c>
      <c r="B20" s="574"/>
      <c r="C20" s="574"/>
      <c r="D20" s="574"/>
      <c r="E20" s="574"/>
      <c r="F20" s="574"/>
      <c r="G20" s="574"/>
      <c r="H20" s="574"/>
      <c r="I20" s="574"/>
      <c r="J20" s="103"/>
      <c r="K20" s="575" t="s">
        <v>274</v>
      </c>
      <c r="L20" s="575"/>
      <c r="M20" s="575"/>
      <c r="N20" s="575"/>
      <c r="O20" s="575"/>
      <c r="P20" s="104"/>
      <c r="Y20" s="104"/>
    </row>
    <row r="21" spans="1:25" ht="15.95" customHeight="1" x14ac:dyDescent="0.25"/>
    <row r="22" spans="1:25" ht="15.95" customHeight="1" x14ac:dyDescent="0.25">
      <c r="K22" s="575"/>
      <c r="L22" s="575"/>
      <c r="M22" s="575"/>
      <c r="N22" s="575"/>
      <c r="O22" s="575"/>
      <c r="X22" s="102"/>
    </row>
    <row r="23" spans="1:25" ht="15.95" customHeight="1" x14ac:dyDescent="0.25">
      <c r="Q23" s="350" t="s">
        <v>189</v>
      </c>
      <c r="X23" s="102"/>
    </row>
    <row r="24" spans="1:25" ht="15.95" customHeight="1" x14ac:dyDescent="0.25">
      <c r="X24" s="102"/>
    </row>
    <row r="25" spans="1:25" ht="15.95" customHeight="1" x14ac:dyDescent="0.25">
      <c r="A25" s="585" t="str">
        <f>RBPD1!A25</f>
        <v>Farhani Aini, S.Hut</v>
      </c>
      <c r="B25" s="585"/>
      <c r="C25" s="585"/>
      <c r="D25" s="585"/>
      <c r="E25" s="585"/>
      <c r="F25" s="585"/>
      <c r="G25" s="585"/>
      <c r="H25" s="585"/>
      <c r="I25" s="585"/>
      <c r="J25" s="583" t="s">
        <v>472</v>
      </c>
      <c r="K25" s="583"/>
      <c r="L25" s="583"/>
      <c r="M25" s="583"/>
      <c r="N25" s="583"/>
      <c r="O25" s="583"/>
      <c r="X25" s="102"/>
    </row>
    <row r="26" spans="1:25" ht="15.95" customHeight="1" x14ac:dyDescent="0.25">
      <c r="A26" s="572" t="str">
        <f>RBPD1!A26</f>
        <v>NIP. 19610812 198303 1 022</v>
      </c>
      <c r="B26" s="573"/>
      <c r="C26" s="574"/>
      <c r="D26" s="574"/>
      <c r="E26" s="574"/>
      <c r="F26" s="574"/>
      <c r="G26" s="574"/>
      <c r="H26" s="574"/>
      <c r="I26" s="574"/>
      <c r="J26" s="575" t="str">
        <f>VLOOKUP(J25,DATABASE!U69:V77,2,FALSE)</f>
        <v>NIP. 19760401 199703 1 005</v>
      </c>
      <c r="K26" s="575"/>
      <c r="L26" s="575"/>
      <c r="M26" s="575"/>
      <c r="N26" s="575"/>
      <c r="O26" s="575"/>
      <c r="X26" s="105"/>
    </row>
    <row r="27" spans="1:25" ht="15.95" customHeight="1" x14ac:dyDescent="0.25"/>
    <row r="28" spans="1:25" ht="15.95" customHeight="1" x14ac:dyDescent="0.25">
      <c r="A28" s="106"/>
      <c r="B28" s="106"/>
      <c r="C28" s="576" t="s">
        <v>275</v>
      </c>
      <c r="D28" s="576"/>
      <c r="E28" s="576"/>
      <c r="F28" s="576"/>
      <c r="G28" s="576"/>
      <c r="H28" s="577">
        <f>K17</f>
        <v>1742400</v>
      </c>
      <c r="I28" s="576"/>
      <c r="K28" s="578" t="s">
        <v>276</v>
      </c>
      <c r="L28" s="578"/>
      <c r="M28" s="578"/>
      <c r="N28" s="107">
        <f>H28</f>
        <v>1742400</v>
      </c>
      <c r="O28" s="108"/>
    </row>
    <row r="29" spans="1:25" ht="5.25" customHeight="1" x14ac:dyDescent="0.25">
      <c r="A29" s="106"/>
      <c r="B29" s="106"/>
      <c r="C29" s="106"/>
      <c r="D29" s="106"/>
      <c r="E29" s="106"/>
      <c r="F29" s="109"/>
      <c r="G29" s="110"/>
      <c r="H29" s="110"/>
      <c r="I29" s="106"/>
    </row>
    <row r="30" spans="1:25" ht="15.95" customHeight="1" x14ac:dyDescent="0.25">
      <c r="A30" s="111"/>
      <c r="B30" s="111"/>
      <c r="C30" s="570" t="s">
        <v>277</v>
      </c>
      <c r="D30" s="570"/>
      <c r="E30" s="570"/>
      <c r="F30" s="570"/>
      <c r="G30" s="570"/>
      <c r="H30" s="570"/>
      <c r="I30" s="570"/>
      <c r="J30" s="570"/>
      <c r="K30" s="571" t="s">
        <v>278</v>
      </c>
      <c r="L30" s="571"/>
      <c r="M30" s="571"/>
      <c r="N30" s="571"/>
      <c r="O30" s="571"/>
    </row>
    <row r="31" spans="1:25" ht="15.95" customHeight="1" x14ac:dyDescent="0.25">
      <c r="A31" s="111"/>
      <c r="B31" s="111"/>
      <c r="C31" s="570" t="s">
        <v>279</v>
      </c>
      <c r="D31" s="570"/>
      <c r="E31" s="570"/>
      <c r="F31" s="570"/>
      <c r="G31" s="570"/>
      <c r="H31" s="570"/>
      <c r="I31" s="570"/>
      <c r="J31" s="570"/>
      <c r="K31" s="571" t="s">
        <v>280</v>
      </c>
      <c r="L31" s="571"/>
      <c r="M31" s="571"/>
      <c r="N31" s="571"/>
      <c r="O31" s="571"/>
    </row>
    <row r="32" spans="1:25" ht="15.95" customHeight="1" x14ac:dyDescent="0.25">
      <c r="A32" s="580" t="s">
        <v>281</v>
      </c>
      <c r="B32" s="580"/>
      <c r="C32" s="580"/>
      <c r="D32" s="580"/>
      <c r="E32" s="580"/>
      <c r="F32" s="580"/>
      <c r="G32" s="580"/>
      <c r="H32" s="580"/>
      <c r="I32" s="580"/>
      <c r="J32" s="112"/>
      <c r="K32" s="581" t="s">
        <v>282</v>
      </c>
      <c r="L32" s="581"/>
      <c r="M32" s="581"/>
      <c r="N32" s="581"/>
      <c r="O32" s="581"/>
    </row>
    <row r="33" spans="1:15" ht="15.95" customHeight="1" x14ac:dyDescent="0.25"/>
    <row r="36" spans="1:15" x14ac:dyDescent="0.25">
      <c r="A36" s="582" t="e">
        <f>SPT!#REF!</f>
        <v>#REF!</v>
      </c>
      <c r="B36" s="582"/>
      <c r="C36" s="582"/>
      <c r="D36" s="582"/>
      <c r="E36" s="582"/>
      <c r="F36" s="582"/>
      <c r="G36" s="582"/>
      <c r="H36" s="582"/>
      <c r="I36" s="582"/>
      <c r="J36" s="113"/>
      <c r="K36" s="583" t="str">
        <f>RBPD2!K36</f>
        <v>Surya Adi Winata, SE</v>
      </c>
      <c r="L36" s="583"/>
      <c r="M36" s="583"/>
      <c r="N36" s="583"/>
      <c r="O36" s="583"/>
    </row>
    <row r="37" spans="1:15" x14ac:dyDescent="0.25">
      <c r="A37" s="579" t="e">
        <f>VLOOKUP(A36,DATABASE!U2:V67,2,FALSE)</f>
        <v>#REF!</v>
      </c>
      <c r="B37" s="579"/>
      <c r="C37" s="580"/>
      <c r="D37" s="580"/>
      <c r="E37" s="580"/>
      <c r="F37" s="580"/>
      <c r="G37" s="580"/>
      <c r="H37" s="580"/>
      <c r="I37" s="580"/>
      <c r="J37" s="103"/>
      <c r="K37" s="575" t="str">
        <f>RBPD2!K37</f>
        <v>NIP. 19790625 200701 1 009</v>
      </c>
      <c r="L37" s="575"/>
      <c r="M37" s="575"/>
      <c r="N37" s="575"/>
      <c r="O37" s="575"/>
    </row>
    <row r="42" spans="1:15" x14ac:dyDescent="0.25">
      <c r="C42" s="114"/>
    </row>
  </sheetData>
  <mergeCells count="67">
    <mergeCell ref="A1:O1"/>
    <mergeCell ref="A3:A4"/>
    <mergeCell ref="K3:K4"/>
    <mergeCell ref="L3:O4"/>
    <mergeCell ref="B3:J4"/>
    <mergeCell ref="L5:O6"/>
    <mergeCell ref="L7:O7"/>
    <mergeCell ref="U3:X3"/>
    <mergeCell ref="C5:J5"/>
    <mergeCell ref="Q5:Q6"/>
    <mergeCell ref="R5:R6"/>
    <mergeCell ref="S5:S6"/>
    <mergeCell ref="T5:T6"/>
    <mergeCell ref="C6:J6"/>
    <mergeCell ref="W6:W7"/>
    <mergeCell ref="X6:X7"/>
    <mergeCell ref="Q3:T3"/>
    <mergeCell ref="C7:J7"/>
    <mergeCell ref="Q7:Q8"/>
    <mergeCell ref="R7:R8"/>
    <mergeCell ref="S7:S8"/>
    <mergeCell ref="T7:T8"/>
    <mergeCell ref="C8:J8"/>
    <mergeCell ref="C9:J9"/>
    <mergeCell ref="C10:J10"/>
    <mergeCell ref="Q10:X10"/>
    <mergeCell ref="C11:J11"/>
    <mergeCell ref="Q11:T11"/>
    <mergeCell ref="U11:X11"/>
    <mergeCell ref="W12:X12"/>
    <mergeCell ref="C13:J13"/>
    <mergeCell ref="Q13:R13"/>
    <mergeCell ref="S13:T13"/>
    <mergeCell ref="U13:V14"/>
    <mergeCell ref="W13:X14"/>
    <mergeCell ref="A17:J17"/>
    <mergeCell ref="C12:J12"/>
    <mergeCell ref="Q12:R12"/>
    <mergeCell ref="S12:T12"/>
    <mergeCell ref="U12:V12"/>
    <mergeCell ref="C14:J14"/>
    <mergeCell ref="Q14:R14"/>
    <mergeCell ref="S14:T14"/>
    <mergeCell ref="C15:J15"/>
    <mergeCell ref="C16:J16"/>
    <mergeCell ref="C30:J30"/>
    <mergeCell ref="K30:O30"/>
    <mergeCell ref="A19:I19"/>
    <mergeCell ref="K19:O19"/>
    <mergeCell ref="A20:I20"/>
    <mergeCell ref="K20:O20"/>
    <mergeCell ref="K22:O22"/>
    <mergeCell ref="A25:I25"/>
    <mergeCell ref="J25:O25"/>
    <mergeCell ref="A26:I26"/>
    <mergeCell ref="J26:O26"/>
    <mergeCell ref="C28:G28"/>
    <mergeCell ref="H28:I28"/>
    <mergeCell ref="K28:M28"/>
    <mergeCell ref="A37:I37"/>
    <mergeCell ref="K37:O37"/>
    <mergeCell ref="C31:J31"/>
    <mergeCell ref="K31:O31"/>
    <mergeCell ref="A32:I32"/>
    <mergeCell ref="K32:O32"/>
    <mergeCell ref="A36:I36"/>
    <mergeCell ref="K36:O36"/>
  </mergeCells>
  <pageMargins left="0.7" right="0.7" top="0.75" bottom="0.75" header="0.3" footer="0.3"/>
  <pageSetup paperSize="5" orientation="portrait" horizontalDpi="4294967293" r:id="rId1"/>
  <legacyDrawing r:id="rId2"/>
  <extLst>
    <ext xmlns:x14="http://schemas.microsoft.com/office/spreadsheetml/2009/9/main" uri="{CCE6A557-97BC-4b89-ADB6-D9C93CAAB3DF}">
      <x14:dataValidations xmlns:xm="http://schemas.microsoft.com/office/excel/2006/main" count="2">
        <x14:dataValidation type="list" allowBlank="1" xr:uid="{00000000-0002-0000-1800-000000000000}">
          <x14:formula1>
            <xm:f>'D:\FILE KPHP BERAU BARAT\2019\KEGIATAN KPHP BERAU BARAT 2019\SPJ EDIT 2019\[2. RINCIAN BIAYA EDIT.xlsx]Database'!#REF!</xm:f>
          </x14:formula1>
          <xm:sqref>A36:I36</xm:sqref>
        </x14:dataValidation>
        <x14:dataValidation type="list" allowBlank="1" xr:uid="{00000000-0002-0000-1800-000001000000}">
          <x14:formula1>
            <xm:f>DATABASE!$U$68:$U$78</xm:f>
          </x14:formula1>
          <xm:sqref>J25:O25</xm:sqref>
        </x14:dataValidation>
      </x14:dataValidations>
    </ext>
  </extLst>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1">
    <tabColor rgb="FF92D050"/>
    <pageSetUpPr fitToPage="1"/>
  </sheetPr>
  <dimension ref="A1:Y42"/>
  <sheetViews>
    <sheetView topLeftCell="A13" zoomScaleNormal="100" workbookViewId="0">
      <selection activeCell="I29" sqref="I29"/>
    </sheetView>
  </sheetViews>
  <sheetFormatPr defaultColWidth="8.7109375" defaultRowHeight="15" x14ac:dyDescent="0.25"/>
  <cols>
    <col min="1" max="1" width="4.85546875" style="90" customWidth="1"/>
    <col min="2" max="2" width="3.5703125" style="90" customWidth="1"/>
    <col min="3" max="3" width="14.5703125" style="90" customWidth="1"/>
    <col min="4" max="4" width="1.7109375" style="90" customWidth="1"/>
    <col min="5" max="5" width="2.5703125" style="90" customWidth="1"/>
    <col min="6" max="6" width="3.42578125" style="90" customWidth="1"/>
    <col min="7" max="7" width="3.28515625" style="90" customWidth="1"/>
    <col min="8" max="8" width="5.42578125" style="90" customWidth="1"/>
    <col min="9" max="9" width="6.140625" style="90" customWidth="1"/>
    <col min="10" max="10" width="2.42578125" style="90" customWidth="1"/>
    <col min="11" max="11" width="12.85546875" style="90" customWidth="1"/>
    <col min="12" max="12" width="7.7109375" style="90" customWidth="1"/>
    <col min="13" max="13" width="5.5703125" style="90" customWidth="1"/>
    <col min="14" max="14" width="12.7109375" style="90" customWidth="1"/>
    <col min="15" max="15" width="3.42578125" style="90" customWidth="1"/>
    <col min="16" max="16" width="7.42578125" style="90" customWidth="1"/>
    <col min="17" max="17" width="8" style="90" customWidth="1"/>
    <col min="18" max="18" width="11.42578125" style="90" customWidth="1"/>
    <col min="19" max="19" width="8.140625" style="90" customWidth="1"/>
    <col min="20" max="20" width="14" style="90" customWidth="1"/>
    <col min="21" max="21" width="7.85546875" style="90" customWidth="1"/>
    <col min="22" max="22" width="12.85546875" style="90" customWidth="1"/>
    <col min="23" max="23" width="8.140625" style="90" customWidth="1"/>
    <col min="24" max="24" width="14.140625" style="90" customWidth="1"/>
    <col min="25" max="25" width="12.85546875" style="90" bestFit="1" customWidth="1"/>
    <col min="26" max="16384" width="8.7109375" style="90"/>
  </cols>
  <sheetData>
    <row r="1" spans="1:24" ht="24" customHeight="1" x14ac:dyDescent="0.35">
      <c r="A1" s="637" t="s">
        <v>241</v>
      </c>
      <c r="B1" s="637"/>
      <c r="C1" s="637"/>
      <c r="D1" s="637"/>
      <c r="E1" s="637"/>
      <c r="F1" s="637"/>
      <c r="G1" s="637"/>
      <c r="H1" s="637"/>
      <c r="I1" s="637"/>
      <c r="J1" s="637"/>
      <c r="K1" s="637"/>
      <c r="L1" s="637"/>
      <c r="M1" s="637"/>
      <c r="N1" s="637"/>
      <c r="O1" s="637"/>
    </row>
    <row r="2" spans="1:24" ht="15.75" customHeight="1" x14ac:dyDescent="0.25"/>
    <row r="3" spans="1:24" ht="20.100000000000001" customHeight="1" x14ac:dyDescent="0.25">
      <c r="A3" s="638" t="s">
        <v>242</v>
      </c>
      <c r="B3" s="648" t="s">
        <v>243</v>
      </c>
      <c r="C3" s="649"/>
      <c r="D3" s="649"/>
      <c r="E3" s="649"/>
      <c r="F3" s="649"/>
      <c r="G3" s="649"/>
      <c r="H3" s="649"/>
      <c r="I3" s="649"/>
      <c r="J3" s="650"/>
      <c r="K3" s="640" t="s">
        <v>244</v>
      </c>
      <c r="L3" s="642" t="s">
        <v>245</v>
      </c>
      <c r="M3" s="643"/>
      <c r="N3" s="643"/>
      <c r="O3" s="644"/>
      <c r="Q3" s="630" t="s">
        <v>246</v>
      </c>
      <c r="R3" s="631"/>
      <c r="S3" s="631"/>
      <c r="T3" s="632"/>
      <c r="U3" s="624" t="s">
        <v>247</v>
      </c>
      <c r="V3" s="625"/>
      <c r="W3" s="625"/>
      <c r="X3" s="626"/>
    </row>
    <row r="4" spans="1:24" ht="20.100000000000001" customHeight="1" x14ac:dyDescent="0.25">
      <c r="A4" s="639"/>
      <c r="B4" s="651"/>
      <c r="C4" s="652"/>
      <c r="D4" s="652"/>
      <c r="E4" s="652"/>
      <c r="F4" s="652"/>
      <c r="G4" s="652"/>
      <c r="H4" s="652"/>
      <c r="I4" s="652"/>
      <c r="J4" s="653"/>
      <c r="K4" s="641"/>
      <c r="L4" s="645"/>
      <c r="M4" s="646"/>
      <c r="N4" s="646"/>
      <c r="O4" s="647"/>
      <c r="Q4" s="301" t="s">
        <v>248</v>
      </c>
      <c r="R4" s="92" t="s">
        <v>249</v>
      </c>
      <c r="S4" s="302" t="s">
        <v>248</v>
      </c>
      <c r="T4" s="302" t="s">
        <v>250</v>
      </c>
      <c r="U4" s="92" t="s">
        <v>248</v>
      </c>
      <c r="V4" s="92" t="s">
        <v>249</v>
      </c>
      <c r="W4" s="302" t="s">
        <v>248</v>
      </c>
      <c r="X4" s="302" t="s">
        <v>251</v>
      </c>
    </row>
    <row r="5" spans="1:24" ht="21" customHeight="1" x14ac:dyDescent="0.25">
      <c r="A5" s="118" t="s">
        <v>127</v>
      </c>
      <c r="B5" s="323"/>
      <c r="C5" s="627" t="s">
        <v>252</v>
      </c>
      <c r="D5" s="628"/>
      <c r="E5" s="628"/>
      <c r="F5" s="628"/>
      <c r="G5" s="628"/>
      <c r="H5" s="628"/>
      <c r="I5" s="628"/>
      <c r="J5" s="628"/>
      <c r="K5" s="119"/>
      <c r="L5" s="654" t="str">
        <f>RBPD1!L5</f>
        <v>Ongkos Perjalanan Dinas dalam Daerah Sesuai SPT</v>
      </c>
      <c r="M5" s="655"/>
      <c r="N5" s="655"/>
      <c r="O5" s="656"/>
      <c r="Q5" s="629" t="s">
        <v>253</v>
      </c>
      <c r="R5" s="610">
        <v>804000</v>
      </c>
      <c r="S5" s="629" t="s">
        <v>254</v>
      </c>
      <c r="T5" s="610">
        <v>610000</v>
      </c>
      <c r="U5" s="95" t="s">
        <v>255</v>
      </c>
      <c r="V5" s="303">
        <v>850000</v>
      </c>
      <c r="W5" s="304" t="s">
        <v>255</v>
      </c>
      <c r="X5" s="303">
        <v>1100000</v>
      </c>
    </row>
    <row r="6" spans="1:24" ht="21" customHeight="1" x14ac:dyDescent="0.25">
      <c r="A6" s="120"/>
      <c r="B6" s="324" t="s">
        <v>196</v>
      </c>
      <c r="C6" s="600"/>
      <c r="D6" s="600"/>
      <c r="E6" s="600"/>
      <c r="F6" s="600"/>
      <c r="G6" s="600"/>
      <c r="H6" s="600"/>
      <c r="I6" s="600"/>
      <c r="J6" s="601"/>
      <c r="K6" s="121">
        <v>0</v>
      </c>
      <c r="L6" s="657"/>
      <c r="M6" s="658"/>
      <c r="N6" s="658"/>
      <c r="O6" s="659"/>
      <c r="Q6" s="629"/>
      <c r="R6" s="610"/>
      <c r="S6" s="629"/>
      <c r="T6" s="610"/>
      <c r="U6" s="95" t="s">
        <v>256</v>
      </c>
      <c r="V6" s="303">
        <v>650000</v>
      </c>
      <c r="W6" s="629" t="s">
        <v>257</v>
      </c>
      <c r="X6" s="633">
        <v>725000</v>
      </c>
    </row>
    <row r="7" spans="1:24" ht="23.25" customHeight="1" x14ac:dyDescent="0.25">
      <c r="A7" s="120"/>
      <c r="B7" s="324" t="s">
        <v>198</v>
      </c>
      <c r="C7" s="600"/>
      <c r="D7" s="600"/>
      <c r="E7" s="600"/>
      <c r="F7" s="600"/>
      <c r="G7" s="600"/>
      <c r="H7" s="600"/>
      <c r="I7" s="600"/>
      <c r="J7" s="601"/>
      <c r="K7" s="121">
        <v>0</v>
      </c>
      <c r="L7" s="667" t="str">
        <f>RBPD1!L7</f>
        <v>Nomor : 090/ 131 /KPHP/BU-II/2022</v>
      </c>
      <c r="M7" s="668"/>
      <c r="N7" s="668"/>
      <c r="O7" s="669"/>
      <c r="Q7" s="634" t="s">
        <v>258</v>
      </c>
      <c r="R7" s="610">
        <v>779000</v>
      </c>
      <c r="S7" s="629" t="s">
        <v>259</v>
      </c>
      <c r="T7" s="610">
        <v>585000</v>
      </c>
      <c r="U7" s="95" t="s">
        <v>260</v>
      </c>
      <c r="V7" s="303">
        <v>550000</v>
      </c>
      <c r="W7" s="629"/>
      <c r="X7" s="633"/>
    </row>
    <row r="8" spans="1:24" ht="21" customHeight="1" x14ac:dyDescent="0.25">
      <c r="A8" s="120"/>
      <c r="B8" s="324" t="s">
        <v>200</v>
      </c>
      <c r="C8" s="612"/>
      <c r="D8" s="612"/>
      <c r="E8" s="612"/>
      <c r="F8" s="612"/>
      <c r="G8" s="612"/>
      <c r="H8" s="612"/>
      <c r="I8" s="612"/>
      <c r="J8" s="613"/>
      <c r="K8" s="121">
        <v>0</v>
      </c>
      <c r="L8" s="126"/>
      <c r="M8" s="127"/>
      <c r="N8" s="127"/>
      <c r="O8" s="128"/>
      <c r="Q8" s="635"/>
      <c r="R8" s="611"/>
      <c r="S8" s="636"/>
      <c r="T8" s="611"/>
      <c r="U8" s="98" t="s">
        <v>261</v>
      </c>
      <c r="V8" s="99">
        <v>550000</v>
      </c>
      <c r="W8" s="305" t="s">
        <v>262</v>
      </c>
      <c r="X8" s="99">
        <v>650000</v>
      </c>
    </row>
    <row r="9" spans="1:24" ht="21" customHeight="1" x14ac:dyDescent="0.25">
      <c r="A9" s="120" t="s">
        <v>263</v>
      </c>
      <c r="B9" s="322"/>
      <c r="C9" s="612" t="s">
        <v>264</v>
      </c>
      <c r="D9" s="612"/>
      <c r="E9" s="612"/>
      <c r="F9" s="612"/>
      <c r="G9" s="612"/>
      <c r="H9" s="612"/>
      <c r="I9" s="612"/>
      <c r="J9" s="613"/>
      <c r="K9" s="121"/>
      <c r="L9" s="126"/>
      <c r="M9" s="127"/>
      <c r="N9" s="127"/>
      <c r="O9" s="128"/>
      <c r="R9" s="101"/>
      <c r="S9" s="101"/>
      <c r="T9" s="101"/>
      <c r="U9" s="101"/>
      <c r="V9" s="101"/>
      <c r="W9" s="101"/>
      <c r="X9" s="102"/>
    </row>
    <row r="10" spans="1:24" ht="21" customHeight="1" x14ac:dyDescent="0.25">
      <c r="A10" s="120"/>
      <c r="B10" s="324" t="s">
        <v>196</v>
      </c>
      <c r="C10" s="600"/>
      <c r="D10" s="600"/>
      <c r="E10" s="600"/>
      <c r="F10" s="600"/>
      <c r="G10" s="600"/>
      <c r="H10" s="600"/>
      <c r="I10" s="600"/>
      <c r="J10" s="601"/>
      <c r="K10" s="121">
        <v>0</v>
      </c>
      <c r="L10" s="126"/>
      <c r="M10" s="127"/>
      <c r="N10" s="127"/>
      <c r="O10" s="128"/>
      <c r="Q10" s="614" t="s">
        <v>265</v>
      </c>
      <c r="R10" s="614"/>
      <c r="S10" s="614"/>
      <c r="T10" s="614"/>
      <c r="U10" s="614"/>
      <c r="V10" s="614"/>
      <c r="W10" s="614"/>
      <c r="X10" s="614"/>
    </row>
    <row r="11" spans="1:24" ht="21" customHeight="1" x14ac:dyDescent="0.25">
      <c r="A11" s="120"/>
      <c r="B11" s="324" t="s">
        <v>198</v>
      </c>
      <c r="C11" s="600"/>
      <c r="D11" s="600"/>
      <c r="E11" s="600"/>
      <c r="F11" s="600"/>
      <c r="G11" s="600"/>
      <c r="H11" s="600"/>
      <c r="I11" s="600"/>
      <c r="J11" s="601"/>
      <c r="K11" s="121">
        <v>0</v>
      </c>
      <c r="L11" s="126"/>
      <c r="M11" s="127"/>
      <c r="N11" s="127"/>
      <c r="O11" s="128"/>
      <c r="Q11" s="605" t="s">
        <v>246</v>
      </c>
      <c r="R11" s="605"/>
      <c r="S11" s="605"/>
      <c r="T11" s="605"/>
      <c r="U11" s="606" t="s">
        <v>247</v>
      </c>
      <c r="V11" s="606"/>
      <c r="W11" s="606"/>
      <c r="X11" s="606"/>
    </row>
    <row r="12" spans="1:24" ht="21" customHeight="1" x14ac:dyDescent="0.25">
      <c r="A12" s="120"/>
      <c r="B12" s="324" t="s">
        <v>200</v>
      </c>
      <c r="C12" s="601"/>
      <c r="D12" s="607"/>
      <c r="E12" s="607"/>
      <c r="F12" s="607"/>
      <c r="G12" s="607"/>
      <c r="H12" s="607"/>
      <c r="I12" s="607"/>
      <c r="J12" s="607"/>
      <c r="K12" s="121">
        <v>0</v>
      </c>
      <c r="L12" s="126"/>
      <c r="M12" s="127"/>
      <c r="N12" s="127"/>
      <c r="O12" s="128"/>
      <c r="Q12" s="608" t="s">
        <v>248</v>
      </c>
      <c r="R12" s="608"/>
      <c r="S12" s="609" t="s">
        <v>266</v>
      </c>
      <c r="T12" s="609"/>
      <c r="U12" s="608" t="s">
        <v>248</v>
      </c>
      <c r="V12" s="608"/>
      <c r="W12" s="609" t="s">
        <v>266</v>
      </c>
      <c r="X12" s="609"/>
    </row>
    <row r="13" spans="1:24" ht="21" customHeight="1" x14ac:dyDescent="0.25">
      <c r="A13" s="120" t="s">
        <v>267</v>
      </c>
      <c r="B13" s="322"/>
      <c r="C13" s="586" t="s">
        <v>268</v>
      </c>
      <c r="D13" s="587"/>
      <c r="E13" s="587"/>
      <c r="F13" s="587"/>
      <c r="G13" s="587"/>
      <c r="H13" s="587"/>
      <c r="I13" s="587"/>
      <c r="J13" s="587"/>
      <c r="K13" s="121"/>
      <c r="L13" s="126"/>
      <c r="M13" s="127"/>
      <c r="N13" s="127"/>
      <c r="O13" s="128"/>
      <c r="Q13" s="595" t="s">
        <v>253</v>
      </c>
      <c r="R13" s="595"/>
      <c r="S13" s="596">
        <v>804000</v>
      </c>
      <c r="T13" s="596"/>
      <c r="U13" s="597" t="s">
        <v>269</v>
      </c>
      <c r="V13" s="597"/>
      <c r="W13" s="598">
        <v>260000</v>
      </c>
      <c r="X13" s="598"/>
    </row>
    <row r="14" spans="1:24" ht="21" customHeight="1" x14ac:dyDescent="0.25">
      <c r="A14" s="120"/>
      <c r="B14" s="324" t="s">
        <v>196</v>
      </c>
      <c r="C14" s="665" t="s">
        <v>505</v>
      </c>
      <c r="D14" s="600"/>
      <c r="E14" s="600"/>
      <c r="F14" s="600"/>
      <c r="G14" s="600"/>
      <c r="H14" s="600"/>
      <c r="I14" s="600"/>
      <c r="J14" s="601"/>
      <c r="K14" s="121">
        <f>4*430000</f>
        <v>1720000</v>
      </c>
      <c r="L14" s="126"/>
      <c r="M14" s="127"/>
      <c r="N14" s="127"/>
      <c r="O14" s="128"/>
      <c r="Q14" s="602" t="s">
        <v>258</v>
      </c>
      <c r="R14" s="602"/>
      <c r="S14" s="603">
        <v>779000</v>
      </c>
      <c r="T14" s="603"/>
      <c r="U14" s="597"/>
      <c r="V14" s="597"/>
      <c r="W14" s="598"/>
      <c r="X14" s="598"/>
    </row>
    <row r="15" spans="1:24" ht="21" customHeight="1" x14ac:dyDescent="0.25">
      <c r="A15" s="120" t="s">
        <v>270</v>
      </c>
      <c r="B15" s="322"/>
      <c r="C15" s="586" t="s">
        <v>271</v>
      </c>
      <c r="D15" s="587"/>
      <c r="E15" s="587"/>
      <c r="F15" s="587"/>
      <c r="G15" s="587"/>
      <c r="H15" s="587"/>
      <c r="I15" s="587"/>
      <c r="J15" s="587"/>
      <c r="K15" s="121"/>
      <c r="L15" s="126"/>
      <c r="M15" s="127"/>
      <c r="N15" s="127"/>
      <c r="O15" s="128"/>
      <c r="X15" s="102"/>
    </row>
    <row r="16" spans="1:24" ht="21" customHeight="1" x14ac:dyDescent="0.25">
      <c r="A16" s="122"/>
      <c r="B16" s="324" t="s">
        <v>196</v>
      </c>
      <c r="C16" s="666" t="s">
        <v>507</v>
      </c>
      <c r="D16" s="589"/>
      <c r="E16" s="589"/>
      <c r="F16" s="589"/>
      <c r="G16" s="589"/>
      <c r="H16" s="589"/>
      <c r="I16" s="589"/>
      <c r="J16" s="590"/>
      <c r="K16" s="123">
        <f>3*300000*30%</f>
        <v>270000</v>
      </c>
      <c r="L16" s="129"/>
      <c r="M16" s="130"/>
      <c r="N16" s="130"/>
      <c r="O16" s="131"/>
      <c r="X16" s="102"/>
    </row>
    <row r="17" spans="1:25" ht="21" customHeight="1" x14ac:dyDescent="0.25">
      <c r="A17" s="591" t="s">
        <v>272</v>
      </c>
      <c r="B17" s="591"/>
      <c r="C17" s="591"/>
      <c r="D17" s="591"/>
      <c r="E17" s="591"/>
      <c r="F17" s="591"/>
      <c r="G17" s="591"/>
      <c r="H17" s="591"/>
      <c r="I17" s="591"/>
      <c r="J17" s="591"/>
      <c r="K17" s="94">
        <f>SUM(K6:K16)</f>
        <v>1990000</v>
      </c>
      <c r="L17" s="115"/>
      <c r="M17" s="116"/>
      <c r="N17" s="116"/>
      <c r="O17" s="117"/>
    </row>
    <row r="18" spans="1:25" ht="15.95" customHeight="1" x14ac:dyDescent="0.25"/>
    <row r="19" spans="1:25" ht="15.95" customHeight="1" x14ac:dyDescent="0.25">
      <c r="A19" s="592" t="s">
        <v>273</v>
      </c>
      <c r="B19" s="592"/>
      <c r="C19" s="592"/>
      <c r="D19" s="592"/>
      <c r="E19" s="592"/>
      <c r="F19" s="592"/>
      <c r="G19" s="592"/>
      <c r="H19" s="592"/>
      <c r="I19" s="592"/>
      <c r="K19" s="593" t="s">
        <v>596</v>
      </c>
      <c r="L19" s="575"/>
      <c r="M19" s="575"/>
      <c r="N19" s="575"/>
      <c r="O19" s="575"/>
    </row>
    <row r="20" spans="1:25" ht="15.95" customHeight="1" x14ac:dyDescent="0.25">
      <c r="A20" s="574" t="s">
        <v>230</v>
      </c>
      <c r="B20" s="574"/>
      <c r="C20" s="574"/>
      <c r="D20" s="574"/>
      <c r="E20" s="574"/>
      <c r="F20" s="574"/>
      <c r="G20" s="574"/>
      <c r="H20" s="574"/>
      <c r="I20" s="574"/>
      <c r="J20" s="103"/>
      <c r="K20" s="575" t="s">
        <v>274</v>
      </c>
      <c r="L20" s="575"/>
      <c r="M20" s="575"/>
      <c r="N20" s="575"/>
      <c r="O20" s="575"/>
      <c r="P20" s="104"/>
      <c r="Y20" s="104"/>
    </row>
    <row r="21" spans="1:25" ht="15.95" customHeight="1" x14ac:dyDescent="0.25"/>
    <row r="22" spans="1:25" ht="15.95" customHeight="1" x14ac:dyDescent="0.25">
      <c r="K22" s="575"/>
      <c r="L22" s="575"/>
      <c r="M22" s="575"/>
      <c r="N22" s="575"/>
      <c r="O22" s="575"/>
      <c r="X22" s="102"/>
    </row>
    <row r="23" spans="1:25" ht="15.95" customHeight="1" x14ac:dyDescent="0.25">
      <c r="X23" s="102"/>
    </row>
    <row r="24" spans="1:25" ht="15.95" customHeight="1" x14ac:dyDescent="0.25">
      <c r="X24" s="102"/>
    </row>
    <row r="25" spans="1:25" ht="15.95" customHeight="1" x14ac:dyDescent="0.25">
      <c r="A25" s="585" t="str">
        <f>RBPD1!A25</f>
        <v>Farhani Aini, S.Hut</v>
      </c>
      <c r="B25" s="585"/>
      <c r="C25" s="585"/>
      <c r="D25" s="585"/>
      <c r="E25" s="585"/>
      <c r="F25" s="585"/>
      <c r="G25" s="585"/>
      <c r="H25" s="585"/>
      <c r="I25" s="585"/>
      <c r="J25" s="583" t="s">
        <v>32</v>
      </c>
      <c r="K25" s="583"/>
      <c r="L25" s="583"/>
      <c r="M25" s="583"/>
      <c r="N25" s="583"/>
      <c r="O25" s="583"/>
      <c r="X25" s="102"/>
    </row>
    <row r="26" spans="1:25" ht="15.95" customHeight="1" x14ac:dyDescent="0.25">
      <c r="A26" s="573" t="str">
        <f>RBPD1!A26</f>
        <v>NIP. 19610812 198303 1 022</v>
      </c>
      <c r="B26" s="573"/>
      <c r="C26" s="574"/>
      <c r="D26" s="574"/>
      <c r="E26" s="574"/>
      <c r="F26" s="574"/>
      <c r="G26" s="574"/>
      <c r="H26" s="574"/>
      <c r="I26" s="574"/>
      <c r="J26" s="575" t="str">
        <f>VLOOKUP(J25,DATABASE!U69:V77,2,FALSE)</f>
        <v>NIP. 19740314 200604 1 009</v>
      </c>
      <c r="K26" s="575"/>
      <c r="L26" s="575"/>
      <c r="M26" s="575"/>
      <c r="N26" s="575"/>
      <c r="O26" s="575"/>
      <c r="X26" s="105"/>
    </row>
    <row r="27" spans="1:25" ht="15.95" customHeight="1" x14ac:dyDescent="0.25"/>
    <row r="28" spans="1:25" ht="15.95" customHeight="1" x14ac:dyDescent="0.25">
      <c r="A28" s="106"/>
      <c r="B28" s="106"/>
      <c r="C28" s="576" t="s">
        <v>275</v>
      </c>
      <c r="D28" s="576"/>
      <c r="E28" s="576"/>
      <c r="F28" s="576"/>
      <c r="G28" s="576"/>
      <c r="H28" s="577">
        <f>K17</f>
        <v>1990000</v>
      </c>
      <c r="I28" s="576"/>
      <c r="K28" s="578" t="s">
        <v>276</v>
      </c>
      <c r="L28" s="578"/>
      <c r="M28" s="578"/>
      <c r="N28" s="107">
        <f>H28</f>
        <v>1990000</v>
      </c>
      <c r="O28" s="108"/>
    </row>
    <row r="29" spans="1:25" ht="5.25" customHeight="1" x14ac:dyDescent="0.25">
      <c r="A29" s="106"/>
      <c r="B29" s="106"/>
      <c r="C29" s="106"/>
      <c r="D29" s="106"/>
      <c r="E29" s="106"/>
      <c r="F29" s="109"/>
      <c r="G29" s="110"/>
      <c r="H29" s="110"/>
      <c r="I29" s="106"/>
    </row>
    <row r="30" spans="1:25" ht="15.95" customHeight="1" x14ac:dyDescent="0.25">
      <c r="A30" s="111"/>
      <c r="B30" s="111"/>
      <c r="C30" s="570" t="s">
        <v>277</v>
      </c>
      <c r="D30" s="570"/>
      <c r="E30" s="570"/>
      <c r="F30" s="570"/>
      <c r="G30" s="570"/>
      <c r="H30" s="570"/>
      <c r="I30" s="570"/>
      <c r="J30" s="570"/>
      <c r="K30" s="571" t="s">
        <v>278</v>
      </c>
      <c r="L30" s="571"/>
      <c r="M30" s="571"/>
      <c r="N30" s="571"/>
      <c r="O30" s="571"/>
    </row>
    <row r="31" spans="1:25" ht="15.95" customHeight="1" x14ac:dyDescent="0.25">
      <c r="A31" s="111"/>
      <c r="B31" s="111"/>
      <c r="C31" s="570" t="s">
        <v>279</v>
      </c>
      <c r="D31" s="570"/>
      <c r="E31" s="570"/>
      <c r="F31" s="570"/>
      <c r="G31" s="570"/>
      <c r="H31" s="570"/>
      <c r="I31" s="570"/>
      <c r="J31" s="570"/>
      <c r="K31" s="571" t="s">
        <v>280</v>
      </c>
      <c r="L31" s="571"/>
      <c r="M31" s="571"/>
      <c r="N31" s="571"/>
      <c r="O31" s="571"/>
    </row>
    <row r="32" spans="1:25" ht="15.95" customHeight="1" x14ac:dyDescent="0.25">
      <c r="A32" s="580" t="s">
        <v>281</v>
      </c>
      <c r="B32" s="580"/>
      <c r="C32" s="580"/>
      <c r="D32" s="580"/>
      <c r="E32" s="580"/>
      <c r="F32" s="580"/>
      <c r="G32" s="580"/>
      <c r="H32" s="580"/>
      <c r="I32" s="580"/>
      <c r="J32" s="112"/>
      <c r="K32" s="581" t="s">
        <v>282</v>
      </c>
      <c r="L32" s="581"/>
      <c r="M32" s="581"/>
      <c r="N32" s="581"/>
      <c r="O32" s="581"/>
    </row>
    <row r="33" spans="1:15" ht="15.95" customHeight="1" x14ac:dyDescent="0.25"/>
    <row r="36" spans="1:15" x14ac:dyDescent="0.25">
      <c r="A36" s="582" t="e">
        <f>SPT!#REF!</f>
        <v>#REF!</v>
      </c>
      <c r="B36" s="582"/>
      <c r="C36" s="582"/>
      <c r="D36" s="582"/>
      <c r="E36" s="582"/>
      <c r="F36" s="582"/>
      <c r="G36" s="582"/>
      <c r="H36" s="582"/>
      <c r="I36" s="582"/>
      <c r="J36" s="113"/>
      <c r="K36" s="583" t="str">
        <f>RBPD2!K36</f>
        <v>Surya Adi Winata, SE</v>
      </c>
      <c r="L36" s="583"/>
      <c r="M36" s="583"/>
      <c r="N36" s="583"/>
      <c r="O36" s="583"/>
    </row>
    <row r="37" spans="1:15" x14ac:dyDescent="0.25">
      <c r="A37" s="664" t="s">
        <v>20</v>
      </c>
      <c r="B37" s="579"/>
      <c r="C37" s="580"/>
      <c r="D37" s="580"/>
      <c r="E37" s="580"/>
      <c r="F37" s="580"/>
      <c r="G37" s="580"/>
      <c r="H37" s="580"/>
      <c r="I37" s="580"/>
      <c r="J37" s="103"/>
      <c r="K37" s="575" t="str">
        <f>RBPD2!K37</f>
        <v>NIP. 19790625 200701 1 009</v>
      </c>
      <c r="L37" s="575"/>
      <c r="M37" s="575"/>
      <c r="N37" s="575"/>
      <c r="O37" s="575"/>
    </row>
    <row r="42" spans="1:15" x14ac:dyDescent="0.25">
      <c r="C42" s="114"/>
    </row>
  </sheetData>
  <mergeCells count="67">
    <mergeCell ref="A1:O1"/>
    <mergeCell ref="A3:A4"/>
    <mergeCell ref="K3:K4"/>
    <mergeCell ref="L3:O4"/>
    <mergeCell ref="B3:J4"/>
    <mergeCell ref="L5:O6"/>
    <mergeCell ref="L7:O7"/>
    <mergeCell ref="U3:X3"/>
    <mergeCell ref="C5:J5"/>
    <mergeCell ref="Q5:Q6"/>
    <mergeCell ref="R5:R6"/>
    <mergeCell ref="S5:S6"/>
    <mergeCell ref="T5:T6"/>
    <mergeCell ref="C6:J6"/>
    <mergeCell ref="W6:W7"/>
    <mergeCell ref="X6:X7"/>
    <mergeCell ref="Q3:T3"/>
    <mergeCell ref="C7:J7"/>
    <mergeCell ref="Q7:Q8"/>
    <mergeCell ref="R7:R8"/>
    <mergeCell ref="S7:S8"/>
    <mergeCell ref="T7:T8"/>
    <mergeCell ref="C8:J8"/>
    <mergeCell ref="C9:J9"/>
    <mergeCell ref="C10:J10"/>
    <mergeCell ref="Q10:X10"/>
    <mergeCell ref="C11:J11"/>
    <mergeCell ref="Q11:T11"/>
    <mergeCell ref="U11:X11"/>
    <mergeCell ref="W12:X12"/>
    <mergeCell ref="C13:J13"/>
    <mergeCell ref="Q13:R13"/>
    <mergeCell ref="S13:T13"/>
    <mergeCell ref="U13:V14"/>
    <mergeCell ref="W13:X14"/>
    <mergeCell ref="A17:J17"/>
    <mergeCell ref="C12:J12"/>
    <mergeCell ref="Q12:R12"/>
    <mergeCell ref="S12:T12"/>
    <mergeCell ref="U12:V12"/>
    <mergeCell ref="C14:J14"/>
    <mergeCell ref="Q14:R14"/>
    <mergeCell ref="S14:T14"/>
    <mergeCell ref="C15:J15"/>
    <mergeCell ref="C16:J16"/>
    <mergeCell ref="C30:J30"/>
    <mergeCell ref="K30:O30"/>
    <mergeCell ref="A19:I19"/>
    <mergeCell ref="K19:O19"/>
    <mergeCell ref="A20:I20"/>
    <mergeCell ref="K20:O20"/>
    <mergeCell ref="K22:O22"/>
    <mergeCell ref="A25:I25"/>
    <mergeCell ref="J25:O25"/>
    <mergeCell ref="A26:I26"/>
    <mergeCell ref="J26:O26"/>
    <mergeCell ref="C28:G28"/>
    <mergeCell ref="H28:I28"/>
    <mergeCell ref="K28:M28"/>
    <mergeCell ref="A37:I37"/>
    <mergeCell ref="K37:O37"/>
    <mergeCell ref="C31:J31"/>
    <mergeCell ref="K31:O31"/>
    <mergeCell ref="A32:I32"/>
    <mergeCell ref="K32:O32"/>
    <mergeCell ref="A36:I36"/>
    <mergeCell ref="K36:O36"/>
  </mergeCells>
  <pageMargins left="0.7" right="0.7" top="0.75" bottom="0.75" header="0.3" footer="0.3"/>
  <pageSetup paperSize="5" orientation="portrait" horizontalDpi="4294967293" r:id="rId1"/>
  <legacyDrawing r:id="rId2"/>
  <extLst>
    <ext xmlns:x14="http://schemas.microsoft.com/office/spreadsheetml/2009/9/main" uri="{CCE6A557-97BC-4b89-ADB6-D9C93CAAB3DF}">
      <x14:dataValidations xmlns:xm="http://schemas.microsoft.com/office/excel/2006/main" count="2">
        <x14:dataValidation type="list" allowBlank="1" xr:uid="{00000000-0002-0000-1900-000000000000}">
          <x14:formula1>
            <xm:f>'D:\FILE KPHP BERAU BARAT\2019\KEGIATAN KPHP BERAU BARAT 2019\SPJ EDIT 2019\[2. RINCIAN BIAYA EDIT.xlsx]Database'!#REF!</xm:f>
          </x14:formula1>
          <xm:sqref>A36:I36</xm:sqref>
        </x14:dataValidation>
        <x14:dataValidation type="list" allowBlank="1" xr:uid="{00000000-0002-0000-1900-000001000000}">
          <x14:formula1>
            <xm:f>DATABASE!$U$68:$U$78</xm:f>
          </x14:formula1>
          <xm:sqref>J25:O25</xm:sqref>
        </x14:dataValidation>
      </x14:dataValidations>
    </ext>
  </extLst>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22">
    <tabColor rgb="FF92D050"/>
    <pageSetUpPr fitToPage="1"/>
  </sheetPr>
  <dimension ref="A1:Y42"/>
  <sheetViews>
    <sheetView topLeftCell="A13" zoomScaleNormal="100" workbookViewId="0">
      <selection activeCell="K38" sqref="K38"/>
    </sheetView>
  </sheetViews>
  <sheetFormatPr defaultColWidth="8.7109375" defaultRowHeight="15" x14ac:dyDescent="0.25"/>
  <cols>
    <col min="1" max="1" width="4.85546875" style="90" customWidth="1"/>
    <col min="2" max="2" width="3.85546875" style="90" customWidth="1"/>
    <col min="3" max="3" width="14.5703125" style="90" customWidth="1"/>
    <col min="4" max="4" width="1.7109375" style="90" customWidth="1"/>
    <col min="5" max="5" width="2.5703125" style="90" customWidth="1"/>
    <col min="6" max="6" width="3.42578125" style="90" customWidth="1"/>
    <col min="7" max="7" width="3.28515625" style="90" customWidth="1"/>
    <col min="8" max="8" width="5.42578125" style="90" customWidth="1"/>
    <col min="9" max="9" width="6.140625" style="90" customWidth="1"/>
    <col min="10" max="10" width="1.7109375" style="90" customWidth="1"/>
    <col min="11" max="11" width="12.85546875" style="90" customWidth="1"/>
    <col min="12" max="12" width="7.7109375" style="90" customWidth="1"/>
    <col min="13" max="13" width="5.5703125" style="90" customWidth="1"/>
    <col min="14" max="14" width="12.7109375" style="90" customWidth="1"/>
    <col min="15" max="15" width="3.42578125" style="90" customWidth="1"/>
    <col min="16" max="16" width="7.42578125" style="90" customWidth="1"/>
    <col min="17" max="17" width="8" style="90" customWidth="1"/>
    <col min="18" max="18" width="11.42578125" style="90" customWidth="1"/>
    <col min="19" max="19" width="8.140625" style="90" customWidth="1"/>
    <col min="20" max="20" width="14" style="90" customWidth="1"/>
    <col min="21" max="21" width="7.85546875" style="90" customWidth="1"/>
    <col min="22" max="22" width="12.85546875" style="90" customWidth="1"/>
    <col min="23" max="23" width="8.140625" style="90" customWidth="1"/>
    <col min="24" max="24" width="14.140625" style="90" customWidth="1"/>
    <col min="25" max="25" width="12.85546875" style="90" bestFit="1" customWidth="1"/>
    <col min="26" max="16384" width="8.7109375" style="90"/>
  </cols>
  <sheetData>
    <row r="1" spans="1:24" ht="24" customHeight="1" x14ac:dyDescent="0.35">
      <c r="A1" s="637" t="s">
        <v>241</v>
      </c>
      <c r="B1" s="637"/>
      <c r="C1" s="637"/>
      <c r="D1" s="637"/>
      <c r="E1" s="637"/>
      <c r="F1" s="637"/>
      <c r="G1" s="637"/>
      <c r="H1" s="637"/>
      <c r="I1" s="637"/>
      <c r="J1" s="637"/>
      <c r="K1" s="637"/>
      <c r="L1" s="637"/>
      <c r="M1" s="637"/>
      <c r="N1" s="637"/>
      <c r="O1" s="637"/>
    </row>
    <row r="2" spans="1:24" ht="15.75" customHeight="1" x14ac:dyDescent="0.25"/>
    <row r="3" spans="1:24" ht="20.100000000000001" customHeight="1" x14ac:dyDescent="0.25">
      <c r="A3" s="638" t="s">
        <v>242</v>
      </c>
      <c r="B3" s="648" t="s">
        <v>243</v>
      </c>
      <c r="C3" s="649"/>
      <c r="D3" s="649"/>
      <c r="E3" s="649"/>
      <c r="F3" s="649"/>
      <c r="G3" s="649"/>
      <c r="H3" s="649"/>
      <c r="I3" s="649"/>
      <c r="J3" s="650"/>
      <c r="K3" s="640" t="s">
        <v>244</v>
      </c>
      <c r="L3" s="642" t="s">
        <v>245</v>
      </c>
      <c r="M3" s="643"/>
      <c r="N3" s="643"/>
      <c r="O3" s="644"/>
      <c r="Q3" s="630" t="s">
        <v>246</v>
      </c>
      <c r="R3" s="631"/>
      <c r="S3" s="631"/>
      <c r="T3" s="632"/>
      <c r="U3" s="624" t="s">
        <v>247</v>
      </c>
      <c r="V3" s="625"/>
      <c r="W3" s="625"/>
      <c r="X3" s="626"/>
    </row>
    <row r="4" spans="1:24" ht="20.100000000000001" customHeight="1" x14ac:dyDescent="0.25">
      <c r="A4" s="639"/>
      <c r="B4" s="651"/>
      <c r="C4" s="652"/>
      <c r="D4" s="652"/>
      <c r="E4" s="652"/>
      <c r="F4" s="652"/>
      <c r="G4" s="652"/>
      <c r="H4" s="652"/>
      <c r="I4" s="652"/>
      <c r="J4" s="653"/>
      <c r="K4" s="641"/>
      <c r="L4" s="645"/>
      <c r="M4" s="646"/>
      <c r="N4" s="646"/>
      <c r="O4" s="647"/>
      <c r="Q4" s="301" t="s">
        <v>248</v>
      </c>
      <c r="R4" s="92" t="s">
        <v>249</v>
      </c>
      <c r="S4" s="302" t="s">
        <v>248</v>
      </c>
      <c r="T4" s="302" t="s">
        <v>250</v>
      </c>
      <c r="U4" s="92" t="s">
        <v>248</v>
      </c>
      <c r="V4" s="92" t="s">
        <v>249</v>
      </c>
      <c r="W4" s="302" t="s">
        <v>248</v>
      </c>
      <c r="X4" s="302" t="s">
        <v>251</v>
      </c>
    </row>
    <row r="5" spans="1:24" ht="21" customHeight="1" x14ac:dyDescent="0.25">
      <c r="A5" s="118" t="s">
        <v>127</v>
      </c>
      <c r="B5" s="323"/>
      <c r="C5" s="627" t="s">
        <v>252</v>
      </c>
      <c r="D5" s="628"/>
      <c r="E5" s="628"/>
      <c r="F5" s="628"/>
      <c r="G5" s="628"/>
      <c r="H5" s="628"/>
      <c r="I5" s="628"/>
      <c r="J5" s="628"/>
      <c r="K5" s="119"/>
      <c r="L5" s="670" t="s">
        <v>437</v>
      </c>
      <c r="M5" s="671"/>
      <c r="N5" s="671"/>
      <c r="O5" s="672"/>
      <c r="Q5" s="629" t="s">
        <v>253</v>
      </c>
      <c r="R5" s="610">
        <v>804000</v>
      </c>
      <c r="S5" s="629" t="s">
        <v>254</v>
      </c>
      <c r="T5" s="610">
        <v>610000</v>
      </c>
      <c r="U5" s="95" t="s">
        <v>255</v>
      </c>
      <c r="V5" s="303">
        <v>850000</v>
      </c>
      <c r="W5" s="304" t="s">
        <v>255</v>
      </c>
      <c r="X5" s="303">
        <v>1100000</v>
      </c>
    </row>
    <row r="6" spans="1:24" ht="21" customHeight="1" x14ac:dyDescent="0.25">
      <c r="A6" s="120"/>
      <c r="B6" s="324" t="s">
        <v>196</v>
      </c>
      <c r="C6" s="600"/>
      <c r="D6" s="600"/>
      <c r="E6" s="600"/>
      <c r="F6" s="600"/>
      <c r="G6" s="600"/>
      <c r="H6" s="600"/>
      <c r="I6" s="600"/>
      <c r="J6" s="601"/>
      <c r="K6" s="121">
        <v>0</v>
      </c>
      <c r="L6" s="673"/>
      <c r="M6" s="674"/>
      <c r="N6" s="674"/>
      <c r="O6" s="675"/>
      <c r="Q6" s="629"/>
      <c r="R6" s="610"/>
      <c r="S6" s="629"/>
      <c r="T6" s="610"/>
      <c r="U6" s="95" t="s">
        <v>256</v>
      </c>
      <c r="V6" s="303">
        <v>650000</v>
      </c>
      <c r="W6" s="629" t="s">
        <v>257</v>
      </c>
      <c r="X6" s="633">
        <v>725000</v>
      </c>
    </row>
    <row r="7" spans="1:24" ht="21" customHeight="1" x14ac:dyDescent="0.25">
      <c r="A7" s="120"/>
      <c r="B7" s="324" t="s">
        <v>198</v>
      </c>
      <c r="C7" s="600"/>
      <c r="D7" s="600"/>
      <c r="E7" s="600"/>
      <c r="F7" s="600"/>
      <c r="G7" s="600"/>
      <c r="H7" s="600"/>
      <c r="I7" s="600"/>
      <c r="J7" s="601"/>
      <c r="K7" s="121">
        <v>0</v>
      </c>
      <c r="L7" s="673"/>
      <c r="M7" s="674"/>
      <c r="N7" s="674"/>
      <c r="O7" s="675"/>
      <c r="Q7" s="634" t="s">
        <v>258</v>
      </c>
      <c r="R7" s="610">
        <v>779000</v>
      </c>
      <c r="S7" s="629" t="s">
        <v>259</v>
      </c>
      <c r="T7" s="610">
        <v>585000</v>
      </c>
      <c r="U7" s="95" t="s">
        <v>260</v>
      </c>
      <c r="V7" s="303">
        <v>550000</v>
      </c>
      <c r="W7" s="629"/>
      <c r="X7" s="633"/>
    </row>
    <row r="8" spans="1:24" ht="21" customHeight="1" x14ac:dyDescent="0.25">
      <c r="A8" s="120"/>
      <c r="B8" s="324" t="s">
        <v>200</v>
      </c>
      <c r="C8" s="612"/>
      <c r="D8" s="612"/>
      <c r="E8" s="612"/>
      <c r="F8" s="612"/>
      <c r="G8" s="612"/>
      <c r="H8" s="612"/>
      <c r="I8" s="612"/>
      <c r="J8" s="613"/>
      <c r="K8" s="121">
        <v>0</v>
      </c>
      <c r="L8" s="126"/>
      <c r="M8" s="127"/>
      <c r="N8" s="127"/>
      <c r="O8" s="128"/>
      <c r="Q8" s="635"/>
      <c r="R8" s="611"/>
      <c r="S8" s="636"/>
      <c r="T8" s="611"/>
      <c r="U8" s="98" t="s">
        <v>261</v>
      </c>
      <c r="V8" s="99">
        <v>550000</v>
      </c>
      <c r="W8" s="305" t="s">
        <v>262</v>
      </c>
      <c r="X8" s="99">
        <v>650000</v>
      </c>
    </row>
    <row r="9" spans="1:24" ht="21" customHeight="1" x14ac:dyDescent="0.25">
      <c r="A9" s="120" t="s">
        <v>263</v>
      </c>
      <c r="B9" s="322"/>
      <c r="C9" s="612" t="s">
        <v>264</v>
      </c>
      <c r="D9" s="612"/>
      <c r="E9" s="612"/>
      <c r="F9" s="612"/>
      <c r="G9" s="612"/>
      <c r="H9" s="612"/>
      <c r="I9" s="612"/>
      <c r="J9" s="613"/>
      <c r="K9" s="121"/>
      <c r="L9" s="126"/>
      <c r="M9" s="127"/>
      <c r="N9" s="127"/>
      <c r="O9" s="128"/>
      <c r="R9" s="101"/>
      <c r="S9" s="101"/>
      <c r="T9" s="101"/>
      <c r="U9" s="101"/>
      <c r="V9" s="101"/>
      <c r="W9" s="101"/>
      <c r="X9" s="102"/>
    </row>
    <row r="10" spans="1:24" ht="21" customHeight="1" x14ac:dyDescent="0.25">
      <c r="A10" s="120"/>
      <c r="B10" s="324" t="s">
        <v>196</v>
      </c>
      <c r="C10" s="600"/>
      <c r="D10" s="600"/>
      <c r="E10" s="600"/>
      <c r="F10" s="600"/>
      <c r="G10" s="600"/>
      <c r="H10" s="600"/>
      <c r="I10" s="600"/>
      <c r="J10" s="601"/>
      <c r="K10" s="121">
        <v>0</v>
      </c>
      <c r="L10" s="126"/>
      <c r="M10" s="127"/>
      <c r="N10" s="127"/>
      <c r="O10" s="128"/>
      <c r="Q10" s="614" t="s">
        <v>265</v>
      </c>
      <c r="R10" s="614"/>
      <c r="S10" s="614"/>
      <c r="T10" s="614"/>
      <c r="U10" s="614"/>
      <c r="V10" s="614"/>
      <c r="W10" s="614"/>
      <c r="X10" s="614"/>
    </row>
    <row r="11" spans="1:24" ht="21" customHeight="1" x14ac:dyDescent="0.25">
      <c r="A11" s="120"/>
      <c r="B11" s="324" t="s">
        <v>198</v>
      </c>
      <c r="C11" s="600"/>
      <c r="D11" s="600"/>
      <c r="E11" s="600"/>
      <c r="F11" s="600"/>
      <c r="G11" s="600"/>
      <c r="H11" s="600"/>
      <c r="I11" s="600"/>
      <c r="J11" s="601"/>
      <c r="K11" s="121">
        <v>0</v>
      </c>
      <c r="L11" s="126"/>
      <c r="M11" s="127"/>
      <c r="N11" s="127"/>
      <c r="O11" s="128"/>
      <c r="Q11" s="605" t="s">
        <v>246</v>
      </c>
      <c r="R11" s="605"/>
      <c r="S11" s="605"/>
      <c r="T11" s="605"/>
      <c r="U11" s="606" t="s">
        <v>247</v>
      </c>
      <c r="V11" s="606"/>
      <c r="W11" s="606"/>
      <c r="X11" s="606"/>
    </row>
    <row r="12" spans="1:24" ht="21" customHeight="1" x14ac:dyDescent="0.25">
      <c r="A12" s="120"/>
      <c r="B12" s="324" t="s">
        <v>200</v>
      </c>
      <c r="C12" s="601"/>
      <c r="D12" s="607"/>
      <c r="E12" s="607"/>
      <c r="F12" s="607"/>
      <c r="G12" s="607"/>
      <c r="H12" s="607"/>
      <c r="I12" s="607"/>
      <c r="J12" s="607"/>
      <c r="K12" s="121">
        <v>0</v>
      </c>
      <c r="L12" s="126"/>
      <c r="M12" s="127"/>
      <c r="N12" s="127"/>
      <c r="O12" s="128"/>
      <c r="Q12" s="608" t="s">
        <v>248</v>
      </c>
      <c r="R12" s="608"/>
      <c r="S12" s="609" t="s">
        <v>266</v>
      </c>
      <c r="T12" s="609"/>
      <c r="U12" s="608" t="s">
        <v>248</v>
      </c>
      <c r="V12" s="608"/>
      <c r="W12" s="609" t="s">
        <v>266</v>
      </c>
      <c r="X12" s="609"/>
    </row>
    <row r="13" spans="1:24" ht="21" customHeight="1" x14ac:dyDescent="0.25">
      <c r="A13" s="120" t="s">
        <v>267</v>
      </c>
      <c r="B13" s="322"/>
      <c r="C13" s="586" t="s">
        <v>268</v>
      </c>
      <c r="D13" s="587"/>
      <c r="E13" s="587"/>
      <c r="F13" s="587"/>
      <c r="G13" s="587"/>
      <c r="H13" s="587"/>
      <c r="I13" s="587"/>
      <c r="J13" s="587"/>
      <c r="K13" s="121"/>
      <c r="L13" s="126"/>
      <c r="M13" s="127"/>
      <c r="N13" s="127"/>
      <c r="O13" s="128"/>
      <c r="Q13" s="595" t="s">
        <v>253</v>
      </c>
      <c r="R13" s="595"/>
      <c r="S13" s="596">
        <v>804000</v>
      </c>
      <c r="T13" s="596"/>
      <c r="U13" s="597" t="s">
        <v>269</v>
      </c>
      <c r="V13" s="597"/>
      <c r="W13" s="598">
        <v>260000</v>
      </c>
      <c r="X13" s="598"/>
    </row>
    <row r="14" spans="1:24" ht="21" customHeight="1" x14ac:dyDescent="0.25">
      <c r="A14" s="120"/>
      <c r="B14" s="324" t="s">
        <v>196</v>
      </c>
      <c r="C14" s="676" t="s">
        <v>441</v>
      </c>
      <c r="D14" s="600"/>
      <c r="E14" s="600"/>
      <c r="F14" s="600"/>
      <c r="G14" s="600"/>
      <c r="H14" s="600"/>
      <c r="I14" s="600"/>
      <c r="J14" s="601"/>
      <c r="K14" s="121">
        <f>3*260000</f>
        <v>780000</v>
      </c>
      <c r="L14" s="126"/>
      <c r="M14" s="127"/>
      <c r="N14" s="127"/>
      <c r="O14" s="128"/>
      <c r="Q14" s="602" t="s">
        <v>258</v>
      </c>
      <c r="R14" s="602"/>
      <c r="S14" s="603">
        <v>779000</v>
      </c>
      <c r="T14" s="603"/>
      <c r="U14" s="597"/>
      <c r="V14" s="597"/>
      <c r="W14" s="598"/>
      <c r="X14" s="598"/>
    </row>
    <row r="15" spans="1:24" ht="21" customHeight="1" x14ac:dyDescent="0.25">
      <c r="A15" s="120" t="s">
        <v>270</v>
      </c>
      <c r="B15" s="322"/>
      <c r="C15" s="586" t="s">
        <v>271</v>
      </c>
      <c r="D15" s="587"/>
      <c r="E15" s="587"/>
      <c r="F15" s="587"/>
      <c r="G15" s="587"/>
      <c r="H15" s="587"/>
      <c r="I15" s="587"/>
      <c r="J15" s="587"/>
      <c r="K15" s="121"/>
      <c r="L15" s="126"/>
      <c r="M15" s="127"/>
      <c r="N15" s="127"/>
      <c r="O15" s="128"/>
      <c r="X15" s="102"/>
    </row>
    <row r="16" spans="1:24" ht="21" customHeight="1" x14ac:dyDescent="0.25">
      <c r="A16" s="122"/>
      <c r="B16" s="324" t="s">
        <v>196</v>
      </c>
      <c r="C16" s="677" t="s">
        <v>409</v>
      </c>
      <c r="D16" s="589"/>
      <c r="E16" s="589"/>
      <c r="F16" s="589"/>
      <c r="G16" s="589"/>
      <c r="H16" s="589"/>
      <c r="I16" s="589"/>
      <c r="J16" s="590"/>
      <c r="K16" s="123">
        <f>1*779000*30%</f>
        <v>233700</v>
      </c>
      <c r="L16" s="129"/>
      <c r="M16" s="130"/>
      <c r="N16" s="130"/>
      <c r="O16" s="131"/>
      <c r="X16" s="102"/>
    </row>
    <row r="17" spans="1:25" ht="21" customHeight="1" x14ac:dyDescent="0.25">
      <c r="A17" s="591" t="s">
        <v>272</v>
      </c>
      <c r="B17" s="591"/>
      <c r="C17" s="591"/>
      <c r="D17" s="591"/>
      <c r="E17" s="591"/>
      <c r="F17" s="591"/>
      <c r="G17" s="591"/>
      <c r="H17" s="591"/>
      <c r="I17" s="591"/>
      <c r="J17" s="591"/>
      <c r="K17" s="94">
        <f>SUM(K6:K16)</f>
        <v>1013700</v>
      </c>
      <c r="L17" s="115"/>
      <c r="M17" s="116"/>
      <c r="N17" s="116"/>
      <c r="O17" s="117"/>
    </row>
    <row r="18" spans="1:25" ht="15.95" customHeight="1" x14ac:dyDescent="0.25"/>
    <row r="19" spans="1:25" ht="15.95" customHeight="1" x14ac:dyDescent="0.25">
      <c r="A19" s="592" t="s">
        <v>273</v>
      </c>
      <c r="B19" s="592"/>
      <c r="C19" s="592"/>
      <c r="D19" s="592"/>
      <c r="E19" s="592"/>
      <c r="F19" s="592"/>
      <c r="G19" s="592"/>
      <c r="H19" s="592"/>
      <c r="I19" s="592"/>
      <c r="K19" s="678" t="s">
        <v>436</v>
      </c>
      <c r="L19" s="575"/>
      <c r="M19" s="575"/>
      <c r="N19" s="575"/>
      <c r="O19" s="575"/>
    </row>
    <row r="20" spans="1:25" ht="15.95" customHeight="1" x14ac:dyDescent="0.25">
      <c r="A20" s="574" t="s">
        <v>230</v>
      </c>
      <c r="B20" s="574"/>
      <c r="C20" s="574"/>
      <c r="D20" s="574"/>
      <c r="E20" s="574"/>
      <c r="F20" s="574"/>
      <c r="G20" s="574"/>
      <c r="H20" s="574"/>
      <c r="I20" s="574"/>
      <c r="J20" s="103"/>
      <c r="K20" s="575" t="s">
        <v>274</v>
      </c>
      <c r="L20" s="575"/>
      <c r="M20" s="575"/>
      <c r="N20" s="575"/>
      <c r="O20" s="575"/>
      <c r="P20" s="104"/>
      <c r="Y20" s="104"/>
    </row>
    <row r="21" spans="1:25" ht="15.95" customHeight="1" x14ac:dyDescent="0.25"/>
    <row r="22" spans="1:25" ht="15.95" customHeight="1" x14ac:dyDescent="0.25">
      <c r="K22" s="575"/>
      <c r="L22" s="575"/>
      <c r="M22" s="575"/>
      <c r="N22" s="575"/>
      <c r="O22" s="575"/>
      <c r="X22" s="102"/>
    </row>
    <row r="23" spans="1:25" ht="15.95" customHeight="1" x14ac:dyDescent="0.25">
      <c r="X23" s="102"/>
    </row>
    <row r="24" spans="1:25" ht="15.95" customHeight="1" x14ac:dyDescent="0.25">
      <c r="X24" s="102"/>
    </row>
    <row r="25" spans="1:25" ht="15.95" customHeight="1" x14ac:dyDescent="0.25">
      <c r="A25" s="585" t="str">
        <f>RBPD1!A25</f>
        <v>Farhani Aini, S.Hut</v>
      </c>
      <c r="B25" s="585"/>
      <c r="C25" s="585"/>
      <c r="D25" s="585"/>
      <c r="E25" s="585"/>
      <c r="F25" s="585"/>
      <c r="G25" s="585"/>
      <c r="H25" s="585"/>
      <c r="I25" s="585"/>
      <c r="J25" s="583" t="s">
        <v>462</v>
      </c>
      <c r="K25" s="583"/>
      <c r="L25" s="583"/>
      <c r="M25" s="583"/>
      <c r="N25" s="583"/>
      <c r="O25" s="583"/>
      <c r="X25" s="102"/>
    </row>
    <row r="26" spans="1:25" ht="15.95" customHeight="1" x14ac:dyDescent="0.25">
      <c r="A26" s="573" t="str">
        <f>RBPD1!A26</f>
        <v>NIP. 19610812 198303 1 022</v>
      </c>
      <c r="B26" s="573"/>
      <c r="C26" s="574"/>
      <c r="D26" s="574"/>
      <c r="E26" s="574"/>
      <c r="F26" s="574"/>
      <c r="G26" s="574"/>
      <c r="H26" s="574"/>
      <c r="I26" s="574"/>
      <c r="J26" s="575" t="e">
        <f>VLOOKUP(J25,DATABASE!U69:V77,2,FALSE)</f>
        <v>#N/A</v>
      </c>
      <c r="K26" s="575"/>
      <c r="L26" s="575"/>
      <c r="M26" s="575"/>
      <c r="N26" s="575"/>
      <c r="O26" s="575"/>
      <c r="X26" s="240"/>
    </row>
    <row r="27" spans="1:25" ht="15.95" customHeight="1" x14ac:dyDescent="0.25"/>
    <row r="28" spans="1:25" ht="15.95" customHeight="1" x14ac:dyDescent="0.25">
      <c r="A28" s="106"/>
      <c r="B28" s="106"/>
      <c r="C28" s="576" t="s">
        <v>275</v>
      </c>
      <c r="D28" s="576"/>
      <c r="E28" s="576"/>
      <c r="F28" s="576"/>
      <c r="G28" s="576"/>
      <c r="H28" s="577">
        <f>K17</f>
        <v>1013700</v>
      </c>
      <c r="I28" s="576"/>
      <c r="K28" s="578" t="s">
        <v>276</v>
      </c>
      <c r="L28" s="578"/>
      <c r="M28" s="578"/>
      <c r="N28" s="107">
        <f>H28</f>
        <v>1013700</v>
      </c>
      <c r="O28" s="108"/>
    </row>
    <row r="29" spans="1:25" ht="5.25" customHeight="1" x14ac:dyDescent="0.25">
      <c r="A29" s="106"/>
      <c r="B29" s="106"/>
      <c r="C29" s="106"/>
      <c r="D29" s="106"/>
      <c r="E29" s="106"/>
      <c r="F29" s="109"/>
      <c r="G29" s="241"/>
      <c r="H29" s="241"/>
      <c r="I29" s="106"/>
    </row>
    <row r="30" spans="1:25" ht="15.95" customHeight="1" x14ac:dyDescent="0.25">
      <c r="A30" s="111"/>
      <c r="B30" s="111"/>
      <c r="C30" s="570" t="s">
        <v>277</v>
      </c>
      <c r="D30" s="570"/>
      <c r="E30" s="570"/>
      <c r="F30" s="570"/>
      <c r="G30" s="570"/>
      <c r="H30" s="570"/>
      <c r="I30" s="570"/>
      <c r="J30" s="570"/>
      <c r="K30" s="571" t="s">
        <v>278</v>
      </c>
      <c r="L30" s="571"/>
      <c r="M30" s="571"/>
      <c r="N30" s="571"/>
      <c r="O30" s="571"/>
    </row>
    <row r="31" spans="1:25" ht="15.95" customHeight="1" x14ac:dyDescent="0.25">
      <c r="A31" s="111"/>
      <c r="B31" s="111"/>
      <c r="C31" s="570" t="s">
        <v>279</v>
      </c>
      <c r="D31" s="570"/>
      <c r="E31" s="570"/>
      <c r="F31" s="570"/>
      <c r="G31" s="570"/>
      <c r="H31" s="570"/>
      <c r="I31" s="570"/>
      <c r="J31" s="570"/>
      <c r="K31" s="571" t="s">
        <v>280</v>
      </c>
      <c r="L31" s="571"/>
      <c r="M31" s="571"/>
      <c r="N31" s="571"/>
      <c r="O31" s="571"/>
    </row>
    <row r="32" spans="1:25" ht="15.95" customHeight="1" x14ac:dyDescent="0.25">
      <c r="A32" s="580" t="s">
        <v>281</v>
      </c>
      <c r="B32" s="580"/>
      <c r="C32" s="580"/>
      <c r="D32" s="580"/>
      <c r="E32" s="580"/>
      <c r="F32" s="580"/>
      <c r="G32" s="580"/>
      <c r="H32" s="580"/>
      <c r="I32" s="580"/>
      <c r="J32" s="112"/>
      <c r="K32" s="581" t="s">
        <v>282</v>
      </c>
      <c r="L32" s="581"/>
      <c r="M32" s="581"/>
      <c r="N32" s="581"/>
      <c r="O32" s="581"/>
    </row>
    <row r="33" spans="1:15" ht="15.95" customHeight="1" x14ac:dyDescent="0.25"/>
    <row r="36" spans="1:15" x14ac:dyDescent="0.25">
      <c r="A36" s="582" t="e">
        <f>SPT!#REF!</f>
        <v>#REF!</v>
      </c>
      <c r="B36" s="582"/>
      <c r="C36" s="582"/>
      <c r="D36" s="582"/>
      <c r="E36" s="582"/>
      <c r="F36" s="582"/>
      <c r="G36" s="582"/>
      <c r="H36" s="582"/>
      <c r="I36" s="582"/>
      <c r="J36" s="113"/>
      <c r="K36" s="583" t="str">
        <f>RBPD2!K36</f>
        <v>Surya Adi Winata, SE</v>
      </c>
      <c r="L36" s="583"/>
      <c r="M36" s="583"/>
      <c r="N36" s="583"/>
      <c r="O36" s="583"/>
    </row>
    <row r="37" spans="1:15" x14ac:dyDescent="0.25">
      <c r="A37" s="579" t="e">
        <f>VLOOKUP(A36,DATABASE!U2:V67,2,FALSE)</f>
        <v>#REF!</v>
      </c>
      <c r="B37" s="579"/>
      <c r="C37" s="580"/>
      <c r="D37" s="580"/>
      <c r="E37" s="580"/>
      <c r="F37" s="580"/>
      <c r="G37" s="580"/>
      <c r="H37" s="580"/>
      <c r="I37" s="580"/>
      <c r="J37" s="103"/>
      <c r="K37" s="575" t="str">
        <f>RBPD2!K37</f>
        <v>NIP. 19790625 200701 1 009</v>
      </c>
      <c r="L37" s="575"/>
      <c r="M37" s="575"/>
      <c r="N37" s="575"/>
      <c r="O37" s="575"/>
    </row>
    <row r="42" spans="1:15" x14ac:dyDescent="0.25">
      <c r="C42" s="114"/>
    </row>
  </sheetData>
  <mergeCells count="66">
    <mergeCell ref="A37:I37"/>
    <mergeCell ref="K37:O37"/>
    <mergeCell ref="C31:J31"/>
    <mergeCell ref="K31:O31"/>
    <mergeCell ref="A32:I32"/>
    <mergeCell ref="K32:O32"/>
    <mergeCell ref="A36:I36"/>
    <mergeCell ref="K36:O36"/>
    <mergeCell ref="C30:J30"/>
    <mergeCell ref="K30:O30"/>
    <mergeCell ref="A19:I19"/>
    <mergeCell ref="K19:O19"/>
    <mergeCell ref="A20:I20"/>
    <mergeCell ref="K20:O20"/>
    <mergeCell ref="K22:O22"/>
    <mergeCell ref="A25:I25"/>
    <mergeCell ref="J25:O25"/>
    <mergeCell ref="A26:I26"/>
    <mergeCell ref="J26:O26"/>
    <mergeCell ref="C28:G28"/>
    <mergeCell ref="H28:I28"/>
    <mergeCell ref="K28:M28"/>
    <mergeCell ref="A17:J17"/>
    <mergeCell ref="C12:J12"/>
    <mergeCell ref="Q12:R12"/>
    <mergeCell ref="S12:T12"/>
    <mergeCell ref="U12:V12"/>
    <mergeCell ref="C14:J14"/>
    <mergeCell ref="Q14:R14"/>
    <mergeCell ref="S14:T14"/>
    <mergeCell ref="C15:J15"/>
    <mergeCell ref="C16:J16"/>
    <mergeCell ref="W12:X12"/>
    <mergeCell ref="C13:J13"/>
    <mergeCell ref="Q13:R13"/>
    <mergeCell ref="S13:T13"/>
    <mergeCell ref="U13:V14"/>
    <mergeCell ref="W13:X14"/>
    <mergeCell ref="C8:J8"/>
    <mergeCell ref="C9:J9"/>
    <mergeCell ref="C10:J10"/>
    <mergeCell ref="Q10:X10"/>
    <mergeCell ref="C11:J11"/>
    <mergeCell ref="Q11:T11"/>
    <mergeCell ref="U11:X11"/>
    <mergeCell ref="U3:X3"/>
    <mergeCell ref="C5:J5"/>
    <mergeCell ref="L5:O7"/>
    <mergeCell ref="Q5:Q6"/>
    <mergeCell ref="R5:R6"/>
    <mergeCell ref="S5:S6"/>
    <mergeCell ref="T5:T6"/>
    <mergeCell ref="C6:J6"/>
    <mergeCell ref="W6:W7"/>
    <mergeCell ref="X6:X7"/>
    <mergeCell ref="Q3:T3"/>
    <mergeCell ref="C7:J7"/>
    <mergeCell ref="Q7:Q8"/>
    <mergeCell ref="R7:R8"/>
    <mergeCell ref="S7:S8"/>
    <mergeCell ref="T7:T8"/>
    <mergeCell ref="A1:O1"/>
    <mergeCell ref="A3:A4"/>
    <mergeCell ref="K3:K4"/>
    <mergeCell ref="L3:O4"/>
    <mergeCell ref="B3:J4"/>
  </mergeCells>
  <pageMargins left="0.7" right="0.7" top="0.75" bottom="0.75" header="0.3" footer="0.3"/>
  <pageSetup paperSize="237" orientation="portrait" horizontalDpi="4294967293" r:id="rId1"/>
  <legacyDrawing r:id="rId2"/>
  <extLst>
    <ext xmlns:x14="http://schemas.microsoft.com/office/spreadsheetml/2009/9/main" uri="{CCE6A557-97BC-4b89-ADB6-D9C93CAAB3DF}">
      <x14:dataValidations xmlns:xm="http://schemas.microsoft.com/office/excel/2006/main" count="2">
        <x14:dataValidation type="list" allowBlank="1" xr:uid="{00000000-0002-0000-1A00-000000000000}">
          <x14:formula1>
            <xm:f>'D:\FILE KPHP BERAU BARAT\2019\KEGIATAN KPHP BERAU BARAT 2019\SPJ EDIT 2019\[2. RINCIAN BIAYA EDIT.xlsx]Database'!#REF!</xm:f>
          </x14:formula1>
          <xm:sqref>A36:I36</xm:sqref>
        </x14:dataValidation>
        <x14:dataValidation type="list" allowBlank="1" xr:uid="{00000000-0002-0000-1A00-000001000000}">
          <x14:formula1>
            <xm:f>DATABASE!$U$68:$U$78</xm:f>
          </x14:formula1>
          <xm:sqref>J25:O25</xm:sqref>
        </x14:dataValidation>
      </x14:dataValidations>
    </ext>
  </extLst>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3">
    <tabColor rgb="FF92D050"/>
    <pageSetUpPr fitToPage="1"/>
  </sheetPr>
  <dimension ref="A1:Y42"/>
  <sheetViews>
    <sheetView topLeftCell="A7" zoomScaleNormal="100" workbookViewId="0">
      <selection activeCell="K38" sqref="K38"/>
    </sheetView>
  </sheetViews>
  <sheetFormatPr defaultColWidth="8.7109375" defaultRowHeight="15" x14ac:dyDescent="0.25"/>
  <cols>
    <col min="1" max="1" width="4.85546875" style="90" customWidth="1"/>
    <col min="2" max="2" width="3.5703125" style="90" customWidth="1"/>
    <col min="3" max="3" width="14.5703125" style="90" customWidth="1"/>
    <col min="4" max="4" width="1.7109375" style="90" customWidth="1"/>
    <col min="5" max="5" width="2.5703125" style="90" customWidth="1"/>
    <col min="6" max="6" width="3.42578125" style="90" customWidth="1"/>
    <col min="7" max="7" width="3.28515625" style="90" customWidth="1"/>
    <col min="8" max="8" width="5.42578125" style="90" customWidth="1"/>
    <col min="9" max="9" width="6.140625" style="90" customWidth="1"/>
    <col min="10" max="10" width="2.42578125" style="90" customWidth="1"/>
    <col min="11" max="11" width="12.85546875" style="90" customWidth="1"/>
    <col min="12" max="12" width="7.7109375" style="90" customWidth="1"/>
    <col min="13" max="13" width="5.5703125" style="90" customWidth="1"/>
    <col min="14" max="14" width="12.7109375" style="90" customWidth="1"/>
    <col min="15" max="15" width="3.42578125" style="90" customWidth="1"/>
    <col min="16" max="16" width="7.42578125" style="90" customWidth="1"/>
    <col min="17" max="17" width="8" style="90" customWidth="1"/>
    <col min="18" max="18" width="11.42578125" style="90" customWidth="1"/>
    <col min="19" max="19" width="8.140625" style="90" customWidth="1"/>
    <col min="20" max="20" width="14" style="90" customWidth="1"/>
    <col min="21" max="21" width="7.85546875" style="90" customWidth="1"/>
    <col min="22" max="22" width="12.85546875" style="90" customWidth="1"/>
    <col min="23" max="23" width="8.140625" style="90" customWidth="1"/>
    <col min="24" max="24" width="14.140625" style="90" customWidth="1"/>
    <col min="25" max="25" width="12.85546875" style="90" bestFit="1" customWidth="1"/>
    <col min="26" max="16384" width="8.7109375" style="90"/>
  </cols>
  <sheetData>
    <row r="1" spans="1:24" ht="24" customHeight="1" x14ac:dyDescent="0.35">
      <c r="A1" s="637" t="s">
        <v>241</v>
      </c>
      <c r="B1" s="637"/>
      <c r="C1" s="637"/>
      <c r="D1" s="637"/>
      <c r="E1" s="637"/>
      <c r="F1" s="637"/>
      <c r="G1" s="637"/>
      <c r="H1" s="637"/>
      <c r="I1" s="637"/>
      <c r="J1" s="637"/>
      <c r="K1" s="637"/>
      <c r="L1" s="637"/>
      <c r="M1" s="637"/>
      <c r="N1" s="637"/>
      <c r="O1" s="637"/>
    </row>
    <row r="2" spans="1:24" ht="15.75" customHeight="1" x14ac:dyDescent="0.25"/>
    <row r="3" spans="1:24" ht="20.100000000000001" customHeight="1" x14ac:dyDescent="0.25">
      <c r="A3" s="638" t="s">
        <v>242</v>
      </c>
      <c r="B3" s="648" t="s">
        <v>243</v>
      </c>
      <c r="C3" s="649"/>
      <c r="D3" s="649"/>
      <c r="E3" s="649"/>
      <c r="F3" s="649"/>
      <c r="G3" s="649"/>
      <c r="H3" s="649"/>
      <c r="I3" s="649"/>
      <c r="J3" s="650"/>
      <c r="K3" s="640" t="s">
        <v>244</v>
      </c>
      <c r="L3" s="642" t="s">
        <v>245</v>
      </c>
      <c r="M3" s="643"/>
      <c r="N3" s="643"/>
      <c r="O3" s="644"/>
      <c r="Q3" s="630" t="s">
        <v>246</v>
      </c>
      <c r="R3" s="631"/>
      <c r="S3" s="631"/>
      <c r="T3" s="632"/>
      <c r="U3" s="624" t="s">
        <v>247</v>
      </c>
      <c r="V3" s="625"/>
      <c r="W3" s="625"/>
      <c r="X3" s="626"/>
    </row>
    <row r="4" spans="1:24" ht="20.100000000000001" customHeight="1" x14ac:dyDescent="0.25">
      <c r="A4" s="639"/>
      <c r="B4" s="651"/>
      <c r="C4" s="652"/>
      <c r="D4" s="652"/>
      <c r="E4" s="652"/>
      <c r="F4" s="652"/>
      <c r="G4" s="652"/>
      <c r="H4" s="652"/>
      <c r="I4" s="652"/>
      <c r="J4" s="653"/>
      <c r="K4" s="641"/>
      <c r="L4" s="645"/>
      <c r="M4" s="646"/>
      <c r="N4" s="646"/>
      <c r="O4" s="647"/>
      <c r="Q4" s="301" t="s">
        <v>248</v>
      </c>
      <c r="R4" s="92" t="s">
        <v>249</v>
      </c>
      <c r="S4" s="302" t="s">
        <v>248</v>
      </c>
      <c r="T4" s="302" t="s">
        <v>250</v>
      </c>
      <c r="U4" s="92" t="s">
        <v>248</v>
      </c>
      <c r="V4" s="92" t="s">
        <v>249</v>
      </c>
      <c r="W4" s="302" t="s">
        <v>248</v>
      </c>
      <c r="X4" s="302" t="s">
        <v>251</v>
      </c>
    </row>
    <row r="5" spans="1:24" ht="21" customHeight="1" x14ac:dyDescent="0.25">
      <c r="A5" s="118" t="s">
        <v>127</v>
      </c>
      <c r="B5" s="323"/>
      <c r="C5" s="627" t="s">
        <v>252</v>
      </c>
      <c r="D5" s="628"/>
      <c r="E5" s="628"/>
      <c r="F5" s="628"/>
      <c r="G5" s="628"/>
      <c r="H5" s="628"/>
      <c r="I5" s="628"/>
      <c r="J5" s="628"/>
      <c r="K5" s="119"/>
      <c r="L5" s="654" t="str">
        <f>RBPD1!L5</f>
        <v>Ongkos Perjalanan Dinas dalam Daerah Sesuai SPT</v>
      </c>
      <c r="M5" s="655"/>
      <c r="N5" s="655"/>
      <c r="O5" s="656"/>
      <c r="Q5" s="629" t="s">
        <v>253</v>
      </c>
      <c r="R5" s="610">
        <v>804000</v>
      </c>
      <c r="S5" s="629" t="s">
        <v>254</v>
      </c>
      <c r="T5" s="610">
        <v>610000</v>
      </c>
      <c r="U5" s="95" t="s">
        <v>255</v>
      </c>
      <c r="V5" s="303">
        <v>850000</v>
      </c>
      <c r="W5" s="304" t="s">
        <v>255</v>
      </c>
      <c r="X5" s="303">
        <v>1100000</v>
      </c>
    </row>
    <row r="6" spans="1:24" ht="21" customHeight="1" x14ac:dyDescent="0.25">
      <c r="A6" s="120"/>
      <c r="B6" s="324" t="s">
        <v>196</v>
      </c>
      <c r="C6" s="600"/>
      <c r="D6" s="600"/>
      <c r="E6" s="600"/>
      <c r="F6" s="600"/>
      <c r="G6" s="600"/>
      <c r="H6" s="600"/>
      <c r="I6" s="600"/>
      <c r="J6" s="601"/>
      <c r="K6" s="121">
        <v>0</v>
      </c>
      <c r="L6" s="657"/>
      <c r="M6" s="658"/>
      <c r="N6" s="658"/>
      <c r="O6" s="659"/>
      <c r="Q6" s="629"/>
      <c r="R6" s="610"/>
      <c r="S6" s="629"/>
      <c r="T6" s="610"/>
      <c r="U6" s="95" t="s">
        <v>256</v>
      </c>
      <c r="V6" s="303">
        <v>650000</v>
      </c>
      <c r="W6" s="629" t="s">
        <v>257</v>
      </c>
      <c r="X6" s="633">
        <v>725000</v>
      </c>
    </row>
    <row r="7" spans="1:24" ht="21" customHeight="1" x14ac:dyDescent="0.25">
      <c r="A7" s="120"/>
      <c r="B7" s="324" t="s">
        <v>198</v>
      </c>
      <c r="C7" s="600"/>
      <c r="D7" s="600"/>
      <c r="E7" s="600"/>
      <c r="F7" s="600"/>
      <c r="G7" s="600"/>
      <c r="H7" s="600"/>
      <c r="I7" s="600"/>
      <c r="J7" s="601"/>
      <c r="K7" s="121">
        <v>0</v>
      </c>
      <c r="L7" s="667" t="str">
        <f>RBPD1!L7</f>
        <v>Nomor : 090/ 131 /KPHP/BU-II/2022</v>
      </c>
      <c r="M7" s="668"/>
      <c r="N7" s="668"/>
      <c r="O7" s="669"/>
      <c r="Q7" s="634" t="s">
        <v>258</v>
      </c>
      <c r="R7" s="610">
        <v>779000</v>
      </c>
      <c r="S7" s="629" t="s">
        <v>259</v>
      </c>
      <c r="T7" s="610">
        <v>585000</v>
      </c>
      <c r="U7" s="95" t="s">
        <v>260</v>
      </c>
      <c r="V7" s="303">
        <v>550000</v>
      </c>
      <c r="W7" s="629"/>
      <c r="X7" s="633"/>
    </row>
    <row r="8" spans="1:24" ht="21" customHeight="1" x14ac:dyDescent="0.25">
      <c r="A8" s="120"/>
      <c r="B8" s="324" t="s">
        <v>200</v>
      </c>
      <c r="C8" s="612"/>
      <c r="D8" s="612"/>
      <c r="E8" s="612"/>
      <c r="F8" s="612"/>
      <c r="G8" s="612"/>
      <c r="H8" s="612"/>
      <c r="I8" s="612"/>
      <c r="J8" s="613"/>
      <c r="K8" s="121">
        <v>0</v>
      </c>
      <c r="L8" s="126"/>
      <c r="M8" s="127"/>
      <c r="N8" s="127"/>
      <c r="O8" s="128"/>
      <c r="Q8" s="635"/>
      <c r="R8" s="611"/>
      <c r="S8" s="636"/>
      <c r="T8" s="611"/>
      <c r="U8" s="98" t="s">
        <v>261</v>
      </c>
      <c r="V8" s="99">
        <v>550000</v>
      </c>
      <c r="W8" s="305" t="s">
        <v>262</v>
      </c>
      <c r="X8" s="99">
        <v>650000</v>
      </c>
    </row>
    <row r="9" spans="1:24" ht="21" customHeight="1" x14ac:dyDescent="0.25">
      <c r="A9" s="120" t="s">
        <v>263</v>
      </c>
      <c r="B9" s="322"/>
      <c r="C9" s="612" t="s">
        <v>264</v>
      </c>
      <c r="D9" s="612"/>
      <c r="E9" s="612"/>
      <c r="F9" s="612"/>
      <c r="G9" s="612"/>
      <c r="H9" s="612"/>
      <c r="I9" s="612"/>
      <c r="J9" s="613"/>
      <c r="K9" s="121"/>
      <c r="L9" s="126"/>
      <c r="M9" s="127"/>
      <c r="N9" s="127"/>
      <c r="O9" s="128"/>
      <c r="R9" s="101"/>
      <c r="S9" s="101"/>
      <c r="T9" s="101"/>
      <c r="U9" s="101"/>
      <c r="V9" s="101"/>
      <c r="W9" s="101"/>
      <c r="X9" s="102"/>
    </row>
    <row r="10" spans="1:24" ht="21" customHeight="1" x14ac:dyDescent="0.25">
      <c r="A10" s="120"/>
      <c r="B10" s="324" t="s">
        <v>196</v>
      </c>
      <c r="C10" s="600"/>
      <c r="D10" s="600"/>
      <c r="E10" s="600"/>
      <c r="F10" s="600"/>
      <c r="G10" s="600"/>
      <c r="H10" s="600"/>
      <c r="I10" s="600"/>
      <c r="J10" s="601"/>
      <c r="K10" s="121">
        <v>0</v>
      </c>
      <c r="L10" s="126"/>
      <c r="M10" s="127"/>
      <c r="N10" s="127"/>
      <c r="O10" s="128"/>
      <c r="Q10" s="614" t="s">
        <v>265</v>
      </c>
      <c r="R10" s="614"/>
      <c r="S10" s="614"/>
      <c r="T10" s="614"/>
      <c r="U10" s="614"/>
      <c r="V10" s="614"/>
      <c r="W10" s="614"/>
      <c r="X10" s="614"/>
    </row>
    <row r="11" spans="1:24" ht="21" customHeight="1" x14ac:dyDescent="0.25">
      <c r="A11" s="120"/>
      <c r="B11" s="324" t="s">
        <v>198</v>
      </c>
      <c r="C11" s="600"/>
      <c r="D11" s="600"/>
      <c r="E11" s="600"/>
      <c r="F11" s="600"/>
      <c r="G11" s="600"/>
      <c r="H11" s="600"/>
      <c r="I11" s="600"/>
      <c r="J11" s="601"/>
      <c r="K11" s="121">
        <v>0</v>
      </c>
      <c r="L11" s="126"/>
      <c r="M11" s="127"/>
      <c r="N11" s="127"/>
      <c r="O11" s="128"/>
      <c r="Q11" s="605" t="s">
        <v>246</v>
      </c>
      <c r="R11" s="605"/>
      <c r="S11" s="605"/>
      <c r="T11" s="605"/>
      <c r="U11" s="606" t="s">
        <v>247</v>
      </c>
      <c r="V11" s="606"/>
      <c r="W11" s="606"/>
      <c r="X11" s="606"/>
    </row>
    <row r="12" spans="1:24" ht="21" customHeight="1" x14ac:dyDescent="0.25">
      <c r="A12" s="120"/>
      <c r="B12" s="324" t="s">
        <v>200</v>
      </c>
      <c r="C12" s="601"/>
      <c r="D12" s="607"/>
      <c r="E12" s="607"/>
      <c r="F12" s="607"/>
      <c r="G12" s="607"/>
      <c r="H12" s="607"/>
      <c r="I12" s="607"/>
      <c r="J12" s="607"/>
      <c r="K12" s="121">
        <v>0</v>
      </c>
      <c r="L12" s="126"/>
      <c r="M12" s="127"/>
      <c r="N12" s="127"/>
      <c r="O12" s="128"/>
      <c r="Q12" s="608" t="s">
        <v>248</v>
      </c>
      <c r="R12" s="608"/>
      <c r="S12" s="609" t="s">
        <v>266</v>
      </c>
      <c r="T12" s="609"/>
      <c r="U12" s="608" t="s">
        <v>248</v>
      </c>
      <c r="V12" s="608"/>
      <c r="W12" s="609" t="s">
        <v>266</v>
      </c>
      <c r="X12" s="609"/>
    </row>
    <row r="13" spans="1:24" ht="21" customHeight="1" x14ac:dyDescent="0.25">
      <c r="A13" s="120" t="s">
        <v>267</v>
      </c>
      <c r="B13" s="322"/>
      <c r="C13" s="586" t="s">
        <v>268</v>
      </c>
      <c r="D13" s="587"/>
      <c r="E13" s="587"/>
      <c r="F13" s="587"/>
      <c r="G13" s="587"/>
      <c r="H13" s="587"/>
      <c r="I13" s="587"/>
      <c r="J13" s="587"/>
      <c r="K13" s="121"/>
      <c r="L13" s="126"/>
      <c r="M13" s="127"/>
      <c r="N13" s="127"/>
      <c r="O13" s="128"/>
      <c r="Q13" s="595" t="s">
        <v>253</v>
      </c>
      <c r="R13" s="595"/>
      <c r="S13" s="596">
        <v>804000</v>
      </c>
      <c r="T13" s="596"/>
      <c r="U13" s="597" t="s">
        <v>269</v>
      </c>
      <c r="V13" s="597"/>
      <c r="W13" s="598">
        <v>260000</v>
      </c>
      <c r="X13" s="598"/>
    </row>
    <row r="14" spans="1:24" ht="21" customHeight="1" x14ac:dyDescent="0.25">
      <c r="A14" s="120"/>
      <c r="B14" s="324" t="s">
        <v>196</v>
      </c>
      <c r="C14" s="676" t="s">
        <v>441</v>
      </c>
      <c r="D14" s="600"/>
      <c r="E14" s="600"/>
      <c r="F14" s="600"/>
      <c r="G14" s="600"/>
      <c r="H14" s="600"/>
      <c r="I14" s="600"/>
      <c r="J14" s="601"/>
      <c r="K14" s="121">
        <f>3*260000</f>
        <v>780000</v>
      </c>
      <c r="L14" s="126"/>
      <c r="M14" s="127"/>
      <c r="N14" s="127"/>
      <c r="O14" s="128"/>
      <c r="Q14" s="602" t="s">
        <v>258</v>
      </c>
      <c r="R14" s="602"/>
      <c r="S14" s="603">
        <v>779000</v>
      </c>
      <c r="T14" s="603"/>
      <c r="U14" s="597"/>
      <c r="V14" s="597"/>
      <c r="W14" s="598"/>
      <c r="X14" s="598"/>
    </row>
    <row r="15" spans="1:24" ht="21" customHeight="1" x14ac:dyDescent="0.25">
      <c r="A15" s="120" t="s">
        <v>270</v>
      </c>
      <c r="B15" s="322"/>
      <c r="C15" s="586" t="s">
        <v>271</v>
      </c>
      <c r="D15" s="587"/>
      <c r="E15" s="587"/>
      <c r="F15" s="587"/>
      <c r="G15" s="587"/>
      <c r="H15" s="587"/>
      <c r="I15" s="587"/>
      <c r="J15" s="587"/>
      <c r="K15" s="121"/>
      <c r="L15" s="126"/>
      <c r="M15" s="127"/>
      <c r="N15" s="127"/>
      <c r="O15" s="128"/>
      <c r="X15" s="102"/>
    </row>
    <row r="16" spans="1:24" ht="21" customHeight="1" x14ac:dyDescent="0.25">
      <c r="A16" s="122"/>
      <c r="B16" s="324" t="s">
        <v>196</v>
      </c>
      <c r="C16" s="677" t="s">
        <v>409</v>
      </c>
      <c r="D16" s="589"/>
      <c r="E16" s="589"/>
      <c r="F16" s="589"/>
      <c r="G16" s="589"/>
      <c r="H16" s="589"/>
      <c r="I16" s="589"/>
      <c r="J16" s="590"/>
      <c r="K16" s="123">
        <f>1*779000*30%</f>
        <v>233700</v>
      </c>
      <c r="L16" s="129"/>
      <c r="M16" s="130"/>
      <c r="N16" s="130"/>
      <c r="O16" s="131"/>
      <c r="X16" s="102"/>
    </row>
    <row r="17" spans="1:25" ht="21" customHeight="1" x14ac:dyDescent="0.25">
      <c r="A17" s="591" t="s">
        <v>272</v>
      </c>
      <c r="B17" s="591"/>
      <c r="C17" s="591"/>
      <c r="D17" s="591"/>
      <c r="E17" s="591"/>
      <c r="F17" s="591"/>
      <c r="G17" s="591"/>
      <c r="H17" s="591"/>
      <c r="I17" s="591"/>
      <c r="J17" s="591"/>
      <c r="K17" s="94">
        <f>SUM(K6:K16)</f>
        <v>1013700</v>
      </c>
      <c r="L17" s="115"/>
      <c r="M17" s="116"/>
      <c r="N17" s="116"/>
      <c r="O17" s="117"/>
    </row>
    <row r="18" spans="1:25" ht="15.95" customHeight="1" x14ac:dyDescent="0.25"/>
    <row r="19" spans="1:25" ht="15.95" customHeight="1" x14ac:dyDescent="0.25">
      <c r="A19" s="592" t="s">
        <v>273</v>
      </c>
      <c r="B19" s="592"/>
      <c r="C19" s="592"/>
      <c r="D19" s="592"/>
      <c r="E19" s="592"/>
      <c r="F19" s="592"/>
      <c r="G19" s="592"/>
      <c r="H19" s="592"/>
      <c r="I19" s="592"/>
      <c r="K19" s="678" t="s">
        <v>436</v>
      </c>
      <c r="L19" s="575"/>
      <c r="M19" s="575"/>
      <c r="N19" s="575"/>
      <c r="O19" s="575"/>
    </row>
    <row r="20" spans="1:25" ht="15.95" customHeight="1" x14ac:dyDescent="0.25">
      <c r="A20" s="574" t="s">
        <v>230</v>
      </c>
      <c r="B20" s="574"/>
      <c r="C20" s="574"/>
      <c r="D20" s="574"/>
      <c r="E20" s="574"/>
      <c r="F20" s="574"/>
      <c r="G20" s="574"/>
      <c r="H20" s="574"/>
      <c r="I20" s="574"/>
      <c r="J20" s="103"/>
      <c r="K20" s="575" t="s">
        <v>274</v>
      </c>
      <c r="L20" s="575"/>
      <c r="M20" s="575"/>
      <c r="N20" s="575"/>
      <c r="O20" s="575"/>
      <c r="P20" s="104"/>
      <c r="Y20" s="104"/>
    </row>
    <row r="21" spans="1:25" ht="15.95" customHeight="1" x14ac:dyDescent="0.25"/>
    <row r="22" spans="1:25" ht="15.95" customHeight="1" x14ac:dyDescent="0.25">
      <c r="K22" s="575"/>
      <c r="L22" s="575"/>
      <c r="M22" s="575"/>
      <c r="N22" s="575"/>
      <c r="O22" s="575"/>
      <c r="X22" s="102"/>
    </row>
    <row r="23" spans="1:25" ht="15.95" customHeight="1" x14ac:dyDescent="0.25">
      <c r="X23" s="102"/>
    </row>
    <row r="24" spans="1:25" ht="15.95" customHeight="1" x14ac:dyDescent="0.25">
      <c r="X24" s="102"/>
    </row>
    <row r="25" spans="1:25" ht="15.95" customHeight="1" x14ac:dyDescent="0.25">
      <c r="A25" s="585" t="str">
        <f>RBPD1!A25</f>
        <v>Farhani Aini, S.Hut</v>
      </c>
      <c r="B25" s="585"/>
      <c r="C25" s="585"/>
      <c r="D25" s="585"/>
      <c r="E25" s="585"/>
      <c r="F25" s="585"/>
      <c r="G25" s="585"/>
      <c r="H25" s="585"/>
      <c r="I25" s="585"/>
      <c r="J25" s="583" t="s">
        <v>379</v>
      </c>
      <c r="K25" s="583"/>
      <c r="L25" s="583"/>
      <c r="M25" s="583"/>
      <c r="N25" s="583"/>
      <c r="O25" s="583"/>
      <c r="X25" s="102"/>
    </row>
    <row r="26" spans="1:25" ht="15.95" customHeight="1" x14ac:dyDescent="0.25">
      <c r="A26" s="573" t="str">
        <f>RBPD1!A26</f>
        <v>NIP. 19610812 198303 1 022</v>
      </c>
      <c r="B26" s="573"/>
      <c r="C26" s="574"/>
      <c r="D26" s="574"/>
      <c r="E26" s="574"/>
      <c r="F26" s="574"/>
      <c r="G26" s="574"/>
      <c r="H26" s="574"/>
      <c r="I26" s="574"/>
      <c r="J26" s="575" t="e">
        <f>VLOOKUP(J25,DATABASE!U69:V77,2,FALSE)</f>
        <v>#N/A</v>
      </c>
      <c r="K26" s="575"/>
      <c r="L26" s="575"/>
      <c r="M26" s="575"/>
      <c r="N26" s="575"/>
      <c r="O26" s="575"/>
      <c r="X26" s="240"/>
    </row>
    <row r="27" spans="1:25" ht="15.95" customHeight="1" x14ac:dyDescent="0.25"/>
    <row r="28" spans="1:25" ht="15.95" customHeight="1" x14ac:dyDescent="0.25">
      <c r="A28" s="106"/>
      <c r="B28" s="106"/>
      <c r="C28" s="576" t="s">
        <v>275</v>
      </c>
      <c r="D28" s="576"/>
      <c r="E28" s="576"/>
      <c r="F28" s="576"/>
      <c r="G28" s="576"/>
      <c r="H28" s="577">
        <f>K17</f>
        <v>1013700</v>
      </c>
      <c r="I28" s="576"/>
      <c r="K28" s="578" t="s">
        <v>276</v>
      </c>
      <c r="L28" s="578"/>
      <c r="M28" s="578"/>
      <c r="N28" s="107">
        <f>H28</f>
        <v>1013700</v>
      </c>
      <c r="O28" s="108"/>
    </row>
    <row r="29" spans="1:25" ht="5.25" customHeight="1" x14ac:dyDescent="0.25">
      <c r="A29" s="106"/>
      <c r="B29" s="106"/>
      <c r="C29" s="106"/>
      <c r="D29" s="106"/>
      <c r="E29" s="106"/>
      <c r="F29" s="109"/>
      <c r="G29" s="241"/>
      <c r="H29" s="241"/>
      <c r="I29" s="106"/>
    </row>
    <row r="30" spans="1:25" ht="15.95" customHeight="1" x14ac:dyDescent="0.25">
      <c r="A30" s="111"/>
      <c r="B30" s="111"/>
      <c r="C30" s="570" t="s">
        <v>277</v>
      </c>
      <c r="D30" s="570"/>
      <c r="E30" s="570"/>
      <c r="F30" s="570"/>
      <c r="G30" s="570"/>
      <c r="H30" s="570"/>
      <c r="I30" s="570"/>
      <c r="J30" s="570"/>
      <c r="K30" s="571" t="s">
        <v>278</v>
      </c>
      <c r="L30" s="571"/>
      <c r="M30" s="571"/>
      <c r="N30" s="571"/>
      <c r="O30" s="571"/>
    </row>
    <row r="31" spans="1:25" ht="15.95" customHeight="1" x14ac:dyDescent="0.25">
      <c r="A31" s="111"/>
      <c r="B31" s="111"/>
      <c r="C31" s="570" t="s">
        <v>279</v>
      </c>
      <c r="D31" s="570"/>
      <c r="E31" s="570"/>
      <c r="F31" s="570"/>
      <c r="G31" s="570"/>
      <c r="H31" s="570"/>
      <c r="I31" s="570"/>
      <c r="J31" s="570"/>
      <c r="K31" s="571" t="s">
        <v>280</v>
      </c>
      <c r="L31" s="571"/>
      <c r="M31" s="571"/>
      <c r="N31" s="571"/>
      <c r="O31" s="571"/>
    </row>
    <row r="32" spans="1:25" ht="15.95" customHeight="1" x14ac:dyDescent="0.25">
      <c r="A32" s="580" t="s">
        <v>281</v>
      </c>
      <c r="B32" s="580"/>
      <c r="C32" s="580"/>
      <c r="D32" s="580"/>
      <c r="E32" s="580"/>
      <c r="F32" s="580"/>
      <c r="G32" s="580"/>
      <c r="H32" s="580"/>
      <c r="I32" s="580"/>
      <c r="J32" s="112"/>
      <c r="K32" s="581" t="s">
        <v>282</v>
      </c>
      <c r="L32" s="581"/>
      <c r="M32" s="581"/>
      <c r="N32" s="581"/>
      <c r="O32" s="581"/>
    </row>
    <row r="33" spans="1:15" ht="15.95" customHeight="1" x14ac:dyDescent="0.25"/>
    <row r="36" spans="1:15" x14ac:dyDescent="0.25">
      <c r="A36" s="582" t="e">
        <f>SPT!#REF!</f>
        <v>#REF!</v>
      </c>
      <c r="B36" s="582"/>
      <c r="C36" s="582"/>
      <c r="D36" s="582"/>
      <c r="E36" s="582"/>
      <c r="F36" s="582"/>
      <c r="G36" s="582"/>
      <c r="H36" s="582"/>
      <c r="I36" s="582"/>
      <c r="J36" s="113"/>
      <c r="K36" s="583" t="str">
        <f>RBPD2!K36</f>
        <v>Surya Adi Winata, SE</v>
      </c>
      <c r="L36" s="583"/>
      <c r="M36" s="583"/>
      <c r="N36" s="583"/>
      <c r="O36" s="583"/>
    </row>
    <row r="37" spans="1:15" x14ac:dyDescent="0.25">
      <c r="A37" s="579" t="e">
        <f>VLOOKUP(A36,DATABASE!U2:V67,2,FALSE)</f>
        <v>#REF!</v>
      </c>
      <c r="B37" s="579"/>
      <c r="C37" s="580"/>
      <c r="D37" s="580"/>
      <c r="E37" s="580"/>
      <c r="F37" s="580"/>
      <c r="G37" s="580"/>
      <c r="H37" s="580"/>
      <c r="I37" s="580"/>
      <c r="J37" s="103"/>
      <c r="K37" s="575" t="str">
        <f>RBPD2!K37</f>
        <v>NIP. 19790625 200701 1 009</v>
      </c>
      <c r="L37" s="575"/>
      <c r="M37" s="575"/>
      <c r="N37" s="575"/>
      <c r="O37" s="575"/>
    </row>
    <row r="42" spans="1:15" x14ac:dyDescent="0.25">
      <c r="C42" s="114"/>
    </row>
  </sheetData>
  <mergeCells count="67">
    <mergeCell ref="L5:O6"/>
    <mergeCell ref="L7:O7"/>
    <mergeCell ref="A37:I37"/>
    <mergeCell ref="K37:O37"/>
    <mergeCell ref="C31:J31"/>
    <mergeCell ref="K31:O31"/>
    <mergeCell ref="A32:I32"/>
    <mergeCell ref="K32:O32"/>
    <mergeCell ref="A36:I36"/>
    <mergeCell ref="K36:O36"/>
    <mergeCell ref="C30:J30"/>
    <mergeCell ref="K30:O30"/>
    <mergeCell ref="A19:I19"/>
    <mergeCell ref="K19:O19"/>
    <mergeCell ref="A20:I20"/>
    <mergeCell ref="K20:O20"/>
    <mergeCell ref="C28:G28"/>
    <mergeCell ref="H28:I28"/>
    <mergeCell ref="K28:M28"/>
    <mergeCell ref="A17:J17"/>
    <mergeCell ref="C12:J12"/>
    <mergeCell ref="C15:J15"/>
    <mergeCell ref="C16:J16"/>
    <mergeCell ref="K22:O22"/>
    <mergeCell ref="A25:I25"/>
    <mergeCell ref="J25:O25"/>
    <mergeCell ref="A26:I26"/>
    <mergeCell ref="J26:O26"/>
    <mergeCell ref="W12:X12"/>
    <mergeCell ref="C13:J13"/>
    <mergeCell ref="Q13:R13"/>
    <mergeCell ref="S13:T13"/>
    <mergeCell ref="U13:V14"/>
    <mergeCell ref="W13:X14"/>
    <mergeCell ref="Q12:R12"/>
    <mergeCell ref="S12:T12"/>
    <mergeCell ref="U12:V12"/>
    <mergeCell ref="C14:J14"/>
    <mergeCell ref="Q14:R14"/>
    <mergeCell ref="S14:T14"/>
    <mergeCell ref="C9:J9"/>
    <mergeCell ref="C10:J10"/>
    <mergeCell ref="Q10:X10"/>
    <mergeCell ref="C11:J11"/>
    <mergeCell ref="Q11:T11"/>
    <mergeCell ref="U11:X11"/>
    <mergeCell ref="U3:X3"/>
    <mergeCell ref="C5:J5"/>
    <mergeCell ref="Q5:Q6"/>
    <mergeCell ref="R5:R6"/>
    <mergeCell ref="S5:S6"/>
    <mergeCell ref="T5:T6"/>
    <mergeCell ref="C6:J6"/>
    <mergeCell ref="W6:W7"/>
    <mergeCell ref="X6:X7"/>
    <mergeCell ref="Q3:T3"/>
    <mergeCell ref="C7:J7"/>
    <mergeCell ref="Q7:Q8"/>
    <mergeCell ref="R7:R8"/>
    <mergeCell ref="S7:S8"/>
    <mergeCell ref="T7:T8"/>
    <mergeCell ref="C8:J8"/>
    <mergeCell ref="A1:O1"/>
    <mergeCell ref="A3:A4"/>
    <mergeCell ref="K3:K4"/>
    <mergeCell ref="L3:O4"/>
    <mergeCell ref="B3:J4"/>
  </mergeCells>
  <pageMargins left="0.7" right="0.7" top="0.75" bottom="0.75" header="0.3" footer="0.3"/>
  <pageSetup paperSize="237" orientation="portrait" horizontalDpi="4294967293" r:id="rId1"/>
  <legacyDrawing r:id="rId2"/>
  <extLst>
    <ext xmlns:x14="http://schemas.microsoft.com/office/spreadsheetml/2009/9/main" uri="{CCE6A557-97BC-4b89-ADB6-D9C93CAAB3DF}">
      <x14:dataValidations xmlns:xm="http://schemas.microsoft.com/office/excel/2006/main" count="2">
        <x14:dataValidation type="list" allowBlank="1" xr:uid="{00000000-0002-0000-1B00-000000000000}">
          <x14:formula1>
            <xm:f>'D:\FILE KPHP BERAU BARAT\2019\KEGIATAN KPHP BERAU BARAT 2019\SPJ EDIT 2019\[2. RINCIAN BIAYA EDIT.xlsx]Database'!#REF!</xm:f>
          </x14:formula1>
          <xm:sqref>A36:I36</xm:sqref>
        </x14:dataValidation>
        <x14:dataValidation type="list" allowBlank="1" xr:uid="{00000000-0002-0000-1B00-000001000000}">
          <x14:formula1>
            <xm:f>DATABASE!$U$68:$U$78</xm:f>
          </x14:formula1>
          <xm:sqref>J25:O25</xm:sqref>
        </x14:dataValidation>
      </x14:dataValidations>
    </ext>
  </extLst>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4">
    <tabColor rgb="FF92D050"/>
    <pageSetUpPr fitToPage="1"/>
  </sheetPr>
  <dimension ref="A1:Y42"/>
  <sheetViews>
    <sheetView topLeftCell="A10" zoomScaleNormal="100" workbookViewId="0">
      <selection activeCell="K38" sqref="K38"/>
    </sheetView>
  </sheetViews>
  <sheetFormatPr defaultColWidth="8.7109375" defaultRowHeight="15" x14ac:dyDescent="0.25"/>
  <cols>
    <col min="1" max="1" width="4.85546875" style="90" customWidth="1"/>
    <col min="2" max="2" width="3.28515625" style="90" customWidth="1"/>
    <col min="3" max="3" width="14.5703125" style="90" customWidth="1"/>
    <col min="4" max="4" width="1.7109375" style="90" customWidth="1"/>
    <col min="5" max="5" width="2.5703125" style="90" customWidth="1"/>
    <col min="6" max="6" width="3.42578125" style="90" customWidth="1"/>
    <col min="7" max="7" width="3.28515625" style="90" customWidth="1"/>
    <col min="8" max="8" width="5.42578125" style="90" customWidth="1"/>
    <col min="9" max="9" width="6.140625" style="90" customWidth="1"/>
    <col min="10" max="10" width="2.42578125" style="90" customWidth="1"/>
    <col min="11" max="11" width="12.85546875" style="90" customWidth="1"/>
    <col min="12" max="12" width="7.7109375" style="90" customWidth="1"/>
    <col min="13" max="13" width="5.5703125" style="90" customWidth="1"/>
    <col min="14" max="14" width="12.7109375" style="90" customWidth="1"/>
    <col min="15" max="15" width="3.42578125" style="90" customWidth="1"/>
    <col min="16" max="16" width="7.42578125" style="90" customWidth="1"/>
    <col min="17" max="17" width="8" style="90" customWidth="1"/>
    <col min="18" max="18" width="11.42578125" style="90" customWidth="1"/>
    <col min="19" max="19" width="8.140625" style="90" customWidth="1"/>
    <col min="20" max="20" width="14" style="90" customWidth="1"/>
    <col min="21" max="21" width="7.85546875" style="90" customWidth="1"/>
    <col min="22" max="22" width="12.85546875" style="90" customWidth="1"/>
    <col min="23" max="23" width="8.140625" style="90" customWidth="1"/>
    <col min="24" max="24" width="14.140625" style="90" customWidth="1"/>
    <col min="25" max="25" width="12.85546875" style="90" bestFit="1" customWidth="1"/>
    <col min="26" max="16384" width="8.7109375" style="90"/>
  </cols>
  <sheetData>
    <row r="1" spans="1:24" ht="24" customHeight="1" x14ac:dyDescent="0.35">
      <c r="A1" s="637" t="s">
        <v>241</v>
      </c>
      <c r="B1" s="637"/>
      <c r="C1" s="637"/>
      <c r="D1" s="637"/>
      <c r="E1" s="637"/>
      <c r="F1" s="637"/>
      <c r="G1" s="637"/>
      <c r="H1" s="637"/>
      <c r="I1" s="637"/>
      <c r="J1" s="637"/>
      <c r="K1" s="637"/>
      <c r="L1" s="637"/>
      <c r="M1" s="637"/>
      <c r="N1" s="637"/>
      <c r="O1" s="637"/>
    </row>
    <row r="2" spans="1:24" ht="15.75" customHeight="1" x14ac:dyDescent="0.25"/>
    <row r="3" spans="1:24" ht="20.100000000000001" customHeight="1" x14ac:dyDescent="0.25">
      <c r="A3" s="638" t="s">
        <v>242</v>
      </c>
      <c r="B3" s="648" t="s">
        <v>243</v>
      </c>
      <c r="C3" s="649"/>
      <c r="D3" s="649"/>
      <c r="E3" s="649"/>
      <c r="F3" s="649"/>
      <c r="G3" s="649"/>
      <c r="H3" s="649"/>
      <c r="I3" s="649"/>
      <c r="J3" s="650"/>
      <c r="K3" s="640" t="s">
        <v>244</v>
      </c>
      <c r="L3" s="642" t="s">
        <v>245</v>
      </c>
      <c r="M3" s="643"/>
      <c r="N3" s="643"/>
      <c r="O3" s="644"/>
      <c r="Q3" s="630" t="s">
        <v>246</v>
      </c>
      <c r="R3" s="631"/>
      <c r="S3" s="631"/>
      <c r="T3" s="632"/>
      <c r="U3" s="624" t="s">
        <v>247</v>
      </c>
      <c r="V3" s="625"/>
      <c r="W3" s="625"/>
      <c r="X3" s="626"/>
    </row>
    <row r="4" spans="1:24" ht="20.100000000000001" customHeight="1" x14ac:dyDescent="0.25">
      <c r="A4" s="639"/>
      <c r="B4" s="651"/>
      <c r="C4" s="652"/>
      <c r="D4" s="652"/>
      <c r="E4" s="652"/>
      <c r="F4" s="652"/>
      <c r="G4" s="652"/>
      <c r="H4" s="652"/>
      <c r="I4" s="652"/>
      <c r="J4" s="653"/>
      <c r="K4" s="641"/>
      <c r="L4" s="645"/>
      <c r="M4" s="646"/>
      <c r="N4" s="646"/>
      <c r="O4" s="647"/>
      <c r="Q4" s="301" t="s">
        <v>248</v>
      </c>
      <c r="R4" s="92" t="s">
        <v>249</v>
      </c>
      <c r="S4" s="302" t="s">
        <v>248</v>
      </c>
      <c r="T4" s="302" t="s">
        <v>250</v>
      </c>
      <c r="U4" s="92" t="s">
        <v>248</v>
      </c>
      <c r="V4" s="92" t="s">
        <v>249</v>
      </c>
      <c r="W4" s="302" t="s">
        <v>248</v>
      </c>
      <c r="X4" s="302" t="s">
        <v>251</v>
      </c>
    </row>
    <row r="5" spans="1:24" ht="21" customHeight="1" x14ac:dyDescent="0.25">
      <c r="A5" s="118" t="s">
        <v>127</v>
      </c>
      <c r="B5" s="323"/>
      <c r="C5" s="627" t="s">
        <v>252</v>
      </c>
      <c r="D5" s="628"/>
      <c r="E5" s="628"/>
      <c r="F5" s="628"/>
      <c r="G5" s="628"/>
      <c r="H5" s="628"/>
      <c r="I5" s="628"/>
      <c r="J5" s="628"/>
      <c r="K5" s="119"/>
      <c r="L5" s="654" t="str">
        <f>RBPD1!L5</f>
        <v>Ongkos Perjalanan Dinas dalam Daerah Sesuai SPT</v>
      </c>
      <c r="M5" s="655"/>
      <c r="N5" s="655"/>
      <c r="O5" s="656"/>
      <c r="Q5" s="629" t="s">
        <v>253</v>
      </c>
      <c r="R5" s="610">
        <v>804000</v>
      </c>
      <c r="S5" s="629" t="s">
        <v>254</v>
      </c>
      <c r="T5" s="610">
        <v>610000</v>
      </c>
      <c r="U5" s="95" t="s">
        <v>255</v>
      </c>
      <c r="V5" s="303">
        <v>850000</v>
      </c>
      <c r="W5" s="304" t="s">
        <v>255</v>
      </c>
      <c r="X5" s="303">
        <v>1100000</v>
      </c>
    </row>
    <row r="6" spans="1:24" ht="21" customHeight="1" x14ac:dyDescent="0.25">
      <c r="A6" s="120"/>
      <c r="B6" s="324" t="s">
        <v>196</v>
      </c>
      <c r="C6" s="600"/>
      <c r="D6" s="600"/>
      <c r="E6" s="600"/>
      <c r="F6" s="600"/>
      <c r="G6" s="600"/>
      <c r="H6" s="600"/>
      <c r="I6" s="600"/>
      <c r="J6" s="601"/>
      <c r="K6" s="121">
        <v>0</v>
      </c>
      <c r="L6" s="657"/>
      <c r="M6" s="658"/>
      <c r="N6" s="658"/>
      <c r="O6" s="659"/>
      <c r="Q6" s="629"/>
      <c r="R6" s="610"/>
      <c r="S6" s="629"/>
      <c r="T6" s="610"/>
      <c r="U6" s="95" t="s">
        <v>256</v>
      </c>
      <c r="V6" s="303">
        <v>650000</v>
      </c>
      <c r="W6" s="629" t="s">
        <v>257</v>
      </c>
      <c r="X6" s="633">
        <v>725000</v>
      </c>
    </row>
    <row r="7" spans="1:24" ht="21" customHeight="1" x14ac:dyDescent="0.25">
      <c r="A7" s="120"/>
      <c r="B7" s="324" t="s">
        <v>198</v>
      </c>
      <c r="C7" s="600"/>
      <c r="D7" s="600"/>
      <c r="E7" s="600"/>
      <c r="F7" s="600"/>
      <c r="G7" s="600"/>
      <c r="H7" s="600"/>
      <c r="I7" s="600"/>
      <c r="J7" s="601"/>
      <c r="K7" s="121">
        <v>0</v>
      </c>
      <c r="L7" s="667" t="str">
        <f>RBPD1!L7</f>
        <v>Nomor : 090/ 131 /KPHP/BU-II/2022</v>
      </c>
      <c r="M7" s="668"/>
      <c r="N7" s="668"/>
      <c r="O7" s="669"/>
      <c r="Q7" s="634" t="s">
        <v>258</v>
      </c>
      <c r="R7" s="610">
        <v>779000</v>
      </c>
      <c r="S7" s="629" t="s">
        <v>259</v>
      </c>
      <c r="T7" s="610">
        <v>585000</v>
      </c>
      <c r="U7" s="95" t="s">
        <v>260</v>
      </c>
      <c r="V7" s="303">
        <v>550000</v>
      </c>
      <c r="W7" s="629"/>
      <c r="X7" s="633"/>
    </row>
    <row r="8" spans="1:24" ht="21" customHeight="1" x14ac:dyDescent="0.25">
      <c r="A8" s="120"/>
      <c r="B8" s="324" t="s">
        <v>200</v>
      </c>
      <c r="C8" s="612"/>
      <c r="D8" s="612"/>
      <c r="E8" s="612"/>
      <c r="F8" s="612"/>
      <c r="G8" s="612"/>
      <c r="H8" s="612"/>
      <c r="I8" s="612"/>
      <c r="J8" s="613"/>
      <c r="K8" s="121">
        <v>0</v>
      </c>
      <c r="L8" s="126"/>
      <c r="M8" s="127"/>
      <c r="N8" s="127"/>
      <c r="O8" s="128"/>
      <c r="Q8" s="635"/>
      <c r="R8" s="611"/>
      <c r="S8" s="636"/>
      <c r="T8" s="611"/>
      <c r="U8" s="98" t="s">
        <v>261</v>
      </c>
      <c r="V8" s="99">
        <v>550000</v>
      </c>
      <c r="W8" s="305" t="s">
        <v>262</v>
      </c>
      <c r="X8" s="99">
        <v>650000</v>
      </c>
    </row>
    <row r="9" spans="1:24" ht="21" customHeight="1" x14ac:dyDescent="0.25">
      <c r="A9" s="120" t="s">
        <v>263</v>
      </c>
      <c r="B9" s="322"/>
      <c r="C9" s="612" t="s">
        <v>264</v>
      </c>
      <c r="D9" s="612"/>
      <c r="E9" s="612"/>
      <c r="F9" s="612"/>
      <c r="G9" s="612"/>
      <c r="H9" s="612"/>
      <c r="I9" s="612"/>
      <c r="J9" s="613"/>
      <c r="K9" s="121"/>
      <c r="L9" s="126"/>
      <c r="M9" s="127"/>
      <c r="N9" s="127"/>
      <c r="O9" s="128"/>
      <c r="R9" s="101"/>
      <c r="S9" s="101"/>
      <c r="T9" s="101"/>
      <c r="U9" s="101"/>
      <c r="V9" s="101"/>
      <c r="W9" s="101"/>
      <c r="X9" s="102"/>
    </row>
    <row r="10" spans="1:24" ht="21" customHeight="1" x14ac:dyDescent="0.25">
      <c r="A10" s="120"/>
      <c r="B10" s="324" t="s">
        <v>196</v>
      </c>
      <c r="C10" s="600"/>
      <c r="D10" s="600"/>
      <c r="E10" s="600"/>
      <c r="F10" s="600"/>
      <c r="G10" s="600"/>
      <c r="H10" s="600"/>
      <c r="I10" s="600"/>
      <c r="J10" s="601"/>
      <c r="K10" s="121">
        <v>0</v>
      </c>
      <c r="L10" s="126"/>
      <c r="M10" s="127"/>
      <c r="N10" s="127"/>
      <c r="O10" s="128"/>
      <c r="Q10" s="614" t="s">
        <v>265</v>
      </c>
      <c r="R10" s="614"/>
      <c r="S10" s="614"/>
      <c r="T10" s="614"/>
      <c r="U10" s="614"/>
      <c r="V10" s="614"/>
      <c r="W10" s="614"/>
      <c r="X10" s="614"/>
    </row>
    <row r="11" spans="1:24" ht="21" customHeight="1" x14ac:dyDescent="0.25">
      <c r="A11" s="120"/>
      <c r="B11" s="324" t="s">
        <v>198</v>
      </c>
      <c r="C11" s="600"/>
      <c r="D11" s="600"/>
      <c r="E11" s="600"/>
      <c r="F11" s="600"/>
      <c r="G11" s="600"/>
      <c r="H11" s="600"/>
      <c r="I11" s="600"/>
      <c r="J11" s="601"/>
      <c r="K11" s="121">
        <v>0</v>
      </c>
      <c r="L11" s="126"/>
      <c r="M11" s="127"/>
      <c r="N11" s="127"/>
      <c r="O11" s="128"/>
      <c r="Q11" s="605" t="s">
        <v>246</v>
      </c>
      <c r="R11" s="605"/>
      <c r="S11" s="605"/>
      <c r="T11" s="605"/>
      <c r="U11" s="606" t="s">
        <v>247</v>
      </c>
      <c r="V11" s="606"/>
      <c r="W11" s="606"/>
      <c r="X11" s="606"/>
    </row>
    <row r="12" spans="1:24" ht="21" customHeight="1" x14ac:dyDescent="0.25">
      <c r="A12" s="120"/>
      <c r="B12" s="324" t="s">
        <v>200</v>
      </c>
      <c r="C12" s="601"/>
      <c r="D12" s="607"/>
      <c r="E12" s="607"/>
      <c r="F12" s="607"/>
      <c r="G12" s="607"/>
      <c r="H12" s="607"/>
      <c r="I12" s="607"/>
      <c r="J12" s="607"/>
      <c r="K12" s="121">
        <v>0</v>
      </c>
      <c r="L12" s="126"/>
      <c r="M12" s="127"/>
      <c r="N12" s="127"/>
      <c r="O12" s="128"/>
      <c r="Q12" s="608" t="s">
        <v>248</v>
      </c>
      <c r="R12" s="608"/>
      <c r="S12" s="609" t="s">
        <v>266</v>
      </c>
      <c r="T12" s="609"/>
      <c r="U12" s="608" t="s">
        <v>248</v>
      </c>
      <c r="V12" s="608"/>
      <c r="W12" s="609" t="s">
        <v>266</v>
      </c>
      <c r="X12" s="609"/>
    </row>
    <row r="13" spans="1:24" ht="21" customHeight="1" x14ac:dyDescent="0.25">
      <c r="A13" s="120" t="s">
        <v>267</v>
      </c>
      <c r="B13" s="322"/>
      <c r="C13" s="586" t="s">
        <v>268</v>
      </c>
      <c r="D13" s="587"/>
      <c r="E13" s="587"/>
      <c r="F13" s="587"/>
      <c r="G13" s="587"/>
      <c r="H13" s="587"/>
      <c r="I13" s="587"/>
      <c r="J13" s="587"/>
      <c r="K13" s="121"/>
      <c r="L13" s="126"/>
      <c r="M13" s="127"/>
      <c r="N13" s="127"/>
      <c r="O13" s="128"/>
      <c r="Q13" s="595" t="s">
        <v>253</v>
      </c>
      <c r="R13" s="595"/>
      <c r="S13" s="596">
        <v>804000</v>
      </c>
      <c r="T13" s="596"/>
      <c r="U13" s="597" t="s">
        <v>269</v>
      </c>
      <c r="V13" s="597"/>
      <c r="W13" s="598">
        <v>260000</v>
      </c>
      <c r="X13" s="598"/>
    </row>
    <row r="14" spans="1:24" ht="21" customHeight="1" x14ac:dyDescent="0.25">
      <c r="A14" s="120"/>
      <c r="B14" s="324" t="s">
        <v>196</v>
      </c>
      <c r="C14" s="676" t="s">
        <v>441</v>
      </c>
      <c r="D14" s="600"/>
      <c r="E14" s="600"/>
      <c r="F14" s="600"/>
      <c r="G14" s="600"/>
      <c r="H14" s="600"/>
      <c r="I14" s="600"/>
      <c r="J14" s="601"/>
      <c r="K14" s="121">
        <f>3*260000</f>
        <v>780000</v>
      </c>
      <c r="L14" s="126"/>
      <c r="M14" s="127"/>
      <c r="N14" s="127"/>
      <c r="O14" s="128"/>
      <c r="Q14" s="602" t="s">
        <v>258</v>
      </c>
      <c r="R14" s="602"/>
      <c r="S14" s="603">
        <v>779000</v>
      </c>
      <c r="T14" s="603"/>
      <c r="U14" s="597"/>
      <c r="V14" s="597"/>
      <c r="W14" s="598"/>
      <c r="X14" s="598"/>
    </row>
    <row r="15" spans="1:24" ht="21" customHeight="1" x14ac:dyDescent="0.25">
      <c r="A15" s="120" t="s">
        <v>270</v>
      </c>
      <c r="B15" s="322"/>
      <c r="C15" s="586" t="s">
        <v>271</v>
      </c>
      <c r="D15" s="587"/>
      <c r="E15" s="587"/>
      <c r="F15" s="587"/>
      <c r="G15" s="587"/>
      <c r="H15" s="587"/>
      <c r="I15" s="587"/>
      <c r="J15" s="587"/>
      <c r="K15" s="121"/>
      <c r="L15" s="126"/>
      <c r="M15" s="127"/>
      <c r="N15" s="127"/>
      <c r="O15" s="128"/>
      <c r="X15" s="102"/>
    </row>
    <row r="16" spans="1:24" ht="21" customHeight="1" x14ac:dyDescent="0.25">
      <c r="A16" s="122"/>
      <c r="B16" s="324" t="s">
        <v>196</v>
      </c>
      <c r="C16" s="677" t="s">
        <v>409</v>
      </c>
      <c r="D16" s="589"/>
      <c r="E16" s="589"/>
      <c r="F16" s="589"/>
      <c r="G16" s="589"/>
      <c r="H16" s="589"/>
      <c r="I16" s="589"/>
      <c r="J16" s="590"/>
      <c r="K16" s="123">
        <f>1*779000*30%</f>
        <v>233700</v>
      </c>
      <c r="L16" s="129"/>
      <c r="M16" s="130"/>
      <c r="N16" s="130"/>
      <c r="O16" s="131"/>
      <c r="X16" s="102"/>
    </row>
    <row r="17" spans="1:25" ht="21" customHeight="1" x14ac:dyDescent="0.25">
      <c r="A17" s="591" t="s">
        <v>272</v>
      </c>
      <c r="B17" s="591"/>
      <c r="C17" s="591"/>
      <c r="D17" s="591"/>
      <c r="E17" s="591"/>
      <c r="F17" s="591"/>
      <c r="G17" s="591"/>
      <c r="H17" s="591"/>
      <c r="I17" s="591"/>
      <c r="J17" s="591"/>
      <c r="K17" s="94">
        <f>SUM(K6:K16)</f>
        <v>1013700</v>
      </c>
      <c r="L17" s="115"/>
      <c r="M17" s="116"/>
      <c r="N17" s="116"/>
      <c r="O17" s="117"/>
    </row>
    <row r="18" spans="1:25" ht="15.95" customHeight="1" x14ac:dyDescent="0.25"/>
    <row r="19" spans="1:25" ht="15.95" customHeight="1" x14ac:dyDescent="0.25">
      <c r="A19" s="592" t="s">
        <v>273</v>
      </c>
      <c r="B19" s="592"/>
      <c r="C19" s="592"/>
      <c r="D19" s="592"/>
      <c r="E19" s="592"/>
      <c r="F19" s="592"/>
      <c r="G19" s="592"/>
      <c r="H19" s="592"/>
      <c r="I19" s="592"/>
      <c r="K19" s="678" t="s">
        <v>436</v>
      </c>
      <c r="L19" s="575"/>
      <c r="M19" s="575"/>
      <c r="N19" s="575"/>
      <c r="O19" s="575"/>
    </row>
    <row r="20" spans="1:25" ht="15.95" customHeight="1" x14ac:dyDescent="0.25">
      <c r="A20" s="574" t="s">
        <v>230</v>
      </c>
      <c r="B20" s="574"/>
      <c r="C20" s="574"/>
      <c r="D20" s="574"/>
      <c r="E20" s="574"/>
      <c r="F20" s="574"/>
      <c r="G20" s="574"/>
      <c r="H20" s="574"/>
      <c r="I20" s="574"/>
      <c r="J20" s="103"/>
      <c r="K20" s="575" t="s">
        <v>274</v>
      </c>
      <c r="L20" s="575"/>
      <c r="M20" s="575"/>
      <c r="N20" s="575"/>
      <c r="O20" s="575"/>
      <c r="P20" s="104"/>
      <c r="Y20" s="104"/>
    </row>
    <row r="21" spans="1:25" ht="15.95" customHeight="1" x14ac:dyDescent="0.25"/>
    <row r="22" spans="1:25" ht="15.95" customHeight="1" x14ac:dyDescent="0.25">
      <c r="K22" s="575"/>
      <c r="L22" s="575"/>
      <c r="M22" s="575"/>
      <c r="N22" s="575"/>
      <c r="O22" s="575"/>
      <c r="X22" s="102"/>
    </row>
    <row r="23" spans="1:25" ht="15.95" customHeight="1" x14ac:dyDescent="0.25">
      <c r="X23" s="102"/>
    </row>
    <row r="24" spans="1:25" ht="15.95" customHeight="1" x14ac:dyDescent="0.25">
      <c r="X24" s="102"/>
    </row>
    <row r="25" spans="1:25" ht="15.95" customHeight="1" x14ac:dyDescent="0.25">
      <c r="A25" s="585" t="str">
        <f>RBPD1!A25</f>
        <v>Farhani Aini, S.Hut</v>
      </c>
      <c r="B25" s="585"/>
      <c r="C25" s="585"/>
      <c r="D25" s="585"/>
      <c r="E25" s="585"/>
      <c r="F25" s="585"/>
      <c r="G25" s="585"/>
      <c r="H25" s="585"/>
      <c r="I25" s="585"/>
      <c r="J25" s="583" t="s">
        <v>379</v>
      </c>
      <c r="K25" s="583"/>
      <c r="L25" s="583"/>
      <c r="M25" s="583"/>
      <c r="N25" s="583"/>
      <c r="O25" s="583"/>
      <c r="X25" s="102"/>
    </row>
    <row r="26" spans="1:25" ht="15.95" customHeight="1" x14ac:dyDescent="0.25">
      <c r="A26" s="573" t="str">
        <f>RBPD1!A26</f>
        <v>NIP. 19610812 198303 1 022</v>
      </c>
      <c r="B26" s="573"/>
      <c r="C26" s="574"/>
      <c r="D26" s="574"/>
      <c r="E26" s="574"/>
      <c r="F26" s="574"/>
      <c r="G26" s="574"/>
      <c r="H26" s="574"/>
      <c r="I26" s="574"/>
      <c r="J26" s="575" t="e">
        <f>VLOOKUP(J25,DATABASE!U69:V77,2,FALSE)</f>
        <v>#N/A</v>
      </c>
      <c r="K26" s="575"/>
      <c r="L26" s="575"/>
      <c r="M26" s="575"/>
      <c r="N26" s="575"/>
      <c r="O26" s="575"/>
      <c r="X26" s="240"/>
    </row>
    <row r="27" spans="1:25" ht="15.95" customHeight="1" x14ac:dyDescent="0.25"/>
    <row r="28" spans="1:25" ht="15.95" customHeight="1" x14ac:dyDescent="0.25">
      <c r="A28" s="106"/>
      <c r="B28" s="106"/>
      <c r="C28" s="576" t="s">
        <v>275</v>
      </c>
      <c r="D28" s="576"/>
      <c r="E28" s="576"/>
      <c r="F28" s="576"/>
      <c r="G28" s="576"/>
      <c r="H28" s="577">
        <f>K17</f>
        <v>1013700</v>
      </c>
      <c r="I28" s="576"/>
      <c r="K28" s="578" t="s">
        <v>276</v>
      </c>
      <c r="L28" s="578"/>
      <c r="M28" s="578"/>
      <c r="N28" s="107">
        <f>H28</f>
        <v>1013700</v>
      </c>
      <c r="O28" s="108"/>
    </row>
    <row r="29" spans="1:25" ht="5.25" customHeight="1" x14ac:dyDescent="0.25">
      <c r="A29" s="106"/>
      <c r="B29" s="106"/>
      <c r="C29" s="106"/>
      <c r="D29" s="106"/>
      <c r="E29" s="106"/>
      <c r="F29" s="109"/>
      <c r="G29" s="241"/>
      <c r="H29" s="241"/>
      <c r="I29" s="106"/>
    </row>
    <row r="30" spans="1:25" ht="15.95" customHeight="1" x14ac:dyDescent="0.25">
      <c r="A30" s="111"/>
      <c r="B30" s="111"/>
      <c r="C30" s="570" t="s">
        <v>277</v>
      </c>
      <c r="D30" s="570"/>
      <c r="E30" s="570"/>
      <c r="F30" s="570"/>
      <c r="G30" s="570"/>
      <c r="H30" s="570"/>
      <c r="I30" s="570"/>
      <c r="J30" s="570"/>
      <c r="K30" s="571" t="s">
        <v>278</v>
      </c>
      <c r="L30" s="571"/>
      <c r="M30" s="571"/>
      <c r="N30" s="571"/>
      <c r="O30" s="571"/>
    </row>
    <row r="31" spans="1:25" ht="15.95" customHeight="1" x14ac:dyDescent="0.25">
      <c r="A31" s="111"/>
      <c r="B31" s="111"/>
      <c r="C31" s="570" t="s">
        <v>279</v>
      </c>
      <c r="D31" s="570"/>
      <c r="E31" s="570"/>
      <c r="F31" s="570"/>
      <c r="G31" s="570"/>
      <c r="H31" s="570"/>
      <c r="I31" s="570"/>
      <c r="J31" s="570"/>
      <c r="K31" s="571" t="s">
        <v>280</v>
      </c>
      <c r="L31" s="571"/>
      <c r="M31" s="571"/>
      <c r="N31" s="571"/>
      <c r="O31" s="571"/>
    </row>
    <row r="32" spans="1:25" ht="15.95" customHeight="1" x14ac:dyDescent="0.25">
      <c r="A32" s="580" t="s">
        <v>281</v>
      </c>
      <c r="B32" s="580"/>
      <c r="C32" s="580"/>
      <c r="D32" s="580"/>
      <c r="E32" s="580"/>
      <c r="F32" s="580"/>
      <c r="G32" s="580"/>
      <c r="H32" s="580"/>
      <c r="I32" s="580"/>
      <c r="J32" s="112"/>
      <c r="K32" s="581" t="s">
        <v>282</v>
      </c>
      <c r="L32" s="581"/>
      <c r="M32" s="581"/>
      <c r="N32" s="581"/>
      <c r="O32" s="581"/>
    </row>
    <row r="33" spans="1:15" ht="15.95" customHeight="1" x14ac:dyDescent="0.25"/>
    <row r="36" spans="1:15" x14ac:dyDescent="0.25">
      <c r="A36" s="582" t="e">
        <f>SPT!#REF!</f>
        <v>#REF!</v>
      </c>
      <c r="B36" s="582"/>
      <c r="C36" s="582"/>
      <c r="D36" s="582"/>
      <c r="E36" s="582"/>
      <c r="F36" s="582"/>
      <c r="G36" s="582"/>
      <c r="H36" s="582"/>
      <c r="I36" s="582"/>
      <c r="J36" s="113"/>
      <c r="K36" s="583" t="str">
        <f>RBPD2!K36</f>
        <v>Surya Adi Winata, SE</v>
      </c>
      <c r="L36" s="583"/>
      <c r="M36" s="583"/>
      <c r="N36" s="583"/>
      <c r="O36" s="583"/>
    </row>
    <row r="37" spans="1:15" x14ac:dyDescent="0.25">
      <c r="A37" s="579" t="e">
        <f>VLOOKUP(A36,DATABASE!U2:V67,2,FALSE)</f>
        <v>#REF!</v>
      </c>
      <c r="B37" s="579"/>
      <c r="C37" s="580"/>
      <c r="D37" s="580"/>
      <c r="E37" s="580"/>
      <c r="F37" s="580"/>
      <c r="G37" s="580"/>
      <c r="H37" s="580"/>
      <c r="I37" s="580"/>
      <c r="J37" s="103"/>
      <c r="K37" s="575" t="str">
        <f>RBPD2!K37</f>
        <v>NIP. 19790625 200701 1 009</v>
      </c>
      <c r="L37" s="575"/>
      <c r="M37" s="575"/>
      <c r="N37" s="575"/>
      <c r="O37" s="575"/>
    </row>
    <row r="42" spans="1:15" x14ac:dyDescent="0.25">
      <c r="C42" s="114"/>
    </row>
  </sheetData>
  <mergeCells count="67">
    <mergeCell ref="L5:O6"/>
    <mergeCell ref="L7:O7"/>
    <mergeCell ref="A37:I37"/>
    <mergeCell ref="K37:O37"/>
    <mergeCell ref="C31:J31"/>
    <mergeCell ref="K31:O31"/>
    <mergeCell ref="A32:I32"/>
    <mergeCell ref="K32:O32"/>
    <mergeCell ref="A36:I36"/>
    <mergeCell ref="K36:O36"/>
    <mergeCell ref="C30:J30"/>
    <mergeCell ref="K30:O30"/>
    <mergeCell ref="A19:I19"/>
    <mergeCell ref="K19:O19"/>
    <mergeCell ref="A20:I20"/>
    <mergeCell ref="K20:O20"/>
    <mergeCell ref="C28:G28"/>
    <mergeCell ref="H28:I28"/>
    <mergeCell ref="K28:M28"/>
    <mergeCell ref="A17:J17"/>
    <mergeCell ref="C12:J12"/>
    <mergeCell ref="C15:J15"/>
    <mergeCell ref="C16:J16"/>
    <mergeCell ref="K22:O22"/>
    <mergeCell ref="A25:I25"/>
    <mergeCell ref="J25:O25"/>
    <mergeCell ref="A26:I26"/>
    <mergeCell ref="J26:O26"/>
    <mergeCell ref="W12:X12"/>
    <mergeCell ref="C13:J13"/>
    <mergeCell ref="Q13:R13"/>
    <mergeCell ref="S13:T13"/>
    <mergeCell ref="U13:V14"/>
    <mergeCell ref="W13:X14"/>
    <mergeCell ref="Q12:R12"/>
    <mergeCell ref="S12:T12"/>
    <mergeCell ref="U12:V12"/>
    <mergeCell ref="C14:J14"/>
    <mergeCell ref="Q14:R14"/>
    <mergeCell ref="S14:T14"/>
    <mergeCell ref="C9:J9"/>
    <mergeCell ref="C10:J10"/>
    <mergeCell ref="Q10:X10"/>
    <mergeCell ref="C11:J11"/>
    <mergeCell ref="Q11:T11"/>
    <mergeCell ref="U11:X11"/>
    <mergeCell ref="U3:X3"/>
    <mergeCell ref="C5:J5"/>
    <mergeCell ref="Q5:Q6"/>
    <mergeCell ref="R5:R6"/>
    <mergeCell ref="S5:S6"/>
    <mergeCell ref="T5:T6"/>
    <mergeCell ref="C6:J6"/>
    <mergeCell ref="W6:W7"/>
    <mergeCell ref="X6:X7"/>
    <mergeCell ref="Q3:T3"/>
    <mergeCell ref="C7:J7"/>
    <mergeCell ref="Q7:Q8"/>
    <mergeCell ref="R7:R8"/>
    <mergeCell ref="S7:S8"/>
    <mergeCell ref="T7:T8"/>
    <mergeCell ref="C8:J8"/>
    <mergeCell ref="A1:O1"/>
    <mergeCell ref="A3:A4"/>
    <mergeCell ref="K3:K4"/>
    <mergeCell ref="L3:O4"/>
    <mergeCell ref="B3:J4"/>
  </mergeCells>
  <pageMargins left="0.7" right="0.7" top="0.75" bottom="0.75" header="0.3" footer="0.3"/>
  <pageSetup paperSize="237" orientation="portrait" horizontalDpi="4294967293" r:id="rId1"/>
  <legacyDrawing r:id="rId2"/>
  <extLst>
    <ext xmlns:x14="http://schemas.microsoft.com/office/spreadsheetml/2009/9/main" uri="{CCE6A557-97BC-4b89-ADB6-D9C93CAAB3DF}">
      <x14:dataValidations xmlns:xm="http://schemas.microsoft.com/office/excel/2006/main" count="2">
        <x14:dataValidation type="list" allowBlank="1" xr:uid="{00000000-0002-0000-1C00-000000000000}">
          <x14:formula1>
            <xm:f>'D:\FILE KPHP BERAU BARAT\2019\KEGIATAN KPHP BERAU BARAT 2019\SPJ EDIT 2019\[2. RINCIAN BIAYA EDIT.xlsx]Database'!#REF!</xm:f>
          </x14:formula1>
          <xm:sqref>A36:I36</xm:sqref>
        </x14:dataValidation>
        <x14:dataValidation type="list" allowBlank="1" xr:uid="{00000000-0002-0000-1C00-000001000000}">
          <x14:formula1>
            <xm:f>DATABASE!$U$68:$U$78</xm:f>
          </x14:formula1>
          <xm:sqref>J25:O25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rgb="FF0070C0"/>
  </sheetPr>
  <dimension ref="B1:L44"/>
  <sheetViews>
    <sheetView showGridLines="0" topLeftCell="B1" zoomScaleNormal="100" workbookViewId="0">
      <selection activeCell="C4" sqref="C4:F6"/>
    </sheetView>
  </sheetViews>
  <sheetFormatPr defaultColWidth="9.140625" defaultRowHeight="15" zeroHeight="1" x14ac:dyDescent="0.25"/>
  <cols>
    <col min="1" max="1" width="9.140625" style="133"/>
    <col min="2" max="2" width="24" style="133" bestFit="1" customWidth="1"/>
    <col min="3" max="6" width="24.140625" style="135" customWidth="1"/>
    <col min="7" max="7" width="9.140625" style="133"/>
    <col min="8" max="8" width="9.140625" style="133" customWidth="1"/>
    <col min="9" max="11" width="9.140625" style="133"/>
    <col min="12" max="12" width="16.140625" style="133" customWidth="1"/>
    <col min="13" max="16384" width="9.140625" style="133"/>
  </cols>
  <sheetData>
    <row r="1" spans="2:12" ht="27.75" x14ac:dyDescent="0.45">
      <c r="B1" s="480" t="s">
        <v>284</v>
      </c>
      <c r="C1" s="480"/>
      <c r="D1" s="480"/>
      <c r="E1" s="480"/>
      <c r="F1" s="480"/>
      <c r="L1" s="134" t="s">
        <v>285</v>
      </c>
    </row>
    <row r="2" spans="2:12" ht="16.5" x14ac:dyDescent="0.3">
      <c r="L2" s="134" t="s">
        <v>286</v>
      </c>
    </row>
    <row r="3" spans="2:12" ht="19.5" x14ac:dyDescent="0.3">
      <c r="B3" s="136" t="s">
        <v>287</v>
      </c>
      <c r="C3" s="137">
        <f>RBPD3!K17</f>
        <v>1760000</v>
      </c>
      <c r="D3" s="138"/>
      <c r="E3" s="138"/>
      <c r="F3" s="138"/>
      <c r="L3" s="134" t="s">
        <v>288</v>
      </c>
    </row>
    <row r="4" spans="2:12" ht="16.5" x14ac:dyDescent="0.3">
      <c r="B4" s="481" t="s">
        <v>289</v>
      </c>
      <c r="C4" s="482" t="str">
        <f>TRIM(C17&amp;" "&amp;D17&amp;" "&amp;E17&amp;" "&amp;F17)</f>
        <v>satu juta tujuh ratus enam puluh ribu</v>
      </c>
      <c r="D4" s="482"/>
      <c r="E4" s="482"/>
      <c r="F4" s="482"/>
      <c r="L4" s="134" t="s">
        <v>290</v>
      </c>
    </row>
    <row r="5" spans="2:12" ht="16.5" x14ac:dyDescent="0.3">
      <c r="B5" s="481"/>
      <c r="C5" s="482"/>
      <c r="D5" s="482"/>
      <c r="E5" s="482"/>
      <c r="F5" s="482"/>
      <c r="L5" s="134" t="s">
        <v>291</v>
      </c>
    </row>
    <row r="6" spans="2:12" ht="16.5" x14ac:dyDescent="0.3">
      <c r="B6" s="481"/>
      <c r="C6" s="482"/>
      <c r="D6" s="482"/>
      <c r="E6" s="482"/>
      <c r="F6" s="482"/>
      <c r="L6" s="134" t="s">
        <v>292</v>
      </c>
    </row>
    <row r="7" spans="2:12" ht="16.5" x14ac:dyDescent="0.3">
      <c r="L7" s="134" t="s">
        <v>293</v>
      </c>
    </row>
    <row r="8" spans="2:12" ht="17.25" thickBot="1" x14ac:dyDescent="0.35">
      <c r="L8" s="134" t="s">
        <v>294</v>
      </c>
    </row>
    <row r="9" spans="2:12" ht="33.75" thickTop="1" thickBot="1" x14ac:dyDescent="0.35">
      <c r="B9" s="139" t="s">
        <v>189</v>
      </c>
      <c r="C9" s="140" t="s">
        <v>295</v>
      </c>
      <c r="D9" s="140" t="s">
        <v>296</v>
      </c>
      <c r="E9" s="141" t="s">
        <v>297</v>
      </c>
      <c r="F9" s="142" t="s">
        <v>298</v>
      </c>
      <c r="L9" s="134" t="s">
        <v>299</v>
      </c>
    </row>
    <row r="10" spans="2:12" ht="18" thickTop="1" thickBot="1" x14ac:dyDescent="0.35">
      <c r="B10" s="143" t="s">
        <v>300</v>
      </c>
      <c r="C10" s="144">
        <v>1</v>
      </c>
      <c r="D10" s="144">
        <v>4</v>
      </c>
      <c r="E10" s="144">
        <v>7</v>
      </c>
      <c r="F10" s="145">
        <v>10</v>
      </c>
      <c r="L10" s="134" t="s">
        <v>301</v>
      </c>
    </row>
    <row r="11" spans="2:12" ht="18" thickTop="1" thickBot="1" x14ac:dyDescent="0.35">
      <c r="B11" s="146" t="s">
        <v>302</v>
      </c>
      <c r="C11" s="147">
        <v>3</v>
      </c>
      <c r="D11" s="147">
        <v>3</v>
      </c>
      <c r="E11" s="147">
        <v>3</v>
      </c>
      <c r="F11" s="148">
        <v>3</v>
      </c>
      <c r="L11" s="134" t="s">
        <v>303</v>
      </c>
    </row>
    <row r="12" spans="2:12" ht="18" thickTop="1" thickBot="1" x14ac:dyDescent="0.35">
      <c r="B12" s="149" t="s">
        <v>304</v>
      </c>
      <c r="C12" s="150">
        <f>--MID(TEXT(TRUNC(N($C$3),0),REPT(0,12)),C10,C11)</f>
        <v>0</v>
      </c>
      <c r="D12" s="150">
        <f>--MID(TEXT(TRUNC(N($C$3),0),REPT(0,12)),D10,D11)</f>
        <v>1</v>
      </c>
      <c r="E12" s="150">
        <f>--MID(TEXT(TRUNC(N($C$3),0),REPT(0,12)),E10,E11)</f>
        <v>760</v>
      </c>
      <c r="F12" s="151">
        <f>--MID(TEXT(TRUNC(N($C$3),0),REPT(0,12)),F10,F11)</f>
        <v>0</v>
      </c>
      <c r="L12" s="134" t="s">
        <v>305</v>
      </c>
    </row>
    <row r="13" spans="2:12" ht="17.25" thickTop="1" x14ac:dyDescent="0.3">
      <c r="B13" s="152" t="s">
        <v>306</v>
      </c>
      <c r="C13" s="153">
        <f>N("Ambil angka Milyar")
+--MID(TEXT(N(C$12),REPT(0,3)),1,1)</f>
        <v>0</v>
      </c>
      <c r="D13" s="153">
        <f>--MID(TEXT(N(D$12),REPT(0,3)),1,1)</f>
        <v>0</v>
      </c>
      <c r="E13" s="153">
        <f>--MID(TEXT(N(E$12),REPT(0,3)),1,1)</f>
        <v>7</v>
      </c>
      <c r="F13" s="153">
        <f>--MID(TEXT(N(F$12),REPT(0,3)),1,1)</f>
        <v>0</v>
      </c>
      <c r="L13" s="134" t="s">
        <v>307</v>
      </c>
    </row>
    <row r="14" spans="2:12" ht="16.5" x14ac:dyDescent="0.3">
      <c r="B14" s="154" t="s">
        <v>308</v>
      </c>
      <c r="C14" s="155">
        <f>N("Bila digit pertama angka puluhan &gt; 1 MAKA hasilkan 1 digit angka depannya BILA TIDAK hasilkan Nol")
+IF(--MID(TEXT(N(C$12),REPT(0,3)),2,1)&gt;1,--MID(TEXT(N(C$12),REPT(0,3)),2,1),0)</f>
        <v>0</v>
      </c>
      <c r="D14" s="155">
        <f>N("Bila digit pertama angka puluhan &gt; 1 MAKA hasilkan 1 digit angka depannya BILA TIDAK hasilkan Nol")
+IF(--MID(TEXT(N(D$12),REPT(0,3)),2,1)&gt;1,--MID(TEXT(N(D$12),REPT(0,3)),2,1),0)</f>
        <v>0</v>
      </c>
      <c r="E14" s="155">
        <f>N("Bila digit pertama angka puluhan &gt; 1 MAKA hasilkan 1 digit angka depannya BILA TIDAK hasilkan Nol")
+IF(--MID(TEXT(N(E$12),REPT(0,3)),2,1)&gt;1,--MID(TEXT(N(E$12),REPT(0,3)),2,1),0)</f>
        <v>6</v>
      </c>
      <c r="F14" s="155">
        <f>N("Bila digit pertama angka puluhan &gt; 1 MAKA hasilkan 1 digit angka depannya BILA TIDAK hasilkan Nol")
+IF(--MID(TEXT(N(F$12),REPT(0,3)),2,1)&gt;1,--MID(TEXT(N(F$12),REPT(0,3)),2,1),0)</f>
        <v>0</v>
      </c>
      <c r="L14" s="134" t="s">
        <v>309</v>
      </c>
    </row>
    <row r="15" spans="2:12" ht="16.5" x14ac:dyDescent="0.3">
      <c r="B15" s="154" t="s">
        <v>310</v>
      </c>
      <c r="C15" s="155">
        <f>N("Bila 2 digit terakhir &gt; 19 MAKA hasilkan 1 digit terakhir BILA TIDAK hasilkan 2 digit terakhir")
+IF(--MID(TEXT(N(C$12),REPT(0,3)),2,2)&gt;19,--MID(TEXT(N(C$12),REPT(0,3)),3,1),--MID(TEXT(N(C$12),REPT(0,3)),2,2))</f>
        <v>0</v>
      </c>
      <c r="D15" s="155">
        <f>N("Bila 2 digit terakhir &gt; 19 MAKA hasilkan 1 digit terakhir BILA TIDAK hasilkan 2 digit terakhir")
+IF(--MID(TEXT(N(D$12),REPT(0,3)),2,2)&gt;19,--MID(TEXT(N(D$12),REPT(0,3)),3,1),--MID(TEXT(N(D$12),REPT(0,3)),2,2))</f>
        <v>1</v>
      </c>
      <c r="E15" s="155">
        <f>N("Bila 2 digit terakhir &gt; 19 MAKA hasilkan 1 digit terakhir BILA TIDAK hasilkan 2 digit terakhir")
+IF(--MID(TEXT(N(E$12),REPT(0,3)),2,2)&gt;19,--MID(TEXT(N(E$12),REPT(0,3)),3,1),--MID(TEXT(N(E$12),REPT(0,3)),2,2))</f>
        <v>0</v>
      </c>
      <c r="F15" s="155">
        <f>N("Bila 2 digit terakhir &gt; 19 MAKA hasilkan 1 digit terakhir BILA TIDAK hasilkan 2 digit terakhir")
+IF(--MID(TEXT(N(F$12),REPT(0,3)),2,2)&gt;19,--MID(TEXT(N(F$12),REPT(0,3)),3,1),--MID(TEXT(N(F$12),REPT(0,3)),2,2))</f>
        <v>0</v>
      </c>
      <c r="L15" s="134" t="s">
        <v>311</v>
      </c>
    </row>
    <row r="16" spans="2:12" ht="49.5" customHeight="1" x14ac:dyDescent="0.3">
      <c r="B16" s="156" t="s">
        <v>312</v>
      </c>
      <c r="C16" s="157" t="str">
        <f>IF(C13=0," ",VLOOKUP(C13,tblTerbilang34[],2,0)&amp;" ratus ")
&amp;IF(C14=0," ",VLOOKUP(C14,tblTerbilang34[],2,0)&amp;" puluh ")
&amp;IF(C15=0," ",VLOOKUP(C15,tblTerbilang34[],2,0))
&amp;IF(SUM(C13:C15)=0," "," milyar ")</f>
        <v xml:space="preserve">    </v>
      </c>
      <c r="D16" s="157" t="str">
        <f>IF(D13=0," ",VLOOKUP(D13,tblTerbilang34[],2,0)&amp;" ratus ")
&amp;IF(D14=0," ",VLOOKUP(D14,tblTerbilang34[],2,0)&amp;" puluh ")
&amp;IF(D15=0," ",VLOOKUP(D15,tblTerbilang34[],2,0))
&amp;IF(SUM(D13:D15)=0," "," juta ")</f>
        <v xml:space="preserve">  satu juta </v>
      </c>
      <c r="E16" s="157" t="str">
        <f>IF(E13=0," ",VLOOKUP(E13,tblTerbilang34[],2,0)&amp;" ratus ")
&amp;IF(E14=0," ",VLOOKUP(E14,tblTerbilang34[],2,0)&amp;" puluh ")
&amp;IF(E15=0," ",VLOOKUP(E15,tblTerbilang34[],2,0))
&amp;IF(SUM(E13:E15)=0," "," ribu ")</f>
        <v xml:space="preserve">tujuh ratus enam puluh   ribu </v>
      </c>
      <c r="F16" s="157" t="str">
        <f>IF(F13=0," ",VLOOKUP(F13,tblTerbilang34[],2,0)&amp;" ratus ")
&amp;IF(F14=0," ",VLOOKUP(F14,tblTerbilang34[],2,0)&amp;" puluh ")
&amp;IF(F15=0," ",VLOOKUP(F15,tblTerbilang34[],2,0)&amp;" ")</f>
        <v xml:space="preserve">   </v>
      </c>
      <c r="L16" s="134" t="s">
        <v>313</v>
      </c>
    </row>
    <row r="17" spans="2:12" ht="49.5" customHeight="1" x14ac:dyDescent="0.3">
      <c r="B17" s="158" t="s">
        <v>314</v>
      </c>
      <c r="C17" s="159" t="str">
        <f>TRIM(SUBSTITUTE(SUBSTITUTE(SUBSTITUTE(TRIM(C16),"satu ribu"," seribu "),"satu ratus"," seratus "),"satu puluh"," sepuluh "))</f>
        <v/>
      </c>
      <c r="D17" s="159" t="str">
        <f>TRIM(SUBSTITUTE(SUBSTITUTE(SUBSTITUTE(TRIM(D16),"satu ribu"," seribu "),"satu ratus"," seratus "),"satu puluh"," sepuluh "))</f>
        <v>satu juta</v>
      </c>
      <c r="E17" s="159" t="str">
        <f>TRIM(SUBSTITUTE(SUBSTITUTE(SUBSTITUTE(TRIM(E16),"satu ribu"," satu ribu "),"satu ratus"," seratus "),"satu puluh"," sepuluh "))</f>
        <v>tujuh ratus enam puluh ribu</v>
      </c>
      <c r="F17" s="159" t="str">
        <f>TRIM(SUBSTITUTE(SUBSTITUTE(SUBSTITUTE(TRIM(F16),"satu ribu"," seribu "),"satu ratus"," seratus "),"satu puluh"," sepuluh "))</f>
        <v/>
      </c>
      <c r="L17" s="134" t="s">
        <v>315</v>
      </c>
    </row>
    <row r="18" spans="2:12" ht="16.5" x14ac:dyDescent="0.3">
      <c r="L18" s="134" t="s">
        <v>316</v>
      </c>
    </row>
    <row r="19" spans="2:12" ht="16.5" x14ac:dyDescent="0.3">
      <c r="L19" s="134" t="s">
        <v>317</v>
      </c>
    </row>
    <row r="20" spans="2:12" ht="16.5" x14ac:dyDescent="0.3">
      <c r="L20" s="134" t="s">
        <v>318</v>
      </c>
    </row>
    <row r="21" spans="2:12" ht="15" hidden="1" customHeight="1" x14ac:dyDescent="0.25"/>
    <row r="22" spans="2:12" ht="15" hidden="1" customHeight="1" x14ac:dyDescent="0.25"/>
    <row r="23" spans="2:12" ht="15" hidden="1" customHeight="1" x14ac:dyDescent="0.25"/>
    <row r="24" spans="2:12" ht="15" hidden="1" customHeight="1" x14ac:dyDescent="0.25">
      <c r="B24" s="160" t="s">
        <v>319</v>
      </c>
      <c r="C24" s="161" t="s">
        <v>289</v>
      </c>
    </row>
    <row r="25" spans="2:12" hidden="1" x14ac:dyDescent="0.25">
      <c r="B25" s="133">
        <v>0</v>
      </c>
    </row>
    <row r="26" spans="2:12" hidden="1" x14ac:dyDescent="0.25">
      <c r="B26" s="133">
        <v>1</v>
      </c>
      <c r="C26" s="135" t="s">
        <v>320</v>
      </c>
    </row>
    <row r="27" spans="2:12" hidden="1" x14ac:dyDescent="0.25">
      <c r="B27" s="133">
        <v>2</v>
      </c>
      <c r="C27" s="135" t="s">
        <v>321</v>
      </c>
    </row>
    <row r="28" spans="2:12" hidden="1" x14ac:dyDescent="0.25">
      <c r="B28" s="133">
        <v>3</v>
      </c>
      <c r="C28" s="135" t="s">
        <v>322</v>
      </c>
    </row>
    <row r="29" spans="2:12" hidden="1" x14ac:dyDescent="0.25">
      <c r="B29" s="133">
        <v>4</v>
      </c>
      <c r="C29" s="135" t="s">
        <v>323</v>
      </c>
    </row>
    <row r="30" spans="2:12" hidden="1" x14ac:dyDescent="0.25">
      <c r="B30" s="133">
        <v>5</v>
      </c>
      <c r="C30" s="135" t="s">
        <v>324</v>
      </c>
    </row>
    <row r="31" spans="2:12" hidden="1" x14ac:dyDescent="0.25">
      <c r="B31" s="133">
        <v>6</v>
      </c>
      <c r="C31" s="135" t="s">
        <v>325</v>
      </c>
    </row>
    <row r="32" spans="2:12" hidden="1" x14ac:dyDescent="0.25">
      <c r="B32" s="133">
        <v>7</v>
      </c>
      <c r="C32" s="135" t="s">
        <v>326</v>
      </c>
    </row>
    <row r="33" spans="2:3" hidden="1" x14ac:dyDescent="0.25">
      <c r="B33" s="133">
        <v>8</v>
      </c>
      <c r="C33" s="135" t="s">
        <v>327</v>
      </c>
    </row>
    <row r="34" spans="2:3" hidden="1" x14ac:dyDescent="0.25">
      <c r="B34" s="133">
        <v>9</v>
      </c>
      <c r="C34" s="135" t="s">
        <v>328</v>
      </c>
    </row>
    <row r="35" spans="2:3" hidden="1" x14ac:dyDescent="0.25">
      <c r="B35" s="133">
        <v>10</v>
      </c>
      <c r="C35" s="135" t="s">
        <v>329</v>
      </c>
    </row>
    <row r="36" spans="2:3" hidden="1" x14ac:dyDescent="0.25">
      <c r="B36" s="133">
        <v>11</v>
      </c>
      <c r="C36" s="135" t="s">
        <v>330</v>
      </c>
    </row>
    <row r="37" spans="2:3" hidden="1" x14ac:dyDescent="0.25">
      <c r="B37" s="133">
        <v>12</v>
      </c>
      <c r="C37" s="135" t="s">
        <v>331</v>
      </c>
    </row>
    <row r="38" spans="2:3" hidden="1" x14ac:dyDescent="0.25">
      <c r="B38" s="133">
        <v>13</v>
      </c>
      <c r="C38" s="135" t="s">
        <v>332</v>
      </c>
    </row>
    <row r="39" spans="2:3" hidden="1" x14ac:dyDescent="0.25">
      <c r="B39" s="133">
        <v>14</v>
      </c>
      <c r="C39" s="135" t="s">
        <v>333</v>
      </c>
    </row>
    <row r="40" spans="2:3" hidden="1" x14ac:dyDescent="0.25">
      <c r="B40" s="133">
        <v>15</v>
      </c>
      <c r="C40" s="135" t="s">
        <v>334</v>
      </c>
    </row>
    <row r="41" spans="2:3" hidden="1" x14ac:dyDescent="0.25">
      <c r="B41" s="133">
        <v>16</v>
      </c>
      <c r="C41" s="135" t="s">
        <v>335</v>
      </c>
    </row>
    <row r="42" spans="2:3" hidden="1" x14ac:dyDescent="0.25">
      <c r="B42" s="133">
        <v>17</v>
      </c>
      <c r="C42" s="135" t="s">
        <v>336</v>
      </c>
    </row>
    <row r="43" spans="2:3" hidden="1" x14ac:dyDescent="0.25">
      <c r="B43" s="133">
        <v>18</v>
      </c>
      <c r="C43" s="135" t="s">
        <v>337</v>
      </c>
    </row>
    <row r="44" spans="2:3" hidden="1" x14ac:dyDescent="0.25">
      <c r="B44" s="133">
        <v>19</v>
      </c>
      <c r="C44" s="135" t="s">
        <v>338</v>
      </c>
    </row>
  </sheetData>
  <mergeCells count="3">
    <mergeCell ref="B1:F1"/>
    <mergeCell ref="B4:B6"/>
    <mergeCell ref="C4:F6"/>
  </mergeCells>
  <pageMargins left="0.7" right="0.7" top="0.75" bottom="0.75" header="0.3" footer="0.3"/>
  <pageSetup orientation="portrait" horizontalDpi="300" verticalDpi="300" r:id="rId1"/>
  <picture r:id="rId2"/>
  <tableParts count="1">
    <tablePart r:id="rId3"/>
  </tableParts>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tabColor rgb="FF92D050"/>
    <pageSetUpPr fitToPage="1"/>
  </sheetPr>
  <dimension ref="A1:Y42"/>
  <sheetViews>
    <sheetView topLeftCell="A10" zoomScaleNormal="100" workbookViewId="0">
      <selection activeCell="K19" sqref="K19:O19"/>
    </sheetView>
  </sheetViews>
  <sheetFormatPr defaultColWidth="8.7109375" defaultRowHeight="15" x14ac:dyDescent="0.25"/>
  <cols>
    <col min="1" max="1" width="4.85546875" style="90" customWidth="1"/>
    <col min="2" max="2" width="3.5703125" style="90" customWidth="1"/>
    <col min="3" max="3" width="14.5703125" style="90" customWidth="1"/>
    <col min="4" max="4" width="1.7109375" style="90" customWidth="1"/>
    <col min="5" max="5" width="2.5703125" style="90" customWidth="1"/>
    <col min="6" max="6" width="3.42578125" style="90" customWidth="1"/>
    <col min="7" max="7" width="3.28515625" style="90" customWidth="1"/>
    <col min="8" max="8" width="5.42578125" style="90" customWidth="1"/>
    <col min="9" max="9" width="6.140625" style="90" customWidth="1"/>
    <col min="10" max="10" width="2.42578125" style="90" customWidth="1"/>
    <col min="11" max="11" width="12.85546875" style="90" customWidth="1"/>
    <col min="12" max="12" width="7.7109375" style="90" customWidth="1"/>
    <col min="13" max="13" width="5.5703125" style="90" customWidth="1"/>
    <col min="14" max="14" width="12.7109375" style="90" customWidth="1"/>
    <col min="15" max="15" width="3.42578125" style="90" customWidth="1"/>
    <col min="16" max="16" width="7.42578125" style="90" customWidth="1"/>
    <col min="17" max="17" width="8" style="90" customWidth="1"/>
    <col min="18" max="18" width="11.42578125" style="90" customWidth="1"/>
    <col min="19" max="19" width="8.140625" style="90" customWidth="1"/>
    <col min="20" max="20" width="14" style="90" customWidth="1"/>
    <col min="21" max="21" width="7.85546875" style="90" customWidth="1"/>
    <col min="22" max="22" width="12.85546875" style="90" customWidth="1"/>
    <col min="23" max="23" width="8.140625" style="90" customWidth="1"/>
    <col min="24" max="24" width="14.140625" style="90" customWidth="1"/>
    <col min="25" max="25" width="12.85546875" style="90" bestFit="1" customWidth="1"/>
    <col min="26" max="16384" width="8.7109375" style="90"/>
  </cols>
  <sheetData>
    <row r="1" spans="1:24" ht="24" customHeight="1" x14ac:dyDescent="0.35">
      <c r="A1" s="637" t="s">
        <v>241</v>
      </c>
      <c r="B1" s="637"/>
      <c r="C1" s="637"/>
      <c r="D1" s="637"/>
      <c r="E1" s="637"/>
      <c r="F1" s="637"/>
      <c r="G1" s="637"/>
      <c r="H1" s="637"/>
      <c r="I1" s="637"/>
      <c r="J1" s="637"/>
      <c r="K1" s="637"/>
      <c r="L1" s="637"/>
      <c r="M1" s="637"/>
      <c r="N1" s="637"/>
      <c r="O1" s="637"/>
    </row>
    <row r="2" spans="1:24" ht="15.75" customHeight="1" x14ac:dyDescent="0.25"/>
    <row r="3" spans="1:24" ht="20.100000000000001" customHeight="1" x14ac:dyDescent="0.25">
      <c r="A3" s="638" t="s">
        <v>242</v>
      </c>
      <c r="B3" s="648" t="s">
        <v>243</v>
      </c>
      <c r="C3" s="649"/>
      <c r="D3" s="649"/>
      <c r="E3" s="649"/>
      <c r="F3" s="649"/>
      <c r="G3" s="649"/>
      <c r="H3" s="649"/>
      <c r="I3" s="649"/>
      <c r="J3" s="650"/>
      <c r="K3" s="640" t="s">
        <v>244</v>
      </c>
      <c r="L3" s="642" t="s">
        <v>245</v>
      </c>
      <c r="M3" s="643"/>
      <c r="N3" s="643"/>
      <c r="O3" s="644"/>
      <c r="Q3" s="630" t="s">
        <v>246</v>
      </c>
      <c r="R3" s="631"/>
      <c r="S3" s="631"/>
      <c r="T3" s="632"/>
      <c r="U3" s="624" t="s">
        <v>247</v>
      </c>
      <c r="V3" s="625"/>
      <c r="W3" s="625"/>
      <c r="X3" s="626"/>
    </row>
    <row r="4" spans="1:24" ht="20.100000000000001" customHeight="1" x14ac:dyDescent="0.25">
      <c r="A4" s="639"/>
      <c r="B4" s="651"/>
      <c r="C4" s="652"/>
      <c r="D4" s="652"/>
      <c r="E4" s="652"/>
      <c r="F4" s="652"/>
      <c r="G4" s="652"/>
      <c r="H4" s="652"/>
      <c r="I4" s="652"/>
      <c r="J4" s="653"/>
      <c r="K4" s="641"/>
      <c r="L4" s="645"/>
      <c r="M4" s="646"/>
      <c r="N4" s="646"/>
      <c r="O4" s="647"/>
      <c r="Q4" s="396" t="s">
        <v>248</v>
      </c>
      <c r="R4" s="92" t="s">
        <v>249</v>
      </c>
      <c r="S4" s="397" t="s">
        <v>248</v>
      </c>
      <c r="T4" s="397" t="s">
        <v>250</v>
      </c>
      <c r="U4" s="92" t="s">
        <v>248</v>
      </c>
      <c r="V4" s="92" t="s">
        <v>249</v>
      </c>
      <c r="W4" s="397" t="s">
        <v>248</v>
      </c>
      <c r="X4" s="397" t="s">
        <v>251</v>
      </c>
    </row>
    <row r="5" spans="1:24" ht="21" customHeight="1" x14ac:dyDescent="0.25">
      <c r="A5" s="118" t="s">
        <v>127</v>
      </c>
      <c r="B5" s="323"/>
      <c r="C5" s="627" t="s">
        <v>252</v>
      </c>
      <c r="D5" s="628"/>
      <c r="E5" s="628"/>
      <c r="F5" s="628"/>
      <c r="G5" s="628"/>
      <c r="H5" s="628"/>
      <c r="I5" s="628"/>
      <c r="J5" s="628"/>
      <c r="K5" s="119"/>
      <c r="L5" s="654" t="str">
        <f>RBPD1!L5</f>
        <v>Ongkos Perjalanan Dinas dalam Daerah Sesuai SPT</v>
      </c>
      <c r="M5" s="655"/>
      <c r="N5" s="655"/>
      <c r="O5" s="656"/>
      <c r="Q5" s="629" t="s">
        <v>253</v>
      </c>
      <c r="R5" s="610">
        <v>804000</v>
      </c>
      <c r="S5" s="629" t="s">
        <v>254</v>
      </c>
      <c r="T5" s="610">
        <v>610000</v>
      </c>
      <c r="U5" s="95" t="s">
        <v>255</v>
      </c>
      <c r="V5" s="398">
        <v>850000</v>
      </c>
      <c r="W5" s="399" t="s">
        <v>255</v>
      </c>
      <c r="X5" s="398">
        <v>1100000</v>
      </c>
    </row>
    <row r="6" spans="1:24" ht="21" customHeight="1" x14ac:dyDescent="0.25">
      <c r="A6" s="120"/>
      <c r="B6" s="324" t="s">
        <v>196</v>
      </c>
      <c r="C6" s="600"/>
      <c r="D6" s="600"/>
      <c r="E6" s="600"/>
      <c r="F6" s="600"/>
      <c r="G6" s="600"/>
      <c r="H6" s="600"/>
      <c r="I6" s="600"/>
      <c r="J6" s="601"/>
      <c r="K6" s="121">
        <v>0</v>
      </c>
      <c r="L6" s="657"/>
      <c r="M6" s="658"/>
      <c r="N6" s="658"/>
      <c r="O6" s="659"/>
      <c r="Q6" s="629"/>
      <c r="R6" s="610"/>
      <c r="S6" s="629"/>
      <c r="T6" s="610"/>
      <c r="U6" s="95" t="s">
        <v>256</v>
      </c>
      <c r="V6" s="398">
        <v>650000</v>
      </c>
      <c r="W6" s="629" t="s">
        <v>257</v>
      </c>
      <c r="X6" s="633">
        <v>725000</v>
      </c>
    </row>
    <row r="7" spans="1:24" ht="26.45" customHeight="1" x14ac:dyDescent="0.25">
      <c r="A7" s="120"/>
      <c r="B7" s="324" t="s">
        <v>198</v>
      </c>
      <c r="C7" s="600"/>
      <c r="D7" s="600"/>
      <c r="E7" s="600"/>
      <c r="F7" s="600"/>
      <c r="G7" s="600"/>
      <c r="H7" s="600"/>
      <c r="I7" s="600"/>
      <c r="J7" s="601"/>
      <c r="K7" s="121">
        <v>0</v>
      </c>
      <c r="L7" s="667" t="str">
        <f>RBPD1!L7</f>
        <v>Nomor : 090/ 131 /KPHP/BU-II/2022</v>
      </c>
      <c r="M7" s="668"/>
      <c r="N7" s="668"/>
      <c r="O7" s="669"/>
      <c r="Q7" s="634" t="s">
        <v>258</v>
      </c>
      <c r="R7" s="610">
        <v>779000</v>
      </c>
      <c r="S7" s="629" t="s">
        <v>259</v>
      </c>
      <c r="T7" s="610">
        <v>585000</v>
      </c>
      <c r="U7" s="95" t="s">
        <v>260</v>
      </c>
      <c r="V7" s="398">
        <v>550000</v>
      </c>
      <c r="W7" s="629"/>
      <c r="X7" s="633"/>
    </row>
    <row r="8" spans="1:24" ht="21" customHeight="1" x14ac:dyDescent="0.25">
      <c r="A8" s="120"/>
      <c r="B8" s="324" t="s">
        <v>200</v>
      </c>
      <c r="C8" s="612"/>
      <c r="D8" s="612"/>
      <c r="E8" s="612"/>
      <c r="F8" s="612"/>
      <c r="G8" s="612"/>
      <c r="H8" s="612"/>
      <c r="I8" s="612"/>
      <c r="J8" s="613"/>
      <c r="K8" s="121">
        <v>0</v>
      </c>
      <c r="L8" s="126"/>
      <c r="M8" s="127"/>
      <c r="N8" s="127"/>
      <c r="O8" s="128"/>
      <c r="Q8" s="635"/>
      <c r="R8" s="611"/>
      <c r="S8" s="636"/>
      <c r="T8" s="611"/>
      <c r="U8" s="98" t="s">
        <v>261</v>
      </c>
      <c r="V8" s="99">
        <v>550000</v>
      </c>
      <c r="W8" s="400" t="s">
        <v>262</v>
      </c>
      <c r="X8" s="99">
        <v>650000</v>
      </c>
    </row>
    <row r="9" spans="1:24" ht="21" customHeight="1" x14ac:dyDescent="0.25">
      <c r="A9" s="120" t="s">
        <v>263</v>
      </c>
      <c r="B9" s="322"/>
      <c r="C9" s="612" t="s">
        <v>264</v>
      </c>
      <c r="D9" s="612"/>
      <c r="E9" s="612"/>
      <c r="F9" s="612"/>
      <c r="G9" s="612"/>
      <c r="H9" s="612"/>
      <c r="I9" s="612"/>
      <c r="J9" s="613"/>
      <c r="K9" s="121"/>
      <c r="L9" s="126"/>
      <c r="M9" s="127"/>
      <c r="N9" s="127"/>
      <c r="O9" s="128"/>
      <c r="R9" s="101"/>
      <c r="S9" s="101"/>
      <c r="T9" s="101"/>
      <c r="U9" s="101"/>
      <c r="V9" s="101"/>
      <c r="W9" s="101"/>
      <c r="X9" s="102"/>
    </row>
    <row r="10" spans="1:24" ht="21" customHeight="1" x14ac:dyDescent="0.25">
      <c r="A10" s="120"/>
      <c r="B10" s="324" t="s">
        <v>196</v>
      </c>
      <c r="C10" s="600"/>
      <c r="D10" s="600"/>
      <c r="E10" s="600"/>
      <c r="F10" s="600"/>
      <c r="G10" s="600"/>
      <c r="H10" s="600"/>
      <c r="I10" s="600"/>
      <c r="J10" s="601"/>
      <c r="K10" s="121">
        <v>0</v>
      </c>
      <c r="L10" s="126"/>
      <c r="M10" s="127"/>
      <c r="N10" s="127"/>
      <c r="O10" s="128"/>
      <c r="Q10" s="614" t="s">
        <v>265</v>
      </c>
      <c r="R10" s="614"/>
      <c r="S10" s="614"/>
      <c r="T10" s="614"/>
      <c r="U10" s="614"/>
      <c r="V10" s="614"/>
      <c r="W10" s="614"/>
      <c r="X10" s="614"/>
    </row>
    <row r="11" spans="1:24" ht="21" customHeight="1" x14ac:dyDescent="0.25">
      <c r="A11" s="120"/>
      <c r="B11" s="324" t="s">
        <v>198</v>
      </c>
      <c r="C11" s="600"/>
      <c r="D11" s="600"/>
      <c r="E11" s="600"/>
      <c r="F11" s="600"/>
      <c r="G11" s="600"/>
      <c r="H11" s="600"/>
      <c r="I11" s="600"/>
      <c r="J11" s="601"/>
      <c r="K11" s="121">
        <v>0</v>
      </c>
      <c r="L11" s="126"/>
      <c r="M11" s="127"/>
      <c r="N11" s="127"/>
      <c r="O11" s="128"/>
      <c r="Q11" s="605" t="s">
        <v>246</v>
      </c>
      <c r="R11" s="605"/>
      <c r="S11" s="605"/>
      <c r="T11" s="605"/>
      <c r="U11" s="606" t="s">
        <v>247</v>
      </c>
      <c r="V11" s="606"/>
      <c r="W11" s="606"/>
      <c r="X11" s="606"/>
    </row>
    <row r="12" spans="1:24" ht="21" customHeight="1" x14ac:dyDescent="0.25">
      <c r="A12" s="120"/>
      <c r="B12" s="324" t="s">
        <v>200</v>
      </c>
      <c r="C12" s="601"/>
      <c r="D12" s="607"/>
      <c r="E12" s="607"/>
      <c r="F12" s="607"/>
      <c r="G12" s="607"/>
      <c r="H12" s="607"/>
      <c r="I12" s="607"/>
      <c r="J12" s="607"/>
      <c r="K12" s="121">
        <v>0</v>
      </c>
      <c r="L12" s="126"/>
      <c r="M12" s="127"/>
      <c r="N12" s="127"/>
      <c r="O12" s="128"/>
      <c r="Q12" s="608" t="s">
        <v>248</v>
      </c>
      <c r="R12" s="608"/>
      <c r="S12" s="609" t="s">
        <v>266</v>
      </c>
      <c r="T12" s="609"/>
      <c r="U12" s="608" t="s">
        <v>248</v>
      </c>
      <c r="V12" s="608"/>
      <c r="W12" s="609" t="s">
        <v>266</v>
      </c>
      <c r="X12" s="609"/>
    </row>
    <row r="13" spans="1:24" ht="21" customHeight="1" x14ac:dyDescent="0.25">
      <c r="A13" s="120" t="s">
        <v>267</v>
      </c>
      <c r="B13" s="322"/>
      <c r="C13" s="586" t="s">
        <v>268</v>
      </c>
      <c r="D13" s="587"/>
      <c r="E13" s="587"/>
      <c r="F13" s="587"/>
      <c r="G13" s="587"/>
      <c r="H13" s="587"/>
      <c r="I13" s="587"/>
      <c r="J13" s="587"/>
      <c r="K13" s="121"/>
      <c r="L13" s="126"/>
      <c r="M13" s="127"/>
      <c r="N13" s="127"/>
      <c r="O13" s="128"/>
      <c r="Q13" s="595" t="s">
        <v>253</v>
      </c>
      <c r="R13" s="595"/>
      <c r="S13" s="596">
        <v>804000</v>
      </c>
      <c r="T13" s="596"/>
      <c r="U13" s="597" t="s">
        <v>269</v>
      </c>
      <c r="V13" s="597"/>
      <c r="W13" s="598">
        <v>260000</v>
      </c>
      <c r="X13" s="598"/>
    </row>
    <row r="14" spans="1:24" ht="21" customHeight="1" x14ac:dyDescent="0.25">
      <c r="A14" s="120"/>
      <c r="B14" s="324" t="s">
        <v>196</v>
      </c>
      <c r="C14" s="665" t="s">
        <v>505</v>
      </c>
      <c r="D14" s="600"/>
      <c r="E14" s="600"/>
      <c r="F14" s="600"/>
      <c r="G14" s="600"/>
      <c r="H14" s="600"/>
      <c r="I14" s="600"/>
      <c r="J14" s="601"/>
      <c r="K14" s="121">
        <f>4*430000</f>
        <v>1720000</v>
      </c>
      <c r="L14" s="126"/>
      <c r="M14" s="127"/>
      <c r="N14" s="127"/>
      <c r="O14" s="128"/>
      <c r="Q14" s="602" t="s">
        <v>258</v>
      </c>
      <c r="R14" s="602"/>
      <c r="S14" s="603">
        <v>779000</v>
      </c>
      <c r="T14" s="603"/>
      <c r="U14" s="597"/>
      <c r="V14" s="597"/>
      <c r="W14" s="598"/>
      <c r="X14" s="598"/>
    </row>
    <row r="15" spans="1:24" ht="21" customHeight="1" x14ac:dyDescent="0.25">
      <c r="A15" s="120" t="s">
        <v>270</v>
      </c>
      <c r="B15" s="322"/>
      <c r="C15" s="586" t="s">
        <v>271</v>
      </c>
      <c r="D15" s="587"/>
      <c r="E15" s="587"/>
      <c r="F15" s="587"/>
      <c r="G15" s="587"/>
      <c r="H15" s="587"/>
      <c r="I15" s="587"/>
      <c r="J15" s="587"/>
      <c r="K15" s="121"/>
      <c r="L15" s="126"/>
      <c r="M15" s="127"/>
      <c r="N15" s="127"/>
      <c r="O15" s="128"/>
      <c r="X15" s="102"/>
    </row>
    <row r="16" spans="1:24" ht="21" customHeight="1" x14ac:dyDescent="0.25">
      <c r="A16" s="122"/>
      <c r="B16" s="324" t="s">
        <v>196</v>
      </c>
      <c r="C16" s="666" t="s">
        <v>507</v>
      </c>
      <c r="D16" s="589"/>
      <c r="E16" s="589"/>
      <c r="F16" s="589"/>
      <c r="G16" s="589"/>
      <c r="H16" s="589"/>
      <c r="I16" s="589"/>
      <c r="J16" s="590"/>
      <c r="K16" s="123">
        <f>3*300000*30%</f>
        <v>270000</v>
      </c>
      <c r="L16" s="129"/>
      <c r="M16" s="130"/>
      <c r="N16" s="130"/>
      <c r="O16" s="131"/>
      <c r="X16" s="102"/>
    </row>
    <row r="17" spans="1:25" ht="21" customHeight="1" x14ac:dyDescent="0.25">
      <c r="A17" s="591" t="s">
        <v>272</v>
      </c>
      <c r="B17" s="591"/>
      <c r="C17" s="591"/>
      <c r="D17" s="591"/>
      <c r="E17" s="591"/>
      <c r="F17" s="591"/>
      <c r="G17" s="591"/>
      <c r="H17" s="591"/>
      <c r="I17" s="591"/>
      <c r="J17" s="591"/>
      <c r="K17" s="94">
        <f>SUM(K6:K16)</f>
        <v>1990000</v>
      </c>
      <c r="L17" s="115"/>
      <c r="M17" s="116"/>
      <c r="N17" s="116"/>
      <c r="O17" s="117"/>
    </row>
    <row r="18" spans="1:25" ht="15.95" customHeight="1" x14ac:dyDescent="0.25"/>
    <row r="19" spans="1:25" ht="15.95" customHeight="1" x14ac:dyDescent="0.25">
      <c r="A19" s="592" t="s">
        <v>273</v>
      </c>
      <c r="B19" s="592"/>
      <c r="C19" s="592"/>
      <c r="D19" s="592"/>
      <c r="E19" s="592"/>
      <c r="F19" s="592"/>
      <c r="G19" s="592"/>
      <c r="H19" s="592"/>
      <c r="I19" s="592"/>
      <c r="K19" s="593" t="s">
        <v>596</v>
      </c>
      <c r="L19" s="575"/>
      <c r="M19" s="575"/>
      <c r="N19" s="575"/>
      <c r="O19" s="575"/>
    </row>
    <row r="20" spans="1:25" ht="15.95" customHeight="1" x14ac:dyDescent="0.25">
      <c r="A20" s="574" t="s">
        <v>230</v>
      </c>
      <c r="B20" s="574"/>
      <c r="C20" s="574"/>
      <c r="D20" s="574"/>
      <c r="E20" s="574"/>
      <c r="F20" s="574"/>
      <c r="G20" s="574"/>
      <c r="H20" s="574"/>
      <c r="I20" s="574"/>
      <c r="J20" s="103"/>
      <c r="K20" s="575" t="s">
        <v>274</v>
      </c>
      <c r="L20" s="575"/>
      <c r="M20" s="575"/>
      <c r="N20" s="575"/>
      <c r="O20" s="575"/>
      <c r="P20" s="104"/>
      <c r="Y20" s="104"/>
    </row>
    <row r="21" spans="1:25" ht="15.95" customHeight="1" x14ac:dyDescent="0.25"/>
    <row r="22" spans="1:25" ht="15.95" customHeight="1" x14ac:dyDescent="0.25">
      <c r="K22" s="575"/>
      <c r="L22" s="575"/>
      <c r="M22" s="575"/>
      <c r="N22" s="575"/>
      <c r="O22" s="575"/>
      <c r="X22" s="102"/>
    </row>
    <row r="23" spans="1:25" ht="15.95" customHeight="1" x14ac:dyDescent="0.25">
      <c r="X23" s="102"/>
    </row>
    <row r="24" spans="1:25" ht="15.95" customHeight="1" x14ac:dyDescent="0.25">
      <c r="X24" s="102"/>
    </row>
    <row r="25" spans="1:25" ht="15.95" customHeight="1" x14ac:dyDescent="0.25">
      <c r="A25" s="585" t="str">
        <f>RBPD1!A25</f>
        <v>Farhani Aini, S.Hut</v>
      </c>
      <c r="B25" s="585"/>
      <c r="C25" s="585"/>
      <c r="D25" s="585"/>
      <c r="E25" s="585"/>
      <c r="F25" s="585"/>
      <c r="G25" s="585"/>
      <c r="H25" s="585"/>
      <c r="I25" s="585"/>
      <c r="J25" s="583" t="s">
        <v>32</v>
      </c>
      <c r="K25" s="583"/>
      <c r="L25" s="583"/>
      <c r="M25" s="583"/>
      <c r="N25" s="583"/>
      <c r="O25" s="583"/>
      <c r="X25" s="102"/>
    </row>
    <row r="26" spans="1:25" ht="15.95" customHeight="1" x14ac:dyDescent="0.25">
      <c r="A26" s="573" t="str">
        <f>RBPD1!A26</f>
        <v>NIP. 19610812 198303 1 022</v>
      </c>
      <c r="B26" s="573"/>
      <c r="C26" s="574"/>
      <c r="D26" s="574"/>
      <c r="E26" s="574"/>
      <c r="F26" s="574"/>
      <c r="G26" s="574"/>
      <c r="H26" s="574"/>
      <c r="I26" s="574"/>
      <c r="J26" s="575" t="str">
        <f>VLOOKUP(J25,DATABASE!U69:V77,2,FALSE)</f>
        <v>NIP. 19740314 200604 1 009</v>
      </c>
      <c r="K26" s="575"/>
      <c r="L26" s="575"/>
      <c r="M26" s="575"/>
      <c r="N26" s="575"/>
      <c r="O26" s="575"/>
      <c r="X26" s="394"/>
    </row>
    <row r="27" spans="1:25" ht="15.95" customHeight="1" x14ac:dyDescent="0.25"/>
    <row r="28" spans="1:25" ht="15.95" customHeight="1" x14ac:dyDescent="0.25">
      <c r="A28" s="106"/>
      <c r="B28" s="106"/>
      <c r="C28" s="576" t="s">
        <v>275</v>
      </c>
      <c r="D28" s="576"/>
      <c r="E28" s="576"/>
      <c r="F28" s="576"/>
      <c r="G28" s="576"/>
      <c r="H28" s="577">
        <f>K17</f>
        <v>1990000</v>
      </c>
      <c r="I28" s="576"/>
      <c r="K28" s="578" t="s">
        <v>276</v>
      </c>
      <c r="L28" s="578"/>
      <c r="M28" s="578"/>
      <c r="N28" s="107">
        <f>H28</f>
        <v>1990000</v>
      </c>
      <c r="O28" s="108"/>
    </row>
    <row r="29" spans="1:25" ht="5.25" customHeight="1" x14ac:dyDescent="0.25">
      <c r="A29" s="106"/>
      <c r="B29" s="106"/>
      <c r="C29" s="106"/>
      <c r="D29" s="106"/>
      <c r="E29" s="106"/>
      <c r="F29" s="109"/>
      <c r="G29" s="395"/>
      <c r="H29" s="395"/>
      <c r="I29" s="106"/>
    </row>
    <row r="30" spans="1:25" ht="15.95" customHeight="1" x14ac:dyDescent="0.25">
      <c r="A30" s="111"/>
      <c r="B30" s="111"/>
      <c r="C30" s="570" t="s">
        <v>277</v>
      </c>
      <c r="D30" s="570"/>
      <c r="E30" s="570"/>
      <c r="F30" s="570"/>
      <c r="G30" s="570"/>
      <c r="H30" s="570"/>
      <c r="I30" s="570"/>
      <c r="J30" s="570"/>
      <c r="K30" s="571" t="s">
        <v>278</v>
      </c>
      <c r="L30" s="571"/>
      <c r="M30" s="571"/>
      <c r="N30" s="571"/>
      <c r="O30" s="571"/>
    </row>
    <row r="31" spans="1:25" ht="15.95" customHeight="1" x14ac:dyDescent="0.25">
      <c r="A31" s="111"/>
      <c r="B31" s="111"/>
      <c r="C31" s="570" t="s">
        <v>279</v>
      </c>
      <c r="D31" s="570"/>
      <c r="E31" s="570"/>
      <c r="F31" s="570"/>
      <c r="G31" s="570"/>
      <c r="H31" s="570"/>
      <c r="I31" s="570"/>
      <c r="J31" s="570"/>
      <c r="K31" s="571" t="s">
        <v>280</v>
      </c>
      <c r="L31" s="571"/>
      <c r="M31" s="571"/>
      <c r="N31" s="571"/>
      <c r="O31" s="571"/>
    </row>
    <row r="32" spans="1:25" ht="15.95" customHeight="1" x14ac:dyDescent="0.25">
      <c r="A32" s="580" t="s">
        <v>281</v>
      </c>
      <c r="B32" s="580"/>
      <c r="C32" s="580"/>
      <c r="D32" s="580"/>
      <c r="E32" s="580"/>
      <c r="F32" s="580"/>
      <c r="G32" s="580"/>
      <c r="H32" s="580"/>
      <c r="I32" s="580"/>
      <c r="J32" s="112"/>
      <c r="K32" s="581" t="s">
        <v>282</v>
      </c>
      <c r="L32" s="581"/>
      <c r="M32" s="581"/>
      <c r="N32" s="581"/>
      <c r="O32" s="581"/>
    </row>
    <row r="33" spans="1:15" ht="15.95" customHeight="1" x14ac:dyDescent="0.25"/>
    <row r="36" spans="1:15" x14ac:dyDescent="0.25">
      <c r="A36" s="582" t="e">
        <f>SPT!#REF!</f>
        <v>#REF!</v>
      </c>
      <c r="B36" s="582"/>
      <c r="C36" s="582"/>
      <c r="D36" s="582"/>
      <c r="E36" s="582"/>
      <c r="F36" s="582"/>
      <c r="G36" s="582"/>
      <c r="H36" s="582"/>
      <c r="I36" s="582"/>
      <c r="J36" s="113"/>
      <c r="K36" s="583" t="str">
        <f>RBPD2!K36</f>
        <v>Surya Adi Winata, SE</v>
      </c>
      <c r="L36" s="583"/>
      <c r="M36" s="583"/>
      <c r="N36" s="583"/>
      <c r="O36" s="583"/>
    </row>
    <row r="37" spans="1:15" x14ac:dyDescent="0.25">
      <c r="A37" s="664" t="s">
        <v>20</v>
      </c>
      <c r="B37" s="579"/>
      <c r="C37" s="580"/>
      <c r="D37" s="580"/>
      <c r="E37" s="580"/>
      <c r="F37" s="580"/>
      <c r="G37" s="580"/>
      <c r="H37" s="580"/>
      <c r="I37" s="580"/>
      <c r="J37" s="103"/>
      <c r="K37" s="575" t="str">
        <f>RBPD2!K37</f>
        <v>NIP. 19790625 200701 1 009</v>
      </c>
      <c r="L37" s="575"/>
      <c r="M37" s="575"/>
      <c r="N37" s="575"/>
      <c r="O37" s="575"/>
    </row>
    <row r="42" spans="1:15" x14ac:dyDescent="0.25">
      <c r="C42" s="114"/>
    </row>
  </sheetData>
  <mergeCells count="67">
    <mergeCell ref="A1:O1"/>
    <mergeCell ref="A3:A4"/>
    <mergeCell ref="B3:J4"/>
    <mergeCell ref="K3:K4"/>
    <mergeCell ref="L3:O4"/>
    <mergeCell ref="U3:X3"/>
    <mergeCell ref="C5:J5"/>
    <mergeCell ref="L5:O6"/>
    <mergeCell ref="Q5:Q6"/>
    <mergeCell ref="R5:R6"/>
    <mergeCell ref="S5:S6"/>
    <mergeCell ref="T5:T6"/>
    <mergeCell ref="C6:J6"/>
    <mergeCell ref="W6:W7"/>
    <mergeCell ref="X6:X7"/>
    <mergeCell ref="Q3:T3"/>
    <mergeCell ref="C7:J7"/>
    <mergeCell ref="L7:O7"/>
    <mergeCell ref="Q7:Q8"/>
    <mergeCell ref="R7:R8"/>
    <mergeCell ref="S7:S8"/>
    <mergeCell ref="C9:J9"/>
    <mergeCell ref="C10:J10"/>
    <mergeCell ref="Q10:X10"/>
    <mergeCell ref="T7:T8"/>
    <mergeCell ref="C8:J8"/>
    <mergeCell ref="C11:J11"/>
    <mergeCell ref="Q11:T11"/>
    <mergeCell ref="U11:X11"/>
    <mergeCell ref="W12:X12"/>
    <mergeCell ref="C13:J13"/>
    <mergeCell ref="Q13:R13"/>
    <mergeCell ref="S13:T13"/>
    <mergeCell ref="U13:V14"/>
    <mergeCell ref="W13:X14"/>
    <mergeCell ref="A17:J17"/>
    <mergeCell ref="C12:J12"/>
    <mergeCell ref="Q12:R12"/>
    <mergeCell ref="S12:T12"/>
    <mergeCell ref="U12:V12"/>
    <mergeCell ref="C14:J14"/>
    <mergeCell ref="Q14:R14"/>
    <mergeCell ref="S14:T14"/>
    <mergeCell ref="C15:J15"/>
    <mergeCell ref="C16:J16"/>
    <mergeCell ref="C30:J30"/>
    <mergeCell ref="K30:O30"/>
    <mergeCell ref="A19:I19"/>
    <mergeCell ref="K19:O19"/>
    <mergeCell ref="A20:I20"/>
    <mergeCell ref="K20:O20"/>
    <mergeCell ref="K22:O22"/>
    <mergeCell ref="A25:I25"/>
    <mergeCell ref="J25:O25"/>
    <mergeCell ref="A26:I26"/>
    <mergeCell ref="J26:O26"/>
    <mergeCell ref="C28:G28"/>
    <mergeCell ref="H28:I28"/>
    <mergeCell ref="K28:M28"/>
    <mergeCell ref="A37:I37"/>
    <mergeCell ref="K37:O37"/>
    <mergeCell ref="C31:J31"/>
    <mergeCell ref="K31:O31"/>
    <mergeCell ref="A32:I32"/>
    <mergeCell ref="K32:O32"/>
    <mergeCell ref="A36:I36"/>
    <mergeCell ref="K36:O36"/>
  </mergeCells>
  <pageMargins left="0.7" right="0.7" top="0.75" bottom="0.75" header="0.3" footer="0.3"/>
  <pageSetup paperSize="5" orientation="portrait" horizontalDpi="4294967293" r:id="rId1"/>
  <legacyDrawing r:id="rId2"/>
  <extLst>
    <ext xmlns:x14="http://schemas.microsoft.com/office/spreadsheetml/2009/9/main" uri="{CCE6A557-97BC-4b89-ADB6-D9C93CAAB3DF}">
      <x14:dataValidations xmlns:xm="http://schemas.microsoft.com/office/excel/2006/main" count="2">
        <x14:dataValidation type="list" allowBlank="1" xr:uid="{00000000-0002-0000-1D00-000000000000}">
          <x14:formula1>
            <xm:f>DATABASE!$U$68:$U$78</xm:f>
          </x14:formula1>
          <xm:sqref>J25:O25</xm:sqref>
        </x14:dataValidation>
        <x14:dataValidation type="list" allowBlank="1" xr:uid="{00000000-0002-0000-1D00-000001000000}">
          <x14:formula1>
            <xm:f>'D:\FILE KPHP BERAU BARAT\2019\KEGIATAN KPHP BERAU BARAT 2019\SPJ EDIT 2019\[2. RINCIAN BIAYA EDIT.xlsx]Database'!#REF!</xm:f>
          </x14:formula1>
          <xm:sqref>A36:I36</xm:sqref>
        </x14:dataValidation>
      </x14:dataValidations>
    </ext>
  </extLst>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tabColor rgb="FF92D050"/>
    <pageSetUpPr fitToPage="1"/>
  </sheetPr>
  <dimension ref="A1:Y42"/>
  <sheetViews>
    <sheetView topLeftCell="A10" zoomScaleNormal="100" workbookViewId="0">
      <selection activeCell="K19" sqref="K19:O19"/>
    </sheetView>
  </sheetViews>
  <sheetFormatPr defaultColWidth="8.7109375" defaultRowHeight="15" x14ac:dyDescent="0.25"/>
  <cols>
    <col min="1" max="1" width="4.85546875" style="90" customWidth="1"/>
    <col min="2" max="2" width="3.5703125" style="90" customWidth="1"/>
    <col min="3" max="3" width="14.5703125" style="90" customWidth="1"/>
    <col min="4" max="4" width="1.7109375" style="90" customWidth="1"/>
    <col min="5" max="5" width="2.5703125" style="90" customWidth="1"/>
    <col min="6" max="6" width="3.42578125" style="90" customWidth="1"/>
    <col min="7" max="7" width="3.28515625" style="90" customWidth="1"/>
    <col min="8" max="8" width="5.42578125" style="90" customWidth="1"/>
    <col min="9" max="9" width="6.140625" style="90" customWidth="1"/>
    <col min="10" max="10" width="2.42578125" style="90" customWidth="1"/>
    <col min="11" max="11" width="12.85546875" style="90" customWidth="1"/>
    <col min="12" max="12" width="7.7109375" style="90" customWidth="1"/>
    <col min="13" max="13" width="5.5703125" style="90" customWidth="1"/>
    <col min="14" max="14" width="12.7109375" style="90" customWidth="1"/>
    <col min="15" max="15" width="3.42578125" style="90" customWidth="1"/>
    <col min="16" max="16" width="7.42578125" style="90" customWidth="1"/>
    <col min="17" max="17" width="8" style="90" customWidth="1"/>
    <col min="18" max="18" width="11.42578125" style="90" customWidth="1"/>
    <col min="19" max="19" width="8.140625" style="90" customWidth="1"/>
    <col min="20" max="20" width="14" style="90" customWidth="1"/>
    <col min="21" max="21" width="7.85546875" style="90" customWidth="1"/>
    <col min="22" max="22" width="12.85546875" style="90" customWidth="1"/>
    <col min="23" max="23" width="8.140625" style="90" customWidth="1"/>
    <col min="24" max="24" width="14.140625" style="90" customWidth="1"/>
    <col min="25" max="25" width="12.85546875" style="90" bestFit="1" customWidth="1"/>
    <col min="26" max="16384" width="8.7109375" style="90"/>
  </cols>
  <sheetData>
    <row r="1" spans="1:24" ht="24" customHeight="1" x14ac:dyDescent="0.35">
      <c r="A1" s="637" t="s">
        <v>241</v>
      </c>
      <c r="B1" s="637"/>
      <c r="C1" s="637"/>
      <c r="D1" s="637"/>
      <c r="E1" s="637"/>
      <c r="F1" s="637"/>
      <c r="G1" s="637"/>
      <c r="H1" s="637"/>
      <c r="I1" s="637"/>
      <c r="J1" s="637"/>
      <c r="K1" s="637"/>
      <c r="L1" s="637"/>
      <c r="M1" s="637"/>
      <c r="N1" s="637"/>
      <c r="O1" s="637"/>
    </row>
    <row r="2" spans="1:24" ht="15.75" customHeight="1" x14ac:dyDescent="0.25"/>
    <row r="3" spans="1:24" ht="20.100000000000001" customHeight="1" x14ac:dyDescent="0.25">
      <c r="A3" s="638" t="s">
        <v>242</v>
      </c>
      <c r="B3" s="648" t="s">
        <v>243</v>
      </c>
      <c r="C3" s="649"/>
      <c r="D3" s="649"/>
      <c r="E3" s="649"/>
      <c r="F3" s="649"/>
      <c r="G3" s="649"/>
      <c r="H3" s="649"/>
      <c r="I3" s="649"/>
      <c r="J3" s="650"/>
      <c r="K3" s="640" t="s">
        <v>244</v>
      </c>
      <c r="L3" s="642" t="s">
        <v>245</v>
      </c>
      <c r="M3" s="643"/>
      <c r="N3" s="643"/>
      <c r="O3" s="644"/>
      <c r="Q3" s="630" t="s">
        <v>246</v>
      </c>
      <c r="R3" s="631"/>
      <c r="S3" s="631"/>
      <c r="T3" s="632"/>
      <c r="U3" s="624" t="s">
        <v>247</v>
      </c>
      <c r="V3" s="625"/>
      <c r="W3" s="625"/>
      <c r="X3" s="626"/>
    </row>
    <row r="4" spans="1:24" ht="20.100000000000001" customHeight="1" x14ac:dyDescent="0.25">
      <c r="A4" s="639"/>
      <c r="B4" s="651"/>
      <c r="C4" s="652"/>
      <c r="D4" s="652"/>
      <c r="E4" s="652"/>
      <c r="F4" s="652"/>
      <c r="G4" s="652"/>
      <c r="H4" s="652"/>
      <c r="I4" s="652"/>
      <c r="J4" s="653"/>
      <c r="K4" s="641"/>
      <c r="L4" s="645"/>
      <c r="M4" s="646"/>
      <c r="N4" s="646"/>
      <c r="O4" s="647"/>
      <c r="Q4" s="424" t="s">
        <v>248</v>
      </c>
      <c r="R4" s="92" t="s">
        <v>249</v>
      </c>
      <c r="S4" s="425" t="s">
        <v>248</v>
      </c>
      <c r="T4" s="425" t="s">
        <v>250</v>
      </c>
      <c r="U4" s="92" t="s">
        <v>248</v>
      </c>
      <c r="V4" s="92" t="s">
        <v>249</v>
      </c>
      <c r="W4" s="425" t="s">
        <v>248</v>
      </c>
      <c r="X4" s="425" t="s">
        <v>251</v>
      </c>
    </row>
    <row r="5" spans="1:24" ht="21" customHeight="1" x14ac:dyDescent="0.25">
      <c r="A5" s="118" t="s">
        <v>127</v>
      </c>
      <c r="B5" s="323"/>
      <c r="C5" s="627" t="s">
        <v>252</v>
      </c>
      <c r="D5" s="628"/>
      <c r="E5" s="628"/>
      <c r="F5" s="628"/>
      <c r="G5" s="628"/>
      <c r="H5" s="628"/>
      <c r="I5" s="628"/>
      <c r="J5" s="628"/>
      <c r="K5" s="119"/>
      <c r="L5" s="654" t="str">
        <f>RBPD1!L5</f>
        <v>Ongkos Perjalanan Dinas dalam Daerah Sesuai SPT</v>
      </c>
      <c r="M5" s="655"/>
      <c r="N5" s="655"/>
      <c r="O5" s="656"/>
      <c r="Q5" s="629" t="s">
        <v>253</v>
      </c>
      <c r="R5" s="610">
        <v>804000</v>
      </c>
      <c r="S5" s="629" t="s">
        <v>254</v>
      </c>
      <c r="T5" s="610">
        <v>610000</v>
      </c>
      <c r="U5" s="95" t="s">
        <v>255</v>
      </c>
      <c r="V5" s="426">
        <v>850000</v>
      </c>
      <c r="W5" s="427" t="s">
        <v>255</v>
      </c>
      <c r="X5" s="426">
        <v>1100000</v>
      </c>
    </row>
    <row r="6" spans="1:24" ht="21" customHeight="1" x14ac:dyDescent="0.25">
      <c r="A6" s="120"/>
      <c r="B6" s="324" t="s">
        <v>196</v>
      </c>
      <c r="C6" s="600"/>
      <c r="D6" s="600"/>
      <c r="E6" s="600"/>
      <c r="F6" s="600"/>
      <c r="G6" s="600"/>
      <c r="H6" s="600"/>
      <c r="I6" s="600"/>
      <c r="J6" s="601"/>
      <c r="K6" s="121">
        <v>0</v>
      </c>
      <c r="L6" s="657"/>
      <c r="M6" s="658"/>
      <c r="N6" s="658"/>
      <c r="O6" s="659"/>
      <c r="Q6" s="629"/>
      <c r="R6" s="610"/>
      <c r="S6" s="629"/>
      <c r="T6" s="610"/>
      <c r="U6" s="95" t="s">
        <v>256</v>
      </c>
      <c r="V6" s="426">
        <v>650000</v>
      </c>
      <c r="W6" s="629" t="s">
        <v>257</v>
      </c>
      <c r="X6" s="633">
        <v>725000</v>
      </c>
    </row>
    <row r="7" spans="1:24" ht="26.45" customHeight="1" x14ac:dyDescent="0.25">
      <c r="A7" s="120"/>
      <c r="B7" s="324" t="s">
        <v>198</v>
      </c>
      <c r="C7" s="600"/>
      <c r="D7" s="600"/>
      <c r="E7" s="600"/>
      <c r="F7" s="600"/>
      <c r="G7" s="600"/>
      <c r="H7" s="600"/>
      <c r="I7" s="600"/>
      <c r="J7" s="601"/>
      <c r="K7" s="121">
        <v>0</v>
      </c>
      <c r="L7" s="667" t="str">
        <f>RBPD1!L7</f>
        <v>Nomor : 090/ 131 /KPHP/BU-II/2022</v>
      </c>
      <c r="M7" s="668"/>
      <c r="N7" s="668"/>
      <c r="O7" s="669"/>
      <c r="Q7" s="634" t="s">
        <v>258</v>
      </c>
      <c r="R7" s="610">
        <v>779000</v>
      </c>
      <c r="S7" s="629" t="s">
        <v>259</v>
      </c>
      <c r="T7" s="610">
        <v>585000</v>
      </c>
      <c r="U7" s="95" t="s">
        <v>260</v>
      </c>
      <c r="V7" s="426">
        <v>550000</v>
      </c>
      <c r="W7" s="629"/>
      <c r="X7" s="633"/>
    </row>
    <row r="8" spans="1:24" ht="21" customHeight="1" x14ac:dyDescent="0.25">
      <c r="A8" s="120"/>
      <c r="B8" s="324" t="s">
        <v>200</v>
      </c>
      <c r="C8" s="612"/>
      <c r="D8" s="612"/>
      <c r="E8" s="612"/>
      <c r="F8" s="612"/>
      <c r="G8" s="612"/>
      <c r="H8" s="612"/>
      <c r="I8" s="612"/>
      <c r="J8" s="613"/>
      <c r="K8" s="121">
        <v>0</v>
      </c>
      <c r="L8" s="126"/>
      <c r="M8" s="127"/>
      <c r="N8" s="127"/>
      <c r="O8" s="128"/>
      <c r="Q8" s="635"/>
      <c r="R8" s="611"/>
      <c r="S8" s="636"/>
      <c r="T8" s="611"/>
      <c r="U8" s="98" t="s">
        <v>261</v>
      </c>
      <c r="V8" s="99">
        <v>550000</v>
      </c>
      <c r="W8" s="428" t="s">
        <v>262</v>
      </c>
      <c r="X8" s="99">
        <v>650000</v>
      </c>
    </row>
    <row r="9" spans="1:24" ht="21" customHeight="1" x14ac:dyDescent="0.25">
      <c r="A9" s="120" t="s">
        <v>263</v>
      </c>
      <c r="B9" s="322"/>
      <c r="C9" s="612" t="s">
        <v>264</v>
      </c>
      <c r="D9" s="612"/>
      <c r="E9" s="612"/>
      <c r="F9" s="612"/>
      <c r="G9" s="612"/>
      <c r="H9" s="612"/>
      <c r="I9" s="612"/>
      <c r="J9" s="613"/>
      <c r="K9" s="121"/>
      <c r="L9" s="126"/>
      <c r="M9" s="127"/>
      <c r="N9" s="127"/>
      <c r="O9" s="128"/>
      <c r="R9" s="101"/>
      <c r="S9" s="101"/>
      <c r="T9" s="101"/>
      <c r="U9" s="101"/>
      <c r="V9" s="101"/>
      <c r="W9" s="101"/>
      <c r="X9" s="102"/>
    </row>
    <row r="10" spans="1:24" ht="21" customHeight="1" x14ac:dyDescent="0.25">
      <c r="A10" s="120"/>
      <c r="B10" s="324" t="s">
        <v>196</v>
      </c>
      <c r="C10" s="600"/>
      <c r="D10" s="600"/>
      <c r="E10" s="600"/>
      <c r="F10" s="600"/>
      <c r="G10" s="600"/>
      <c r="H10" s="600"/>
      <c r="I10" s="600"/>
      <c r="J10" s="601"/>
      <c r="K10" s="121">
        <v>0</v>
      </c>
      <c r="L10" s="126"/>
      <c r="M10" s="127"/>
      <c r="N10" s="127"/>
      <c r="O10" s="128"/>
      <c r="Q10" s="614" t="s">
        <v>265</v>
      </c>
      <c r="R10" s="614"/>
      <c r="S10" s="614"/>
      <c r="T10" s="614"/>
      <c r="U10" s="614"/>
      <c r="V10" s="614"/>
      <c r="W10" s="614"/>
      <c r="X10" s="614"/>
    </row>
    <row r="11" spans="1:24" ht="21" customHeight="1" x14ac:dyDescent="0.25">
      <c r="A11" s="120"/>
      <c r="B11" s="324" t="s">
        <v>198</v>
      </c>
      <c r="C11" s="600"/>
      <c r="D11" s="600"/>
      <c r="E11" s="600"/>
      <c r="F11" s="600"/>
      <c r="G11" s="600"/>
      <c r="H11" s="600"/>
      <c r="I11" s="600"/>
      <c r="J11" s="601"/>
      <c r="K11" s="121">
        <v>0</v>
      </c>
      <c r="L11" s="126"/>
      <c r="M11" s="127"/>
      <c r="N11" s="127"/>
      <c r="O11" s="128"/>
      <c r="Q11" s="605" t="s">
        <v>246</v>
      </c>
      <c r="R11" s="605"/>
      <c r="S11" s="605"/>
      <c r="T11" s="605"/>
      <c r="U11" s="606" t="s">
        <v>247</v>
      </c>
      <c r="V11" s="606"/>
      <c r="W11" s="606"/>
      <c r="X11" s="606"/>
    </row>
    <row r="12" spans="1:24" ht="21" customHeight="1" x14ac:dyDescent="0.25">
      <c r="A12" s="120"/>
      <c r="B12" s="324" t="s">
        <v>200</v>
      </c>
      <c r="C12" s="601"/>
      <c r="D12" s="607"/>
      <c r="E12" s="607"/>
      <c r="F12" s="607"/>
      <c r="G12" s="607"/>
      <c r="H12" s="607"/>
      <c r="I12" s="607"/>
      <c r="J12" s="607"/>
      <c r="K12" s="121">
        <v>0</v>
      </c>
      <c r="L12" s="126"/>
      <c r="M12" s="127"/>
      <c r="N12" s="127"/>
      <c r="O12" s="128"/>
      <c r="Q12" s="608" t="s">
        <v>248</v>
      </c>
      <c r="R12" s="608"/>
      <c r="S12" s="609" t="s">
        <v>266</v>
      </c>
      <c r="T12" s="609"/>
      <c r="U12" s="608" t="s">
        <v>248</v>
      </c>
      <c r="V12" s="608"/>
      <c r="W12" s="609" t="s">
        <v>266</v>
      </c>
      <c r="X12" s="609"/>
    </row>
    <row r="13" spans="1:24" ht="21" customHeight="1" x14ac:dyDescent="0.25">
      <c r="A13" s="120" t="s">
        <v>267</v>
      </c>
      <c r="B13" s="322"/>
      <c r="C13" s="586" t="s">
        <v>268</v>
      </c>
      <c r="D13" s="587"/>
      <c r="E13" s="587"/>
      <c r="F13" s="587"/>
      <c r="G13" s="587"/>
      <c r="H13" s="587"/>
      <c r="I13" s="587"/>
      <c r="J13" s="587"/>
      <c r="K13" s="121"/>
      <c r="L13" s="126"/>
      <c r="M13" s="127"/>
      <c r="N13" s="127"/>
      <c r="O13" s="128"/>
      <c r="Q13" s="595" t="s">
        <v>253</v>
      </c>
      <c r="R13" s="595"/>
      <c r="S13" s="596">
        <v>804000</v>
      </c>
      <c r="T13" s="596"/>
      <c r="U13" s="597" t="s">
        <v>269</v>
      </c>
      <c r="V13" s="597"/>
      <c r="W13" s="598">
        <v>260000</v>
      </c>
      <c r="X13" s="598"/>
    </row>
    <row r="14" spans="1:24" ht="21" customHeight="1" x14ac:dyDescent="0.25">
      <c r="A14" s="120"/>
      <c r="B14" s="324" t="s">
        <v>196</v>
      </c>
      <c r="C14" s="679" t="s">
        <v>499</v>
      </c>
      <c r="D14" s="600"/>
      <c r="E14" s="600"/>
      <c r="F14" s="600"/>
      <c r="G14" s="600"/>
      <c r="H14" s="600"/>
      <c r="I14" s="600"/>
      <c r="J14" s="601"/>
      <c r="K14" s="121">
        <f>2*430000</f>
        <v>860000</v>
      </c>
      <c r="L14" s="126"/>
      <c r="M14" s="127"/>
      <c r="N14" s="127"/>
      <c r="O14" s="128"/>
      <c r="Q14" s="602" t="s">
        <v>258</v>
      </c>
      <c r="R14" s="602"/>
      <c r="S14" s="603">
        <v>779000</v>
      </c>
      <c r="T14" s="603"/>
      <c r="U14" s="597"/>
      <c r="V14" s="597"/>
      <c r="W14" s="598"/>
      <c r="X14" s="598"/>
    </row>
    <row r="15" spans="1:24" ht="21" customHeight="1" x14ac:dyDescent="0.25">
      <c r="A15" s="120" t="s">
        <v>270</v>
      </c>
      <c r="B15" s="322"/>
      <c r="C15" s="586" t="s">
        <v>271</v>
      </c>
      <c r="D15" s="587"/>
      <c r="E15" s="587"/>
      <c r="F15" s="587"/>
      <c r="G15" s="587"/>
      <c r="H15" s="587"/>
      <c r="I15" s="587"/>
      <c r="J15" s="587"/>
      <c r="K15" s="121"/>
      <c r="L15" s="126"/>
      <c r="M15" s="127"/>
      <c r="N15" s="127"/>
      <c r="O15" s="128"/>
      <c r="X15" s="102"/>
    </row>
    <row r="16" spans="1:24" ht="21" customHeight="1" x14ac:dyDescent="0.25">
      <c r="A16" s="122"/>
      <c r="B16" s="324" t="s">
        <v>196</v>
      </c>
      <c r="C16" s="680" t="s">
        <v>500</v>
      </c>
      <c r="D16" s="589"/>
      <c r="E16" s="589"/>
      <c r="F16" s="589"/>
      <c r="G16" s="589"/>
      <c r="H16" s="589"/>
      <c r="I16" s="589"/>
      <c r="J16" s="590"/>
      <c r="K16" s="123">
        <f>1*300000*30%</f>
        <v>90000</v>
      </c>
      <c r="L16" s="129"/>
      <c r="M16" s="130"/>
      <c r="N16" s="130"/>
      <c r="O16" s="131"/>
      <c r="X16" s="102"/>
    </row>
    <row r="17" spans="1:25" ht="21" customHeight="1" x14ac:dyDescent="0.25">
      <c r="A17" s="591" t="s">
        <v>272</v>
      </c>
      <c r="B17" s="591"/>
      <c r="C17" s="591"/>
      <c r="D17" s="591"/>
      <c r="E17" s="591"/>
      <c r="F17" s="591"/>
      <c r="G17" s="591"/>
      <c r="H17" s="591"/>
      <c r="I17" s="591"/>
      <c r="J17" s="591"/>
      <c r="K17" s="94">
        <f>SUM(K6:K16)</f>
        <v>950000</v>
      </c>
      <c r="L17" s="115"/>
      <c r="M17" s="116"/>
      <c r="N17" s="116"/>
      <c r="O17" s="117"/>
    </row>
    <row r="18" spans="1:25" ht="15.95" customHeight="1" x14ac:dyDescent="0.25"/>
    <row r="19" spans="1:25" ht="15.95" customHeight="1" x14ac:dyDescent="0.25">
      <c r="A19" s="592" t="s">
        <v>273</v>
      </c>
      <c r="B19" s="592"/>
      <c r="C19" s="592"/>
      <c r="D19" s="592"/>
      <c r="E19" s="592"/>
      <c r="F19" s="592"/>
      <c r="G19" s="592"/>
      <c r="H19" s="592"/>
      <c r="I19" s="592"/>
      <c r="K19" s="593" t="s">
        <v>596</v>
      </c>
      <c r="L19" s="575"/>
      <c r="M19" s="575"/>
      <c r="N19" s="575"/>
      <c r="O19" s="575"/>
    </row>
    <row r="20" spans="1:25" ht="15.95" customHeight="1" x14ac:dyDescent="0.25">
      <c r="A20" s="574" t="s">
        <v>230</v>
      </c>
      <c r="B20" s="574"/>
      <c r="C20" s="574"/>
      <c r="D20" s="574"/>
      <c r="E20" s="574"/>
      <c r="F20" s="574"/>
      <c r="G20" s="574"/>
      <c r="H20" s="574"/>
      <c r="I20" s="574"/>
      <c r="J20" s="103"/>
      <c r="K20" s="575" t="s">
        <v>274</v>
      </c>
      <c r="L20" s="575"/>
      <c r="M20" s="575"/>
      <c r="N20" s="575"/>
      <c r="O20" s="575"/>
      <c r="P20" s="104"/>
      <c r="Y20" s="104"/>
    </row>
    <row r="21" spans="1:25" ht="15.95" customHeight="1" x14ac:dyDescent="0.25"/>
    <row r="22" spans="1:25" ht="15.95" customHeight="1" x14ac:dyDescent="0.25">
      <c r="K22" s="575"/>
      <c r="L22" s="575"/>
      <c r="M22" s="575"/>
      <c r="N22" s="575"/>
      <c r="O22" s="575"/>
      <c r="X22" s="102"/>
    </row>
    <row r="23" spans="1:25" ht="15.95" customHeight="1" x14ac:dyDescent="0.25">
      <c r="X23" s="102"/>
    </row>
    <row r="24" spans="1:25" ht="15.95" customHeight="1" x14ac:dyDescent="0.25">
      <c r="X24" s="102"/>
    </row>
    <row r="25" spans="1:25" ht="15.95" customHeight="1" x14ac:dyDescent="0.25">
      <c r="A25" s="585" t="str">
        <f>RBPD1!A25</f>
        <v>Farhani Aini, S.Hut</v>
      </c>
      <c r="B25" s="585"/>
      <c r="C25" s="585"/>
      <c r="D25" s="585"/>
      <c r="E25" s="585"/>
      <c r="F25" s="585"/>
      <c r="G25" s="585"/>
      <c r="H25" s="585"/>
      <c r="I25" s="585"/>
      <c r="J25" s="583" t="s">
        <v>32</v>
      </c>
      <c r="K25" s="583"/>
      <c r="L25" s="583"/>
      <c r="M25" s="583"/>
      <c r="N25" s="583"/>
      <c r="O25" s="583"/>
      <c r="X25" s="102"/>
    </row>
    <row r="26" spans="1:25" ht="15.95" customHeight="1" x14ac:dyDescent="0.25">
      <c r="A26" s="573" t="str">
        <f>RBPD1!A26</f>
        <v>NIP. 19610812 198303 1 022</v>
      </c>
      <c r="B26" s="573"/>
      <c r="C26" s="574"/>
      <c r="D26" s="574"/>
      <c r="E26" s="574"/>
      <c r="F26" s="574"/>
      <c r="G26" s="574"/>
      <c r="H26" s="574"/>
      <c r="I26" s="574"/>
      <c r="J26" s="575" t="str">
        <f>VLOOKUP(J25,DATABASE!U69:V77,2,FALSE)</f>
        <v>NIP. 19740314 200604 1 009</v>
      </c>
      <c r="K26" s="575"/>
      <c r="L26" s="575"/>
      <c r="M26" s="575"/>
      <c r="N26" s="575"/>
      <c r="O26" s="575"/>
      <c r="X26" s="422"/>
    </row>
    <row r="27" spans="1:25" ht="15.95" customHeight="1" x14ac:dyDescent="0.25"/>
    <row r="28" spans="1:25" ht="15.95" customHeight="1" x14ac:dyDescent="0.25">
      <c r="A28" s="106"/>
      <c r="B28" s="106"/>
      <c r="C28" s="576" t="s">
        <v>275</v>
      </c>
      <c r="D28" s="576"/>
      <c r="E28" s="576"/>
      <c r="F28" s="576"/>
      <c r="G28" s="576"/>
      <c r="H28" s="577">
        <f>K17</f>
        <v>950000</v>
      </c>
      <c r="I28" s="576"/>
      <c r="K28" s="578" t="s">
        <v>276</v>
      </c>
      <c r="L28" s="578"/>
      <c r="M28" s="578"/>
      <c r="N28" s="107">
        <f>H28</f>
        <v>950000</v>
      </c>
      <c r="O28" s="108"/>
    </row>
    <row r="29" spans="1:25" ht="5.25" customHeight="1" x14ac:dyDescent="0.25">
      <c r="A29" s="106"/>
      <c r="B29" s="106"/>
      <c r="C29" s="106"/>
      <c r="D29" s="106"/>
      <c r="E29" s="106"/>
      <c r="F29" s="109"/>
      <c r="G29" s="423"/>
      <c r="H29" s="423"/>
      <c r="I29" s="106"/>
    </row>
    <row r="30" spans="1:25" ht="15.95" customHeight="1" x14ac:dyDescent="0.25">
      <c r="A30" s="111"/>
      <c r="B30" s="111"/>
      <c r="C30" s="570" t="s">
        <v>277</v>
      </c>
      <c r="D30" s="570"/>
      <c r="E30" s="570"/>
      <c r="F30" s="570"/>
      <c r="G30" s="570"/>
      <c r="H30" s="570"/>
      <c r="I30" s="570"/>
      <c r="J30" s="570"/>
      <c r="K30" s="571" t="s">
        <v>278</v>
      </c>
      <c r="L30" s="571"/>
      <c r="M30" s="571"/>
      <c r="N30" s="571"/>
      <c r="O30" s="571"/>
    </row>
    <row r="31" spans="1:25" ht="15.95" customHeight="1" x14ac:dyDescent="0.25">
      <c r="A31" s="111"/>
      <c r="B31" s="111"/>
      <c r="C31" s="570" t="s">
        <v>279</v>
      </c>
      <c r="D31" s="570"/>
      <c r="E31" s="570"/>
      <c r="F31" s="570"/>
      <c r="G31" s="570"/>
      <c r="H31" s="570"/>
      <c r="I31" s="570"/>
      <c r="J31" s="570"/>
      <c r="K31" s="571" t="s">
        <v>280</v>
      </c>
      <c r="L31" s="571"/>
      <c r="M31" s="571"/>
      <c r="N31" s="571"/>
      <c r="O31" s="571"/>
    </row>
    <row r="32" spans="1:25" ht="15.95" customHeight="1" x14ac:dyDescent="0.25">
      <c r="A32" s="580" t="s">
        <v>281</v>
      </c>
      <c r="B32" s="580"/>
      <c r="C32" s="580"/>
      <c r="D32" s="580"/>
      <c r="E32" s="580"/>
      <c r="F32" s="580"/>
      <c r="G32" s="580"/>
      <c r="H32" s="580"/>
      <c r="I32" s="580"/>
      <c r="J32" s="112"/>
      <c r="K32" s="581" t="s">
        <v>282</v>
      </c>
      <c r="L32" s="581"/>
      <c r="M32" s="581"/>
      <c r="N32" s="581"/>
      <c r="O32" s="581"/>
    </row>
    <row r="33" spans="1:15" ht="15.95" customHeight="1" x14ac:dyDescent="0.25"/>
    <row r="36" spans="1:15" x14ac:dyDescent="0.25">
      <c r="A36" s="582" t="e">
        <f>SPT!#REF!</f>
        <v>#REF!</v>
      </c>
      <c r="B36" s="582"/>
      <c r="C36" s="582"/>
      <c r="D36" s="582"/>
      <c r="E36" s="582"/>
      <c r="F36" s="582"/>
      <c r="G36" s="582"/>
      <c r="H36" s="582"/>
      <c r="I36" s="582"/>
      <c r="J36" s="113"/>
      <c r="K36" s="583" t="str">
        <f>RBPD2!K36</f>
        <v>Surya Adi Winata, SE</v>
      </c>
      <c r="L36" s="583"/>
      <c r="M36" s="583"/>
      <c r="N36" s="583"/>
      <c r="O36" s="583"/>
    </row>
    <row r="37" spans="1:15" x14ac:dyDescent="0.25">
      <c r="A37" s="664" t="s">
        <v>20</v>
      </c>
      <c r="B37" s="579"/>
      <c r="C37" s="580"/>
      <c r="D37" s="580"/>
      <c r="E37" s="580"/>
      <c r="F37" s="580"/>
      <c r="G37" s="580"/>
      <c r="H37" s="580"/>
      <c r="I37" s="580"/>
      <c r="J37" s="103"/>
      <c r="K37" s="575" t="str">
        <f>RBPD2!K37</f>
        <v>NIP. 19790625 200701 1 009</v>
      </c>
      <c r="L37" s="575"/>
      <c r="M37" s="575"/>
      <c r="N37" s="575"/>
      <c r="O37" s="575"/>
    </row>
    <row r="42" spans="1:15" x14ac:dyDescent="0.25">
      <c r="C42" s="114"/>
    </row>
  </sheetData>
  <mergeCells count="67">
    <mergeCell ref="A1:O1"/>
    <mergeCell ref="A3:A4"/>
    <mergeCell ref="B3:J4"/>
    <mergeCell ref="K3:K4"/>
    <mergeCell ref="L3:O4"/>
    <mergeCell ref="U3:X3"/>
    <mergeCell ref="C5:J5"/>
    <mergeCell ref="L5:O6"/>
    <mergeCell ref="Q5:Q6"/>
    <mergeCell ref="R5:R6"/>
    <mergeCell ref="S5:S6"/>
    <mergeCell ref="T5:T6"/>
    <mergeCell ref="C6:J6"/>
    <mergeCell ref="W6:W7"/>
    <mergeCell ref="X6:X7"/>
    <mergeCell ref="Q3:T3"/>
    <mergeCell ref="C7:J7"/>
    <mergeCell ref="L7:O7"/>
    <mergeCell ref="Q7:Q8"/>
    <mergeCell ref="R7:R8"/>
    <mergeCell ref="S7:S8"/>
    <mergeCell ref="C9:J9"/>
    <mergeCell ref="C10:J10"/>
    <mergeCell ref="Q10:X10"/>
    <mergeCell ref="T7:T8"/>
    <mergeCell ref="C8:J8"/>
    <mergeCell ref="C11:J11"/>
    <mergeCell ref="Q11:T11"/>
    <mergeCell ref="U11:X11"/>
    <mergeCell ref="W12:X12"/>
    <mergeCell ref="C13:J13"/>
    <mergeCell ref="Q13:R13"/>
    <mergeCell ref="S13:T13"/>
    <mergeCell ref="U13:V14"/>
    <mergeCell ref="W13:X14"/>
    <mergeCell ref="A17:J17"/>
    <mergeCell ref="C12:J12"/>
    <mergeCell ref="Q12:R12"/>
    <mergeCell ref="S12:T12"/>
    <mergeCell ref="U12:V12"/>
    <mergeCell ref="C14:J14"/>
    <mergeCell ref="Q14:R14"/>
    <mergeCell ref="S14:T14"/>
    <mergeCell ref="C15:J15"/>
    <mergeCell ref="C16:J16"/>
    <mergeCell ref="C30:J30"/>
    <mergeCell ref="K30:O30"/>
    <mergeCell ref="A19:I19"/>
    <mergeCell ref="K19:O19"/>
    <mergeCell ref="A20:I20"/>
    <mergeCell ref="K20:O20"/>
    <mergeCell ref="K22:O22"/>
    <mergeCell ref="A25:I25"/>
    <mergeCell ref="J25:O25"/>
    <mergeCell ref="A26:I26"/>
    <mergeCell ref="J26:O26"/>
    <mergeCell ref="C28:G28"/>
    <mergeCell ref="H28:I28"/>
    <mergeCell ref="K28:M28"/>
    <mergeCell ref="A37:I37"/>
    <mergeCell ref="K37:O37"/>
    <mergeCell ref="C31:J31"/>
    <mergeCell ref="K31:O31"/>
    <mergeCell ref="A32:I32"/>
    <mergeCell ref="K32:O32"/>
    <mergeCell ref="A36:I36"/>
    <mergeCell ref="K36:O36"/>
  </mergeCells>
  <pageMargins left="0.7" right="0.7" top="0.75" bottom="0.75" header="0.3" footer="0.3"/>
  <pageSetup paperSize="5" orientation="portrait" horizontalDpi="4294967293" r:id="rId1"/>
  <legacyDrawing r:id="rId2"/>
  <extLst>
    <ext xmlns:x14="http://schemas.microsoft.com/office/spreadsheetml/2009/9/main" uri="{CCE6A557-97BC-4b89-ADB6-D9C93CAAB3DF}">
      <x14:dataValidations xmlns:xm="http://schemas.microsoft.com/office/excel/2006/main" count="2">
        <x14:dataValidation type="list" allowBlank="1" xr:uid="{00000000-0002-0000-1E00-000000000000}">
          <x14:formula1>
            <xm:f>'D:\FILE KPHP BERAU BARAT\2019\KEGIATAN KPHP BERAU BARAT 2019\SPJ EDIT 2019\[2. RINCIAN BIAYA EDIT.xlsx]Database'!#REF!</xm:f>
          </x14:formula1>
          <xm:sqref>A36:I36</xm:sqref>
        </x14:dataValidation>
        <x14:dataValidation type="list" allowBlank="1" xr:uid="{00000000-0002-0000-1E00-000001000000}">
          <x14:formula1>
            <xm:f>DATABASE!$U$68:$U$78</xm:f>
          </x14:formula1>
          <xm:sqref>J25:O25</xm:sqref>
        </x14:dataValidation>
      </x14:dataValidations>
    </ext>
  </extLst>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25">
    <tabColor rgb="FF7030A0"/>
  </sheetPr>
  <dimension ref="A1:V34"/>
  <sheetViews>
    <sheetView workbookViewId="0">
      <selection activeCell="D14" sqref="D14:K15"/>
    </sheetView>
  </sheetViews>
  <sheetFormatPr defaultColWidth="8.7109375" defaultRowHeight="15" x14ac:dyDescent="0.25"/>
  <cols>
    <col min="1" max="1" width="6.28515625" style="166" customWidth="1"/>
    <col min="2" max="2" width="15.28515625" style="166" customWidth="1"/>
    <col min="3" max="3" width="5.140625" style="166" customWidth="1"/>
    <col min="4" max="4" width="3.5703125" style="166" customWidth="1"/>
    <col min="5" max="5" width="7" style="166" customWidth="1"/>
    <col min="6" max="6" width="4.42578125" style="166" customWidth="1"/>
    <col min="7" max="7" width="11" style="166" customWidth="1"/>
    <col min="8" max="8" width="8.7109375" style="166"/>
    <col min="9" max="9" width="14.42578125" style="166" customWidth="1"/>
    <col min="10" max="10" width="5.5703125" style="166" customWidth="1"/>
    <col min="11" max="11" width="10.7109375" style="166" customWidth="1"/>
    <col min="12" max="16384" width="8.7109375" style="166"/>
  </cols>
  <sheetData>
    <row r="1" spans="1:11" ht="22.5" x14ac:dyDescent="0.3">
      <c r="A1" s="690"/>
      <c r="B1" s="690"/>
      <c r="C1" s="162"/>
      <c r="D1" s="163"/>
      <c r="E1" s="163"/>
      <c r="F1" s="163"/>
      <c r="G1" s="164" t="s">
        <v>339</v>
      </c>
      <c r="H1" s="195" t="s">
        <v>19</v>
      </c>
      <c r="I1" s="164">
        <v>2022</v>
      </c>
      <c r="J1" s="164"/>
      <c r="K1" s="165"/>
    </row>
    <row r="2" spans="1:11" x14ac:dyDescent="0.25">
      <c r="A2" s="690" t="s">
        <v>340</v>
      </c>
      <c r="B2" s="690"/>
      <c r="C2" s="162"/>
      <c r="D2" s="162"/>
      <c r="E2" s="167"/>
      <c r="F2" s="167"/>
      <c r="G2" s="168" t="s">
        <v>341</v>
      </c>
      <c r="H2" s="195" t="s">
        <v>19</v>
      </c>
      <c r="I2" s="168" t="s">
        <v>466</v>
      </c>
      <c r="J2" s="168"/>
      <c r="K2" s="165"/>
    </row>
    <row r="3" spans="1:11" x14ac:dyDescent="0.25">
      <c r="A3" s="691"/>
      <c r="B3" s="691"/>
      <c r="C3" s="162"/>
      <c r="D3" s="162"/>
      <c r="E3" s="167"/>
      <c r="F3" s="167"/>
      <c r="G3" s="168" t="s">
        <v>342</v>
      </c>
      <c r="H3" s="195" t="s">
        <v>19</v>
      </c>
      <c r="I3" s="311" t="str">
        <f>'SPD1'!H36</f>
        <v>3.28.03.1.02.01</v>
      </c>
    </row>
    <row r="4" spans="1:11" x14ac:dyDescent="0.25">
      <c r="A4" s="162"/>
      <c r="B4" s="169"/>
      <c r="C4" s="170"/>
      <c r="D4" s="162"/>
      <c r="E4" s="162"/>
      <c r="F4" s="162"/>
      <c r="G4" s="162"/>
      <c r="H4" s="162"/>
      <c r="I4" s="694" t="str">
        <f>'SPD1'!K36</f>
        <v>5.1.2.04.01.0001</v>
      </c>
      <c r="J4" s="694"/>
      <c r="K4" s="167"/>
    </row>
    <row r="5" spans="1:11" x14ac:dyDescent="0.25">
      <c r="A5" s="162"/>
      <c r="B5" s="169"/>
      <c r="C5" s="170"/>
      <c r="D5" s="162"/>
      <c r="E5" s="162"/>
      <c r="F5" s="162"/>
      <c r="G5" s="162"/>
      <c r="H5" s="162"/>
      <c r="I5" s="457"/>
      <c r="J5" s="457"/>
      <c r="K5" s="167"/>
    </row>
    <row r="6" spans="1:11" ht="15.75" x14ac:dyDescent="0.25">
      <c r="A6" s="162"/>
      <c r="B6" s="162"/>
      <c r="C6" s="692" t="s">
        <v>343</v>
      </c>
      <c r="D6" s="692"/>
      <c r="E6" s="692"/>
      <c r="F6" s="692"/>
      <c r="G6" s="692"/>
      <c r="H6" s="692"/>
      <c r="I6" s="692"/>
      <c r="J6" s="692"/>
      <c r="K6" s="167"/>
    </row>
    <row r="7" spans="1:11" ht="15.75" x14ac:dyDescent="0.25">
      <c r="A7" s="162"/>
      <c r="B7" s="162"/>
      <c r="C7" s="162"/>
      <c r="D7" s="171"/>
      <c r="E7" s="171"/>
      <c r="F7" s="171"/>
      <c r="G7" s="171"/>
      <c r="H7" s="171"/>
      <c r="I7" s="162"/>
      <c r="J7" s="162"/>
      <c r="K7" s="167"/>
    </row>
    <row r="8" spans="1:11" ht="57" customHeight="1" thickBot="1" x14ac:dyDescent="0.3">
      <c r="A8" s="162"/>
      <c r="B8" s="172" t="s">
        <v>344</v>
      </c>
      <c r="C8" s="172" t="s">
        <v>19</v>
      </c>
      <c r="D8" s="693" t="str">
        <f>VLOOKUP(SPT!C12,DATABASE!$W$103:$Z$116,3,FALSE)</f>
        <v>KPA Dinas Kehutanan Provinsi Kalimantan Timur UPTD KPHP Berau Utara Kegiatan Rencana Pengelolaan Kesatuan Pengelolaan Hutan kecuali pada Kesatuan Pengelolaan Hutan Konservasi (KPHK), Sub Kegiatan Penyusunan Rencana Pengelolaan Kesatuan Pengelolaan Hutan Tahun Anggaran 2022</v>
      </c>
      <c r="E8" s="693"/>
      <c r="F8" s="693"/>
      <c r="G8" s="693"/>
      <c r="H8" s="693"/>
      <c r="I8" s="693"/>
      <c r="J8" s="693"/>
      <c r="K8" s="693"/>
    </row>
    <row r="9" spans="1:11" ht="15.75" thickBot="1" x14ac:dyDescent="0.3">
      <c r="A9" s="162"/>
      <c r="B9" s="162" t="s">
        <v>345</v>
      </c>
      <c r="C9" s="173"/>
      <c r="D9" s="695">
        <f>Terbilang1!C3</f>
        <v>2540000</v>
      </c>
      <c r="E9" s="696"/>
      <c r="F9" s="697"/>
      <c r="G9" s="174"/>
      <c r="H9" s="175"/>
      <c r="I9" s="175"/>
      <c r="J9" s="176"/>
      <c r="K9" s="177"/>
    </row>
    <row r="10" spans="1:11" ht="15.75" thickBot="1" x14ac:dyDescent="0.3">
      <c r="A10" s="162"/>
      <c r="B10" s="162"/>
      <c r="C10" s="173"/>
      <c r="D10" s="175"/>
      <c r="E10" s="175"/>
      <c r="F10" s="175"/>
      <c r="G10" s="175"/>
      <c r="H10" s="175"/>
      <c r="I10" s="175"/>
      <c r="J10" s="176"/>
      <c r="K10" s="177"/>
    </row>
    <row r="11" spans="1:11" x14ac:dyDescent="0.25">
      <c r="A11" s="162"/>
      <c r="B11" s="178" t="s">
        <v>346</v>
      </c>
      <c r="C11" s="172" t="s">
        <v>19</v>
      </c>
      <c r="D11" s="698" t="str">
        <f>PROPER(Terbilang1!C4&amp;" rupiah")</f>
        <v>Dua Juta Lima Ratus Empat Puluh Ribu Rupiah</v>
      </c>
      <c r="E11" s="699"/>
      <c r="F11" s="699"/>
      <c r="G11" s="699"/>
      <c r="H11" s="699"/>
      <c r="I11" s="699"/>
      <c r="J11" s="699"/>
      <c r="K11" s="700"/>
    </row>
    <row r="12" spans="1:11" ht="15.75" thickBot="1" x14ac:dyDescent="0.3">
      <c r="A12" s="162"/>
      <c r="B12" s="179"/>
      <c r="C12" s="180"/>
      <c r="D12" s="701"/>
      <c r="E12" s="702"/>
      <c r="F12" s="702"/>
      <c r="G12" s="702"/>
      <c r="H12" s="702"/>
      <c r="I12" s="702"/>
      <c r="J12" s="702"/>
      <c r="K12" s="703"/>
    </row>
    <row r="13" spans="1:11" x14ac:dyDescent="0.25">
      <c r="A13" s="162"/>
      <c r="B13" s="162"/>
      <c r="C13" s="173"/>
      <c r="D13" s="162"/>
      <c r="E13" s="162"/>
      <c r="F13" s="162"/>
      <c r="G13" s="162"/>
      <c r="H13" s="162"/>
      <c r="I13" s="162"/>
      <c r="J13" s="162"/>
      <c r="K13" s="162"/>
    </row>
    <row r="14" spans="1:11" x14ac:dyDescent="0.25">
      <c r="A14" s="162"/>
      <c r="B14" s="162" t="s">
        <v>347</v>
      </c>
      <c r="C14" s="181" t="s">
        <v>19</v>
      </c>
      <c r="D14" s="704" t="s">
        <v>692</v>
      </c>
      <c r="E14" s="704"/>
      <c r="F14" s="704"/>
      <c r="G14" s="704"/>
      <c r="H14" s="704"/>
      <c r="I14" s="704"/>
      <c r="J14" s="704"/>
      <c r="K14" s="704"/>
    </row>
    <row r="15" spans="1:11" x14ac:dyDescent="0.25">
      <c r="A15" s="162"/>
      <c r="B15" s="162"/>
      <c r="C15" s="162"/>
      <c r="D15" s="704"/>
      <c r="E15" s="704"/>
      <c r="F15" s="704"/>
      <c r="G15" s="704"/>
      <c r="H15" s="704"/>
      <c r="I15" s="704"/>
      <c r="J15" s="704"/>
      <c r="K15" s="704"/>
    </row>
    <row r="16" spans="1:11" ht="14.1" customHeight="1" x14ac:dyDescent="0.25">
      <c r="A16" s="162"/>
      <c r="B16" s="162"/>
      <c r="C16" s="162"/>
      <c r="D16" s="182"/>
      <c r="E16" s="705"/>
      <c r="F16" s="705"/>
      <c r="G16" s="705"/>
      <c r="H16" s="705"/>
      <c r="I16" s="183"/>
      <c r="J16" s="183"/>
      <c r="K16" s="183"/>
    </row>
    <row r="17" spans="1:22" ht="14.1" customHeight="1" x14ac:dyDescent="0.25">
      <c r="A17" s="162"/>
      <c r="B17" s="162"/>
      <c r="C17" s="162"/>
      <c r="D17" s="183"/>
      <c r="E17" s="183"/>
      <c r="F17" s="183"/>
      <c r="G17" s="183"/>
      <c r="H17" s="183"/>
      <c r="I17" s="183"/>
      <c r="J17" s="183"/>
      <c r="K17" s="183"/>
    </row>
    <row r="18" spans="1:22" x14ac:dyDescent="0.25">
      <c r="A18" s="162"/>
      <c r="B18" s="162"/>
      <c r="C18" s="162"/>
      <c r="D18" s="162"/>
      <c r="E18" s="162"/>
      <c r="F18" s="162"/>
      <c r="G18" s="173"/>
      <c r="H18" s="184" t="s">
        <v>350</v>
      </c>
      <c r="I18" s="706" t="s">
        <v>597</v>
      </c>
      <c r="J18" s="707"/>
      <c r="K18" s="707"/>
    </row>
    <row r="19" spans="1:22" x14ac:dyDescent="0.25">
      <c r="A19" s="162"/>
      <c r="B19" s="162"/>
      <c r="C19" s="162"/>
      <c r="D19" s="162"/>
      <c r="E19" s="162"/>
      <c r="F19" s="162"/>
      <c r="G19" s="162"/>
      <c r="H19" s="688" t="s">
        <v>351</v>
      </c>
      <c r="I19" s="688"/>
      <c r="J19" s="688"/>
      <c r="K19" s="688"/>
    </row>
    <row r="20" spans="1:22" x14ac:dyDescent="0.25">
      <c r="A20" s="162"/>
      <c r="B20" s="162"/>
      <c r="C20" s="162"/>
      <c r="D20" s="162"/>
      <c r="E20" s="162"/>
      <c r="F20" s="162"/>
      <c r="G20" s="162"/>
      <c r="H20" s="173"/>
      <c r="I20" s="173"/>
      <c r="J20" s="173"/>
      <c r="K20" s="173"/>
    </row>
    <row r="21" spans="1:22" ht="20.25" x14ac:dyDescent="0.3">
      <c r="A21" s="162"/>
      <c r="B21" s="185"/>
      <c r="C21" s="186"/>
      <c r="D21" s="162"/>
      <c r="E21" s="162"/>
      <c r="F21" s="162"/>
      <c r="G21" s="162"/>
      <c r="H21" s="162"/>
      <c r="I21" s="162"/>
      <c r="J21" s="162"/>
      <c r="K21" s="162"/>
    </row>
    <row r="22" spans="1:22" x14ac:dyDescent="0.25">
      <c r="A22" s="167"/>
      <c r="B22" s="275"/>
      <c r="C22" s="276"/>
      <c r="D22" s="277"/>
      <c r="E22" s="278"/>
      <c r="F22" s="278"/>
      <c r="G22" s="279"/>
      <c r="H22" s="681" t="str">
        <f>SPT!F15</f>
        <v>Romy Oktavianto</v>
      </c>
      <c r="I22" s="681"/>
      <c r="J22" s="681"/>
      <c r="K22" s="681"/>
    </row>
    <row r="23" spans="1:22" x14ac:dyDescent="0.25">
      <c r="A23" s="167"/>
      <c r="B23" s="280"/>
      <c r="C23" s="167"/>
      <c r="D23" s="167"/>
      <c r="E23" s="167"/>
      <c r="F23" s="167"/>
      <c r="G23" s="167"/>
      <c r="H23" s="689" t="str">
        <f>VLOOKUP(H22,DATABASE!F3:G91,2,FALSE)</f>
        <v>NIP. 19801025 200901 1 004</v>
      </c>
      <c r="I23" s="689"/>
      <c r="J23" s="689"/>
      <c r="K23" s="689"/>
    </row>
    <row r="24" spans="1:22" x14ac:dyDescent="0.25">
      <c r="A24" s="191"/>
      <c r="B24" s="191"/>
      <c r="C24" s="191"/>
      <c r="D24" s="191"/>
      <c r="E24" s="191"/>
      <c r="F24" s="191"/>
      <c r="G24" s="191"/>
      <c r="H24" s="191"/>
      <c r="I24" s="191"/>
      <c r="J24" s="191"/>
      <c r="K24" s="191"/>
      <c r="N24" s="572"/>
      <c r="O24" s="573"/>
      <c r="P24" s="574"/>
      <c r="Q24" s="574"/>
      <c r="R24" s="574"/>
      <c r="S24" s="574"/>
      <c r="T24" s="574"/>
      <c r="U24" s="574"/>
      <c r="V24" s="574"/>
    </row>
    <row r="25" spans="1:22" x14ac:dyDescent="0.25">
      <c r="A25" s="685"/>
      <c r="B25" s="685"/>
      <c r="C25" s="685"/>
      <c r="D25" s="256"/>
      <c r="E25" s="256"/>
      <c r="F25" s="256"/>
      <c r="G25" s="686" t="s">
        <v>598</v>
      </c>
      <c r="H25" s="686"/>
      <c r="I25" s="686"/>
      <c r="J25" s="686"/>
      <c r="K25" s="686"/>
    </row>
    <row r="26" spans="1:22" x14ac:dyDescent="0.25">
      <c r="A26" s="191"/>
      <c r="B26" s="191" t="s">
        <v>352</v>
      </c>
      <c r="C26" s="191"/>
      <c r="D26" s="687"/>
      <c r="E26" s="687"/>
      <c r="F26" s="687"/>
      <c r="G26" s="687"/>
      <c r="H26" s="192"/>
      <c r="I26" s="167" t="s">
        <v>282</v>
      </c>
      <c r="J26" s="167"/>
      <c r="K26" s="193"/>
    </row>
    <row r="27" spans="1:22" x14ac:dyDescent="0.25">
      <c r="A27" s="191"/>
      <c r="B27" s="191" t="s">
        <v>230</v>
      </c>
      <c r="C27" s="191"/>
      <c r="D27" s="257"/>
      <c r="E27" s="257"/>
      <c r="F27" s="257"/>
      <c r="G27" s="192"/>
      <c r="H27" s="257"/>
      <c r="I27" s="257"/>
      <c r="J27" s="257"/>
      <c r="K27" s="257"/>
    </row>
    <row r="28" spans="1:22" x14ac:dyDescent="0.25">
      <c r="A28" s="191"/>
      <c r="B28" s="191"/>
      <c r="C28" s="191"/>
      <c r="D28" s="257"/>
      <c r="E28" s="257"/>
      <c r="F28" s="257"/>
      <c r="G28" s="192"/>
      <c r="H28" s="257"/>
      <c r="I28" s="257"/>
      <c r="J28" s="257"/>
      <c r="K28" s="257"/>
    </row>
    <row r="29" spans="1:22" x14ac:dyDescent="0.25">
      <c r="A29" s="681"/>
      <c r="B29" s="681"/>
      <c r="C29" s="681"/>
      <c r="D29" s="681"/>
      <c r="E29" s="681"/>
      <c r="F29" s="681"/>
      <c r="G29" s="681"/>
      <c r="H29" s="281"/>
      <c r="I29" s="281"/>
      <c r="J29" s="281"/>
      <c r="K29" s="281"/>
    </row>
    <row r="30" spans="1:22" x14ac:dyDescent="0.25">
      <c r="A30" s="254"/>
      <c r="B30" s="254" t="str">
        <f>RBPD1!A25</f>
        <v>Farhani Aini, S.Hut</v>
      </c>
      <c r="C30" s="254"/>
      <c r="D30" s="681"/>
      <c r="E30" s="681"/>
      <c r="F30" s="681"/>
      <c r="G30" s="681"/>
      <c r="H30" s="682" t="s">
        <v>451</v>
      </c>
      <c r="I30" s="682"/>
      <c r="J30" s="682"/>
      <c r="K30" s="682"/>
      <c r="L30" s="113"/>
    </row>
    <row r="31" spans="1:22" x14ac:dyDescent="0.25">
      <c r="A31" s="191"/>
      <c r="B31" s="355" t="str">
        <f>RBPD1!A26</f>
        <v>NIP. 19610812 198303 1 022</v>
      </c>
      <c r="C31" s="191"/>
      <c r="D31" s="683"/>
      <c r="E31" s="683"/>
      <c r="F31" s="683"/>
      <c r="G31" s="683"/>
      <c r="H31" s="684" t="str">
        <f>DATABASE!G10</f>
        <v>NIP. 19790625 200701 1 009</v>
      </c>
      <c r="I31" s="684"/>
      <c r="J31" s="684"/>
      <c r="K31" s="684"/>
      <c r="L31" s="103"/>
    </row>
    <row r="32" spans="1:22" x14ac:dyDescent="0.25">
      <c r="A32" s="282"/>
      <c r="B32" s="282"/>
      <c r="C32" s="282"/>
      <c r="D32" s="282"/>
      <c r="E32" s="282"/>
      <c r="F32" s="282"/>
      <c r="G32" s="282"/>
      <c r="H32" s="282"/>
      <c r="I32" s="282"/>
      <c r="J32" s="282"/>
      <c r="K32" s="282"/>
    </row>
    <row r="33" spans="1:11" x14ac:dyDescent="0.25">
      <c r="A33" s="194"/>
      <c r="B33" s="194"/>
      <c r="C33" s="194"/>
      <c r="D33" s="194"/>
      <c r="E33" s="194"/>
      <c r="F33" s="194"/>
      <c r="G33" s="194"/>
      <c r="H33" s="194"/>
      <c r="I33" s="194"/>
      <c r="J33" s="194"/>
      <c r="K33" s="194"/>
    </row>
    <row r="34" spans="1:11" x14ac:dyDescent="0.25">
      <c r="A34" s="194"/>
      <c r="B34" s="194"/>
      <c r="C34" s="194"/>
      <c r="D34" s="194"/>
      <c r="E34" s="194"/>
      <c r="F34" s="194"/>
      <c r="G34" s="194"/>
      <c r="H34" s="194"/>
      <c r="I34" s="194"/>
      <c r="J34" s="194"/>
      <c r="K34" s="194"/>
    </row>
  </sheetData>
  <mergeCells count="24">
    <mergeCell ref="D9:F9"/>
    <mergeCell ref="D11:K12"/>
    <mergeCell ref="D14:K15"/>
    <mergeCell ref="E16:H16"/>
    <mergeCell ref="I18:K18"/>
    <mergeCell ref="A1:B1"/>
    <mergeCell ref="A2:B2"/>
    <mergeCell ref="A3:B3"/>
    <mergeCell ref="C6:J6"/>
    <mergeCell ref="D8:K8"/>
    <mergeCell ref="I4:J4"/>
    <mergeCell ref="N24:V24"/>
    <mergeCell ref="A29:C29"/>
    <mergeCell ref="D29:G29"/>
    <mergeCell ref="H19:K19"/>
    <mergeCell ref="H22:K22"/>
    <mergeCell ref="H23:K23"/>
    <mergeCell ref="D30:G30"/>
    <mergeCell ref="H30:K30"/>
    <mergeCell ref="D31:G31"/>
    <mergeCell ref="H31:K31"/>
    <mergeCell ref="A25:C25"/>
    <mergeCell ref="G25:K25"/>
    <mergeCell ref="D26:G26"/>
  </mergeCells>
  <pageMargins left="0.68" right="0.42" top="0.75" bottom="0.75" header="0.3" footer="0.3"/>
  <pageSetup paperSize="5" orientation="portrait" horizontalDpi="4294967293" r:id="rId1"/>
  <legacyDrawing r:id="rId2"/>
  <extLst>
    <ext xmlns:x14="http://schemas.microsoft.com/office/spreadsheetml/2009/9/main" uri="{CCE6A557-97BC-4b89-ADB6-D9C93CAAB3DF}">
      <x14:dataValidations xmlns:xm="http://schemas.microsoft.com/office/excel/2006/main" count="2">
        <x14:dataValidation type="list" allowBlank="1" xr:uid="{00000000-0002-0000-1F00-000000000000}">
          <x14:formula1>
            <xm:f>DATABASE!#REF!</xm:f>
          </x14:formula1>
          <xm:sqref>H22:K22</xm:sqref>
        </x14:dataValidation>
        <x14:dataValidation type="list" allowBlank="1" xr:uid="{00000000-0002-0000-1F00-000001000000}">
          <x14:formula1>
            <xm:f>DATABASE!$U$68:$U$78</xm:f>
          </x14:formula1>
          <xm:sqref>H30</xm:sqref>
        </x14:dataValidation>
      </x14:dataValidations>
    </ext>
  </extLst>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26">
    <tabColor rgb="FF7030A0"/>
  </sheetPr>
  <dimension ref="A1:L34"/>
  <sheetViews>
    <sheetView workbookViewId="0">
      <selection activeCell="D13" sqref="D13:K15"/>
    </sheetView>
  </sheetViews>
  <sheetFormatPr defaultColWidth="8.7109375" defaultRowHeight="15" x14ac:dyDescent="0.25"/>
  <cols>
    <col min="1" max="1" width="6.5703125" style="166" customWidth="1"/>
    <col min="2" max="2" width="16" style="166" customWidth="1"/>
    <col min="3" max="3" width="5.42578125" style="166" customWidth="1"/>
    <col min="4" max="4" width="3.5703125" style="166" customWidth="1"/>
    <col min="5" max="5" width="6.5703125" style="166" customWidth="1"/>
    <col min="6" max="6" width="4.42578125" style="166" customWidth="1"/>
    <col min="7" max="7" width="12.28515625" style="166" customWidth="1"/>
    <col min="8" max="8" width="6.42578125" style="166" customWidth="1"/>
    <col min="9" max="9" width="15.42578125" style="166" customWidth="1"/>
    <col min="10" max="10" width="5.5703125" style="166" customWidth="1"/>
    <col min="11" max="11" width="11.140625" style="166" customWidth="1"/>
    <col min="12" max="16384" width="8.7109375" style="166"/>
  </cols>
  <sheetData>
    <row r="1" spans="1:11" ht="22.5" x14ac:dyDescent="0.3">
      <c r="A1" s="690"/>
      <c r="B1" s="690"/>
      <c r="C1" s="162"/>
      <c r="D1" s="163"/>
      <c r="E1" s="163"/>
      <c r="F1" s="163"/>
      <c r="G1" s="164" t="s">
        <v>339</v>
      </c>
      <c r="H1" s="195" t="s">
        <v>19</v>
      </c>
      <c r="I1" s="164">
        <v>2022</v>
      </c>
      <c r="J1" s="164"/>
      <c r="K1" s="165"/>
    </row>
    <row r="2" spans="1:11" x14ac:dyDescent="0.25">
      <c r="A2" s="690" t="s">
        <v>340</v>
      </c>
      <c r="B2" s="690"/>
      <c r="C2" s="162"/>
      <c r="D2" s="162"/>
      <c r="E2" s="167"/>
      <c r="F2" s="167"/>
      <c r="G2" s="168" t="s">
        <v>341</v>
      </c>
      <c r="H2" s="195" t="s">
        <v>19</v>
      </c>
      <c r="I2" s="168" t="s">
        <v>466</v>
      </c>
      <c r="J2" s="168"/>
      <c r="K2" s="165"/>
    </row>
    <row r="3" spans="1:11" x14ac:dyDescent="0.25">
      <c r="A3" s="691"/>
      <c r="B3" s="691"/>
      <c r="C3" s="162"/>
      <c r="D3" s="162"/>
      <c r="E3" s="167"/>
      <c r="F3" s="167"/>
      <c r="G3" s="168" t="s">
        <v>342</v>
      </c>
      <c r="H3" s="195" t="s">
        <v>19</v>
      </c>
      <c r="I3" s="311" t="str">
        <f>'KWT1'!I3</f>
        <v>3.28.03.1.02.01</v>
      </c>
    </row>
    <row r="4" spans="1:11" x14ac:dyDescent="0.25">
      <c r="A4" s="162"/>
      <c r="B4" s="169"/>
      <c r="C4" s="170"/>
      <c r="D4" s="162"/>
      <c r="E4" s="162"/>
      <c r="F4" s="162"/>
      <c r="G4" s="162"/>
      <c r="H4" s="162"/>
      <c r="I4" s="694" t="str">
        <f>'KWT1'!I4:J4</f>
        <v>5.1.2.04.01.0001</v>
      </c>
      <c r="J4" s="694"/>
      <c r="K4" s="167"/>
    </row>
    <row r="5" spans="1:11" ht="15.75" x14ac:dyDescent="0.25">
      <c r="A5" s="162"/>
      <c r="B5" s="162"/>
      <c r="C5" s="692" t="s">
        <v>343</v>
      </c>
      <c r="D5" s="692"/>
      <c r="E5" s="692"/>
      <c r="F5" s="692"/>
      <c r="G5" s="692"/>
      <c r="H5" s="692"/>
      <c r="I5" s="692"/>
      <c r="J5" s="692"/>
      <c r="K5" s="167"/>
    </row>
    <row r="6" spans="1:11" ht="15.75" x14ac:dyDescent="0.25">
      <c r="A6" s="162"/>
      <c r="B6" s="162"/>
      <c r="C6" s="162"/>
      <c r="D6" s="171"/>
      <c r="E6" s="171"/>
      <c r="F6" s="171"/>
      <c r="G6" s="171"/>
      <c r="H6" s="171"/>
      <c r="I6" s="162"/>
      <c r="J6" s="162"/>
      <c r="K6" s="167"/>
    </row>
    <row r="7" spans="1:11" ht="56.45" customHeight="1" thickBot="1" x14ac:dyDescent="0.3">
      <c r="A7" s="162"/>
      <c r="B7" s="172" t="s">
        <v>344</v>
      </c>
      <c r="C7" s="172" t="s">
        <v>19</v>
      </c>
      <c r="D7" s="693" t="str">
        <f>'KWT1'!D8</f>
        <v>KPA Dinas Kehutanan Provinsi Kalimantan Timur UPTD KPHP Berau Utara Kegiatan Rencana Pengelolaan Kesatuan Pengelolaan Hutan kecuali pada Kesatuan Pengelolaan Hutan Konservasi (KPHK), Sub Kegiatan Penyusunan Rencana Pengelolaan Kesatuan Pengelolaan Hutan Tahun Anggaran 2022</v>
      </c>
      <c r="E7" s="693"/>
      <c r="F7" s="693"/>
      <c r="G7" s="693"/>
      <c r="H7" s="693"/>
      <c r="I7" s="693"/>
      <c r="J7" s="693"/>
      <c r="K7" s="693"/>
    </row>
    <row r="8" spans="1:11" ht="15.75" thickBot="1" x14ac:dyDescent="0.3">
      <c r="A8" s="162"/>
      <c r="B8" s="162" t="s">
        <v>345</v>
      </c>
      <c r="C8" s="173"/>
      <c r="D8" s="695">
        <f>Terbilang2!C3</f>
        <v>2540000</v>
      </c>
      <c r="E8" s="696"/>
      <c r="F8" s="697"/>
      <c r="G8" s="174"/>
      <c r="H8" s="175"/>
      <c r="I8" s="175"/>
      <c r="J8" s="176"/>
      <c r="K8" s="177"/>
    </row>
    <row r="9" spans="1:11" ht="15.75" thickBot="1" x14ac:dyDescent="0.3">
      <c r="A9" s="162"/>
      <c r="B9" s="162"/>
      <c r="C9" s="173"/>
      <c r="D9" s="175"/>
      <c r="E9" s="175"/>
      <c r="F9" s="175"/>
      <c r="G9" s="175"/>
      <c r="H9" s="175"/>
      <c r="I9" s="175"/>
      <c r="J9" s="176"/>
      <c r="K9" s="177"/>
    </row>
    <row r="10" spans="1:11" x14ac:dyDescent="0.25">
      <c r="A10" s="162"/>
      <c r="B10" s="178" t="s">
        <v>346</v>
      </c>
      <c r="C10" s="172" t="s">
        <v>19</v>
      </c>
      <c r="D10" s="698" t="str">
        <f>PROPER(Terbilang2!C4&amp;" rupiah")</f>
        <v>Dua Juta Lima Ratus Empat Puluh Ribu Rupiah</v>
      </c>
      <c r="E10" s="699"/>
      <c r="F10" s="699"/>
      <c r="G10" s="699"/>
      <c r="H10" s="699"/>
      <c r="I10" s="699"/>
      <c r="J10" s="699"/>
      <c r="K10" s="700"/>
    </row>
    <row r="11" spans="1:11" ht="15.75" thickBot="1" x14ac:dyDescent="0.3">
      <c r="A11" s="162"/>
      <c r="B11" s="179"/>
      <c r="C11" s="180"/>
      <c r="D11" s="701"/>
      <c r="E11" s="702"/>
      <c r="F11" s="702"/>
      <c r="G11" s="702"/>
      <c r="H11" s="702"/>
      <c r="I11" s="702"/>
      <c r="J11" s="702"/>
      <c r="K11" s="703"/>
    </row>
    <row r="12" spans="1:11" x14ac:dyDescent="0.25">
      <c r="A12" s="162"/>
      <c r="B12" s="162"/>
      <c r="C12" s="173"/>
      <c r="D12" s="162"/>
      <c r="E12" s="162"/>
      <c r="F12" s="162"/>
      <c r="G12" s="162"/>
      <c r="H12" s="162"/>
      <c r="I12" s="162"/>
      <c r="J12" s="162"/>
      <c r="K12" s="162"/>
    </row>
    <row r="13" spans="1:11" ht="14.1" customHeight="1" x14ac:dyDescent="0.25">
      <c r="A13" s="162"/>
      <c r="B13" s="162" t="s">
        <v>347</v>
      </c>
      <c r="C13" s="181" t="s">
        <v>19</v>
      </c>
      <c r="D13" s="704" t="s">
        <v>693</v>
      </c>
      <c r="E13" s="704"/>
      <c r="F13" s="704"/>
      <c r="G13" s="704"/>
      <c r="H13" s="704"/>
      <c r="I13" s="704"/>
      <c r="J13" s="704"/>
      <c r="K13" s="704"/>
    </row>
    <row r="14" spans="1:11" ht="14.1" customHeight="1" x14ac:dyDescent="0.25">
      <c r="A14" s="162"/>
      <c r="B14" s="162"/>
      <c r="C14" s="162"/>
      <c r="D14" s="704"/>
      <c r="E14" s="704"/>
      <c r="F14" s="704"/>
      <c r="G14" s="704"/>
      <c r="H14" s="704"/>
      <c r="I14" s="704"/>
      <c r="J14" s="704"/>
      <c r="K14" s="704"/>
    </row>
    <row r="15" spans="1:11" ht="14.1" customHeight="1" x14ac:dyDescent="0.25">
      <c r="A15" s="162"/>
      <c r="B15" s="162"/>
      <c r="C15" s="162"/>
      <c r="D15" s="704"/>
      <c r="E15" s="704"/>
      <c r="F15" s="704"/>
      <c r="G15" s="704"/>
      <c r="H15" s="704"/>
      <c r="I15" s="704"/>
      <c r="J15" s="704"/>
      <c r="K15" s="704"/>
    </row>
    <row r="16" spans="1:11" ht="14.1" customHeight="1" x14ac:dyDescent="0.25">
      <c r="A16" s="162"/>
      <c r="B16" s="162"/>
      <c r="C16" s="162"/>
      <c r="D16" s="196"/>
      <c r="E16" s="704"/>
      <c r="F16" s="704"/>
      <c r="G16" s="704"/>
      <c r="H16" s="704"/>
      <c r="I16" s="183"/>
      <c r="J16" s="183"/>
      <c r="K16" s="183"/>
    </row>
    <row r="17" spans="1:12" ht="14.1" customHeight="1" x14ac:dyDescent="0.25">
      <c r="A17" s="162"/>
      <c r="B17" s="162"/>
      <c r="C17" s="162"/>
      <c r="D17" s="183"/>
      <c r="E17" s="183"/>
      <c r="F17" s="183"/>
      <c r="G17" s="183"/>
      <c r="H17" s="183"/>
      <c r="I17" s="183"/>
      <c r="J17" s="183"/>
      <c r="K17" s="183"/>
    </row>
    <row r="18" spans="1:12" x14ac:dyDescent="0.25">
      <c r="A18" s="162"/>
      <c r="B18" s="162"/>
      <c r="C18" s="162"/>
      <c r="D18" s="162"/>
      <c r="E18" s="162"/>
      <c r="F18" s="162"/>
      <c r="G18" s="173"/>
      <c r="H18" s="184" t="s">
        <v>355</v>
      </c>
      <c r="I18" s="708" t="s">
        <v>599</v>
      </c>
      <c r="J18" s="709"/>
      <c r="K18" s="709"/>
    </row>
    <row r="19" spans="1:12" x14ac:dyDescent="0.25">
      <c r="A19" s="162"/>
      <c r="B19" s="162"/>
      <c r="C19" s="162"/>
      <c r="D19" s="162"/>
      <c r="E19" s="162"/>
      <c r="F19" s="162"/>
      <c r="G19" s="162"/>
      <c r="H19" s="688" t="s">
        <v>351</v>
      </c>
      <c r="I19" s="688"/>
      <c r="J19" s="688"/>
      <c r="K19" s="688"/>
    </row>
    <row r="20" spans="1:12" x14ac:dyDescent="0.25">
      <c r="A20" s="162"/>
      <c r="B20" s="162"/>
      <c r="C20" s="162"/>
      <c r="D20" s="162"/>
      <c r="E20" s="162"/>
      <c r="F20" s="162"/>
      <c r="G20" s="162"/>
      <c r="H20" s="173"/>
      <c r="I20" s="173"/>
      <c r="J20" s="173"/>
      <c r="K20" s="173"/>
    </row>
    <row r="21" spans="1:12" ht="20.25" x14ac:dyDescent="0.3">
      <c r="A21" s="162"/>
      <c r="B21" s="185"/>
      <c r="C21" s="186"/>
      <c r="D21" s="162"/>
      <c r="E21" s="162"/>
      <c r="F21" s="162"/>
      <c r="G21" s="162"/>
      <c r="H21" s="162"/>
      <c r="I21" s="162"/>
      <c r="J21" s="162"/>
      <c r="K21" s="162"/>
    </row>
    <row r="22" spans="1:12" x14ac:dyDescent="0.25">
      <c r="A22" s="167"/>
      <c r="B22" s="275"/>
      <c r="C22" s="276"/>
      <c r="D22" s="277"/>
      <c r="E22" s="278"/>
      <c r="F22" s="278"/>
      <c r="G22" s="279"/>
      <c r="H22" s="681" t="str">
        <f>SPT!F19</f>
        <v>Uli Artha Gultom, S.Hut</v>
      </c>
      <c r="I22" s="681"/>
      <c r="J22" s="681"/>
      <c r="K22" s="681"/>
    </row>
    <row r="23" spans="1:12" x14ac:dyDescent="0.25">
      <c r="A23" s="167"/>
      <c r="B23" s="280"/>
      <c r="C23" s="167"/>
      <c r="D23" s="167"/>
      <c r="E23" s="167"/>
      <c r="F23" s="167"/>
      <c r="G23" s="167"/>
      <c r="H23" s="683" t="str">
        <f>VLOOKUP(H22,DATABASE!F3:G91,2,FALSE)</f>
        <v>-</v>
      </c>
      <c r="I23" s="683"/>
      <c r="J23" s="683"/>
      <c r="K23" s="683"/>
    </row>
    <row r="24" spans="1:12" x14ac:dyDescent="0.25">
      <c r="A24" s="191"/>
      <c r="B24" s="191"/>
      <c r="C24" s="191"/>
      <c r="D24" s="191"/>
      <c r="E24" s="191"/>
      <c r="F24" s="191"/>
      <c r="G24" s="191"/>
      <c r="H24" s="191"/>
      <c r="I24" s="191"/>
      <c r="J24" s="191"/>
      <c r="K24" s="191"/>
    </row>
    <row r="25" spans="1:12" x14ac:dyDescent="0.25">
      <c r="A25" s="685"/>
      <c r="B25" s="685"/>
      <c r="C25" s="685"/>
      <c r="D25" s="256"/>
      <c r="E25" s="256"/>
      <c r="F25" s="256"/>
      <c r="G25" s="686" t="s">
        <v>598</v>
      </c>
      <c r="H25" s="686"/>
      <c r="I25" s="686"/>
      <c r="J25" s="686"/>
      <c r="K25" s="686"/>
    </row>
    <row r="26" spans="1:12" x14ac:dyDescent="0.25">
      <c r="A26" s="191"/>
      <c r="B26" s="191" t="s">
        <v>352</v>
      </c>
      <c r="C26" s="191"/>
      <c r="D26" s="687"/>
      <c r="E26" s="687"/>
      <c r="F26" s="687"/>
      <c r="G26" s="687"/>
      <c r="H26" s="192"/>
      <c r="I26" s="167" t="s">
        <v>282</v>
      </c>
      <c r="J26" s="167"/>
      <c r="K26" s="193"/>
    </row>
    <row r="27" spans="1:12" x14ac:dyDescent="0.25">
      <c r="A27" s="191"/>
      <c r="B27" s="191" t="s">
        <v>230</v>
      </c>
      <c r="C27" s="191"/>
      <c r="D27" s="257"/>
      <c r="E27" s="257"/>
      <c r="F27" s="257"/>
      <c r="G27" s="192"/>
      <c r="H27" s="257"/>
      <c r="I27" s="257"/>
      <c r="J27" s="257"/>
      <c r="K27" s="257"/>
    </row>
    <row r="28" spans="1:12" x14ac:dyDescent="0.25">
      <c r="A28" s="191"/>
      <c r="B28" s="191"/>
      <c r="C28" s="191"/>
      <c r="D28" s="257"/>
      <c r="E28" s="257"/>
      <c r="F28" s="257"/>
      <c r="G28" s="192"/>
      <c r="H28" s="257"/>
      <c r="I28" s="257"/>
      <c r="J28" s="257"/>
      <c r="K28" s="257"/>
    </row>
    <row r="29" spans="1:12" x14ac:dyDescent="0.25">
      <c r="A29" s="681"/>
      <c r="B29" s="681"/>
      <c r="C29" s="681"/>
      <c r="D29" s="681"/>
      <c r="E29" s="681"/>
      <c r="F29" s="681"/>
      <c r="G29" s="681"/>
      <c r="H29" s="281"/>
      <c r="I29" s="281"/>
      <c r="J29" s="281"/>
      <c r="K29" s="281"/>
    </row>
    <row r="30" spans="1:12" x14ac:dyDescent="0.25">
      <c r="A30" s="347"/>
      <c r="B30" s="347" t="str">
        <f>'KWT1'!B30</f>
        <v>Farhani Aini, S.Hut</v>
      </c>
      <c r="C30" s="347"/>
      <c r="D30" s="681"/>
      <c r="E30" s="681"/>
      <c r="F30" s="681"/>
      <c r="G30" s="681"/>
      <c r="H30" s="682" t="s">
        <v>451</v>
      </c>
      <c r="I30" s="682"/>
      <c r="J30" s="682"/>
      <c r="K30" s="682"/>
    </row>
    <row r="31" spans="1:12" x14ac:dyDescent="0.25">
      <c r="A31" s="348"/>
      <c r="B31" s="355" t="str">
        <f>'KWT1'!B31</f>
        <v>NIP. 19610812 198303 1 022</v>
      </c>
      <c r="C31" s="348"/>
      <c r="D31" s="683"/>
      <c r="E31" s="683"/>
      <c r="F31" s="683"/>
      <c r="G31" s="683"/>
      <c r="H31" s="684" t="str">
        <f>VLOOKUP(H30,DATABASE!U63:W82,2,FALSE)</f>
        <v>NIP. 19790625 200701 1 009</v>
      </c>
      <c r="I31" s="684"/>
      <c r="J31" s="684"/>
      <c r="K31" s="684"/>
      <c r="L31" s="103"/>
    </row>
    <row r="32" spans="1:12" x14ac:dyDescent="0.25">
      <c r="A32" s="194"/>
      <c r="B32" s="194"/>
      <c r="C32" s="194"/>
      <c r="D32" s="194"/>
      <c r="E32" s="194"/>
      <c r="F32" s="194"/>
      <c r="G32" s="194"/>
      <c r="H32" s="194"/>
      <c r="I32" s="194"/>
      <c r="J32" s="194"/>
      <c r="K32" s="194"/>
    </row>
    <row r="33" spans="1:11" x14ac:dyDescent="0.25">
      <c r="A33" s="194"/>
      <c r="B33" s="194"/>
      <c r="C33" s="194"/>
      <c r="D33" s="194"/>
      <c r="E33" s="194"/>
      <c r="F33" s="194"/>
      <c r="G33" s="194"/>
      <c r="H33" s="194"/>
      <c r="I33" s="194"/>
      <c r="J33" s="194"/>
      <c r="K33" s="194"/>
    </row>
    <row r="34" spans="1:11" x14ac:dyDescent="0.25">
      <c r="A34" s="194"/>
      <c r="B34" s="194"/>
      <c r="C34" s="194"/>
      <c r="D34" s="194"/>
      <c r="E34" s="194"/>
      <c r="F34" s="194"/>
      <c r="G34" s="194"/>
      <c r="H34" s="194"/>
      <c r="I34" s="194"/>
      <c r="J34" s="194"/>
      <c r="K34" s="194"/>
    </row>
  </sheetData>
  <mergeCells count="23">
    <mergeCell ref="H19:K19"/>
    <mergeCell ref="A1:B1"/>
    <mergeCell ref="A2:B2"/>
    <mergeCell ref="A3:B3"/>
    <mergeCell ref="C5:J5"/>
    <mergeCell ref="D7:K7"/>
    <mergeCell ref="D8:F8"/>
    <mergeCell ref="D10:K11"/>
    <mergeCell ref="D13:K15"/>
    <mergeCell ref="E16:H16"/>
    <mergeCell ref="I18:K18"/>
    <mergeCell ref="I4:J4"/>
    <mergeCell ref="A25:C25"/>
    <mergeCell ref="G25:K25"/>
    <mergeCell ref="D26:G26"/>
    <mergeCell ref="A29:C29"/>
    <mergeCell ref="D29:G29"/>
    <mergeCell ref="D30:G30"/>
    <mergeCell ref="H30:K30"/>
    <mergeCell ref="D31:G31"/>
    <mergeCell ref="H31:K31"/>
    <mergeCell ref="H22:K22"/>
    <mergeCell ref="H23:K23"/>
  </mergeCells>
  <pageMargins left="0.67" right="0.44" top="0.75" bottom="0.75" header="0.3" footer="0.3"/>
  <pageSetup paperSize="5" orientation="portrait" horizontalDpi="4294967293" r:id="rId1"/>
  <extLst>
    <ext xmlns:x14="http://schemas.microsoft.com/office/spreadsheetml/2009/9/main" uri="{CCE6A557-97BC-4b89-ADB6-D9C93CAAB3DF}">
      <x14:dataValidations xmlns:xm="http://schemas.microsoft.com/office/excel/2006/main" count="2">
        <x14:dataValidation type="list" allowBlank="1" xr:uid="{00000000-0002-0000-2000-000000000000}">
          <x14:formula1>
            <xm:f>'D:\FILE KPHP BERAU BARAT\2019\KEGIATAN KPHP BERAU BARAT 2019\SPJ EDIT 2019\[3. KWITANSI .xlsx]Database'!#REF!</xm:f>
          </x14:formula1>
          <xm:sqref>H22:K22</xm:sqref>
        </x14:dataValidation>
        <x14:dataValidation type="list" allowBlank="1" xr:uid="{00000000-0002-0000-2000-000001000000}">
          <x14:formula1>
            <xm:f>DATABASE!$U$68:$U$78</xm:f>
          </x14:formula1>
          <xm:sqref>H30</xm:sqref>
        </x14:dataValidation>
      </x14:dataValidations>
    </ext>
  </extLst>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27">
    <tabColor rgb="FF7030A0"/>
  </sheetPr>
  <dimension ref="A1:K36"/>
  <sheetViews>
    <sheetView topLeftCell="A7" workbookViewId="0">
      <selection activeCell="D13" sqref="D13:K15"/>
    </sheetView>
  </sheetViews>
  <sheetFormatPr defaultColWidth="8.7109375" defaultRowHeight="15" x14ac:dyDescent="0.25"/>
  <cols>
    <col min="1" max="1" width="7.7109375" style="166" customWidth="1"/>
    <col min="2" max="2" width="15.7109375" style="166" customWidth="1"/>
    <col min="3" max="3" width="3.85546875" style="166" customWidth="1"/>
    <col min="4" max="4" width="3.5703125" style="166" customWidth="1"/>
    <col min="5" max="5" width="7" style="166" customWidth="1"/>
    <col min="6" max="6" width="4.42578125" style="166" customWidth="1"/>
    <col min="7" max="7" width="11.85546875" style="166" customWidth="1"/>
    <col min="8" max="8" width="3.42578125" style="166" customWidth="1"/>
    <col min="9" max="9" width="14.42578125" style="166" customWidth="1"/>
    <col min="10" max="10" width="10.140625" style="166" customWidth="1"/>
    <col min="11" max="11" width="8.42578125" style="166" customWidth="1"/>
    <col min="12" max="16384" width="8.7109375" style="166"/>
  </cols>
  <sheetData>
    <row r="1" spans="1:11" ht="22.5" x14ac:dyDescent="0.3">
      <c r="A1" s="690"/>
      <c r="B1" s="690"/>
      <c r="C1" s="162"/>
      <c r="D1" s="163"/>
      <c r="E1" s="163"/>
      <c r="F1" s="163"/>
      <c r="G1" s="164" t="s">
        <v>339</v>
      </c>
      <c r="H1" s="195" t="s">
        <v>19</v>
      </c>
      <c r="I1" s="164">
        <v>2022</v>
      </c>
      <c r="J1" s="164"/>
      <c r="K1" s="165"/>
    </row>
    <row r="2" spans="1:11" x14ac:dyDescent="0.25">
      <c r="A2" s="690" t="s">
        <v>340</v>
      </c>
      <c r="B2" s="690"/>
      <c r="C2" s="162"/>
      <c r="D2" s="162"/>
      <c r="E2" s="167"/>
      <c r="F2" s="167"/>
      <c r="G2" s="168" t="s">
        <v>341</v>
      </c>
      <c r="H2" s="195" t="s">
        <v>19</v>
      </c>
      <c r="I2" s="168" t="s">
        <v>466</v>
      </c>
      <c r="J2" s="168"/>
      <c r="K2" s="165"/>
    </row>
    <row r="3" spans="1:11" x14ac:dyDescent="0.25">
      <c r="A3" s="691"/>
      <c r="B3" s="691"/>
      <c r="C3" s="162"/>
      <c r="D3" s="162"/>
      <c r="E3" s="167"/>
      <c r="F3" s="167"/>
      <c r="G3" s="168" t="s">
        <v>342</v>
      </c>
      <c r="H3" s="195" t="s">
        <v>19</v>
      </c>
      <c r="I3" s="311" t="str">
        <f>'SPD3'!H36</f>
        <v>3.28.03.1.02.01</v>
      </c>
    </row>
    <row r="4" spans="1:11" x14ac:dyDescent="0.25">
      <c r="A4" s="162"/>
      <c r="B4" s="169"/>
      <c r="C4" s="170"/>
      <c r="D4" s="162"/>
      <c r="E4" s="162"/>
      <c r="F4" s="162"/>
      <c r="G4" s="162"/>
      <c r="H4" s="162"/>
      <c r="I4" s="694" t="str">
        <f>'KWT1'!I4:J4</f>
        <v>5.1.2.04.01.0001</v>
      </c>
      <c r="J4" s="694"/>
      <c r="K4" s="167"/>
    </row>
    <row r="5" spans="1:11" ht="15.75" x14ac:dyDescent="0.25">
      <c r="A5" s="162"/>
      <c r="B5" s="162"/>
      <c r="C5" s="692" t="s">
        <v>343</v>
      </c>
      <c r="D5" s="692"/>
      <c r="E5" s="692"/>
      <c r="F5" s="692"/>
      <c r="G5" s="692"/>
      <c r="H5" s="692"/>
      <c r="I5" s="692"/>
      <c r="J5" s="692"/>
      <c r="K5" s="167"/>
    </row>
    <row r="6" spans="1:11" ht="15.75" x14ac:dyDescent="0.25">
      <c r="A6" s="162"/>
      <c r="B6" s="162"/>
      <c r="C6" s="162"/>
      <c r="D6" s="171"/>
      <c r="E6" s="171"/>
      <c r="F6" s="171"/>
      <c r="G6" s="171"/>
      <c r="H6" s="171"/>
      <c r="I6" s="162"/>
      <c r="J6" s="162"/>
      <c r="K6" s="167"/>
    </row>
    <row r="7" spans="1:11" ht="56.45" customHeight="1" thickBot="1" x14ac:dyDescent="0.3">
      <c r="A7" s="162"/>
      <c r="B7" s="172" t="s">
        <v>344</v>
      </c>
      <c r="C7" s="172" t="s">
        <v>19</v>
      </c>
      <c r="D7" s="693" t="str">
        <f>'KWT1'!D8</f>
        <v>KPA Dinas Kehutanan Provinsi Kalimantan Timur UPTD KPHP Berau Utara Kegiatan Rencana Pengelolaan Kesatuan Pengelolaan Hutan kecuali pada Kesatuan Pengelolaan Hutan Konservasi (KPHK), Sub Kegiatan Penyusunan Rencana Pengelolaan Kesatuan Pengelolaan Hutan Tahun Anggaran 2022</v>
      </c>
      <c r="E7" s="693"/>
      <c r="F7" s="693"/>
      <c r="G7" s="693"/>
      <c r="H7" s="693"/>
      <c r="I7" s="693"/>
      <c r="J7" s="693"/>
      <c r="K7" s="693"/>
    </row>
    <row r="8" spans="1:11" ht="15.75" thickBot="1" x14ac:dyDescent="0.3">
      <c r="A8" s="162"/>
      <c r="B8" s="162" t="s">
        <v>345</v>
      </c>
      <c r="C8" s="173"/>
      <c r="D8" s="695">
        <f>Terbilang3!C3</f>
        <v>1760000</v>
      </c>
      <c r="E8" s="696"/>
      <c r="F8" s="697"/>
      <c r="G8" s="174"/>
      <c r="H8" s="175"/>
      <c r="I8" s="175"/>
      <c r="J8" s="176"/>
      <c r="K8" s="177"/>
    </row>
    <row r="9" spans="1:11" ht="15.75" thickBot="1" x14ac:dyDescent="0.3">
      <c r="A9" s="162"/>
      <c r="B9" s="162"/>
      <c r="C9" s="173"/>
      <c r="D9" s="175"/>
      <c r="E9" s="175"/>
      <c r="F9" s="175"/>
      <c r="G9" s="175"/>
      <c r="H9" s="175"/>
      <c r="I9" s="175"/>
      <c r="J9" s="176"/>
      <c r="K9" s="177"/>
    </row>
    <row r="10" spans="1:11" x14ac:dyDescent="0.25">
      <c r="A10" s="162"/>
      <c r="B10" s="178" t="s">
        <v>346</v>
      </c>
      <c r="C10" s="172" t="s">
        <v>19</v>
      </c>
      <c r="D10" s="698" t="str">
        <f>PROPER(Terbilang3!C4&amp;" rupiah")</f>
        <v>Satu Juta Tujuh Ratus Enam Puluh Ribu Rupiah</v>
      </c>
      <c r="E10" s="699"/>
      <c r="F10" s="699"/>
      <c r="G10" s="699"/>
      <c r="H10" s="699"/>
      <c r="I10" s="699"/>
      <c r="J10" s="699"/>
      <c r="K10" s="700"/>
    </row>
    <row r="11" spans="1:11" ht="15.75" thickBot="1" x14ac:dyDescent="0.3">
      <c r="A11" s="162"/>
      <c r="B11" s="179"/>
      <c r="C11" s="180"/>
      <c r="D11" s="701"/>
      <c r="E11" s="702"/>
      <c r="F11" s="702"/>
      <c r="G11" s="702"/>
      <c r="H11" s="702"/>
      <c r="I11" s="702"/>
      <c r="J11" s="702"/>
      <c r="K11" s="703"/>
    </row>
    <row r="12" spans="1:11" x14ac:dyDescent="0.25">
      <c r="A12" s="162"/>
      <c r="B12" s="162"/>
      <c r="C12" s="173"/>
      <c r="D12" s="162"/>
      <c r="E12" s="162"/>
      <c r="F12" s="162"/>
      <c r="G12" s="162"/>
      <c r="H12" s="162"/>
      <c r="I12" s="162"/>
      <c r="J12" s="162"/>
      <c r="K12" s="162"/>
    </row>
    <row r="13" spans="1:11" ht="14.1" customHeight="1" x14ac:dyDescent="0.25">
      <c r="A13" s="162"/>
      <c r="B13" s="162" t="s">
        <v>347</v>
      </c>
      <c r="C13" s="181" t="s">
        <v>19</v>
      </c>
      <c r="D13" s="704" t="s">
        <v>694</v>
      </c>
      <c r="E13" s="704"/>
      <c r="F13" s="704"/>
      <c r="G13" s="704"/>
      <c r="H13" s="704"/>
      <c r="I13" s="704"/>
      <c r="J13" s="704"/>
      <c r="K13" s="704"/>
    </row>
    <row r="14" spans="1:11" ht="14.1" customHeight="1" x14ac:dyDescent="0.25">
      <c r="A14" s="162"/>
      <c r="B14" s="162"/>
      <c r="C14" s="162"/>
      <c r="D14" s="704"/>
      <c r="E14" s="704"/>
      <c r="F14" s="704"/>
      <c r="G14" s="704"/>
      <c r="H14" s="704"/>
      <c r="I14" s="704"/>
      <c r="J14" s="704"/>
      <c r="K14" s="704"/>
    </row>
    <row r="15" spans="1:11" ht="14.1" customHeight="1" x14ac:dyDescent="0.25">
      <c r="A15" s="162"/>
      <c r="B15" s="162"/>
      <c r="C15" s="162"/>
      <c r="D15" s="704"/>
      <c r="E15" s="704"/>
      <c r="F15" s="704"/>
      <c r="G15" s="704"/>
      <c r="H15" s="704"/>
      <c r="I15" s="704"/>
      <c r="J15" s="704"/>
      <c r="K15" s="704"/>
    </row>
    <row r="16" spans="1:11" ht="14.1" customHeight="1" x14ac:dyDescent="0.25">
      <c r="A16" s="162"/>
      <c r="B16" s="162"/>
      <c r="C16" s="162"/>
      <c r="D16" s="196"/>
      <c r="E16" s="705"/>
      <c r="F16" s="705"/>
      <c r="G16" s="705"/>
      <c r="H16" s="705"/>
      <c r="I16" s="183"/>
      <c r="J16" s="183"/>
      <c r="K16" s="183"/>
    </row>
    <row r="17" spans="1:11" ht="14.1" customHeight="1" x14ac:dyDescent="0.25">
      <c r="A17" s="162"/>
      <c r="B17" s="162"/>
      <c r="C17" s="162"/>
      <c r="D17" s="183"/>
      <c r="E17" s="183"/>
      <c r="F17" s="183"/>
      <c r="G17" s="183"/>
      <c r="H17" s="183"/>
      <c r="I17" s="183"/>
      <c r="J17" s="183"/>
      <c r="K17" s="183"/>
    </row>
    <row r="18" spans="1:11" x14ac:dyDescent="0.25">
      <c r="A18" s="162"/>
      <c r="B18" s="162"/>
      <c r="C18" s="162"/>
      <c r="D18" s="162"/>
      <c r="E18" s="162"/>
      <c r="F18" s="162"/>
      <c r="G18" s="173"/>
      <c r="H18" s="184" t="s">
        <v>355</v>
      </c>
      <c r="I18" s="321"/>
      <c r="J18" s="708" t="s">
        <v>600</v>
      </c>
      <c r="K18" s="709"/>
    </row>
    <row r="19" spans="1:11" x14ac:dyDescent="0.25">
      <c r="A19" s="162"/>
      <c r="B19" s="162"/>
      <c r="C19" s="162"/>
      <c r="D19" s="162"/>
      <c r="E19" s="162"/>
      <c r="F19" s="162"/>
      <c r="G19" s="162"/>
      <c r="H19" s="688" t="s">
        <v>351</v>
      </c>
      <c r="I19" s="688"/>
      <c r="J19" s="688"/>
      <c r="K19" s="688"/>
    </row>
    <row r="20" spans="1:11" x14ac:dyDescent="0.25">
      <c r="A20" s="162"/>
      <c r="B20" s="162"/>
      <c r="C20" s="162"/>
      <c r="D20" s="162"/>
      <c r="E20" s="162"/>
      <c r="F20" s="162"/>
      <c r="G20" s="162"/>
      <c r="H20" s="173"/>
      <c r="I20" s="173"/>
      <c r="J20" s="173"/>
      <c r="K20" s="173"/>
    </row>
    <row r="21" spans="1:11" x14ac:dyDescent="0.25">
      <c r="A21" s="162"/>
      <c r="B21" s="162"/>
      <c r="C21" s="162"/>
      <c r="D21" s="162"/>
      <c r="E21" s="162"/>
      <c r="F21" s="162"/>
      <c r="G21" s="162"/>
      <c r="H21" s="173"/>
      <c r="I21" s="173"/>
      <c r="J21" s="173"/>
      <c r="K21" s="173"/>
    </row>
    <row r="22" spans="1:11" ht="20.25" x14ac:dyDescent="0.3">
      <c r="A22" s="162"/>
      <c r="B22" s="185"/>
      <c r="C22" s="186"/>
      <c r="D22" s="162"/>
      <c r="E22" s="162"/>
      <c r="F22" s="162"/>
      <c r="G22" s="162"/>
      <c r="H22" s="162"/>
      <c r="I22" s="162"/>
      <c r="J22" s="162"/>
      <c r="K22" s="162"/>
    </row>
    <row r="23" spans="1:11" x14ac:dyDescent="0.25">
      <c r="A23" s="162"/>
      <c r="B23" s="283"/>
      <c r="C23" s="259"/>
      <c r="D23" s="284"/>
      <c r="E23" s="189"/>
      <c r="F23" s="189"/>
      <c r="G23" s="190"/>
      <c r="H23" s="710" t="str">
        <f>SPT!F23</f>
        <v>M. Rico Sadewa</v>
      </c>
      <c r="I23" s="710"/>
      <c r="J23" s="710"/>
      <c r="K23" s="710"/>
    </row>
    <row r="24" spans="1:11" x14ac:dyDescent="0.25">
      <c r="A24" s="162"/>
      <c r="B24" s="285"/>
      <c r="C24" s="162"/>
      <c r="D24" s="162"/>
      <c r="E24" s="162"/>
      <c r="F24" s="162"/>
      <c r="G24" s="162"/>
      <c r="H24" s="711" t="str">
        <f>VLOOKUP(H23,DATABASE!F3:G91,2,FALSE)</f>
        <v>-</v>
      </c>
      <c r="I24" s="711"/>
      <c r="J24" s="711"/>
      <c r="K24" s="711"/>
    </row>
    <row r="25" spans="1:11" x14ac:dyDescent="0.25">
      <c r="A25" s="274"/>
      <c r="B25" s="274"/>
      <c r="C25" s="274"/>
      <c r="D25" s="274"/>
      <c r="E25" s="274"/>
      <c r="F25" s="274"/>
      <c r="G25" s="274"/>
      <c r="H25" s="286"/>
      <c r="I25" s="286"/>
      <c r="J25" s="286"/>
      <c r="K25" s="286"/>
    </row>
    <row r="26" spans="1:11" x14ac:dyDescent="0.25">
      <c r="A26" s="712"/>
      <c r="B26" s="712"/>
      <c r="C26" s="712"/>
      <c r="D26" s="287"/>
      <c r="E26" s="287"/>
      <c r="F26" s="287"/>
      <c r="G26" s="713" t="s">
        <v>601</v>
      </c>
      <c r="H26" s="713"/>
      <c r="I26" s="713"/>
      <c r="J26" s="713"/>
      <c r="K26" s="713"/>
    </row>
    <row r="27" spans="1:11" x14ac:dyDescent="0.25">
      <c r="A27" s="274"/>
      <c r="B27" s="353" t="s">
        <v>352</v>
      </c>
      <c r="C27" s="274"/>
      <c r="D27" s="714"/>
      <c r="E27" s="714"/>
      <c r="F27" s="714"/>
      <c r="G27" s="714"/>
      <c r="H27" s="186"/>
      <c r="I27" s="162" t="s">
        <v>282</v>
      </c>
      <c r="J27" s="162"/>
      <c r="K27" s="184"/>
    </row>
    <row r="28" spans="1:11" x14ac:dyDescent="0.25">
      <c r="A28" s="274"/>
      <c r="B28" s="353" t="s">
        <v>230</v>
      </c>
      <c r="C28" s="274"/>
      <c r="D28" s="288"/>
      <c r="E28" s="288"/>
      <c r="F28" s="288"/>
      <c r="G28" s="186"/>
      <c r="H28" s="288"/>
      <c r="I28" s="288"/>
      <c r="J28" s="288"/>
      <c r="K28" s="288"/>
    </row>
    <row r="29" spans="1:11" x14ac:dyDescent="0.25">
      <c r="A29" s="274"/>
      <c r="B29" s="274"/>
      <c r="C29" s="274"/>
      <c r="D29" s="288"/>
      <c r="E29" s="288"/>
      <c r="F29" s="288"/>
      <c r="G29" s="186"/>
      <c r="H29" s="288"/>
      <c r="I29" s="288"/>
      <c r="J29" s="288"/>
      <c r="K29" s="288"/>
    </row>
    <row r="30" spans="1:11" x14ac:dyDescent="0.25">
      <c r="A30" s="274"/>
      <c r="B30" s="274"/>
      <c r="C30" s="274"/>
      <c r="D30" s="288"/>
      <c r="E30" s="288"/>
      <c r="F30" s="288"/>
      <c r="G30" s="186"/>
      <c r="H30" s="288"/>
      <c r="I30" s="288"/>
      <c r="J30" s="288"/>
      <c r="K30" s="288"/>
    </row>
    <row r="31" spans="1:11" x14ac:dyDescent="0.25">
      <c r="A31" s="715"/>
      <c r="B31" s="715"/>
      <c r="C31" s="715"/>
      <c r="D31" s="710"/>
      <c r="E31" s="710"/>
      <c r="F31" s="710"/>
      <c r="G31" s="710"/>
      <c r="H31" s="289"/>
      <c r="I31" s="289"/>
      <c r="J31" s="289"/>
      <c r="K31" s="289"/>
    </row>
    <row r="32" spans="1:11" x14ac:dyDescent="0.25">
      <c r="A32" s="347"/>
      <c r="B32" s="347" t="str">
        <f>'KWT1'!B30</f>
        <v>Farhani Aini, S.Hut</v>
      </c>
      <c r="C32" s="347"/>
      <c r="D32" s="710"/>
      <c r="E32" s="710"/>
      <c r="F32" s="710"/>
      <c r="G32" s="710"/>
      <c r="H32" s="682" t="str">
        <f>'KWT2'!H30:K30</f>
        <v>Surya Adi Winata, SE</v>
      </c>
      <c r="I32" s="682"/>
      <c r="J32" s="682"/>
      <c r="K32" s="682"/>
    </row>
    <row r="33" spans="1:11" x14ac:dyDescent="0.25">
      <c r="A33" s="348"/>
      <c r="B33" s="355" t="str">
        <f>'KWT1'!B31</f>
        <v>NIP. 19610812 198303 1 022</v>
      </c>
      <c r="C33" s="348"/>
      <c r="D33" s="711"/>
      <c r="E33" s="711"/>
      <c r="F33" s="711"/>
      <c r="G33" s="711"/>
      <c r="H33" s="684" t="str">
        <f>'KWT2'!H31:K31</f>
        <v>NIP. 19790625 200701 1 009</v>
      </c>
      <c r="I33" s="684"/>
      <c r="J33" s="684"/>
      <c r="K33" s="684"/>
    </row>
    <row r="34" spans="1:11" x14ac:dyDescent="0.25">
      <c r="A34" s="194"/>
      <c r="B34" s="194"/>
      <c r="C34" s="194"/>
      <c r="D34" s="194"/>
      <c r="E34" s="194"/>
      <c r="F34" s="194"/>
      <c r="G34" s="194"/>
      <c r="H34" s="194"/>
      <c r="I34" s="194"/>
      <c r="J34" s="194"/>
      <c r="K34" s="194"/>
    </row>
    <row r="35" spans="1:11" x14ac:dyDescent="0.25">
      <c r="A35" s="194"/>
      <c r="B35" s="194"/>
      <c r="C35" s="194"/>
      <c r="D35" s="194"/>
      <c r="E35" s="194"/>
      <c r="F35" s="194"/>
      <c r="G35" s="194"/>
      <c r="H35" s="194"/>
      <c r="I35" s="194"/>
      <c r="J35" s="194"/>
      <c r="K35" s="194"/>
    </row>
    <row r="36" spans="1:11" x14ac:dyDescent="0.25">
      <c r="A36" s="194"/>
      <c r="B36" s="194"/>
      <c r="C36" s="194"/>
      <c r="D36" s="194"/>
      <c r="E36" s="194"/>
      <c r="F36" s="194"/>
      <c r="G36" s="194"/>
      <c r="H36" s="194"/>
      <c r="I36" s="194"/>
      <c r="J36" s="194"/>
      <c r="K36" s="194"/>
    </row>
  </sheetData>
  <mergeCells count="23">
    <mergeCell ref="H19:K19"/>
    <mergeCell ref="A1:B1"/>
    <mergeCell ref="A2:B2"/>
    <mergeCell ref="A3:B3"/>
    <mergeCell ref="C5:J5"/>
    <mergeCell ref="D7:K7"/>
    <mergeCell ref="D8:F8"/>
    <mergeCell ref="D10:K11"/>
    <mergeCell ref="D13:K15"/>
    <mergeCell ref="E16:H16"/>
    <mergeCell ref="I4:J4"/>
    <mergeCell ref="J18:K18"/>
    <mergeCell ref="A26:C26"/>
    <mergeCell ref="G26:K26"/>
    <mergeCell ref="D27:G27"/>
    <mergeCell ref="A31:C31"/>
    <mergeCell ref="D31:G31"/>
    <mergeCell ref="D32:G32"/>
    <mergeCell ref="H32:K32"/>
    <mergeCell ref="D33:G33"/>
    <mergeCell ref="H33:K33"/>
    <mergeCell ref="H23:K23"/>
    <mergeCell ref="H24:K24"/>
  </mergeCells>
  <pageMargins left="0.7" right="0.5" top="0.75" bottom="0.75" header="0.3" footer="0.3"/>
  <pageSetup paperSize="5" orientation="portrait" r:id="rId1"/>
  <extLst>
    <ext xmlns:x14="http://schemas.microsoft.com/office/spreadsheetml/2009/9/main" uri="{CCE6A557-97BC-4b89-ADB6-D9C93CAAB3DF}">
      <x14:dataValidations xmlns:xm="http://schemas.microsoft.com/office/excel/2006/main" count="2">
        <x14:dataValidation type="list" allowBlank="1" xr:uid="{00000000-0002-0000-2100-000000000000}">
          <x14:formula1>
            <xm:f>'D:\FILE KPHP BERAU BARAT\2019\KEGIATAN KPHP BERAU BARAT 2019\SPJ EDIT 2019\[3. KWITANSI .xlsx]Database'!#REF!</xm:f>
          </x14:formula1>
          <xm:sqref>H23:K23</xm:sqref>
        </x14:dataValidation>
        <x14:dataValidation type="list" allowBlank="1" xr:uid="{00000000-0002-0000-2100-000001000000}">
          <x14:formula1>
            <xm:f>DATABASE!$U$68:$U$78</xm:f>
          </x14:formula1>
          <xm:sqref>H32</xm:sqref>
        </x14:dataValidation>
      </x14:dataValidations>
    </ext>
  </extLst>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28">
    <tabColor rgb="FF7030A0"/>
  </sheetPr>
  <dimension ref="A1:K34"/>
  <sheetViews>
    <sheetView topLeftCell="A4" workbookViewId="0">
      <selection activeCell="Q12" sqref="Q12"/>
    </sheetView>
  </sheetViews>
  <sheetFormatPr defaultColWidth="8.7109375" defaultRowHeight="15" x14ac:dyDescent="0.25"/>
  <cols>
    <col min="1" max="1" width="6.85546875" style="166" customWidth="1"/>
    <col min="2" max="2" width="15.7109375" style="166" customWidth="1"/>
    <col min="3" max="3" width="3.85546875" style="166" customWidth="1"/>
    <col min="4" max="4" width="3.5703125" style="166" customWidth="1"/>
    <col min="5" max="5" width="7" style="166" customWidth="1"/>
    <col min="6" max="6" width="4.42578125" style="166" customWidth="1"/>
    <col min="7" max="7" width="11.7109375" style="166" customWidth="1"/>
    <col min="8" max="8" width="6.140625" style="166" customWidth="1"/>
    <col min="9" max="9" width="14.42578125" style="166" customWidth="1"/>
    <col min="10" max="10" width="5.5703125" style="166" customWidth="1"/>
    <col min="11" max="11" width="11.7109375" style="166" customWidth="1"/>
    <col min="12" max="16384" width="8.7109375" style="166"/>
  </cols>
  <sheetData>
    <row r="1" spans="1:11" ht="22.5" x14ac:dyDescent="0.3">
      <c r="A1" s="690"/>
      <c r="B1" s="690"/>
      <c r="C1" s="162"/>
      <c r="D1" s="163"/>
      <c r="E1" s="163"/>
      <c r="F1" s="163"/>
      <c r="G1" s="164" t="s">
        <v>339</v>
      </c>
      <c r="H1" s="195" t="s">
        <v>19</v>
      </c>
      <c r="I1" s="164">
        <v>2022</v>
      </c>
      <c r="J1" s="164"/>
      <c r="K1" s="165"/>
    </row>
    <row r="2" spans="1:11" x14ac:dyDescent="0.25">
      <c r="A2" s="690" t="s">
        <v>340</v>
      </c>
      <c r="B2" s="690"/>
      <c r="C2" s="162"/>
      <c r="D2" s="162"/>
      <c r="E2" s="167"/>
      <c r="F2" s="167"/>
      <c r="G2" s="168" t="s">
        <v>341</v>
      </c>
      <c r="H2" s="195" t="s">
        <v>19</v>
      </c>
      <c r="I2" s="168" t="s">
        <v>466</v>
      </c>
      <c r="J2" s="168"/>
      <c r="K2" s="165"/>
    </row>
    <row r="3" spans="1:11" x14ac:dyDescent="0.25">
      <c r="A3" s="691"/>
      <c r="B3" s="691"/>
      <c r="C3" s="162"/>
      <c r="D3" s="162"/>
      <c r="E3" s="167"/>
      <c r="F3" s="167"/>
      <c r="G3" s="168" t="s">
        <v>342</v>
      </c>
      <c r="H3" s="195" t="s">
        <v>19</v>
      </c>
      <c r="I3" s="311" t="str">
        <f>'SPD4'!H36</f>
        <v>3.28.03.1.02.01</v>
      </c>
    </row>
    <row r="4" spans="1:11" x14ac:dyDescent="0.25">
      <c r="A4" s="162"/>
      <c r="B4" s="169"/>
      <c r="C4" s="170"/>
      <c r="D4" s="162"/>
      <c r="E4" s="162"/>
      <c r="F4" s="162"/>
      <c r="G4" s="162"/>
      <c r="H4" s="162"/>
      <c r="I4" s="694" t="str">
        <f>'KWT1'!I4:J4</f>
        <v>5.1.2.04.01.0001</v>
      </c>
      <c r="J4" s="694"/>
      <c r="K4" s="167"/>
    </row>
    <row r="5" spans="1:11" ht="15.75" x14ac:dyDescent="0.25">
      <c r="A5" s="162"/>
      <c r="B5" s="162"/>
      <c r="C5" s="692" t="s">
        <v>343</v>
      </c>
      <c r="D5" s="692"/>
      <c r="E5" s="692"/>
      <c r="F5" s="692"/>
      <c r="G5" s="692"/>
      <c r="H5" s="692"/>
      <c r="I5" s="692"/>
      <c r="J5" s="692"/>
      <c r="K5" s="167"/>
    </row>
    <row r="6" spans="1:11" ht="15.75" x14ac:dyDescent="0.25">
      <c r="A6" s="162"/>
      <c r="B6" s="162"/>
      <c r="C6" s="162"/>
      <c r="D6" s="171"/>
      <c r="E6" s="171"/>
      <c r="F6" s="171"/>
      <c r="G6" s="171"/>
      <c r="H6" s="171"/>
      <c r="I6" s="162"/>
      <c r="J6" s="162"/>
      <c r="K6" s="167"/>
    </row>
    <row r="7" spans="1:11" ht="56.1" customHeight="1" thickBot="1" x14ac:dyDescent="0.3">
      <c r="A7" s="162"/>
      <c r="B7" s="172" t="s">
        <v>344</v>
      </c>
      <c r="C7" s="172" t="s">
        <v>19</v>
      </c>
      <c r="D7" s="693" t="str">
        <f>'KWT1'!D8</f>
        <v>KPA Dinas Kehutanan Provinsi Kalimantan Timur UPTD KPHP Berau Utara Kegiatan Rencana Pengelolaan Kesatuan Pengelolaan Hutan kecuali pada Kesatuan Pengelolaan Hutan Konservasi (KPHK), Sub Kegiatan Penyusunan Rencana Pengelolaan Kesatuan Pengelolaan Hutan Tahun Anggaran 2022</v>
      </c>
      <c r="E7" s="693"/>
      <c r="F7" s="693"/>
      <c r="G7" s="693"/>
      <c r="H7" s="693"/>
      <c r="I7" s="693"/>
      <c r="J7" s="693"/>
      <c r="K7" s="693"/>
    </row>
    <row r="8" spans="1:11" ht="15.75" thickBot="1" x14ac:dyDescent="0.3">
      <c r="A8" s="162"/>
      <c r="B8" s="162" t="s">
        <v>345</v>
      </c>
      <c r="C8" s="173"/>
      <c r="D8" s="695">
        <f>Terbilang4!C3</f>
        <v>1742400</v>
      </c>
      <c r="E8" s="696"/>
      <c r="F8" s="697"/>
      <c r="G8" s="174"/>
      <c r="H8" s="175"/>
      <c r="I8" s="175"/>
      <c r="J8" s="176"/>
      <c r="K8" s="177"/>
    </row>
    <row r="9" spans="1:11" ht="15.75" thickBot="1" x14ac:dyDescent="0.3">
      <c r="A9" s="162"/>
      <c r="B9" s="162"/>
      <c r="C9" s="173"/>
      <c r="D9" s="175"/>
      <c r="E9" s="175"/>
      <c r="F9" s="175"/>
      <c r="G9" s="175"/>
      <c r="H9" s="175"/>
      <c r="I9" s="175"/>
      <c r="J9" s="176"/>
      <c r="K9" s="177"/>
    </row>
    <row r="10" spans="1:11" x14ac:dyDescent="0.25">
      <c r="A10" s="162"/>
      <c r="B10" s="178" t="s">
        <v>346</v>
      </c>
      <c r="C10" s="172" t="s">
        <v>19</v>
      </c>
      <c r="D10" s="698" t="str">
        <f>PROPER(Terbilang4!C4&amp;" rupiah")</f>
        <v>Satu Juta Tujuh Ratus Empat Puluh Dua Ribu Empat Ratus Rupiah</v>
      </c>
      <c r="E10" s="699"/>
      <c r="F10" s="699"/>
      <c r="G10" s="699"/>
      <c r="H10" s="699"/>
      <c r="I10" s="699"/>
      <c r="J10" s="699"/>
      <c r="K10" s="700"/>
    </row>
    <row r="11" spans="1:11" ht="15.75" thickBot="1" x14ac:dyDescent="0.3">
      <c r="A11" s="162"/>
      <c r="B11" s="179"/>
      <c r="C11" s="180"/>
      <c r="D11" s="701"/>
      <c r="E11" s="702"/>
      <c r="F11" s="702"/>
      <c r="G11" s="702"/>
      <c r="H11" s="702"/>
      <c r="I11" s="702"/>
      <c r="J11" s="702"/>
      <c r="K11" s="703"/>
    </row>
    <row r="12" spans="1:11" x14ac:dyDescent="0.25">
      <c r="A12" s="162"/>
      <c r="B12" s="162"/>
      <c r="C12" s="173"/>
      <c r="D12" s="162"/>
      <c r="E12" s="162"/>
      <c r="F12" s="162"/>
      <c r="G12" s="162"/>
      <c r="H12" s="162"/>
      <c r="I12" s="162"/>
      <c r="J12" s="162"/>
      <c r="K12" s="162"/>
    </row>
    <row r="13" spans="1:11" ht="14.1" customHeight="1" x14ac:dyDescent="0.25">
      <c r="A13" s="162"/>
      <c r="B13" s="162" t="s">
        <v>347</v>
      </c>
      <c r="C13" s="181" t="s">
        <v>19</v>
      </c>
      <c r="D13" s="704" t="s">
        <v>665</v>
      </c>
      <c r="E13" s="704"/>
      <c r="F13" s="704"/>
      <c r="G13" s="704"/>
      <c r="H13" s="704"/>
      <c r="I13" s="704"/>
      <c r="J13" s="704"/>
      <c r="K13" s="704"/>
    </row>
    <row r="14" spans="1:11" ht="14.1" customHeight="1" x14ac:dyDescent="0.25">
      <c r="A14" s="162"/>
      <c r="B14" s="162"/>
      <c r="C14" s="162"/>
      <c r="D14" s="704"/>
      <c r="E14" s="704"/>
      <c r="F14" s="704"/>
      <c r="G14" s="704"/>
      <c r="H14" s="704"/>
      <c r="I14" s="704"/>
      <c r="J14" s="704"/>
      <c r="K14" s="704"/>
    </row>
    <row r="15" spans="1:11" ht="14.1" customHeight="1" x14ac:dyDescent="0.25">
      <c r="A15" s="162"/>
      <c r="B15" s="162"/>
      <c r="C15" s="162"/>
      <c r="D15" s="704"/>
      <c r="E15" s="704"/>
      <c r="F15" s="704"/>
      <c r="G15" s="704"/>
      <c r="H15" s="704"/>
      <c r="I15" s="704"/>
      <c r="J15" s="704"/>
      <c r="K15" s="704"/>
    </row>
    <row r="16" spans="1:11" ht="14.1" customHeight="1" x14ac:dyDescent="0.25">
      <c r="A16" s="162"/>
      <c r="B16" s="162"/>
      <c r="C16" s="162"/>
      <c r="D16" s="196" t="s">
        <v>354</v>
      </c>
      <c r="E16" s="705" t="str">
        <f>SPT!F27</f>
        <v>M. Rico Sadewa</v>
      </c>
      <c r="F16" s="705"/>
      <c r="G16" s="705"/>
      <c r="H16" s="705"/>
      <c r="I16" s="183"/>
      <c r="J16" s="183"/>
      <c r="K16" s="183"/>
    </row>
    <row r="17" spans="1:11" ht="14.1" customHeight="1" x14ac:dyDescent="0.25">
      <c r="A17" s="162"/>
      <c r="B17" s="162"/>
      <c r="C17" s="162"/>
      <c r="D17" s="183"/>
      <c r="E17" s="183"/>
      <c r="F17" s="183"/>
      <c r="G17" s="183"/>
      <c r="H17" s="183"/>
      <c r="I17" s="183"/>
      <c r="J17" s="183"/>
      <c r="K17" s="183"/>
    </row>
    <row r="18" spans="1:11" x14ac:dyDescent="0.25">
      <c r="A18" s="162"/>
      <c r="B18" s="162"/>
      <c r="C18" s="162"/>
      <c r="D18" s="162"/>
      <c r="E18" s="162"/>
      <c r="F18" s="162"/>
      <c r="G18" s="173"/>
      <c r="H18" s="184" t="s">
        <v>355</v>
      </c>
      <c r="I18" s="708" t="s">
        <v>602</v>
      </c>
      <c r="J18" s="709"/>
      <c r="K18" s="709"/>
    </row>
    <row r="19" spans="1:11" x14ac:dyDescent="0.25">
      <c r="A19" s="162"/>
      <c r="B19" s="162"/>
      <c r="C19" s="162"/>
      <c r="D19" s="162"/>
      <c r="E19" s="162"/>
      <c r="F19" s="162"/>
      <c r="G19" s="162"/>
      <c r="H19" s="688" t="s">
        <v>351</v>
      </c>
      <c r="I19" s="688"/>
      <c r="J19" s="688"/>
      <c r="K19" s="688"/>
    </row>
    <row r="20" spans="1:11" x14ac:dyDescent="0.25">
      <c r="A20" s="162"/>
      <c r="B20" s="162"/>
      <c r="C20" s="162"/>
      <c r="D20" s="162"/>
      <c r="E20" s="162"/>
      <c r="F20" s="162"/>
      <c r="G20" s="162"/>
      <c r="H20" s="173"/>
      <c r="I20" s="173"/>
      <c r="J20" s="173"/>
      <c r="K20" s="173"/>
    </row>
    <row r="21" spans="1:11" ht="20.25" x14ac:dyDescent="0.3">
      <c r="A21" s="162"/>
      <c r="B21" s="185"/>
      <c r="C21" s="186"/>
      <c r="D21" s="162"/>
      <c r="E21" s="162"/>
      <c r="F21" s="162"/>
      <c r="G21" s="162"/>
      <c r="H21" s="162"/>
      <c r="I21" s="162"/>
      <c r="J21" s="162"/>
      <c r="K21" s="162"/>
    </row>
    <row r="22" spans="1:11" x14ac:dyDescent="0.25">
      <c r="A22" s="167"/>
      <c r="B22" s="275"/>
      <c r="C22" s="276"/>
      <c r="D22" s="277"/>
      <c r="E22" s="278"/>
      <c r="F22" s="278"/>
      <c r="G22" s="279"/>
      <c r="H22" s="681" t="str">
        <f>SPT!F27</f>
        <v>M. Rico Sadewa</v>
      </c>
      <c r="I22" s="681"/>
      <c r="J22" s="681"/>
      <c r="K22" s="681"/>
    </row>
    <row r="23" spans="1:11" x14ac:dyDescent="0.25">
      <c r="A23" s="167"/>
      <c r="B23" s="280"/>
      <c r="C23" s="167"/>
      <c r="D23" s="167"/>
      <c r="E23" s="167"/>
      <c r="F23" s="167"/>
      <c r="G23" s="167"/>
      <c r="H23" s="717" t="str">
        <f>VLOOKUP(H22,DATABASE!F3:G91,2,FALSE)</f>
        <v>-</v>
      </c>
      <c r="I23" s="717"/>
      <c r="J23" s="717"/>
      <c r="K23" s="717"/>
    </row>
    <row r="24" spans="1:11" x14ac:dyDescent="0.25">
      <c r="A24" s="255"/>
      <c r="B24" s="255"/>
      <c r="C24" s="255"/>
      <c r="D24" s="255"/>
      <c r="E24" s="255"/>
      <c r="F24" s="255"/>
      <c r="G24" s="255"/>
      <c r="H24" s="191"/>
      <c r="I24" s="191"/>
      <c r="J24" s="191"/>
      <c r="K24" s="191"/>
    </row>
    <row r="25" spans="1:11" x14ac:dyDescent="0.25">
      <c r="A25" s="718"/>
      <c r="B25" s="718"/>
      <c r="C25" s="718"/>
      <c r="D25" s="256"/>
      <c r="E25" s="256"/>
      <c r="F25" s="256"/>
      <c r="G25" s="686" t="s">
        <v>601</v>
      </c>
      <c r="H25" s="686"/>
      <c r="I25" s="686"/>
      <c r="J25" s="686"/>
      <c r="K25" s="686"/>
    </row>
    <row r="26" spans="1:11" x14ac:dyDescent="0.25">
      <c r="A26" s="255"/>
      <c r="B26" s="353" t="s">
        <v>352</v>
      </c>
      <c r="C26" s="255"/>
      <c r="D26" s="687"/>
      <c r="E26" s="687"/>
      <c r="F26" s="687"/>
      <c r="G26" s="687"/>
      <c r="H26" s="192"/>
      <c r="I26" s="167" t="s">
        <v>282</v>
      </c>
      <c r="J26" s="167"/>
      <c r="K26" s="193"/>
    </row>
    <row r="27" spans="1:11" x14ac:dyDescent="0.25">
      <c r="A27" s="255"/>
      <c r="B27" s="353" t="s">
        <v>230</v>
      </c>
      <c r="C27" s="255"/>
      <c r="D27" s="257"/>
      <c r="E27" s="257"/>
      <c r="F27" s="257"/>
      <c r="G27" s="192"/>
      <c r="H27" s="257"/>
      <c r="I27" s="257"/>
      <c r="J27" s="257"/>
      <c r="K27" s="257"/>
    </row>
    <row r="28" spans="1:11" x14ac:dyDescent="0.25">
      <c r="A28" s="255"/>
      <c r="B28" s="255"/>
      <c r="C28" s="255"/>
      <c r="D28" s="257"/>
      <c r="E28" s="257"/>
      <c r="F28" s="257"/>
      <c r="G28" s="192"/>
      <c r="H28" s="257"/>
      <c r="I28" s="257"/>
      <c r="J28" s="257"/>
      <c r="K28" s="257"/>
    </row>
    <row r="29" spans="1:11" x14ac:dyDescent="0.25">
      <c r="A29" s="719"/>
      <c r="B29" s="719"/>
      <c r="C29" s="719"/>
      <c r="D29" s="681"/>
      <c r="E29" s="681"/>
      <c r="F29" s="681"/>
      <c r="G29" s="681"/>
      <c r="H29" s="290"/>
      <c r="I29" s="290"/>
      <c r="J29" s="290"/>
      <c r="K29" s="290"/>
    </row>
    <row r="30" spans="1:11" x14ac:dyDescent="0.25">
      <c r="A30" s="347"/>
      <c r="B30" s="347" t="str">
        <f>'KWT1'!B30</f>
        <v>Farhani Aini, S.Hut</v>
      </c>
      <c r="C30" s="347"/>
      <c r="D30" s="681"/>
      <c r="E30" s="681"/>
      <c r="F30" s="681"/>
      <c r="G30" s="681"/>
      <c r="H30" s="682" t="str">
        <f>'KWT3'!H32:K32</f>
        <v>Surya Adi Winata, SE</v>
      </c>
      <c r="I30" s="682"/>
      <c r="J30" s="682"/>
      <c r="K30" s="682"/>
    </row>
    <row r="31" spans="1:11" x14ac:dyDescent="0.25">
      <c r="A31" s="348"/>
      <c r="B31" s="355" t="str">
        <f>'KWT1'!B31</f>
        <v>NIP. 19610812 198303 1 022</v>
      </c>
      <c r="C31" s="348"/>
      <c r="D31" s="716"/>
      <c r="E31" s="716"/>
      <c r="F31" s="716"/>
      <c r="G31" s="716"/>
      <c r="H31" s="684" t="str">
        <f>VLOOKUP(H30,DATABASE!U63:W82,2,FALSE)</f>
        <v>NIP. 19790625 200701 1 009</v>
      </c>
      <c r="I31" s="684"/>
      <c r="J31" s="684"/>
      <c r="K31" s="684"/>
    </row>
    <row r="32" spans="1:11" x14ac:dyDescent="0.25">
      <c r="A32" s="194"/>
      <c r="B32" s="194"/>
      <c r="C32" s="194"/>
      <c r="D32" s="194"/>
      <c r="E32" s="194"/>
      <c r="F32" s="194"/>
      <c r="G32" s="194"/>
      <c r="H32" s="194"/>
      <c r="I32" s="194"/>
      <c r="J32" s="194"/>
      <c r="K32" s="194"/>
    </row>
    <row r="33" spans="1:11" x14ac:dyDescent="0.25">
      <c r="A33" s="194"/>
      <c r="B33" s="194"/>
      <c r="C33" s="194"/>
      <c r="D33" s="194"/>
      <c r="E33" s="194"/>
      <c r="F33" s="194"/>
      <c r="G33" s="194"/>
      <c r="H33" s="194"/>
      <c r="I33" s="194"/>
      <c r="J33" s="194"/>
      <c r="K33" s="194"/>
    </row>
    <row r="34" spans="1:11" x14ac:dyDescent="0.25">
      <c r="A34" s="194"/>
      <c r="B34" s="194"/>
      <c r="C34" s="194"/>
      <c r="D34" s="194"/>
      <c r="E34" s="194"/>
      <c r="F34" s="194"/>
      <c r="G34" s="194"/>
      <c r="H34" s="194"/>
      <c r="I34" s="194"/>
      <c r="J34" s="194"/>
      <c r="K34" s="194"/>
    </row>
  </sheetData>
  <mergeCells count="23">
    <mergeCell ref="H19:K19"/>
    <mergeCell ref="A1:B1"/>
    <mergeCell ref="A2:B2"/>
    <mergeCell ref="A3:B3"/>
    <mergeCell ref="C5:J5"/>
    <mergeCell ref="D7:K7"/>
    <mergeCell ref="D8:F8"/>
    <mergeCell ref="D10:K11"/>
    <mergeCell ref="D13:K15"/>
    <mergeCell ref="E16:H16"/>
    <mergeCell ref="I18:K18"/>
    <mergeCell ref="I4:J4"/>
    <mergeCell ref="A25:C25"/>
    <mergeCell ref="G25:K25"/>
    <mergeCell ref="D26:G26"/>
    <mergeCell ref="A29:C29"/>
    <mergeCell ref="D29:G29"/>
    <mergeCell ref="D30:G30"/>
    <mergeCell ref="H30:K30"/>
    <mergeCell ref="D31:G31"/>
    <mergeCell ref="H31:K31"/>
    <mergeCell ref="H22:K22"/>
    <mergeCell ref="H23:K23"/>
  </mergeCells>
  <pageMargins left="0.7" right="0.53" top="0.75" bottom="0.75" header="0.3" footer="0.3"/>
  <pageSetup paperSize="5" orientation="portrait" r:id="rId1"/>
  <extLst>
    <ext xmlns:x14="http://schemas.microsoft.com/office/spreadsheetml/2009/9/main" uri="{CCE6A557-97BC-4b89-ADB6-D9C93CAAB3DF}">
      <x14:dataValidations xmlns:xm="http://schemas.microsoft.com/office/excel/2006/main" count="2">
        <x14:dataValidation type="list" allowBlank="1" xr:uid="{00000000-0002-0000-2200-000000000000}">
          <x14:formula1>
            <xm:f>'D:\FILE KPHP BERAU BARAT\2019\KEGIATAN KPHP BERAU BARAT 2019\SPJ EDIT 2019\[3. KWITANSI .xlsx]Database'!#REF!</xm:f>
          </x14:formula1>
          <xm:sqref>H22:K22</xm:sqref>
        </x14:dataValidation>
        <x14:dataValidation type="list" allowBlank="1" xr:uid="{00000000-0002-0000-2200-000001000000}">
          <x14:formula1>
            <xm:f>DATABASE!$U$68:$U$78</xm:f>
          </x14:formula1>
          <xm:sqref>H30</xm:sqref>
        </x14:dataValidation>
      </x14:dataValidations>
    </ext>
  </extLst>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29">
    <tabColor rgb="FF7030A0"/>
  </sheetPr>
  <dimension ref="A1:O34"/>
  <sheetViews>
    <sheetView workbookViewId="0">
      <selection activeCell="E16" sqref="E16:H16"/>
    </sheetView>
  </sheetViews>
  <sheetFormatPr defaultColWidth="8.7109375" defaultRowHeight="15" x14ac:dyDescent="0.25"/>
  <cols>
    <col min="1" max="1" width="7.7109375" style="166" customWidth="1"/>
    <col min="2" max="2" width="15.7109375" style="166" customWidth="1"/>
    <col min="3" max="3" width="3.85546875" style="166" customWidth="1"/>
    <col min="4" max="4" width="3.5703125" style="166" customWidth="1"/>
    <col min="5" max="5" width="7" style="166" customWidth="1"/>
    <col min="6" max="6" width="4.42578125" style="166" customWidth="1"/>
    <col min="7" max="7" width="12.42578125" style="166" customWidth="1"/>
    <col min="8" max="8" width="6.28515625" style="166" customWidth="1"/>
    <col min="9" max="9" width="14.42578125" style="166" customWidth="1"/>
    <col min="10" max="10" width="5.5703125" style="166" customWidth="1"/>
    <col min="11" max="11" width="10.5703125" style="166" customWidth="1"/>
    <col min="12" max="16384" width="8.7109375" style="166"/>
  </cols>
  <sheetData>
    <row r="1" spans="1:15" ht="22.5" x14ac:dyDescent="0.3">
      <c r="A1" s="690"/>
      <c r="B1" s="690"/>
      <c r="C1" s="162"/>
      <c r="D1" s="163"/>
      <c r="E1" s="163"/>
      <c r="F1" s="163"/>
      <c r="G1" s="164" t="s">
        <v>339</v>
      </c>
      <c r="H1" s="195" t="s">
        <v>19</v>
      </c>
      <c r="I1" s="164">
        <v>2022</v>
      </c>
      <c r="J1" s="164"/>
      <c r="K1" s="165"/>
    </row>
    <row r="2" spans="1:15" x14ac:dyDescent="0.25">
      <c r="A2" s="690" t="s">
        <v>340</v>
      </c>
      <c r="B2" s="690"/>
      <c r="C2" s="162"/>
      <c r="D2" s="162"/>
      <c r="E2" s="167"/>
      <c r="F2" s="167"/>
      <c r="G2" s="168" t="s">
        <v>341</v>
      </c>
      <c r="H2" s="195" t="s">
        <v>19</v>
      </c>
      <c r="I2" s="168" t="s">
        <v>466</v>
      </c>
      <c r="J2" s="168"/>
      <c r="K2" s="165"/>
    </row>
    <row r="3" spans="1:15" x14ac:dyDescent="0.25">
      <c r="A3" s="691"/>
      <c r="B3" s="691"/>
      <c r="C3" s="162"/>
      <c r="D3" s="162"/>
      <c r="E3" s="167"/>
      <c r="F3" s="167"/>
      <c r="G3" s="168" t="s">
        <v>342</v>
      </c>
      <c r="H3" s="195" t="s">
        <v>19</v>
      </c>
      <c r="I3" s="311" t="str">
        <f>'SPD5'!H36</f>
        <v>3.28.03.1.02.01</v>
      </c>
    </row>
    <row r="4" spans="1:15" x14ac:dyDescent="0.25">
      <c r="A4" s="162"/>
      <c r="B4" s="169"/>
      <c r="C4" s="170"/>
      <c r="D4" s="162"/>
      <c r="E4" s="162"/>
      <c r="F4" s="162"/>
      <c r="G4" s="162"/>
      <c r="H4" s="162"/>
      <c r="I4" s="694" t="str">
        <f>'KWT1'!I4:J4</f>
        <v>5.1.2.04.01.0001</v>
      </c>
      <c r="J4" s="694"/>
      <c r="K4" s="167"/>
    </row>
    <row r="5" spans="1:15" ht="15.75" x14ac:dyDescent="0.25">
      <c r="A5" s="162"/>
      <c r="B5" s="162"/>
      <c r="C5" s="692" t="s">
        <v>343</v>
      </c>
      <c r="D5" s="692"/>
      <c r="E5" s="692"/>
      <c r="F5" s="692"/>
      <c r="G5" s="692"/>
      <c r="H5" s="692"/>
      <c r="I5" s="692"/>
      <c r="J5" s="692"/>
      <c r="K5" s="167"/>
    </row>
    <row r="6" spans="1:15" ht="15.75" x14ac:dyDescent="0.25">
      <c r="A6" s="162"/>
      <c r="B6" s="162"/>
      <c r="C6" s="162"/>
      <c r="D6" s="171"/>
      <c r="E6" s="171"/>
      <c r="F6" s="171"/>
      <c r="G6" s="171"/>
      <c r="H6" s="171"/>
      <c r="I6" s="162"/>
      <c r="J6" s="162"/>
      <c r="K6" s="167"/>
    </row>
    <row r="7" spans="1:15" ht="56.1" customHeight="1" thickBot="1" x14ac:dyDescent="0.3">
      <c r="A7" s="162"/>
      <c r="B7" s="172" t="s">
        <v>344</v>
      </c>
      <c r="C7" s="172" t="s">
        <v>19</v>
      </c>
      <c r="D7" s="693" t="str">
        <f>'KWT1'!D8</f>
        <v>KPA Dinas Kehutanan Provinsi Kalimantan Timur UPTD KPHP Berau Utara Kegiatan Rencana Pengelolaan Kesatuan Pengelolaan Hutan kecuali pada Kesatuan Pengelolaan Hutan Konservasi (KPHK), Sub Kegiatan Penyusunan Rencana Pengelolaan Kesatuan Pengelolaan Hutan Tahun Anggaran 2022</v>
      </c>
      <c r="E7" s="693"/>
      <c r="F7" s="693"/>
      <c r="G7" s="693"/>
      <c r="H7" s="693"/>
      <c r="I7" s="693"/>
      <c r="J7" s="693"/>
      <c r="K7" s="693"/>
    </row>
    <row r="8" spans="1:15" ht="15.75" thickBot="1" x14ac:dyDescent="0.3">
      <c r="A8" s="162"/>
      <c r="B8" s="162" t="s">
        <v>345</v>
      </c>
      <c r="C8" s="173"/>
      <c r="D8" s="695">
        <f>Terbilang5!C3</f>
        <v>1990000</v>
      </c>
      <c r="E8" s="696"/>
      <c r="F8" s="697"/>
      <c r="G8" s="174"/>
      <c r="H8" s="175"/>
      <c r="I8" s="175"/>
      <c r="J8" s="176"/>
      <c r="K8" s="177"/>
    </row>
    <row r="9" spans="1:15" ht="15.75" thickBot="1" x14ac:dyDescent="0.3">
      <c r="A9" s="162"/>
      <c r="B9" s="162"/>
      <c r="C9" s="173"/>
      <c r="D9" s="175"/>
      <c r="E9" s="175"/>
      <c r="F9" s="175"/>
      <c r="G9" s="175"/>
      <c r="H9" s="175"/>
      <c r="I9" s="175"/>
      <c r="J9" s="176"/>
      <c r="K9" s="177"/>
      <c r="O9" s="197"/>
    </row>
    <row r="10" spans="1:15" x14ac:dyDescent="0.25">
      <c r="A10" s="162"/>
      <c r="B10" s="178" t="s">
        <v>346</v>
      </c>
      <c r="C10" s="172" t="s">
        <v>19</v>
      </c>
      <c r="D10" s="698" t="str">
        <f>PROPER(Terbilang5!C4&amp;" rupiah")</f>
        <v>Satu Juta Sembilan Ratus Sembilan Puluh Ribu Rupiah</v>
      </c>
      <c r="E10" s="699"/>
      <c r="F10" s="699"/>
      <c r="G10" s="699"/>
      <c r="H10" s="699"/>
      <c r="I10" s="699"/>
      <c r="J10" s="699"/>
      <c r="K10" s="700"/>
    </row>
    <row r="11" spans="1:15" ht="15.75" thickBot="1" x14ac:dyDescent="0.3">
      <c r="A11" s="162"/>
      <c r="B11" s="179"/>
      <c r="C11" s="180"/>
      <c r="D11" s="701"/>
      <c r="E11" s="702"/>
      <c r="F11" s="702"/>
      <c r="G11" s="702"/>
      <c r="H11" s="702"/>
      <c r="I11" s="702"/>
      <c r="J11" s="702"/>
      <c r="K11" s="703"/>
    </row>
    <row r="12" spans="1:15" x14ac:dyDescent="0.25">
      <c r="A12" s="162"/>
      <c r="B12" s="162"/>
      <c r="C12" s="173"/>
      <c r="D12" s="162"/>
      <c r="E12" s="162"/>
      <c r="F12" s="162"/>
      <c r="G12" s="162"/>
      <c r="H12" s="162"/>
      <c r="I12" s="162"/>
      <c r="J12" s="162"/>
      <c r="K12" s="162"/>
    </row>
    <row r="13" spans="1:15" ht="14.1" customHeight="1" x14ac:dyDescent="0.25">
      <c r="A13" s="162"/>
      <c r="B13" s="162" t="s">
        <v>347</v>
      </c>
      <c r="C13" s="181" t="s">
        <v>19</v>
      </c>
      <c r="D13" s="704" t="str">
        <f>'KWT1'!D14</f>
        <v>Biaya Perjalanan Dinas Dalam Daerah ke Tanjung Batu  An. Romy Oktavianto  SPT Nomor : 090/   131   /KPHP/BU-II/2022, tanggal 15 Maret 2022</v>
      </c>
      <c r="E13" s="704"/>
      <c r="F13" s="704"/>
      <c r="G13" s="704"/>
      <c r="H13" s="704"/>
      <c r="I13" s="704"/>
      <c r="J13" s="704"/>
      <c r="K13" s="704"/>
    </row>
    <row r="14" spans="1:15" ht="14.1" customHeight="1" x14ac:dyDescent="0.25">
      <c r="A14" s="162"/>
      <c r="B14" s="162"/>
      <c r="C14" s="162"/>
      <c r="D14" s="704"/>
      <c r="E14" s="704"/>
      <c r="F14" s="704"/>
      <c r="G14" s="704"/>
      <c r="H14" s="704"/>
      <c r="I14" s="704"/>
      <c r="J14" s="704"/>
      <c r="K14" s="704"/>
    </row>
    <row r="15" spans="1:15" ht="14.1" customHeight="1" x14ac:dyDescent="0.25">
      <c r="A15" s="162"/>
      <c r="B15" s="162"/>
      <c r="C15" s="162"/>
      <c r="D15" s="704"/>
      <c r="E15" s="704"/>
      <c r="F15" s="704"/>
      <c r="G15" s="704"/>
      <c r="H15" s="704"/>
      <c r="I15" s="704"/>
      <c r="J15" s="704"/>
      <c r="K15" s="704"/>
    </row>
    <row r="16" spans="1:15" ht="14.1" customHeight="1" x14ac:dyDescent="0.25">
      <c r="A16" s="162"/>
      <c r="B16" s="162"/>
      <c r="C16" s="162"/>
      <c r="D16" s="196" t="s">
        <v>354</v>
      </c>
      <c r="E16" s="704" t="e">
        <f>VLOOKUP(H22,DATABASE!F2:F91,1,FALSE)</f>
        <v>#REF!</v>
      </c>
      <c r="F16" s="704"/>
      <c r="G16" s="704"/>
      <c r="H16" s="704"/>
      <c r="I16" s="183"/>
      <c r="J16" s="183"/>
      <c r="K16" s="183"/>
    </row>
    <row r="17" spans="1:11" ht="14.1" customHeight="1" x14ac:dyDescent="0.25">
      <c r="A17" s="162"/>
      <c r="B17" s="162"/>
      <c r="C17" s="162"/>
      <c r="D17" s="183"/>
      <c r="E17" s="183"/>
      <c r="F17" s="183"/>
      <c r="G17" s="183"/>
      <c r="H17" s="183"/>
      <c r="I17" s="183"/>
      <c r="J17" s="183"/>
      <c r="K17" s="183"/>
    </row>
    <row r="18" spans="1:11" x14ac:dyDescent="0.25">
      <c r="A18" s="162"/>
      <c r="B18" s="162"/>
      <c r="C18" s="162"/>
      <c r="D18" s="162"/>
      <c r="E18" s="162"/>
      <c r="F18" s="162"/>
      <c r="G18" s="173"/>
      <c r="H18" s="184" t="s">
        <v>355</v>
      </c>
      <c r="I18" s="706" t="s">
        <v>600</v>
      </c>
      <c r="J18" s="707"/>
      <c r="K18" s="707"/>
    </row>
    <row r="19" spans="1:11" x14ac:dyDescent="0.25">
      <c r="A19" s="162"/>
      <c r="B19" s="162"/>
      <c r="C19" s="162"/>
      <c r="D19" s="162"/>
      <c r="E19" s="162"/>
      <c r="F19" s="162"/>
      <c r="G19" s="162"/>
      <c r="H19" s="688" t="s">
        <v>351</v>
      </c>
      <c r="I19" s="688"/>
      <c r="J19" s="688"/>
      <c r="K19" s="688"/>
    </row>
    <row r="20" spans="1:11" x14ac:dyDescent="0.25">
      <c r="A20" s="162"/>
      <c r="B20" s="162"/>
      <c r="C20" s="162"/>
      <c r="D20" s="162"/>
      <c r="E20" s="162"/>
      <c r="F20" s="162"/>
      <c r="G20" s="162"/>
      <c r="H20" s="173"/>
      <c r="I20" s="173"/>
      <c r="J20" s="173"/>
      <c r="K20" s="173"/>
    </row>
    <row r="21" spans="1:11" ht="20.25" x14ac:dyDescent="0.3">
      <c r="A21" s="162"/>
      <c r="B21" s="185"/>
      <c r="C21" s="186"/>
      <c r="D21" s="162"/>
      <c r="E21" s="162"/>
      <c r="F21" s="162"/>
      <c r="G21" s="162"/>
      <c r="H21" s="162"/>
      <c r="I21" s="162"/>
      <c r="J21" s="162"/>
      <c r="K21" s="162"/>
    </row>
    <row r="22" spans="1:11" x14ac:dyDescent="0.25">
      <c r="A22" s="167"/>
      <c r="B22" s="275"/>
      <c r="C22" s="276"/>
      <c r="D22" s="277"/>
      <c r="E22" s="278"/>
      <c r="F22" s="278"/>
      <c r="G22" s="279"/>
      <c r="H22" s="681" t="e">
        <f>SPT!#REF!</f>
        <v>#REF!</v>
      </c>
      <c r="I22" s="681"/>
      <c r="J22" s="681"/>
      <c r="K22" s="681"/>
    </row>
    <row r="23" spans="1:11" x14ac:dyDescent="0.25">
      <c r="A23" s="167"/>
      <c r="B23" s="280"/>
      <c r="C23" s="167"/>
      <c r="D23" s="167"/>
      <c r="E23" s="167"/>
      <c r="F23" s="167"/>
      <c r="G23" s="167"/>
      <c r="H23" s="716" t="e">
        <f>VLOOKUP(H22,DATABASE!F3:G91,2,FALSE)</f>
        <v>#REF!</v>
      </c>
      <c r="I23" s="716"/>
      <c r="J23" s="716"/>
      <c r="K23" s="716"/>
    </row>
    <row r="24" spans="1:11" x14ac:dyDescent="0.25">
      <c r="A24" s="255"/>
      <c r="B24" s="255"/>
      <c r="C24" s="255"/>
      <c r="D24" s="255"/>
      <c r="E24" s="255"/>
      <c r="F24" s="255"/>
      <c r="G24" s="255"/>
      <c r="H24" s="191"/>
      <c r="I24" s="191"/>
      <c r="J24" s="191"/>
      <c r="K24" s="191"/>
    </row>
    <row r="25" spans="1:11" x14ac:dyDescent="0.25">
      <c r="A25" s="718"/>
      <c r="B25" s="718"/>
      <c r="C25" s="718"/>
      <c r="D25" s="256"/>
      <c r="E25" s="256"/>
      <c r="F25" s="256"/>
      <c r="G25" s="686" t="s">
        <v>598</v>
      </c>
      <c r="H25" s="686"/>
      <c r="I25" s="686"/>
      <c r="J25" s="686"/>
      <c r="K25" s="686"/>
    </row>
    <row r="26" spans="1:11" x14ac:dyDescent="0.25">
      <c r="A26" s="255"/>
      <c r="B26" s="353" t="s">
        <v>352</v>
      </c>
      <c r="C26" s="255"/>
      <c r="D26" s="687"/>
      <c r="E26" s="687"/>
      <c r="F26" s="687"/>
      <c r="G26" s="687"/>
      <c r="H26" s="192"/>
      <c r="I26" s="167" t="s">
        <v>282</v>
      </c>
      <c r="J26" s="167"/>
      <c r="K26" s="193"/>
    </row>
    <row r="27" spans="1:11" x14ac:dyDescent="0.25">
      <c r="A27" s="255"/>
      <c r="B27" s="353" t="s">
        <v>230</v>
      </c>
      <c r="C27" s="255"/>
      <c r="D27" s="257"/>
      <c r="E27" s="257"/>
      <c r="F27" s="257"/>
      <c r="G27" s="192"/>
      <c r="H27" s="257"/>
      <c r="I27" s="257"/>
      <c r="J27" s="257"/>
      <c r="K27" s="257"/>
    </row>
    <row r="28" spans="1:11" x14ac:dyDescent="0.25">
      <c r="A28" s="255"/>
      <c r="B28" s="255"/>
      <c r="C28" s="255"/>
      <c r="D28" s="257"/>
      <c r="E28" s="257"/>
      <c r="F28" s="257"/>
      <c r="G28" s="192"/>
      <c r="H28" s="257"/>
      <c r="I28" s="257"/>
      <c r="J28" s="257"/>
      <c r="K28" s="257"/>
    </row>
    <row r="29" spans="1:11" x14ac:dyDescent="0.25">
      <c r="A29" s="719"/>
      <c r="B29" s="719"/>
      <c r="C29" s="719"/>
      <c r="D29" s="681"/>
      <c r="E29" s="681"/>
      <c r="F29" s="681"/>
      <c r="G29" s="681"/>
      <c r="H29" s="290"/>
      <c r="I29" s="290"/>
      <c r="J29" s="290"/>
      <c r="K29" s="290"/>
    </row>
    <row r="30" spans="1:11" x14ac:dyDescent="0.25">
      <c r="A30" s="258"/>
      <c r="B30" s="352" t="str">
        <f>'KWT1'!B30</f>
        <v>Farhani Aini, S.Hut</v>
      </c>
      <c r="C30" s="258"/>
      <c r="D30" s="681"/>
      <c r="E30" s="681"/>
      <c r="F30" s="681"/>
      <c r="G30" s="681"/>
      <c r="H30" s="682" t="str">
        <f>'KWT4'!H30:K30</f>
        <v>Surya Adi Winata, SE</v>
      </c>
      <c r="I30" s="682"/>
      <c r="J30" s="682"/>
      <c r="K30" s="682"/>
    </row>
    <row r="31" spans="1:11" x14ac:dyDescent="0.25">
      <c r="A31" s="255"/>
      <c r="B31" s="354" t="str">
        <f>'KWT1'!B31</f>
        <v>NIP. 19610812 198303 1 022</v>
      </c>
      <c r="C31" s="255"/>
      <c r="D31" s="716"/>
      <c r="E31" s="716"/>
      <c r="F31" s="716"/>
      <c r="G31" s="716"/>
      <c r="H31" s="684" t="str">
        <f>VLOOKUP(H30,DATABASE!U63:W82,2,FALSE)</f>
        <v>NIP. 19790625 200701 1 009</v>
      </c>
      <c r="I31" s="684"/>
      <c r="J31" s="684"/>
      <c r="K31" s="684"/>
    </row>
    <row r="32" spans="1:11" x14ac:dyDescent="0.25">
      <c r="A32" s="194"/>
      <c r="B32" s="194"/>
      <c r="C32" s="194"/>
      <c r="D32" s="194"/>
      <c r="E32" s="194"/>
      <c r="F32" s="194"/>
      <c r="G32" s="194"/>
      <c r="H32" s="194"/>
      <c r="I32" s="194"/>
      <c r="J32" s="194"/>
      <c r="K32" s="194"/>
    </row>
    <row r="33" spans="1:11" x14ac:dyDescent="0.25">
      <c r="A33" s="194"/>
      <c r="B33" s="194"/>
      <c r="C33" s="194"/>
      <c r="D33" s="194"/>
      <c r="E33" s="194"/>
      <c r="F33" s="194"/>
      <c r="G33" s="194"/>
      <c r="H33" s="194"/>
      <c r="I33" s="194"/>
      <c r="J33" s="194"/>
      <c r="K33" s="194"/>
    </row>
    <row r="34" spans="1:11" x14ac:dyDescent="0.25">
      <c r="A34" s="194"/>
      <c r="B34" s="194"/>
      <c r="C34" s="194"/>
      <c r="D34" s="194"/>
      <c r="E34" s="194"/>
      <c r="F34" s="194"/>
      <c r="G34" s="194"/>
      <c r="H34" s="194"/>
      <c r="I34" s="194"/>
      <c r="J34" s="194"/>
      <c r="K34" s="194"/>
    </row>
  </sheetData>
  <mergeCells count="23">
    <mergeCell ref="H19:K19"/>
    <mergeCell ref="A1:B1"/>
    <mergeCell ref="A2:B2"/>
    <mergeCell ref="A3:B3"/>
    <mergeCell ref="C5:J5"/>
    <mergeCell ref="D7:K7"/>
    <mergeCell ref="D8:F8"/>
    <mergeCell ref="D10:K11"/>
    <mergeCell ref="D13:K15"/>
    <mergeCell ref="E16:H16"/>
    <mergeCell ref="I18:K18"/>
    <mergeCell ref="I4:J4"/>
    <mergeCell ref="A25:C25"/>
    <mergeCell ref="G25:K25"/>
    <mergeCell ref="D26:G26"/>
    <mergeCell ref="A29:C29"/>
    <mergeCell ref="D29:G29"/>
    <mergeCell ref="D30:G30"/>
    <mergeCell ref="H30:K30"/>
    <mergeCell ref="D31:G31"/>
    <mergeCell ref="H31:K31"/>
    <mergeCell ref="H22:K22"/>
    <mergeCell ref="H23:K23"/>
  </mergeCells>
  <pageMargins left="0.7" right="0.49" top="0.75" bottom="0.75" header="0.3" footer="0.3"/>
  <pageSetup paperSize="5" orientation="portrait" horizontalDpi="4294967293" r:id="rId1"/>
  <extLst>
    <ext xmlns:x14="http://schemas.microsoft.com/office/spreadsheetml/2009/9/main" uri="{CCE6A557-97BC-4b89-ADB6-D9C93CAAB3DF}">
      <x14:dataValidations xmlns:xm="http://schemas.microsoft.com/office/excel/2006/main" count="2">
        <x14:dataValidation type="list" allowBlank="1" xr:uid="{00000000-0002-0000-2300-000000000000}">
          <x14:formula1>
            <xm:f>'D:\FILE KPHP BERAU BARAT\2019\KEGIATAN KPHP BERAU BARAT 2019\SPJ EDIT 2019\[3. KWITANSI .xlsx]Database'!#REF!</xm:f>
          </x14:formula1>
          <xm:sqref>H22:K22</xm:sqref>
        </x14:dataValidation>
        <x14:dataValidation type="list" allowBlank="1" xr:uid="{00000000-0002-0000-2300-000001000000}">
          <x14:formula1>
            <xm:f>DATABASE!$U$68:$U$78</xm:f>
          </x14:formula1>
          <xm:sqref>H30</xm:sqref>
        </x14:dataValidation>
      </x14:dataValidations>
    </ext>
  </extLst>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0">
    <tabColor rgb="FF7030A0"/>
  </sheetPr>
  <dimension ref="A1:K34"/>
  <sheetViews>
    <sheetView workbookViewId="0">
      <selection activeCell="H30" sqref="H30:K31"/>
    </sheetView>
  </sheetViews>
  <sheetFormatPr defaultColWidth="8.7109375" defaultRowHeight="15" x14ac:dyDescent="0.25"/>
  <cols>
    <col min="1" max="1" width="7.7109375" style="166" customWidth="1"/>
    <col min="2" max="2" width="15.7109375" style="166" customWidth="1"/>
    <col min="3" max="3" width="3.85546875" style="166" customWidth="1"/>
    <col min="4" max="4" width="3.5703125" style="166" customWidth="1"/>
    <col min="5" max="5" width="7" style="166" customWidth="1"/>
    <col min="6" max="6" width="4.42578125" style="166" customWidth="1"/>
    <col min="7" max="7" width="10" style="166" customWidth="1"/>
    <col min="8" max="8" width="8.7109375" style="166"/>
    <col min="9" max="9" width="14.42578125" style="166" customWidth="1"/>
    <col min="10" max="10" width="5.5703125" style="166" customWidth="1"/>
    <col min="11" max="11" width="7.140625" style="166" customWidth="1"/>
    <col min="12" max="16384" width="8.7109375" style="166"/>
  </cols>
  <sheetData>
    <row r="1" spans="1:11" ht="22.5" x14ac:dyDescent="0.3">
      <c r="A1" s="690"/>
      <c r="B1" s="690"/>
      <c r="C1" s="162"/>
      <c r="D1" s="163"/>
      <c r="E1" s="163"/>
      <c r="F1" s="163"/>
      <c r="G1" s="243" t="s">
        <v>339</v>
      </c>
      <c r="H1" s="195" t="s">
        <v>19</v>
      </c>
      <c r="I1" s="243">
        <v>2020</v>
      </c>
      <c r="J1" s="243"/>
      <c r="K1" s="165"/>
    </row>
    <row r="2" spans="1:11" x14ac:dyDescent="0.25">
      <c r="A2" s="690" t="s">
        <v>340</v>
      </c>
      <c r="B2" s="690"/>
      <c r="C2" s="162"/>
      <c r="D2" s="162"/>
      <c r="E2" s="167"/>
      <c r="F2" s="167"/>
      <c r="G2" s="168" t="s">
        <v>341</v>
      </c>
      <c r="H2" s="195" t="s">
        <v>19</v>
      </c>
      <c r="I2" s="168" t="s">
        <v>466</v>
      </c>
      <c r="J2" s="168"/>
      <c r="K2" s="165"/>
    </row>
    <row r="3" spans="1:11" x14ac:dyDescent="0.25">
      <c r="A3" s="691"/>
      <c r="B3" s="691"/>
      <c r="C3" s="162"/>
      <c r="D3" s="162"/>
      <c r="E3" s="167"/>
      <c r="F3" s="167"/>
      <c r="G3" s="168" t="s">
        <v>342</v>
      </c>
      <c r="H3" s="195" t="s">
        <v>19</v>
      </c>
      <c r="I3" s="311" t="e">
        <f>'SPD6'!H36</f>
        <v>#N/A</v>
      </c>
      <c r="J3" s="694" t="str">
        <f>'SPD6'!K36</f>
        <v>5.2.2.15.01</v>
      </c>
      <c r="K3" s="694"/>
    </row>
    <row r="4" spans="1:11" x14ac:dyDescent="0.25">
      <c r="A4" s="162"/>
      <c r="B4" s="169"/>
      <c r="C4" s="170"/>
      <c r="D4" s="162"/>
      <c r="E4" s="162"/>
      <c r="F4" s="162"/>
      <c r="G4" s="162"/>
      <c r="H4" s="162"/>
      <c r="I4" s="162"/>
      <c r="J4" s="162"/>
      <c r="K4" s="167"/>
    </row>
    <row r="5" spans="1:11" ht="15.75" x14ac:dyDescent="0.25">
      <c r="A5" s="162"/>
      <c r="B5" s="162"/>
      <c r="C5" s="692" t="s">
        <v>343</v>
      </c>
      <c r="D5" s="692"/>
      <c r="E5" s="692"/>
      <c r="F5" s="692"/>
      <c r="G5" s="692"/>
      <c r="H5" s="692"/>
      <c r="I5" s="692"/>
      <c r="J5" s="692"/>
      <c r="K5" s="167"/>
    </row>
    <row r="6" spans="1:11" ht="15.75" x14ac:dyDescent="0.25">
      <c r="A6" s="162"/>
      <c r="B6" s="162"/>
      <c r="C6" s="162"/>
      <c r="D6" s="171"/>
      <c r="E6" s="171"/>
      <c r="F6" s="171"/>
      <c r="G6" s="171"/>
      <c r="H6" s="171"/>
      <c r="I6" s="162"/>
      <c r="J6" s="162"/>
      <c r="K6" s="167"/>
    </row>
    <row r="7" spans="1:11" ht="54" customHeight="1" thickBot="1" x14ac:dyDescent="0.3">
      <c r="A7" s="162"/>
      <c r="B7" s="172" t="s">
        <v>344</v>
      </c>
      <c r="C7" s="172" t="s">
        <v>19</v>
      </c>
      <c r="D7" s="693" t="str">
        <f>SPT!C12</f>
        <v>Kegiatan Rencana Pengelolaan Kesatuan Pengelolaan Hutan kecuali pada Kesatuan Pengelolaan Hutan Konservasi (KPHK), Sub Kegiatan Penyusunan Rencana Pengelolaan Kesatuan Pengelolaan Hutan</v>
      </c>
      <c r="E7" s="693"/>
      <c r="F7" s="693"/>
      <c r="G7" s="693"/>
      <c r="H7" s="693"/>
      <c r="I7" s="693"/>
      <c r="J7" s="693"/>
      <c r="K7" s="693"/>
    </row>
    <row r="8" spans="1:11" ht="15.75" thickBot="1" x14ac:dyDescent="0.3">
      <c r="A8" s="162"/>
      <c r="B8" s="162" t="s">
        <v>345</v>
      </c>
      <c r="C8" s="242"/>
      <c r="D8" s="695">
        <f>Terbilang6!C3</f>
        <v>1013700</v>
      </c>
      <c r="E8" s="696"/>
      <c r="F8" s="697"/>
      <c r="G8" s="174"/>
      <c r="H8" s="175"/>
      <c r="I8" s="175"/>
      <c r="J8" s="176"/>
      <c r="K8" s="177"/>
    </row>
    <row r="9" spans="1:11" ht="15.75" thickBot="1" x14ac:dyDescent="0.3">
      <c r="A9" s="162"/>
      <c r="B9" s="162"/>
      <c r="C9" s="242"/>
      <c r="D9" s="175"/>
      <c r="E9" s="175"/>
      <c r="F9" s="175"/>
      <c r="G9" s="175"/>
      <c r="H9" s="175"/>
      <c r="I9" s="175"/>
      <c r="J9" s="176"/>
      <c r="K9" s="177"/>
    </row>
    <row r="10" spans="1:11" x14ac:dyDescent="0.25">
      <c r="A10" s="162"/>
      <c r="B10" s="178" t="s">
        <v>346</v>
      </c>
      <c r="C10" s="172" t="s">
        <v>19</v>
      </c>
      <c r="D10" s="698" t="str">
        <f>PROPER(Terbilang6!C4&amp;" rupiah")</f>
        <v>Satu Juta Tiga Belas Ribu Tujuh Ratus Rupiah</v>
      </c>
      <c r="E10" s="699"/>
      <c r="F10" s="699"/>
      <c r="G10" s="699"/>
      <c r="H10" s="699"/>
      <c r="I10" s="699"/>
      <c r="J10" s="699"/>
      <c r="K10" s="700"/>
    </row>
    <row r="11" spans="1:11" ht="15.75" thickBot="1" x14ac:dyDescent="0.3">
      <c r="A11" s="162"/>
      <c r="B11" s="179"/>
      <c r="C11" s="180"/>
      <c r="D11" s="701"/>
      <c r="E11" s="702"/>
      <c r="F11" s="702"/>
      <c r="G11" s="702"/>
      <c r="H11" s="702"/>
      <c r="I11" s="702"/>
      <c r="J11" s="702"/>
      <c r="K11" s="703"/>
    </row>
    <row r="12" spans="1:11" x14ac:dyDescent="0.25">
      <c r="A12" s="162"/>
      <c r="B12" s="162"/>
      <c r="C12" s="242"/>
      <c r="D12" s="162"/>
      <c r="E12" s="162"/>
      <c r="F12" s="162"/>
      <c r="G12" s="162"/>
      <c r="H12" s="162"/>
      <c r="I12" s="162"/>
      <c r="J12" s="162"/>
      <c r="K12" s="162"/>
    </row>
    <row r="13" spans="1:11" ht="14.1" customHeight="1" x14ac:dyDescent="0.25">
      <c r="A13" s="162"/>
      <c r="B13" s="162" t="s">
        <v>347</v>
      </c>
      <c r="C13" s="181" t="s">
        <v>19</v>
      </c>
      <c r="D13" s="704" t="s">
        <v>348</v>
      </c>
      <c r="E13" s="704"/>
      <c r="F13" s="704"/>
      <c r="G13" s="704"/>
      <c r="H13" s="704"/>
      <c r="I13" s="704"/>
      <c r="J13" s="704"/>
      <c r="K13" s="704"/>
    </row>
    <row r="14" spans="1:11" ht="14.1" customHeight="1" x14ac:dyDescent="0.25">
      <c r="A14" s="162"/>
      <c r="B14" s="162"/>
      <c r="C14" s="162"/>
      <c r="D14" s="704"/>
      <c r="E14" s="704"/>
      <c r="F14" s="704"/>
      <c r="G14" s="704"/>
      <c r="H14" s="704"/>
      <c r="I14" s="704"/>
      <c r="J14" s="704"/>
      <c r="K14" s="704"/>
    </row>
    <row r="15" spans="1:11" ht="14.1" customHeight="1" x14ac:dyDescent="0.25">
      <c r="A15" s="162"/>
      <c r="B15" s="162"/>
      <c r="C15" s="162"/>
      <c r="D15" s="704"/>
      <c r="E15" s="704"/>
      <c r="F15" s="704"/>
      <c r="G15" s="704"/>
      <c r="H15" s="704"/>
      <c r="I15" s="704"/>
      <c r="J15" s="704"/>
      <c r="K15" s="704"/>
    </row>
    <row r="16" spans="1:11" ht="14.1" customHeight="1" x14ac:dyDescent="0.25">
      <c r="A16" s="162"/>
      <c r="B16" s="162"/>
      <c r="C16" s="162"/>
      <c r="D16" s="182" t="s">
        <v>349</v>
      </c>
      <c r="E16" s="705" t="e">
        <f>VLOOKUP(H22,DATABASE!F2:F91,1,FALSE)</f>
        <v>#REF!</v>
      </c>
      <c r="F16" s="705"/>
      <c r="G16" s="705"/>
      <c r="H16" s="705"/>
      <c r="I16" s="244"/>
      <c r="J16" s="244"/>
      <c r="K16" s="244"/>
    </row>
    <row r="17" spans="1:11" ht="14.1" customHeight="1" x14ac:dyDescent="0.25">
      <c r="A17" s="162"/>
      <c r="B17" s="162"/>
      <c r="C17" s="162"/>
      <c r="D17" s="244"/>
      <c r="E17" s="244"/>
      <c r="F17" s="244"/>
      <c r="G17" s="244"/>
      <c r="H17" s="244"/>
      <c r="I17" s="244"/>
      <c r="J17" s="244"/>
      <c r="K17" s="244"/>
    </row>
    <row r="18" spans="1:11" x14ac:dyDescent="0.25">
      <c r="A18" s="162"/>
      <c r="B18" s="162"/>
      <c r="C18" s="162"/>
      <c r="D18" s="162"/>
      <c r="E18" s="162"/>
      <c r="F18" s="162"/>
      <c r="G18" s="242"/>
      <c r="H18" s="184" t="s">
        <v>350</v>
      </c>
      <c r="I18" s="708" t="s">
        <v>434</v>
      </c>
      <c r="J18" s="709"/>
      <c r="K18" s="709"/>
    </row>
    <row r="19" spans="1:11" x14ac:dyDescent="0.25">
      <c r="A19" s="162"/>
      <c r="B19" s="162"/>
      <c r="C19" s="162"/>
      <c r="D19" s="162"/>
      <c r="E19" s="162"/>
      <c r="F19" s="162"/>
      <c r="G19" s="162"/>
      <c r="H19" s="688" t="s">
        <v>351</v>
      </c>
      <c r="I19" s="688"/>
      <c r="J19" s="688"/>
      <c r="K19" s="688"/>
    </row>
    <row r="20" spans="1:11" x14ac:dyDescent="0.25">
      <c r="A20" s="162"/>
      <c r="B20" s="162"/>
      <c r="C20" s="162"/>
      <c r="D20" s="162"/>
      <c r="E20" s="162"/>
      <c r="F20" s="162"/>
      <c r="G20" s="162"/>
      <c r="H20" s="242"/>
      <c r="I20" s="242"/>
      <c r="J20" s="242"/>
      <c r="K20" s="242"/>
    </row>
    <row r="21" spans="1:11" ht="20.25" x14ac:dyDescent="0.3">
      <c r="A21" s="162"/>
      <c r="B21" s="185"/>
      <c r="C21" s="186"/>
      <c r="D21" s="162"/>
      <c r="E21" s="162"/>
      <c r="F21" s="162"/>
      <c r="G21" s="162"/>
      <c r="H21" s="162"/>
      <c r="I21" s="162"/>
      <c r="J21" s="162"/>
      <c r="K21" s="162"/>
    </row>
    <row r="22" spans="1:11" x14ac:dyDescent="0.25">
      <c r="A22" s="167"/>
      <c r="B22" s="275"/>
      <c r="C22" s="276"/>
      <c r="D22" s="277"/>
      <c r="E22" s="278"/>
      <c r="F22" s="278"/>
      <c r="G22" s="279"/>
      <c r="H22" s="681" t="e">
        <f>SPT!#REF!</f>
        <v>#REF!</v>
      </c>
      <c r="I22" s="681"/>
      <c r="J22" s="681"/>
      <c r="K22" s="681"/>
    </row>
    <row r="23" spans="1:11" x14ac:dyDescent="0.25">
      <c r="A23" s="167"/>
      <c r="B23" s="280"/>
      <c r="C23" s="167"/>
      <c r="D23" s="167"/>
      <c r="E23" s="167"/>
      <c r="F23" s="167"/>
      <c r="G23" s="167"/>
      <c r="H23" s="720" t="e">
        <f>VLOOKUP(H22,DATABASE!F3:G68,2,FALSE)</f>
        <v>#REF!</v>
      </c>
      <c r="I23" s="720"/>
      <c r="J23" s="720"/>
      <c r="K23" s="720"/>
    </row>
    <row r="24" spans="1:11" x14ac:dyDescent="0.25">
      <c r="A24" s="255"/>
      <c r="B24" s="255"/>
      <c r="C24" s="255"/>
      <c r="D24" s="255"/>
      <c r="E24" s="255"/>
      <c r="F24" s="255"/>
      <c r="G24" s="255"/>
      <c r="H24" s="191"/>
      <c r="I24" s="191"/>
      <c r="J24" s="191"/>
      <c r="K24" s="191"/>
    </row>
    <row r="25" spans="1:11" x14ac:dyDescent="0.25">
      <c r="A25" s="718"/>
      <c r="B25" s="718"/>
      <c r="C25" s="718"/>
      <c r="D25" s="256"/>
      <c r="E25" s="256"/>
      <c r="F25" s="256"/>
      <c r="G25" s="686" t="s">
        <v>435</v>
      </c>
      <c r="H25" s="686"/>
      <c r="I25" s="686"/>
      <c r="J25" s="686"/>
      <c r="K25" s="686"/>
    </row>
    <row r="26" spans="1:11" x14ac:dyDescent="0.25">
      <c r="A26" s="353"/>
      <c r="B26" s="353" t="s">
        <v>352</v>
      </c>
      <c r="C26" s="353"/>
      <c r="D26" s="687"/>
      <c r="E26" s="687"/>
      <c r="F26" s="687"/>
      <c r="G26" s="687"/>
      <c r="H26" s="192"/>
      <c r="I26" s="167" t="s">
        <v>282</v>
      </c>
      <c r="J26" s="167"/>
      <c r="K26" s="193"/>
    </row>
    <row r="27" spans="1:11" x14ac:dyDescent="0.25">
      <c r="A27" s="353"/>
      <c r="B27" s="353" t="s">
        <v>230</v>
      </c>
      <c r="C27" s="353"/>
      <c r="D27" s="257"/>
      <c r="E27" s="257"/>
      <c r="F27" s="257"/>
      <c r="G27" s="192"/>
      <c r="H27" s="257"/>
      <c r="I27" s="257"/>
      <c r="J27" s="257"/>
      <c r="K27" s="257"/>
    </row>
    <row r="28" spans="1:11" x14ac:dyDescent="0.25">
      <c r="A28" s="353"/>
      <c r="B28" s="353"/>
      <c r="C28" s="353"/>
      <c r="D28" s="257"/>
      <c r="E28" s="257"/>
      <c r="F28" s="257"/>
      <c r="G28" s="192"/>
      <c r="H28" s="257"/>
      <c r="I28" s="257"/>
      <c r="J28" s="257"/>
      <c r="K28" s="257"/>
    </row>
    <row r="29" spans="1:11" x14ac:dyDescent="0.25">
      <c r="A29" s="681"/>
      <c r="B29" s="681"/>
      <c r="C29" s="681"/>
      <c r="D29" s="681"/>
      <c r="E29" s="681"/>
      <c r="F29" s="681"/>
      <c r="G29" s="681"/>
      <c r="H29" s="290"/>
      <c r="I29" s="290"/>
      <c r="J29" s="290"/>
      <c r="K29" s="290"/>
    </row>
    <row r="30" spans="1:11" x14ac:dyDescent="0.25">
      <c r="A30" s="352"/>
      <c r="B30" s="352" t="str">
        <f>'KWT1'!B30</f>
        <v>Farhani Aini, S.Hut</v>
      </c>
      <c r="C30" s="352"/>
      <c r="D30" s="681"/>
      <c r="E30" s="681"/>
      <c r="F30" s="681"/>
      <c r="G30" s="681"/>
      <c r="H30" s="682" t="s">
        <v>81</v>
      </c>
      <c r="I30" s="682"/>
      <c r="J30" s="682"/>
      <c r="K30" s="682"/>
    </row>
    <row r="31" spans="1:11" x14ac:dyDescent="0.25">
      <c r="A31" s="353"/>
      <c r="B31" s="354" t="str">
        <f>'KWT1'!B31</f>
        <v>NIP. 19610812 198303 1 022</v>
      </c>
      <c r="C31" s="353"/>
      <c r="D31" s="716"/>
      <c r="E31" s="716"/>
      <c r="F31" s="716"/>
      <c r="G31" s="716"/>
      <c r="H31" s="684" t="e">
        <f>VLOOKUP(H30,DATABASE!U63:W82,2,FALSE)</f>
        <v>#N/A</v>
      </c>
      <c r="I31" s="684"/>
      <c r="J31" s="684"/>
      <c r="K31" s="684"/>
    </row>
    <row r="32" spans="1:11" x14ac:dyDescent="0.25">
      <c r="A32" s="194"/>
      <c r="B32" s="194"/>
      <c r="C32" s="194"/>
      <c r="D32" s="194"/>
      <c r="E32" s="194"/>
      <c r="F32" s="194"/>
      <c r="G32" s="194"/>
      <c r="H32" s="194"/>
      <c r="I32" s="194"/>
      <c r="J32" s="194"/>
      <c r="K32" s="194"/>
    </row>
    <row r="33" spans="1:11" x14ac:dyDescent="0.25">
      <c r="A33" s="194"/>
      <c r="B33" s="194"/>
      <c r="C33" s="194"/>
      <c r="D33" s="194"/>
      <c r="E33" s="194"/>
      <c r="F33" s="194"/>
      <c r="G33" s="194"/>
      <c r="H33" s="194"/>
      <c r="I33" s="194"/>
      <c r="J33" s="194"/>
      <c r="K33" s="194"/>
    </row>
    <row r="34" spans="1:11" x14ac:dyDescent="0.25">
      <c r="A34" s="194"/>
      <c r="B34" s="194"/>
      <c r="C34" s="194"/>
      <c r="D34" s="194"/>
      <c r="E34" s="194"/>
      <c r="F34" s="194"/>
      <c r="G34" s="194"/>
      <c r="H34" s="194"/>
      <c r="I34" s="194"/>
      <c r="J34" s="194"/>
      <c r="K34" s="194"/>
    </row>
  </sheetData>
  <mergeCells count="23">
    <mergeCell ref="D30:G30"/>
    <mergeCell ref="H30:K30"/>
    <mergeCell ref="D31:G31"/>
    <mergeCell ref="H31:K31"/>
    <mergeCell ref="H22:K22"/>
    <mergeCell ref="H23:K23"/>
    <mergeCell ref="A25:C25"/>
    <mergeCell ref="G25:K25"/>
    <mergeCell ref="D26:G26"/>
    <mergeCell ref="A29:C29"/>
    <mergeCell ref="D29:G29"/>
    <mergeCell ref="H19:K19"/>
    <mergeCell ref="A1:B1"/>
    <mergeCell ref="A2:B2"/>
    <mergeCell ref="A3:B3"/>
    <mergeCell ref="C5:J5"/>
    <mergeCell ref="D7:K7"/>
    <mergeCell ref="D8:F8"/>
    <mergeCell ref="D10:K11"/>
    <mergeCell ref="D13:K15"/>
    <mergeCell ref="E16:H16"/>
    <mergeCell ref="I18:K18"/>
    <mergeCell ref="J3:K3"/>
  </mergeCells>
  <pageMargins left="0.7" right="0.7" top="0.75" bottom="0.75" header="0.3" footer="0.3"/>
  <pageSetup paperSize="237" orientation="portrait" horizontalDpi="4294967293" r:id="rId1"/>
  <extLst>
    <ext xmlns:x14="http://schemas.microsoft.com/office/spreadsheetml/2009/9/main" uri="{CCE6A557-97BC-4b89-ADB6-D9C93CAAB3DF}">
      <x14:dataValidations xmlns:xm="http://schemas.microsoft.com/office/excel/2006/main" count="2">
        <x14:dataValidation type="list" allowBlank="1" xr:uid="{00000000-0002-0000-2400-000000000000}">
          <x14:formula1>
            <xm:f>DATABASE!#REF!</xm:f>
          </x14:formula1>
          <xm:sqref>H22:K22</xm:sqref>
        </x14:dataValidation>
        <x14:dataValidation type="list" allowBlank="1" xr:uid="{00000000-0002-0000-2400-000001000000}">
          <x14:formula1>
            <xm:f>DATABASE!$U$68:$U$78</xm:f>
          </x14:formula1>
          <xm:sqref>H30</xm:sqref>
        </x14:dataValidation>
      </x14:dataValidations>
    </ext>
  </extLst>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1">
    <tabColor rgb="FF7030A0"/>
  </sheetPr>
  <dimension ref="A1:K36"/>
  <sheetViews>
    <sheetView topLeftCell="A2" workbookViewId="0">
      <selection activeCell="Q33" sqref="Q33"/>
    </sheetView>
  </sheetViews>
  <sheetFormatPr defaultColWidth="8.7109375" defaultRowHeight="15" x14ac:dyDescent="0.25"/>
  <cols>
    <col min="1" max="1" width="7.7109375" style="166" customWidth="1"/>
    <col min="2" max="2" width="15.7109375" style="166" customWidth="1"/>
    <col min="3" max="3" width="3.85546875" style="166" customWidth="1"/>
    <col min="4" max="4" width="3.5703125" style="166" customWidth="1"/>
    <col min="5" max="5" width="7" style="166" customWidth="1"/>
    <col min="6" max="6" width="4.42578125" style="166" customWidth="1"/>
    <col min="7" max="7" width="10.42578125" style="166" customWidth="1"/>
    <col min="8" max="8" width="6.140625" style="166" customWidth="1"/>
    <col min="9" max="9" width="14.42578125" style="166" customWidth="1"/>
    <col min="10" max="10" width="5.5703125" style="166" customWidth="1"/>
    <col min="11" max="11" width="7.140625" style="166" customWidth="1"/>
    <col min="12" max="16384" width="8.7109375" style="166"/>
  </cols>
  <sheetData>
    <row r="1" spans="1:11" ht="22.5" x14ac:dyDescent="0.3">
      <c r="A1" s="690"/>
      <c r="B1" s="690"/>
      <c r="C1" s="162"/>
      <c r="D1" s="163"/>
      <c r="E1" s="163"/>
      <c r="F1" s="163"/>
      <c r="G1" s="243" t="s">
        <v>339</v>
      </c>
      <c r="H1" s="195" t="s">
        <v>19</v>
      </c>
      <c r="I1" s="243">
        <v>2020</v>
      </c>
      <c r="J1" s="243"/>
      <c r="K1" s="165"/>
    </row>
    <row r="2" spans="1:11" x14ac:dyDescent="0.25">
      <c r="A2" s="690" t="s">
        <v>340</v>
      </c>
      <c r="B2" s="690"/>
      <c r="C2" s="162"/>
      <c r="D2" s="162"/>
      <c r="E2" s="167"/>
      <c r="F2" s="167"/>
      <c r="G2" s="168" t="s">
        <v>341</v>
      </c>
      <c r="H2" s="195" t="s">
        <v>19</v>
      </c>
      <c r="I2" s="168" t="s">
        <v>466</v>
      </c>
      <c r="J2" s="168"/>
      <c r="K2" s="165"/>
    </row>
    <row r="3" spans="1:11" x14ac:dyDescent="0.25">
      <c r="A3" s="691"/>
      <c r="B3" s="691"/>
      <c r="C3" s="162"/>
      <c r="D3" s="162"/>
      <c r="E3" s="167"/>
      <c r="F3" s="167"/>
      <c r="G3" s="168" t="s">
        <v>342</v>
      </c>
      <c r="H3" s="195" t="s">
        <v>19</v>
      </c>
      <c r="I3" s="311" t="str">
        <f>'SPD7'!H36</f>
        <v>3.28.03.1.02.01</v>
      </c>
      <c r="J3" s="694" t="str">
        <f>'SPD7'!K36</f>
        <v>5.2.2.15.01</v>
      </c>
      <c r="K3" s="694"/>
    </row>
    <row r="4" spans="1:11" x14ac:dyDescent="0.25">
      <c r="A4" s="162"/>
      <c r="B4" s="169"/>
      <c r="C4" s="170"/>
      <c r="D4" s="162"/>
      <c r="E4" s="162"/>
      <c r="F4" s="162"/>
      <c r="G4" s="162"/>
      <c r="H4" s="162"/>
      <c r="I4" s="162"/>
      <c r="J4" s="162"/>
      <c r="K4" s="167"/>
    </row>
    <row r="5" spans="1:11" ht="15.75" x14ac:dyDescent="0.25">
      <c r="A5" s="162"/>
      <c r="B5" s="162"/>
      <c r="C5" s="692" t="s">
        <v>343</v>
      </c>
      <c r="D5" s="692"/>
      <c r="E5" s="692"/>
      <c r="F5" s="692"/>
      <c r="G5" s="692"/>
      <c r="H5" s="692"/>
      <c r="I5" s="692"/>
      <c r="J5" s="692"/>
      <c r="K5" s="167"/>
    </row>
    <row r="6" spans="1:11" ht="15.75" x14ac:dyDescent="0.25">
      <c r="A6" s="162"/>
      <c r="B6" s="162"/>
      <c r="C6" s="162"/>
      <c r="D6" s="171"/>
      <c r="E6" s="171"/>
      <c r="F6" s="171"/>
      <c r="G6" s="171"/>
      <c r="H6" s="171"/>
      <c r="I6" s="162"/>
      <c r="J6" s="162"/>
      <c r="K6" s="167"/>
    </row>
    <row r="7" spans="1:11" ht="56.45" customHeight="1" thickBot="1" x14ac:dyDescent="0.3">
      <c r="A7" s="162"/>
      <c r="B7" s="172" t="s">
        <v>344</v>
      </c>
      <c r="C7" s="172" t="s">
        <v>19</v>
      </c>
      <c r="D7" s="693" t="str">
        <f>'KWT6'!D7</f>
        <v>Kegiatan Rencana Pengelolaan Kesatuan Pengelolaan Hutan kecuali pada Kesatuan Pengelolaan Hutan Konservasi (KPHK), Sub Kegiatan Penyusunan Rencana Pengelolaan Kesatuan Pengelolaan Hutan</v>
      </c>
      <c r="E7" s="693"/>
      <c r="F7" s="693"/>
      <c r="G7" s="693"/>
      <c r="H7" s="693"/>
      <c r="I7" s="693"/>
      <c r="J7" s="693"/>
      <c r="K7" s="693"/>
    </row>
    <row r="8" spans="1:11" ht="15.75" thickBot="1" x14ac:dyDescent="0.3">
      <c r="A8" s="162"/>
      <c r="B8" s="162" t="s">
        <v>345</v>
      </c>
      <c r="C8" s="242"/>
      <c r="D8" s="695">
        <f>Terbilang7!C3</f>
        <v>1013700</v>
      </c>
      <c r="E8" s="696"/>
      <c r="F8" s="697"/>
      <c r="G8" s="174"/>
      <c r="H8" s="175"/>
      <c r="I8" s="175"/>
      <c r="J8" s="176"/>
      <c r="K8" s="177"/>
    </row>
    <row r="9" spans="1:11" ht="15.75" thickBot="1" x14ac:dyDescent="0.3">
      <c r="A9" s="162"/>
      <c r="B9" s="162"/>
      <c r="C9" s="242"/>
      <c r="D9" s="175"/>
      <c r="E9" s="175"/>
      <c r="F9" s="175"/>
      <c r="G9" s="175"/>
      <c r="H9" s="175"/>
      <c r="I9" s="175"/>
      <c r="J9" s="176"/>
      <c r="K9" s="177"/>
    </row>
    <row r="10" spans="1:11" x14ac:dyDescent="0.25">
      <c r="A10" s="162"/>
      <c r="B10" s="178" t="s">
        <v>346</v>
      </c>
      <c r="C10" s="172" t="s">
        <v>19</v>
      </c>
      <c r="D10" s="698" t="str">
        <f>PROPER(Terbilang7!C4&amp;" rupiah")</f>
        <v>Satu Juta Tiga Belas Ribu Tujuh Ratus Rupiah</v>
      </c>
      <c r="E10" s="699"/>
      <c r="F10" s="699"/>
      <c r="G10" s="699"/>
      <c r="H10" s="699"/>
      <c r="I10" s="699"/>
      <c r="J10" s="699"/>
      <c r="K10" s="700"/>
    </row>
    <row r="11" spans="1:11" ht="15.75" thickBot="1" x14ac:dyDescent="0.3">
      <c r="A11" s="162"/>
      <c r="B11" s="179"/>
      <c r="C11" s="180"/>
      <c r="D11" s="701"/>
      <c r="E11" s="702"/>
      <c r="F11" s="702"/>
      <c r="G11" s="702"/>
      <c r="H11" s="702"/>
      <c r="I11" s="702"/>
      <c r="J11" s="702"/>
      <c r="K11" s="703"/>
    </row>
    <row r="12" spans="1:11" x14ac:dyDescent="0.25">
      <c r="A12" s="162"/>
      <c r="B12" s="162"/>
      <c r="C12" s="242"/>
      <c r="D12" s="162"/>
      <c r="E12" s="162"/>
      <c r="F12" s="162"/>
      <c r="G12" s="162"/>
      <c r="H12" s="162"/>
      <c r="I12" s="162"/>
      <c r="J12" s="162"/>
      <c r="K12" s="162"/>
    </row>
    <row r="13" spans="1:11" ht="14.1" customHeight="1" x14ac:dyDescent="0.25">
      <c r="A13" s="162"/>
      <c r="B13" s="162" t="s">
        <v>347</v>
      </c>
      <c r="C13" s="181" t="s">
        <v>19</v>
      </c>
      <c r="D13" s="704" t="str">
        <f>'KWT6'!D13</f>
        <v>Belanja perjalanan dinas dalam daerah Melaksanakan kegiatan patroli pencegahan kebakaran hutan dan lahan di wilayah administrasi Kec. Pulau Derawan</v>
      </c>
      <c r="E13" s="704"/>
      <c r="F13" s="704"/>
      <c r="G13" s="704"/>
      <c r="H13" s="704"/>
      <c r="I13" s="704"/>
      <c r="J13" s="704"/>
      <c r="K13" s="704"/>
    </row>
    <row r="14" spans="1:11" ht="14.1" customHeight="1" x14ac:dyDescent="0.25">
      <c r="A14" s="162"/>
      <c r="B14" s="162"/>
      <c r="C14" s="162"/>
      <c r="D14" s="704"/>
      <c r="E14" s="704"/>
      <c r="F14" s="704"/>
      <c r="G14" s="704"/>
      <c r="H14" s="704"/>
      <c r="I14" s="704"/>
      <c r="J14" s="704"/>
      <c r="K14" s="704"/>
    </row>
    <row r="15" spans="1:11" ht="14.1" customHeight="1" x14ac:dyDescent="0.25">
      <c r="A15" s="162"/>
      <c r="B15" s="162"/>
      <c r="C15" s="162"/>
      <c r="D15" s="704"/>
      <c r="E15" s="704"/>
      <c r="F15" s="704"/>
      <c r="G15" s="704"/>
      <c r="H15" s="704"/>
      <c r="I15" s="704"/>
      <c r="J15" s="704"/>
      <c r="K15" s="704"/>
    </row>
    <row r="16" spans="1:11" ht="14.1" customHeight="1" x14ac:dyDescent="0.25">
      <c r="A16" s="162"/>
      <c r="B16" s="162"/>
      <c r="C16" s="162"/>
      <c r="D16" s="196" t="s">
        <v>354</v>
      </c>
      <c r="E16" s="705" t="e">
        <f>VLOOKUP(H23,DATABASE!F2:F91,1,FALSE)</f>
        <v>#REF!</v>
      </c>
      <c r="F16" s="705"/>
      <c r="G16" s="705"/>
      <c r="H16" s="705"/>
      <c r="I16" s="244"/>
      <c r="J16" s="244"/>
      <c r="K16" s="244"/>
    </row>
    <row r="17" spans="1:11" ht="14.1" customHeight="1" x14ac:dyDescent="0.25">
      <c r="A17" s="162"/>
      <c r="B17" s="162"/>
      <c r="C17" s="162"/>
      <c r="D17" s="244"/>
      <c r="E17" s="244"/>
      <c r="F17" s="244"/>
      <c r="G17" s="244"/>
      <c r="H17" s="244"/>
      <c r="I17" s="244"/>
      <c r="J17" s="244"/>
      <c r="K17" s="244"/>
    </row>
    <row r="18" spans="1:11" x14ac:dyDescent="0.25">
      <c r="A18" s="162"/>
      <c r="B18" s="162"/>
      <c r="C18" s="162"/>
      <c r="D18" s="162"/>
      <c r="E18" s="162"/>
      <c r="F18" s="162"/>
      <c r="G18" s="242"/>
      <c r="H18" s="184" t="s">
        <v>355</v>
      </c>
      <c r="I18" s="706" t="s">
        <v>439</v>
      </c>
      <c r="J18" s="707"/>
      <c r="K18" s="707"/>
    </row>
    <row r="19" spans="1:11" x14ac:dyDescent="0.25">
      <c r="A19" s="162"/>
      <c r="B19" s="162"/>
      <c r="C19" s="162"/>
      <c r="D19" s="162"/>
      <c r="E19" s="162"/>
      <c r="F19" s="162"/>
      <c r="G19" s="162"/>
      <c r="H19" s="688" t="s">
        <v>351</v>
      </c>
      <c r="I19" s="688"/>
      <c r="J19" s="688"/>
      <c r="K19" s="688"/>
    </row>
    <row r="20" spans="1:11" x14ac:dyDescent="0.25">
      <c r="A20" s="162"/>
      <c r="B20" s="162"/>
      <c r="C20" s="162"/>
      <c r="D20" s="162"/>
      <c r="E20" s="162"/>
      <c r="F20" s="162"/>
      <c r="G20" s="162"/>
      <c r="H20" s="242"/>
      <c r="I20" s="242"/>
      <c r="J20" s="242"/>
      <c r="K20" s="242"/>
    </row>
    <row r="21" spans="1:11" x14ac:dyDescent="0.25">
      <c r="A21" s="162"/>
      <c r="B21" s="162"/>
      <c r="C21" s="162"/>
      <c r="D21" s="162"/>
      <c r="E21" s="162"/>
      <c r="F21" s="162"/>
      <c r="G21" s="162"/>
      <c r="H21" s="242"/>
      <c r="I21" s="242"/>
      <c r="J21" s="242"/>
      <c r="K21" s="242"/>
    </row>
    <row r="22" spans="1:11" ht="20.25" x14ac:dyDescent="0.3">
      <c r="A22" s="162"/>
      <c r="B22" s="185"/>
      <c r="C22" s="186"/>
      <c r="D22" s="162"/>
      <c r="E22" s="162"/>
      <c r="F22" s="162"/>
      <c r="G22" s="162"/>
      <c r="H22" s="162"/>
      <c r="I22" s="162"/>
      <c r="J22" s="162"/>
      <c r="K22" s="162"/>
    </row>
    <row r="23" spans="1:11" ht="15.75" x14ac:dyDescent="0.25">
      <c r="A23" s="162"/>
      <c r="B23" s="187"/>
      <c r="C23" s="242"/>
      <c r="D23" s="188"/>
      <c r="E23" s="189"/>
      <c r="F23" s="189"/>
      <c r="G23" s="190"/>
      <c r="H23" s="681" t="e">
        <f>SPT!#REF!</f>
        <v>#REF!</v>
      </c>
      <c r="I23" s="681"/>
      <c r="J23" s="681"/>
      <c r="K23" s="681"/>
    </row>
    <row r="24" spans="1:11" ht="20.25" x14ac:dyDescent="0.3">
      <c r="A24" s="162"/>
      <c r="B24" s="185"/>
      <c r="C24" s="162"/>
      <c r="D24" s="162"/>
      <c r="E24" s="162"/>
      <c r="F24" s="162"/>
      <c r="G24" s="162"/>
      <c r="H24" s="720" t="e">
        <f>VLOOKUP(H23,DATABASE!F3:G91,2,FALSE)</f>
        <v>#REF!</v>
      </c>
      <c r="I24" s="720"/>
      <c r="J24" s="720"/>
      <c r="K24" s="720"/>
    </row>
    <row r="25" spans="1:11" x14ac:dyDescent="0.25">
      <c r="A25" s="247"/>
      <c r="B25" s="247"/>
      <c r="C25" s="247"/>
      <c r="D25" s="247"/>
      <c r="E25" s="247"/>
      <c r="F25" s="247"/>
      <c r="G25" s="247"/>
      <c r="H25" s="191"/>
      <c r="I25" s="191"/>
      <c r="J25" s="191"/>
      <c r="K25" s="191"/>
    </row>
    <row r="26" spans="1:11" x14ac:dyDescent="0.25">
      <c r="A26" s="718"/>
      <c r="B26" s="718"/>
      <c r="C26" s="718"/>
      <c r="D26" s="245"/>
      <c r="E26" s="245"/>
      <c r="F26" s="245"/>
      <c r="G26" s="686" t="s">
        <v>440</v>
      </c>
      <c r="H26" s="686"/>
      <c r="I26" s="686"/>
      <c r="J26" s="686"/>
      <c r="K26" s="686"/>
    </row>
    <row r="27" spans="1:11" x14ac:dyDescent="0.25">
      <c r="A27" s="353"/>
      <c r="B27" s="353" t="s">
        <v>352</v>
      </c>
      <c r="C27" s="353"/>
      <c r="D27" s="687"/>
      <c r="E27" s="687"/>
      <c r="F27" s="687"/>
      <c r="G27" s="687"/>
      <c r="H27" s="192"/>
      <c r="I27" s="167" t="s">
        <v>282</v>
      </c>
      <c r="J27" s="167"/>
      <c r="K27" s="193"/>
    </row>
    <row r="28" spans="1:11" x14ac:dyDescent="0.25">
      <c r="A28" s="353"/>
      <c r="B28" s="353" t="s">
        <v>230</v>
      </c>
      <c r="C28" s="353"/>
      <c r="D28" s="246"/>
      <c r="E28" s="246"/>
      <c r="F28" s="246"/>
      <c r="G28" s="192"/>
      <c r="H28" s="246"/>
      <c r="I28" s="246"/>
      <c r="J28" s="246"/>
      <c r="K28" s="246"/>
    </row>
    <row r="29" spans="1:11" x14ac:dyDescent="0.25">
      <c r="A29" s="353"/>
      <c r="B29" s="353"/>
      <c r="C29" s="353"/>
      <c r="D29" s="246"/>
      <c r="E29" s="246"/>
      <c r="F29" s="246"/>
      <c r="G29" s="192"/>
      <c r="H29" s="246"/>
      <c r="I29" s="246"/>
      <c r="J29" s="246"/>
      <c r="K29" s="246"/>
    </row>
    <row r="30" spans="1:11" x14ac:dyDescent="0.25">
      <c r="A30" s="353"/>
      <c r="B30" s="353"/>
      <c r="C30" s="353"/>
      <c r="D30" s="246"/>
      <c r="E30" s="246"/>
      <c r="F30" s="246"/>
      <c r="G30" s="192"/>
      <c r="H30" s="246"/>
      <c r="I30" s="246"/>
      <c r="J30" s="246"/>
      <c r="K30" s="246"/>
    </row>
    <row r="31" spans="1:11" x14ac:dyDescent="0.25">
      <c r="A31" s="681"/>
      <c r="B31" s="681"/>
      <c r="C31" s="681"/>
      <c r="D31" s="681"/>
      <c r="E31" s="681"/>
      <c r="F31" s="681"/>
      <c r="G31" s="681"/>
    </row>
    <row r="32" spans="1:11" x14ac:dyDescent="0.25">
      <c r="A32" s="352"/>
      <c r="B32" s="352" t="str">
        <f>'KWT1'!B30</f>
        <v>Farhani Aini, S.Hut</v>
      </c>
      <c r="C32" s="352"/>
      <c r="D32" s="681"/>
      <c r="E32" s="681"/>
      <c r="F32" s="681"/>
      <c r="G32" s="681"/>
      <c r="H32" s="682" t="s">
        <v>81</v>
      </c>
      <c r="I32" s="682"/>
      <c r="J32" s="682"/>
      <c r="K32" s="682"/>
    </row>
    <row r="33" spans="1:11" x14ac:dyDescent="0.25">
      <c r="A33" s="353"/>
      <c r="B33" s="354" t="str">
        <f>'KWT1'!B31</f>
        <v>NIP. 19610812 198303 1 022</v>
      </c>
      <c r="C33" s="353"/>
      <c r="D33" s="716"/>
      <c r="E33" s="716"/>
      <c r="F33" s="716"/>
      <c r="G33" s="716"/>
      <c r="H33" s="684" t="e">
        <f>VLOOKUP(H32,DATABASE!U65:W84,2,FALSE)</f>
        <v>#N/A</v>
      </c>
      <c r="I33" s="684"/>
      <c r="J33" s="684"/>
      <c r="K33" s="684"/>
    </row>
    <row r="34" spans="1:11" x14ac:dyDescent="0.25">
      <c r="A34" s="194"/>
      <c r="B34" s="194"/>
      <c r="C34" s="194"/>
      <c r="D34" s="194"/>
      <c r="E34" s="194"/>
      <c r="F34" s="194"/>
      <c r="G34" s="194"/>
      <c r="H34" s="194"/>
      <c r="I34" s="194"/>
      <c r="J34" s="194"/>
      <c r="K34" s="194"/>
    </row>
    <row r="35" spans="1:11" x14ac:dyDescent="0.25">
      <c r="A35" s="194"/>
      <c r="B35" s="194"/>
      <c r="C35" s="194"/>
      <c r="D35" s="194"/>
      <c r="E35" s="194"/>
      <c r="F35" s="194"/>
      <c r="G35" s="194"/>
      <c r="H35" s="194"/>
      <c r="I35" s="194"/>
      <c r="J35" s="194"/>
      <c r="K35" s="194"/>
    </row>
    <row r="36" spans="1:11" x14ac:dyDescent="0.25">
      <c r="A36" s="194"/>
      <c r="B36" s="194"/>
      <c r="C36" s="194"/>
      <c r="D36" s="194"/>
      <c r="E36" s="194"/>
      <c r="F36" s="194"/>
      <c r="G36" s="194"/>
      <c r="H36" s="194"/>
      <c r="I36" s="194"/>
      <c r="J36" s="194"/>
      <c r="K36" s="194"/>
    </row>
  </sheetData>
  <mergeCells count="23">
    <mergeCell ref="D32:G32"/>
    <mergeCell ref="H32:K32"/>
    <mergeCell ref="D33:G33"/>
    <mergeCell ref="H33:K33"/>
    <mergeCell ref="H23:K23"/>
    <mergeCell ref="H24:K24"/>
    <mergeCell ref="A26:C26"/>
    <mergeCell ref="G26:K26"/>
    <mergeCell ref="D27:G27"/>
    <mergeCell ref="A31:C31"/>
    <mergeCell ref="D31:G31"/>
    <mergeCell ref="H19:K19"/>
    <mergeCell ref="A1:B1"/>
    <mergeCell ref="A2:B2"/>
    <mergeCell ref="A3:B3"/>
    <mergeCell ref="C5:J5"/>
    <mergeCell ref="D7:K7"/>
    <mergeCell ref="D8:F8"/>
    <mergeCell ref="D10:K11"/>
    <mergeCell ref="D13:K15"/>
    <mergeCell ref="E16:H16"/>
    <mergeCell ref="I18:K18"/>
    <mergeCell ref="J3:K3"/>
  </mergeCells>
  <pageMargins left="0.7" right="0.7" top="0.75" bottom="0.75" header="0.3" footer="0.3"/>
  <pageSetup paperSize="237" orientation="portrait" r:id="rId1"/>
  <extLst>
    <ext xmlns:x14="http://schemas.microsoft.com/office/spreadsheetml/2009/9/main" uri="{CCE6A557-97BC-4b89-ADB6-D9C93CAAB3DF}">
      <x14:dataValidations xmlns:xm="http://schemas.microsoft.com/office/excel/2006/main" count="2">
        <x14:dataValidation type="list" allowBlank="1" xr:uid="{00000000-0002-0000-2500-000000000000}">
          <x14:formula1>
            <xm:f>'D:\FILE KPHP BERAU BARAT\2019\KEGIATAN KPHP BERAU BARAT 2019\SPJ EDIT 2019\[3. KWITANSI .xlsx]Database'!#REF!</xm:f>
          </x14:formula1>
          <xm:sqref>H23:K23</xm:sqref>
        </x14:dataValidation>
        <x14:dataValidation type="list" allowBlank="1" xr:uid="{00000000-0002-0000-2500-000001000000}">
          <x14:formula1>
            <xm:f>DATABASE!$U$68:$U$78</xm:f>
          </x14:formula1>
          <xm:sqref>H32</xm:sqref>
        </x14:dataValidation>
      </x14:dataValidations>
    </ext>
  </extLst>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2">
    <tabColor rgb="FF7030A0"/>
  </sheetPr>
  <dimension ref="A1:O34"/>
  <sheetViews>
    <sheetView workbookViewId="0">
      <selection activeCell="P28" sqref="P28"/>
    </sheetView>
  </sheetViews>
  <sheetFormatPr defaultColWidth="8.7109375" defaultRowHeight="15" x14ac:dyDescent="0.25"/>
  <cols>
    <col min="1" max="1" width="7.7109375" style="166" customWidth="1"/>
    <col min="2" max="2" width="15.7109375" style="166" customWidth="1"/>
    <col min="3" max="3" width="3.85546875" style="166" customWidth="1"/>
    <col min="4" max="4" width="3.5703125" style="166" customWidth="1"/>
    <col min="5" max="5" width="7" style="166" customWidth="1"/>
    <col min="6" max="6" width="4.42578125" style="166" customWidth="1"/>
    <col min="7" max="7" width="9.85546875" style="166" customWidth="1"/>
    <col min="8" max="8" width="6.28515625" style="166" customWidth="1"/>
    <col min="9" max="9" width="14.42578125" style="166" customWidth="1"/>
    <col min="10" max="10" width="5.5703125" style="166" customWidth="1"/>
    <col min="11" max="11" width="7.140625" style="166" customWidth="1"/>
    <col min="12" max="16384" width="8.7109375" style="166"/>
  </cols>
  <sheetData>
    <row r="1" spans="1:15" ht="22.5" x14ac:dyDescent="0.3">
      <c r="A1" s="690"/>
      <c r="B1" s="690"/>
      <c r="C1" s="162"/>
      <c r="D1" s="163"/>
      <c r="E1" s="163"/>
      <c r="F1" s="163"/>
      <c r="G1" s="243" t="s">
        <v>339</v>
      </c>
      <c r="H1" s="195" t="s">
        <v>19</v>
      </c>
      <c r="I1" s="243">
        <v>2020</v>
      </c>
      <c r="J1" s="243"/>
      <c r="K1" s="165"/>
    </row>
    <row r="2" spans="1:15" x14ac:dyDescent="0.25">
      <c r="A2" s="690" t="s">
        <v>340</v>
      </c>
      <c r="B2" s="690"/>
      <c r="C2" s="162"/>
      <c r="D2" s="162"/>
      <c r="E2" s="167"/>
      <c r="F2" s="167"/>
      <c r="G2" s="168" t="s">
        <v>341</v>
      </c>
      <c r="H2" s="195" t="s">
        <v>19</v>
      </c>
      <c r="I2" s="168" t="s">
        <v>466</v>
      </c>
      <c r="J2" s="168"/>
      <c r="K2" s="165"/>
    </row>
    <row r="3" spans="1:15" x14ac:dyDescent="0.25">
      <c r="A3" s="691"/>
      <c r="B3" s="691"/>
      <c r="C3" s="162"/>
      <c r="D3" s="162"/>
      <c r="E3" s="167"/>
      <c r="F3" s="167"/>
      <c r="G3" s="168" t="s">
        <v>342</v>
      </c>
      <c r="H3" s="195" t="s">
        <v>19</v>
      </c>
      <c r="I3" s="311" t="str">
        <f>'SPD8'!H36</f>
        <v>3.28.03.1.02.01</v>
      </c>
      <c r="J3" s="694" t="str">
        <f>'SPD8'!K36</f>
        <v>5.2.2.15.01</v>
      </c>
      <c r="K3" s="694"/>
    </row>
    <row r="4" spans="1:15" x14ac:dyDescent="0.25">
      <c r="A4" s="162"/>
      <c r="B4" s="169"/>
      <c r="C4" s="170"/>
      <c r="D4" s="162"/>
      <c r="E4" s="162"/>
      <c r="F4" s="162"/>
      <c r="G4" s="162"/>
      <c r="H4" s="162"/>
      <c r="I4" s="162"/>
      <c r="J4" s="162"/>
      <c r="K4" s="167"/>
    </row>
    <row r="5" spans="1:15" ht="15.75" x14ac:dyDescent="0.25">
      <c r="A5" s="162"/>
      <c r="B5" s="162"/>
      <c r="C5" s="692" t="s">
        <v>343</v>
      </c>
      <c r="D5" s="692"/>
      <c r="E5" s="692"/>
      <c r="F5" s="692"/>
      <c r="G5" s="692"/>
      <c r="H5" s="692"/>
      <c r="I5" s="692"/>
      <c r="J5" s="692"/>
      <c r="K5" s="167"/>
    </row>
    <row r="6" spans="1:15" ht="15.75" x14ac:dyDescent="0.25">
      <c r="A6" s="162"/>
      <c r="B6" s="162"/>
      <c r="C6" s="162"/>
      <c r="D6" s="171"/>
      <c r="E6" s="171"/>
      <c r="F6" s="171"/>
      <c r="G6" s="171"/>
      <c r="H6" s="171"/>
      <c r="I6" s="162"/>
      <c r="J6" s="162"/>
      <c r="K6" s="167"/>
    </row>
    <row r="7" spans="1:15" ht="56.1" customHeight="1" thickBot="1" x14ac:dyDescent="0.3">
      <c r="A7" s="162"/>
      <c r="B7" s="172" t="s">
        <v>344</v>
      </c>
      <c r="C7" s="172" t="s">
        <v>19</v>
      </c>
      <c r="D7" s="693" t="str">
        <f>'KWT6'!D7</f>
        <v>Kegiatan Rencana Pengelolaan Kesatuan Pengelolaan Hutan kecuali pada Kesatuan Pengelolaan Hutan Konservasi (KPHK), Sub Kegiatan Penyusunan Rencana Pengelolaan Kesatuan Pengelolaan Hutan</v>
      </c>
      <c r="E7" s="693"/>
      <c r="F7" s="693"/>
      <c r="G7" s="693"/>
      <c r="H7" s="693"/>
      <c r="I7" s="693"/>
      <c r="J7" s="693"/>
      <c r="K7" s="693"/>
    </row>
    <row r="8" spans="1:15" ht="15.75" thickBot="1" x14ac:dyDescent="0.3">
      <c r="A8" s="162"/>
      <c r="B8" s="162" t="s">
        <v>345</v>
      </c>
      <c r="C8" s="242"/>
      <c r="D8" s="695">
        <f>Terbilang8!C3</f>
        <v>1013700</v>
      </c>
      <c r="E8" s="696"/>
      <c r="F8" s="697"/>
      <c r="G8" s="174"/>
      <c r="H8" s="175"/>
      <c r="I8" s="175"/>
      <c r="J8" s="176"/>
      <c r="K8" s="177"/>
    </row>
    <row r="9" spans="1:15" ht="15.75" thickBot="1" x14ac:dyDescent="0.3">
      <c r="A9" s="162"/>
      <c r="B9" s="162"/>
      <c r="C9" s="242"/>
      <c r="D9" s="175"/>
      <c r="E9" s="175"/>
      <c r="F9" s="175"/>
      <c r="G9" s="175"/>
      <c r="H9" s="175"/>
      <c r="I9" s="175"/>
      <c r="J9" s="176"/>
      <c r="K9" s="177"/>
      <c r="O9" s="197"/>
    </row>
    <row r="10" spans="1:15" x14ac:dyDescent="0.25">
      <c r="A10" s="162"/>
      <c r="B10" s="178" t="s">
        <v>346</v>
      </c>
      <c r="C10" s="172" t="s">
        <v>19</v>
      </c>
      <c r="D10" s="698" t="str">
        <f>PROPER(Terbilang8!C4&amp;" rupiah")</f>
        <v>Satu Juta Tiga Belas Ribu Tujuh Ratus Rupiah</v>
      </c>
      <c r="E10" s="699"/>
      <c r="F10" s="699"/>
      <c r="G10" s="699"/>
      <c r="H10" s="699"/>
      <c r="I10" s="699"/>
      <c r="J10" s="699"/>
      <c r="K10" s="700"/>
    </row>
    <row r="11" spans="1:15" ht="15.75" thickBot="1" x14ac:dyDescent="0.3">
      <c r="A11" s="162"/>
      <c r="B11" s="179"/>
      <c r="C11" s="180"/>
      <c r="D11" s="701"/>
      <c r="E11" s="702"/>
      <c r="F11" s="702"/>
      <c r="G11" s="702"/>
      <c r="H11" s="702"/>
      <c r="I11" s="702"/>
      <c r="J11" s="702"/>
      <c r="K11" s="703"/>
    </row>
    <row r="12" spans="1:15" x14ac:dyDescent="0.25">
      <c r="A12" s="162"/>
      <c r="B12" s="162"/>
      <c r="C12" s="242"/>
      <c r="D12" s="162"/>
      <c r="E12" s="162"/>
      <c r="F12" s="162"/>
      <c r="G12" s="162"/>
      <c r="H12" s="162"/>
      <c r="I12" s="162"/>
      <c r="J12" s="162"/>
      <c r="K12" s="162"/>
    </row>
    <row r="13" spans="1:15" ht="14.1" customHeight="1" x14ac:dyDescent="0.25">
      <c r="A13" s="162"/>
      <c r="B13" s="162" t="s">
        <v>347</v>
      </c>
      <c r="C13" s="181" t="s">
        <v>19</v>
      </c>
      <c r="D13" s="704" t="str">
        <f>'KWT6'!D13</f>
        <v>Belanja perjalanan dinas dalam daerah Melaksanakan kegiatan patroli pencegahan kebakaran hutan dan lahan di wilayah administrasi Kec. Pulau Derawan</v>
      </c>
      <c r="E13" s="704"/>
      <c r="F13" s="704"/>
      <c r="G13" s="704"/>
      <c r="H13" s="704"/>
      <c r="I13" s="704"/>
      <c r="J13" s="704"/>
      <c r="K13" s="704"/>
    </row>
    <row r="14" spans="1:15" ht="14.1" customHeight="1" x14ac:dyDescent="0.25">
      <c r="A14" s="162"/>
      <c r="B14" s="162"/>
      <c r="C14" s="162"/>
      <c r="D14" s="704"/>
      <c r="E14" s="704"/>
      <c r="F14" s="704"/>
      <c r="G14" s="704"/>
      <c r="H14" s="704"/>
      <c r="I14" s="704"/>
      <c r="J14" s="704"/>
      <c r="K14" s="704"/>
    </row>
    <row r="15" spans="1:15" ht="14.1" customHeight="1" x14ac:dyDescent="0.25">
      <c r="A15" s="162"/>
      <c r="B15" s="162"/>
      <c r="C15" s="162"/>
      <c r="D15" s="704"/>
      <c r="E15" s="704"/>
      <c r="F15" s="704"/>
      <c r="G15" s="704"/>
      <c r="H15" s="704"/>
      <c r="I15" s="704"/>
      <c r="J15" s="704"/>
      <c r="K15" s="704"/>
    </row>
    <row r="16" spans="1:15" ht="14.1" customHeight="1" x14ac:dyDescent="0.25">
      <c r="A16" s="162"/>
      <c r="B16" s="162"/>
      <c r="C16" s="162"/>
      <c r="D16" s="196" t="s">
        <v>354</v>
      </c>
      <c r="E16" s="704" t="e">
        <f>VLOOKUP(H22,DATABASE!F2:F91,1,FALSE)</f>
        <v>#REF!</v>
      </c>
      <c r="F16" s="704"/>
      <c r="G16" s="704"/>
      <c r="H16" s="704"/>
      <c r="I16" s="244"/>
      <c r="J16" s="244"/>
      <c r="K16" s="244"/>
    </row>
    <row r="17" spans="1:11" ht="14.1" customHeight="1" x14ac:dyDescent="0.25">
      <c r="A17" s="162"/>
      <c r="B17" s="162"/>
      <c r="C17" s="162"/>
      <c r="D17" s="244"/>
      <c r="E17" s="244"/>
      <c r="F17" s="244"/>
      <c r="G17" s="244"/>
      <c r="H17" s="244"/>
      <c r="I17" s="244"/>
      <c r="J17" s="244"/>
      <c r="K17" s="244"/>
    </row>
    <row r="18" spans="1:11" x14ac:dyDescent="0.25">
      <c r="A18" s="162"/>
      <c r="B18" s="162"/>
      <c r="C18" s="162"/>
      <c r="D18" s="162"/>
      <c r="E18" s="162"/>
      <c r="F18" s="162"/>
      <c r="G18" s="242"/>
      <c r="H18" s="184" t="s">
        <v>355</v>
      </c>
      <c r="I18" s="706" t="s">
        <v>439</v>
      </c>
      <c r="J18" s="707"/>
      <c r="K18" s="707"/>
    </row>
    <row r="19" spans="1:11" x14ac:dyDescent="0.25">
      <c r="A19" s="162"/>
      <c r="B19" s="162"/>
      <c r="C19" s="162"/>
      <c r="D19" s="162"/>
      <c r="E19" s="162"/>
      <c r="F19" s="162"/>
      <c r="G19" s="162"/>
      <c r="H19" s="688" t="s">
        <v>351</v>
      </c>
      <c r="I19" s="688"/>
      <c r="J19" s="688"/>
      <c r="K19" s="688"/>
    </row>
    <row r="20" spans="1:11" x14ac:dyDescent="0.25">
      <c r="A20" s="162"/>
      <c r="B20" s="162"/>
      <c r="C20" s="162"/>
      <c r="D20" s="162"/>
      <c r="E20" s="162"/>
      <c r="F20" s="162"/>
      <c r="G20" s="162"/>
      <c r="H20" s="242"/>
      <c r="I20" s="242"/>
      <c r="J20" s="242"/>
      <c r="K20" s="242"/>
    </row>
    <row r="21" spans="1:11" ht="20.25" x14ac:dyDescent="0.3">
      <c r="A21" s="162"/>
      <c r="B21" s="185"/>
      <c r="C21" s="186"/>
      <c r="D21" s="162"/>
      <c r="E21" s="162"/>
      <c r="F21" s="162"/>
      <c r="G21" s="162"/>
      <c r="H21" s="162"/>
      <c r="I21" s="162"/>
      <c r="J21" s="162"/>
      <c r="K21" s="162"/>
    </row>
    <row r="22" spans="1:11" ht="15.75" x14ac:dyDescent="0.25">
      <c r="A22" s="162"/>
      <c r="B22" s="187"/>
      <c r="C22" s="242"/>
      <c r="D22" s="188"/>
      <c r="E22" s="189"/>
      <c r="F22" s="189"/>
      <c r="G22" s="190"/>
      <c r="H22" s="681" t="e">
        <f>SPT!#REF!</f>
        <v>#REF!</v>
      </c>
      <c r="I22" s="681"/>
      <c r="J22" s="681"/>
      <c r="K22" s="681"/>
    </row>
    <row r="23" spans="1:11" ht="20.25" x14ac:dyDescent="0.3">
      <c r="A23" s="162"/>
      <c r="B23" s="185"/>
      <c r="C23" s="162"/>
      <c r="D23" s="162"/>
      <c r="E23" s="162"/>
      <c r="F23" s="162"/>
      <c r="G23" s="162"/>
      <c r="H23" s="720" t="e">
        <f>VLOOKUP(H22,DATABASE!F3:G91,2,FALSE)</f>
        <v>#REF!</v>
      </c>
      <c r="I23" s="720"/>
      <c r="J23" s="720"/>
      <c r="K23" s="720"/>
    </row>
    <row r="24" spans="1:11" x14ac:dyDescent="0.25">
      <c r="A24" s="247"/>
      <c r="B24" s="247"/>
      <c r="C24" s="247"/>
      <c r="D24" s="247"/>
      <c r="E24" s="247"/>
      <c r="F24" s="247"/>
      <c r="G24" s="247"/>
      <c r="H24" s="191"/>
      <c r="I24" s="191"/>
      <c r="J24" s="191"/>
      <c r="K24" s="191"/>
    </row>
    <row r="25" spans="1:11" x14ac:dyDescent="0.25">
      <c r="A25" s="718"/>
      <c r="B25" s="718"/>
      <c r="C25" s="718"/>
      <c r="D25" s="245"/>
      <c r="E25" s="245"/>
      <c r="F25" s="245"/>
      <c r="G25" s="686" t="s">
        <v>435</v>
      </c>
      <c r="H25" s="686"/>
      <c r="I25" s="686"/>
      <c r="J25" s="686"/>
      <c r="K25" s="686"/>
    </row>
    <row r="26" spans="1:11" x14ac:dyDescent="0.25">
      <c r="A26" s="356"/>
      <c r="B26" s="356" t="s">
        <v>352</v>
      </c>
      <c r="C26" s="356"/>
      <c r="D26" s="721"/>
      <c r="E26" s="721"/>
      <c r="F26" s="721"/>
      <c r="G26" s="721"/>
      <c r="H26" s="357"/>
      <c r="I26" s="358" t="s">
        <v>282</v>
      </c>
      <c r="J26" s="358"/>
      <c r="K26" s="359"/>
    </row>
    <row r="27" spans="1:11" x14ac:dyDescent="0.25">
      <c r="A27" s="356"/>
      <c r="B27" s="356" t="s">
        <v>230</v>
      </c>
      <c r="C27" s="356"/>
      <c r="D27" s="360"/>
      <c r="E27" s="360"/>
      <c r="F27" s="360"/>
      <c r="G27" s="357"/>
      <c r="H27" s="360"/>
      <c r="I27" s="360"/>
      <c r="J27" s="360"/>
      <c r="K27" s="360"/>
    </row>
    <row r="28" spans="1:11" x14ac:dyDescent="0.25">
      <c r="A28" s="356"/>
      <c r="B28" s="356"/>
      <c r="C28" s="356"/>
      <c r="D28" s="360"/>
      <c r="E28" s="360"/>
      <c r="F28" s="360"/>
      <c r="G28" s="357"/>
      <c r="H28" s="360"/>
      <c r="I28" s="360"/>
      <c r="J28" s="360"/>
      <c r="K28" s="360"/>
    </row>
    <row r="29" spans="1:11" x14ac:dyDescent="0.25">
      <c r="A29" s="722"/>
      <c r="B29" s="722"/>
      <c r="C29" s="722"/>
      <c r="D29" s="723"/>
      <c r="E29" s="723"/>
      <c r="F29" s="723"/>
      <c r="G29" s="723"/>
      <c r="H29" s="361"/>
      <c r="I29" s="361"/>
      <c r="J29" s="361"/>
      <c r="K29" s="361"/>
    </row>
    <row r="30" spans="1:11" x14ac:dyDescent="0.25">
      <c r="A30" s="362"/>
      <c r="B30" s="362" t="s">
        <v>24</v>
      </c>
      <c r="C30" s="362"/>
      <c r="D30" s="723"/>
      <c r="E30" s="723"/>
      <c r="F30" s="723"/>
      <c r="G30" s="723"/>
      <c r="H30" s="723" t="s">
        <v>31</v>
      </c>
      <c r="I30" s="723"/>
      <c r="J30" s="723"/>
      <c r="K30" s="723"/>
    </row>
    <row r="31" spans="1:11" x14ac:dyDescent="0.25">
      <c r="A31" s="356"/>
      <c r="B31" s="356" t="s">
        <v>353</v>
      </c>
      <c r="C31" s="356"/>
      <c r="D31" s="724"/>
      <c r="E31" s="724"/>
      <c r="F31" s="724"/>
      <c r="G31" s="724"/>
      <c r="H31" s="724" t="s">
        <v>283</v>
      </c>
      <c r="I31" s="724"/>
      <c r="J31" s="724"/>
      <c r="K31" s="724"/>
    </row>
    <row r="32" spans="1:11" x14ac:dyDescent="0.25">
      <c r="A32" s="194"/>
      <c r="B32" s="194"/>
      <c r="C32" s="194"/>
      <c r="D32" s="194"/>
      <c r="E32" s="194"/>
      <c r="F32" s="194"/>
      <c r="G32" s="194"/>
      <c r="H32" s="194"/>
      <c r="I32" s="194"/>
      <c r="J32" s="194"/>
      <c r="K32" s="194"/>
    </row>
    <row r="33" spans="1:11" x14ac:dyDescent="0.25">
      <c r="A33" s="194"/>
      <c r="B33" s="194"/>
      <c r="C33" s="194"/>
      <c r="D33" s="194"/>
      <c r="E33" s="194"/>
      <c r="F33" s="194"/>
      <c r="G33" s="194"/>
      <c r="H33" s="194"/>
      <c r="I33" s="194"/>
      <c r="J33" s="194"/>
      <c r="K33" s="194"/>
    </row>
    <row r="34" spans="1:11" x14ac:dyDescent="0.25">
      <c r="A34" s="194"/>
      <c r="B34" s="194"/>
      <c r="C34" s="194"/>
      <c r="D34" s="194"/>
      <c r="E34" s="194"/>
      <c r="F34" s="194"/>
      <c r="G34" s="194"/>
      <c r="H34" s="194"/>
      <c r="I34" s="194"/>
      <c r="J34" s="194"/>
      <c r="K34" s="194"/>
    </row>
  </sheetData>
  <mergeCells count="23">
    <mergeCell ref="D30:G30"/>
    <mergeCell ref="H30:K30"/>
    <mergeCell ref="D31:G31"/>
    <mergeCell ref="H31:K31"/>
    <mergeCell ref="H22:K22"/>
    <mergeCell ref="H23:K23"/>
    <mergeCell ref="A25:C25"/>
    <mergeCell ref="G25:K25"/>
    <mergeCell ref="D26:G26"/>
    <mergeCell ref="A29:C29"/>
    <mergeCell ref="D29:G29"/>
    <mergeCell ref="H19:K19"/>
    <mergeCell ref="A1:B1"/>
    <mergeCell ref="A2:B2"/>
    <mergeCell ref="A3:B3"/>
    <mergeCell ref="C5:J5"/>
    <mergeCell ref="D7:K7"/>
    <mergeCell ref="D8:F8"/>
    <mergeCell ref="D10:K11"/>
    <mergeCell ref="D13:K15"/>
    <mergeCell ref="E16:H16"/>
    <mergeCell ref="I18:K18"/>
    <mergeCell ref="J3:K3"/>
  </mergeCells>
  <pageMargins left="0.7" right="0.7" top="0.75" bottom="0.75" header="0.3" footer="0.3"/>
  <pageSetup paperSize="237" orientation="portrait" horizontalDpi="4294967293" r:id="rId1"/>
  <extLst>
    <ext xmlns:x14="http://schemas.microsoft.com/office/spreadsheetml/2009/9/main" uri="{CCE6A557-97BC-4b89-ADB6-D9C93CAAB3DF}">
      <x14:dataValidations xmlns:xm="http://schemas.microsoft.com/office/excel/2006/main" count="1">
        <x14:dataValidation type="list" allowBlank="1" xr:uid="{00000000-0002-0000-2600-000000000000}">
          <x14:formula1>
            <xm:f>'D:\FILE KPHP BERAU BARAT\2019\KEGIATAN KPHP BERAU BARAT 2019\SPJ EDIT 2019\[3. KWITANSI .xlsx]Database'!#REF!</xm:f>
          </x14:formula1>
          <xm:sqref>H22:K22</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rgb="FF0070C0"/>
  </sheetPr>
  <dimension ref="B1:L44"/>
  <sheetViews>
    <sheetView showGridLines="0" topLeftCell="C1" zoomScaleNormal="100" workbookViewId="0">
      <selection activeCell="C4" sqref="C4:F6"/>
    </sheetView>
  </sheetViews>
  <sheetFormatPr defaultColWidth="9.140625" defaultRowHeight="15" zeroHeight="1" x14ac:dyDescent="0.25"/>
  <cols>
    <col min="1" max="1" width="9.140625" style="133"/>
    <col min="2" max="2" width="24" style="133" bestFit="1" customWidth="1"/>
    <col min="3" max="6" width="24.140625" style="135" customWidth="1"/>
    <col min="7" max="7" width="9.140625" style="133"/>
    <col min="8" max="8" width="9.140625" style="133" customWidth="1"/>
    <col min="9" max="11" width="9.140625" style="133"/>
    <col min="12" max="12" width="16.140625" style="133" customWidth="1"/>
    <col min="13" max="16384" width="9.140625" style="133"/>
  </cols>
  <sheetData>
    <row r="1" spans="2:12" ht="27.75" x14ac:dyDescent="0.45">
      <c r="B1" s="480" t="s">
        <v>284</v>
      </c>
      <c r="C1" s="480"/>
      <c r="D1" s="480"/>
      <c r="E1" s="480"/>
      <c r="F1" s="480"/>
      <c r="L1" s="134" t="s">
        <v>285</v>
      </c>
    </row>
    <row r="2" spans="2:12" ht="16.5" x14ac:dyDescent="0.3">
      <c r="L2" s="134" t="s">
        <v>286</v>
      </c>
    </row>
    <row r="3" spans="2:12" ht="19.5" x14ac:dyDescent="0.3">
      <c r="B3" s="136" t="s">
        <v>287</v>
      </c>
      <c r="C3" s="137">
        <f>RBPD4!K17</f>
        <v>1742400</v>
      </c>
      <c r="D3" s="138"/>
      <c r="E3" s="138"/>
      <c r="F3" s="138"/>
      <c r="L3" s="134" t="s">
        <v>288</v>
      </c>
    </row>
    <row r="4" spans="2:12" ht="16.5" x14ac:dyDescent="0.3">
      <c r="B4" s="481" t="s">
        <v>289</v>
      </c>
      <c r="C4" s="482" t="str">
        <f>TRIM(C17&amp;" "&amp;D17&amp;" "&amp;E17&amp;" "&amp;F17)</f>
        <v>satu juta tujuh ratus empat puluh dua ribu empat ratus</v>
      </c>
      <c r="D4" s="482"/>
      <c r="E4" s="482"/>
      <c r="F4" s="482"/>
      <c r="L4" s="134" t="s">
        <v>290</v>
      </c>
    </row>
    <row r="5" spans="2:12" ht="16.5" x14ac:dyDescent="0.3">
      <c r="B5" s="481"/>
      <c r="C5" s="482"/>
      <c r="D5" s="482"/>
      <c r="E5" s="482"/>
      <c r="F5" s="482"/>
      <c r="L5" s="134" t="s">
        <v>291</v>
      </c>
    </row>
    <row r="6" spans="2:12" ht="16.5" x14ac:dyDescent="0.3">
      <c r="B6" s="481"/>
      <c r="C6" s="482"/>
      <c r="D6" s="482"/>
      <c r="E6" s="482"/>
      <c r="F6" s="482"/>
      <c r="L6" s="134" t="s">
        <v>292</v>
      </c>
    </row>
    <row r="7" spans="2:12" ht="16.5" x14ac:dyDescent="0.3">
      <c r="L7" s="134" t="s">
        <v>293</v>
      </c>
    </row>
    <row r="8" spans="2:12" ht="17.25" thickBot="1" x14ac:dyDescent="0.35">
      <c r="L8" s="134" t="s">
        <v>294</v>
      </c>
    </row>
    <row r="9" spans="2:12" ht="33.75" thickTop="1" thickBot="1" x14ac:dyDescent="0.35">
      <c r="B9" s="139" t="s">
        <v>189</v>
      </c>
      <c r="C9" s="140" t="s">
        <v>295</v>
      </c>
      <c r="D9" s="140" t="s">
        <v>296</v>
      </c>
      <c r="E9" s="141" t="s">
        <v>297</v>
      </c>
      <c r="F9" s="142" t="s">
        <v>298</v>
      </c>
      <c r="L9" s="134" t="s">
        <v>299</v>
      </c>
    </row>
    <row r="10" spans="2:12" ht="18" thickTop="1" thickBot="1" x14ac:dyDescent="0.35">
      <c r="B10" s="143" t="s">
        <v>300</v>
      </c>
      <c r="C10" s="144">
        <v>1</v>
      </c>
      <c r="D10" s="144">
        <v>4</v>
      </c>
      <c r="E10" s="144">
        <v>7</v>
      </c>
      <c r="F10" s="145">
        <v>10</v>
      </c>
      <c r="L10" s="134" t="s">
        <v>301</v>
      </c>
    </row>
    <row r="11" spans="2:12" ht="18" thickTop="1" thickBot="1" x14ac:dyDescent="0.35">
      <c r="B11" s="146" t="s">
        <v>302</v>
      </c>
      <c r="C11" s="147">
        <v>3</v>
      </c>
      <c r="D11" s="147">
        <v>3</v>
      </c>
      <c r="E11" s="147">
        <v>3</v>
      </c>
      <c r="F11" s="148">
        <v>3</v>
      </c>
      <c r="L11" s="134" t="s">
        <v>303</v>
      </c>
    </row>
    <row r="12" spans="2:12" ht="18" thickTop="1" thickBot="1" x14ac:dyDescent="0.35">
      <c r="B12" s="149" t="s">
        <v>304</v>
      </c>
      <c r="C12" s="150">
        <f>--MID(TEXT(TRUNC(N($C$3),0),REPT(0,12)),C10,C11)</f>
        <v>0</v>
      </c>
      <c r="D12" s="150">
        <f>--MID(TEXT(TRUNC(N($C$3),0),REPT(0,12)),D10,D11)</f>
        <v>1</v>
      </c>
      <c r="E12" s="150">
        <f>--MID(TEXT(TRUNC(N($C$3),0),REPT(0,12)),E10,E11)</f>
        <v>742</v>
      </c>
      <c r="F12" s="151">
        <f>--MID(TEXT(TRUNC(N($C$3),0),REPT(0,12)),F10,F11)</f>
        <v>400</v>
      </c>
      <c r="L12" s="134" t="s">
        <v>305</v>
      </c>
    </row>
    <row r="13" spans="2:12" ht="17.25" thickTop="1" x14ac:dyDescent="0.3">
      <c r="B13" s="152" t="s">
        <v>306</v>
      </c>
      <c r="C13" s="153">
        <f>N("Ambil angka Milyar")
+--MID(TEXT(N(C$12),REPT(0,3)),1,1)</f>
        <v>0</v>
      </c>
      <c r="D13" s="153">
        <f>--MID(TEXT(N(D$12),REPT(0,3)),1,1)</f>
        <v>0</v>
      </c>
      <c r="E13" s="153">
        <f>--MID(TEXT(N(E$12),REPT(0,3)),1,1)</f>
        <v>7</v>
      </c>
      <c r="F13" s="153">
        <f>--MID(TEXT(N(F$12),REPT(0,3)),1,1)</f>
        <v>4</v>
      </c>
      <c r="L13" s="134" t="s">
        <v>307</v>
      </c>
    </row>
    <row r="14" spans="2:12" ht="16.5" x14ac:dyDescent="0.3">
      <c r="B14" s="154" t="s">
        <v>308</v>
      </c>
      <c r="C14" s="155">
        <f>N("Bila digit pertama angka puluhan &gt; 1 MAKA hasilkan 1 digit angka depannya BILA TIDAK hasilkan Nol")
+IF(--MID(TEXT(N(C$12),REPT(0,3)),2,1)&gt;1,--MID(TEXT(N(C$12),REPT(0,3)),2,1),0)</f>
        <v>0</v>
      </c>
      <c r="D14" s="155">
        <f>N("Bila digit pertama angka puluhan &gt; 1 MAKA hasilkan 1 digit angka depannya BILA TIDAK hasilkan Nol")
+IF(--MID(TEXT(N(D$12),REPT(0,3)),2,1)&gt;1,--MID(TEXT(N(D$12),REPT(0,3)),2,1),0)</f>
        <v>0</v>
      </c>
      <c r="E14" s="155">
        <f>N("Bila digit pertama angka puluhan &gt; 1 MAKA hasilkan 1 digit angka depannya BILA TIDAK hasilkan Nol")
+IF(--MID(TEXT(N(E$12),REPT(0,3)),2,1)&gt;1,--MID(TEXT(N(E$12),REPT(0,3)),2,1),0)</f>
        <v>4</v>
      </c>
      <c r="F14" s="155">
        <f>N("Bila digit pertama angka puluhan &gt; 1 MAKA hasilkan 1 digit angka depannya BILA TIDAK hasilkan Nol")
+IF(--MID(TEXT(N(F$12),REPT(0,3)),2,1)&gt;1,--MID(TEXT(N(F$12),REPT(0,3)),2,1),0)</f>
        <v>0</v>
      </c>
      <c r="L14" s="134" t="s">
        <v>309</v>
      </c>
    </row>
    <row r="15" spans="2:12" ht="16.5" x14ac:dyDescent="0.3">
      <c r="B15" s="154" t="s">
        <v>310</v>
      </c>
      <c r="C15" s="155">
        <f>N("Bila 2 digit terakhir &gt; 19 MAKA hasilkan 1 digit terakhir BILA TIDAK hasilkan 2 digit terakhir")
+IF(--MID(TEXT(N(C$12),REPT(0,3)),2,2)&gt;19,--MID(TEXT(N(C$12),REPT(0,3)),3,1),--MID(TEXT(N(C$12),REPT(0,3)),2,2))</f>
        <v>0</v>
      </c>
      <c r="D15" s="155">
        <f>N("Bila 2 digit terakhir &gt; 19 MAKA hasilkan 1 digit terakhir BILA TIDAK hasilkan 2 digit terakhir")
+IF(--MID(TEXT(N(D$12),REPT(0,3)),2,2)&gt;19,--MID(TEXT(N(D$12),REPT(0,3)),3,1),--MID(TEXT(N(D$12),REPT(0,3)),2,2))</f>
        <v>1</v>
      </c>
      <c r="E15" s="155">
        <f>N("Bila 2 digit terakhir &gt; 19 MAKA hasilkan 1 digit terakhir BILA TIDAK hasilkan 2 digit terakhir")
+IF(--MID(TEXT(N(E$12),REPT(0,3)),2,2)&gt;19,--MID(TEXT(N(E$12),REPT(0,3)),3,1),--MID(TEXT(N(E$12),REPT(0,3)),2,2))</f>
        <v>2</v>
      </c>
      <c r="F15" s="155">
        <f>N("Bila 2 digit terakhir &gt; 19 MAKA hasilkan 1 digit terakhir BILA TIDAK hasilkan 2 digit terakhir")
+IF(--MID(TEXT(N(F$12),REPT(0,3)),2,2)&gt;19,--MID(TEXT(N(F$12),REPT(0,3)),3,1),--MID(TEXT(N(F$12),REPT(0,3)),2,2))</f>
        <v>0</v>
      </c>
      <c r="L15" s="134" t="s">
        <v>311</v>
      </c>
    </row>
    <row r="16" spans="2:12" ht="49.5" customHeight="1" x14ac:dyDescent="0.3">
      <c r="B16" s="156" t="s">
        <v>312</v>
      </c>
      <c r="C16" s="157" t="str">
        <f>IF(C13=0," ",VLOOKUP(C13,tblTerbilang345[],2,0)&amp;" ratus ")
&amp;IF(C14=0," ",VLOOKUP(C14,tblTerbilang345[],2,0)&amp;" puluh ")
&amp;IF(C15=0," ",VLOOKUP(C15,tblTerbilang345[],2,0))
&amp;IF(SUM(C13:C15)=0," "," milyar ")</f>
        <v xml:space="preserve">    </v>
      </c>
      <c r="D16" s="157" t="str">
        <f>IF(D13=0," ",VLOOKUP(D13,tblTerbilang345[],2,0)&amp;" ratus ")
&amp;IF(D14=0," ",VLOOKUP(D14,tblTerbilang345[],2,0)&amp;" puluh ")
&amp;IF(D15=0," ",VLOOKUP(D15,tblTerbilang345[],2,0))
&amp;IF(SUM(D13:D15)=0," "," juta ")</f>
        <v xml:space="preserve">  satu juta </v>
      </c>
      <c r="E16" s="157" t="str">
        <f>IF(E13=0," ",VLOOKUP(E13,tblTerbilang345[],2,0)&amp;" ratus ")
&amp;IF(E14=0," ",VLOOKUP(E14,tblTerbilang345[],2,0)&amp;" puluh ")
&amp;IF(E15=0," ",VLOOKUP(E15,tblTerbilang345[],2,0))
&amp;IF(SUM(E13:E15)=0," "," ribu ")</f>
        <v xml:space="preserve">tujuh ratus empat puluh dua ribu </v>
      </c>
      <c r="F16" s="157" t="str">
        <f>IF(F13=0," ",VLOOKUP(F13,tblTerbilang345[],2,0)&amp;" ratus ")
&amp;IF(F14=0," ",VLOOKUP(F14,tblTerbilang345[],2,0)&amp;" puluh ")
&amp;IF(F15=0," ",VLOOKUP(F15,tblTerbilang345[],2,0)&amp;" ")</f>
        <v xml:space="preserve">empat ratus   </v>
      </c>
      <c r="L16" s="134" t="s">
        <v>313</v>
      </c>
    </row>
    <row r="17" spans="2:12" ht="49.5" customHeight="1" x14ac:dyDescent="0.3">
      <c r="B17" s="158" t="s">
        <v>314</v>
      </c>
      <c r="C17" s="159" t="str">
        <f>TRIM(SUBSTITUTE(SUBSTITUTE(SUBSTITUTE(TRIM(C16),"satu ribu"," seribu "),"satu ratus"," seratus "),"satu puluh"," sepuluh "))</f>
        <v/>
      </c>
      <c r="D17" s="159" t="str">
        <f>TRIM(SUBSTITUTE(SUBSTITUTE(SUBSTITUTE(TRIM(D16),"satu ribu"," seribu "),"satu ratus"," seratus "),"satu puluh"," sepuluh "))</f>
        <v>satu juta</v>
      </c>
      <c r="E17" s="159" t="str">
        <f>TRIM(SUBSTITUTE(SUBSTITUTE(SUBSTITUTE(TRIM(E16),"satu ribu"," satu ribu "),"satu ratus"," seratus "),"satu puluh"," sepuluh "))</f>
        <v>tujuh ratus empat puluh dua ribu</v>
      </c>
      <c r="F17" s="159" t="str">
        <f>TRIM(SUBSTITUTE(SUBSTITUTE(SUBSTITUTE(TRIM(F16),"satu ribu"," seribu "),"satu ratus"," seratus "),"satu puluh"," sepuluh "))</f>
        <v>empat ratus</v>
      </c>
      <c r="L17" s="134" t="s">
        <v>315</v>
      </c>
    </row>
    <row r="18" spans="2:12" ht="16.5" x14ac:dyDescent="0.3">
      <c r="L18" s="134" t="s">
        <v>316</v>
      </c>
    </row>
    <row r="19" spans="2:12" ht="16.5" x14ac:dyDescent="0.3">
      <c r="L19" s="134" t="s">
        <v>317</v>
      </c>
    </row>
    <row r="20" spans="2:12" ht="16.5" x14ac:dyDescent="0.3">
      <c r="L20" s="134" t="s">
        <v>318</v>
      </c>
    </row>
    <row r="21" spans="2:12" ht="15" hidden="1" customHeight="1" x14ac:dyDescent="0.25"/>
    <row r="22" spans="2:12" ht="15" hidden="1" customHeight="1" x14ac:dyDescent="0.25"/>
    <row r="23" spans="2:12" ht="15" hidden="1" customHeight="1" x14ac:dyDescent="0.25"/>
    <row r="24" spans="2:12" ht="15" hidden="1" customHeight="1" x14ac:dyDescent="0.25">
      <c r="B24" s="160" t="s">
        <v>319</v>
      </c>
      <c r="C24" s="161" t="s">
        <v>289</v>
      </c>
    </row>
    <row r="25" spans="2:12" hidden="1" x14ac:dyDescent="0.25">
      <c r="B25" s="133">
        <v>0</v>
      </c>
    </row>
    <row r="26" spans="2:12" hidden="1" x14ac:dyDescent="0.25">
      <c r="B26" s="133">
        <v>1</v>
      </c>
      <c r="C26" s="135" t="s">
        <v>320</v>
      </c>
    </row>
    <row r="27" spans="2:12" hidden="1" x14ac:dyDescent="0.25">
      <c r="B27" s="133">
        <v>2</v>
      </c>
      <c r="C27" s="135" t="s">
        <v>321</v>
      </c>
    </row>
    <row r="28" spans="2:12" hidden="1" x14ac:dyDescent="0.25">
      <c r="B28" s="133">
        <v>3</v>
      </c>
      <c r="C28" s="135" t="s">
        <v>322</v>
      </c>
    </row>
    <row r="29" spans="2:12" hidden="1" x14ac:dyDescent="0.25">
      <c r="B29" s="133">
        <v>4</v>
      </c>
      <c r="C29" s="135" t="s">
        <v>323</v>
      </c>
    </row>
    <row r="30" spans="2:12" hidden="1" x14ac:dyDescent="0.25">
      <c r="B30" s="133">
        <v>5</v>
      </c>
      <c r="C30" s="135" t="s">
        <v>324</v>
      </c>
    </row>
    <row r="31" spans="2:12" hidden="1" x14ac:dyDescent="0.25">
      <c r="B31" s="133">
        <v>6</v>
      </c>
      <c r="C31" s="135" t="s">
        <v>325</v>
      </c>
    </row>
    <row r="32" spans="2:12" hidden="1" x14ac:dyDescent="0.25">
      <c r="B32" s="133">
        <v>7</v>
      </c>
      <c r="C32" s="135" t="s">
        <v>326</v>
      </c>
    </row>
    <row r="33" spans="2:3" hidden="1" x14ac:dyDescent="0.25">
      <c r="B33" s="133">
        <v>8</v>
      </c>
      <c r="C33" s="135" t="s">
        <v>327</v>
      </c>
    </row>
    <row r="34" spans="2:3" hidden="1" x14ac:dyDescent="0.25">
      <c r="B34" s="133">
        <v>9</v>
      </c>
      <c r="C34" s="135" t="s">
        <v>328</v>
      </c>
    </row>
    <row r="35" spans="2:3" hidden="1" x14ac:dyDescent="0.25">
      <c r="B35" s="133">
        <v>10</v>
      </c>
      <c r="C35" s="135" t="s">
        <v>329</v>
      </c>
    </row>
    <row r="36" spans="2:3" hidden="1" x14ac:dyDescent="0.25">
      <c r="B36" s="133">
        <v>11</v>
      </c>
      <c r="C36" s="135" t="s">
        <v>330</v>
      </c>
    </row>
    <row r="37" spans="2:3" hidden="1" x14ac:dyDescent="0.25">
      <c r="B37" s="133">
        <v>12</v>
      </c>
      <c r="C37" s="135" t="s">
        <v>331</v>
      </c>
    </row>
    <row r="38" spans="2:3" hidden="1" x14ac:dyDescent="0.25">
      <c r="B38" s="133">
        <v>13</v>
      </c>
      <c r="C38" s="135" t="s">
        <v>332</v>
      </c>
    </row>
    <row r="39" spans="2:3" hidden="1" x14ac:dyDescent="0.25">
      <c r="B39" s="133">
        <v>14</v>
      </c>
      <c r="C39" s="135" t="s">
        <v>333</v>
      </c>
    </row>
    <row r="40" spans="2:3" hidden="1" x14ac:dyDescent="0.25">
      <c r="B40" s="133">
        <v>15</v>
      </c>
      <c r="C40" s="135" t="s">
        <v>334</v>
      </c>
    </row>
    <row r="41" spans="2:3" hidden="1" x14ac:dyDescent="0.25">
      <c r="B41" s="133">
        <v>16</v>
      </c>
      <c r="C41" s="135" t="s">
        <v>335</v>
      </c>
    </row>
    <row r="42" spans="2:3" hidden="1" x14ac:dyDescent="0.25">
      <c r="B42" s="133">
        <v>17</v>
      </c>
      <c r="C42" s="135" t="s">
        <v>336</v>
      </c>
    </row>
    <row r="43" spans="2:3" hidden="1" x14ac:dyDescent="0.25">
      <c r="B43" s="133">
        <v>18</v>
      </c>
      <c r="C43" s="135" t="s">
        <v>337</v>
      </c>
    </row>
    <row r="44" spans="2:3" hidden="1" x14ac:dyDescent="0.25">
      <c r="B44" s="133">
        <v>19</v>
      </c>
      <c r="C44" s="135" t="s">
        <v>338</v>
      </c>
    </row>
  </sheetData>
  <mergeCells count="3">
    <mergeCell ref="B1:F1"/>
    <mergeCell ref="B4:B6"/>
    <mergeCell ref="C4:F6"/>
  </mergeCells>
  <pageMargins left="0.7" right="0.7" top="0.75" bottom="0.75" header="0.3" footer="0.3"/>
  <pageSetup orientation="portrait" horizontalDpi="300" verticalDpi="300" r:id="rId1"/>
  <picture r:id="rId2"/>
  <tableParts count="1">
    <tablePart r:id="rId3"/>
  </tableParts>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tabColor rgb="FF7030A0"/>
  </sheetPr>
  <dimension ref="A1:O34"/>
  <sheetViews>
    <sheetView workbookViewId="0">
      <selection activeCell="I1" sqref="I1"/>
    </sheetView>
  </sheetViews>
  <sheetFormatPr defaultColWidth="8.7109375" defaultRowHeight="15" x14ac:dyDescent="0.25"/>
  <cols>
    <col min="1" max="1" width="7.7109375" style="166" customWidth="1"/>
    <col min="2" max="2" width="15.7109375" style="166" customWidth="1"/>
    <col min="3" max="3" width="3.85546875" style="166" customWidth="1"/>
    <col min="4" max="4" width="3.5703125" style="166" customWidth="1"/>
    <col min="5" max="5" width="7" style="166" customWidth="1"/>
    <col min="6" max="6" width="4.42578125" style="166" customWidth="1"/>
    <col min="7" max="7" width="12.42578125" style="166" customWidth="1"/>
    <col min="8" max="8" width="6.28515625" style="166" customWidth="1"/>
    <col min="9" max="9" width="14.42578125" style="166" customWidth="1"/>
    <col min="10" max="10" width="5.5703125" style="166" customWidth="1"/>
    <col min="11" max="11" width="7.140625" style="166" customWidth="1"/>
    <col min="12" max="16384" width="8.7109375" style="166"/>
  </cols>
  <sheetData>
    <row r="1" spans="1:15" ht="22.5" x14ac:dyDescent="0.3">
      <c r="A1" s="690"/>
      <c r="B1" s="690"/>
      <c r="C1" s="162"/>
      <c r="D1" s="163"/>
      <c r="E1" s="163"/>
      <c r="F1" s="163"/>
      <c r="G1" s="434" t="s">
        <v>339</v>
      </c>
      <c r="H1" s="195" t="s">
        <v>19</v>
      </c>
      <c r="I1" s="434">
        <v>2022</v>
      </c>
      <c r="J1" s="434"/>
      <c r="K1" s="165"/>
    </row>
    <row r="2" spans="1:15" x14ac:dyDescent="0.25">
      <c r="A2" s="690" t="s">
        <v>340</v>
      </c>
      <c r="B2" s="690"/>
      <c r="C2" s="162"/>
      <c r="D2" s="162"/>
      <c r="E2" s="167"/>
      <c r="F2" s="167"/>
      <c r="G2" s="168" t="s">
        <v>341</v>
      </c>
      <c r="H2" s="195" t="s">
        <v>19</v>
      </c>
      <c r="I2" s="168" t="s">
        <v>466</v>
      </c>
      <c r="J2" s="168"/>
      <c r="K2" s="165"/>
    </row>
    <row r="3" spans="1:15" x14ac:dyDescent="0.25">
      <c r="A3" s="691"/>
      <c r="B3" s="691"/>
      <c r="C3" s="162"/>
      <c r="D3" s="162"/>
      <c r="E3" s="167"/>
      <c r="F3" s="167"/>
      <c r="G3" s="168" t="s">
        <v>342</v>
      </c>
      <c r="H3" s="195" t="s">
        <v>19</v>
      </c>
      <c r="I3" s="311" t="str">
        <f>'SPD5'!H36</f>
        <v>3.28.03.1.02.01</v>
      </c>
      <c r="J3" s="694">
        <f>'KWT1'!I4:J4</f>
        <v>0</v>
      </c>
      <c r="K3" s="694"/>
    </row>
    <row r="4" spans="1:15" x14ac:dyDescent="0.25">
      <c r="A4" s="162"/>
      <c r="B4" s="169"/>
      <c r="C4" s="170"/>
      <c r="D4" s="162"/>
      <c r="E4" s="162"/>
      <c r="F4" s="162"/>
      <c r="G4" s="162"/>
      <c r="H4" s="162"/>
      <c r="I4" s="162"/>
      <c r="J4" s="162"/>
      <c r="K4" s="167"/>
    </row>
    <row r="5" spans="1:15" ht="15.75" x14ac:dyDescent="0.25">
      <c r="A5" s="162"/>
      <c r="B5" s="162"/>
      <c r="C5" s="692" t="s">
        <v>343</v>
      </c>
      <c r="D5" s="692"/>
      <c r="E5" s="692"/>
      <c r="F5" s="692"/>
      <c r="G5" s="692"/>
      <c r="H5" s="692"/>
      <c r="I5" s="692"/>
      <c r="J5" s="692"/>
      <c r="K5" s="167"/>
    </row>
    <row r="6" spans="1:15" ht="15.75" x14ac:dyDescent="0.25">
      <c r="A6" s="162"/>
      <c r="B6" s="162"/>
      <c r="C6" s="162"/>
      <c r="D6" s="171"/>
      <c r="E6" s="171"/>
      <c r="F6" s="171"/>
      <c r="G6" s="171"/>
      <c r="H6" s="171"/>
      <c r="I6" s="162"/>
      <c r="J6" s="162"/>
      <c r="K6" s="167"/>
    </row>
    <row r="7" spans="1:15" ht="56.1" customHeight="1" thickBot="1" x14ac:dyDescent="0.3">
      <c r="A7" s="162"/>
      <c r="B7" s="172" t="s">
        <v>344</v>
      </c>
      <c r="C7" s="172" t="s">
        <v>19</v>
      </c>
      <c r="D7" s="693" t="str">
        <f>'KWT1'!D8</f>
        <v>KPA Dinas Kehutanan Provinsi Kalimantan Timur UPTD KPHP Berau Utara Kegiatan Rencana Pengelolaan Kesatuan Pengelolaan Hutan kecuali pada Kesatuan Pengelolaan Hutan Konservasi (KPHK), Sub Kegiatan Penyusunan Rencana Pengelolaan Kesatuan Pengelolaan Hutan Tahun Anggaran 2022</v>
      </c>
      <c r="E7" s="693"/>
      <c r="F7" s="693"/>
      <c r="G7" s="693"/>
      <c r="H7" s="693"/>
      <c r="I7" s="693"/>
      <c r="J7" s="693"/>
      <c r="K7" s="693"/>
    </row>
    <row r="8" spans="1:15" ht="15.75" thickBot="1" x14ac:dyDescent="0.3">
      <c r="A8" s="162"/>
      <c r="B8" s="162" t="s">
        <v>345</v>
      </c>
      <c r="C8" s="433"/>
      <c r="D8" s="695">
        <f>Terbilang5!C3</f>
        <v>1990000</v>
      </c>
      <c r="E8" s="696"/>
      <c r="F8" s="697"/>
      <c r="G8" s="174"/>
      <c r="H8" s="175"/>
      <c r="I8" s="175"/>
      <c r="J8" s="176"/>
      <c r="K8" s="177"/>
    </row>
    <row r="9" spans="1:15" ht="15.75" thickBot="1" x14ac:dyDescent="0.3">
      <c r="A9" s="162"/>
      <c r="B9" s="162"/>
      <c r="C9" s="433"/>
      <c r="D9" s="175"/>
      <c r="E9" s="175"/>
      <c r="F9" s="175"/>
      <c r="G9" s="175"/>
      <c r="H9" s="175"/>
      <c r="I9" s="175"/>
      <c r="J9" s="176"/>
      <c r="K9" s="177"/>
      <c r="O9" s="197"/>
    </row>
    <row r="10" spans="1:15" x14ac:dyDescent="0.25">
      <c r="A10" s="162"/>
      <c r="B10" s="178" t="s">
        <v>346</v>
      </c>
      <c r="C10" s="172" t="s">
        <v>19</v>
      </c>
      <c r="D10" s="698" t="str">
        <f>PROPER(Terbilang5!C4&amp;" rupiah")</f>
        <v>Satu Juta Sembilan Ratus Sembilan Puluh Ribu Rupiah</v>
      </c>
      <c r="E10" s="699"/>
      <c r="F10" s="699"/>
      <c r="G10" s="699"/>
      <c r="H10" s="699"/>
      <c r="I10" s="699"/>
      <c r="J10" s="699"/>
      <c r="K10" s="700"/>
    </row>
    <row r="11" spans="1:15" ht="15.75" thickBot="1" x14ac:dyDescent="0.3">
      <c r="A11" s="162"/>
      <c r="B11" s="179"/>
      <c r="C11" s="180"/>
      <c r="D11" s="701"/>
      <c r="E11" s="702"/>
      <c r="F11" s="702"/>
      <c r="G11" s="702"/>
      <c r="H11" s="702"/>
      <c r="I11" s="702"/>
      <c r="J11" s="702"/>
      <c r="K11" s="703"/>
    </row>
    <row r="12" spans="1:15" x14ac:dyDescent="0.25">
      <c r="A12" s="162"/>
      <c r="B12" s="162"/>
      <c r="C12" s="433"/>
      <c r="D12" s="162"/>
      <c r="E12" s="162"/>
      <c r="F12" s="162"/>
      <c r="G12" s="162"/>
      <c r="H12" s="162"/>
      <c r="I12" s="162"/>
      <c r="J12" s="162"/>
      <c r="K12" s="162"/>
    </row>
    <row r="13" spans="1:15" ht="14.1" customHeight="1" x14ac:dyDescent="0.25">
      <c r="A13" s="162"/>
      <c r="B13" s="162" t="s">
        <v>347</v>
      </c>
      <c r="C13" s="181" t="s">
        <v>19</v>
      </c>
      <c r="D13" s="704" t="str">
        <f>'KWT1'!D14</f>
        <v>Biaya Perjalanan Dinas Dalam Daerah ke Tanjung Batu  An. Romy Oktavianto  SPT Nomor : 090/   131   /KPHP/BU-II/2022, tanggal 15 Maret 2022</v>
      </c>
      <c r="E13" s="704"/>
      <c r="F13" s="704"/>
      <c r="G13" s="704"/>
      <c r="H13" s="704"/>
      <c r="I13" s="704"/>
      <c r="J13" s="704"/>
      <c r="K13" s="704"/>
    </row>
    <row r="14" spans="1:15" ht="14.1" customHeight="1" x14ac:dyDescent="0.25">
      <c r="A14" s="162"/>
      <c r="B14" s="162"/>
      <c r="C14" s="162"/>
      <c r="D14" s="704"/>
      <c r="E14" s="704"/>
      <c r="F14" s="704"/>
      <c r="G14" s="704"/>
      <c r="H14" s="704"/>
      <c r="I14" s="704"/>
      <c r="J14" s="704"/>
      <c r="K14" s="704"/>
    </row>
    <row r="15" spans="1:15" ht="14.1" customHeight="1" x14ac:dyDescent="0.25">
      <c r="A15" s="162"/>
      <c r="B15" s="162"/>
      <c r="C15" s="162"/>
      <c r="D15" s="704"/>
      <c r="E15" s="704"/>
      <c r="F15" s="704"/>
      <c r="G15" s="704"/>
      <c r="H15" s="704"/>
      <c r="I15" s="704"/>
      <c r="J15" s="704"/>
      <c r="K15" s="704"/>
    </row>
    <row r="16" spans="1:15" ht="14.1" customHeight="1" x14ac:dyDescent="0.25">
      <c r="A16" s="162"/>
      <c r="B16" s="162"/>
      <c r="C16" s="162"/>
      <c r="D16" s="196" t="s">
        <v>354</v>
      </c>
      <c r="E16" s="704" t="e">
        <f>VLOOKUP(H22,DATABASE!F2:F91,1,FALSE)</f>
        <v>#REF!</v>
      </c>
      <c r="F16" s="704"/>
      <c r="G16" s="704"/>
      <c r="H16" s="704"/>
      <c r="I16" s="435"/>
      <c r="J16" s="435"/>
      <c r="K16" s="435"/>
    </row>
    <row r="17" spans="1:11" ht="14.1" customHeight="1" x14ac:dyDescent="0.25">
      <c r="A17" s="162"/>
      <c r="B17" s="162"/>
      <c r="C17" s="162"/>
      <c r="D17" s="435"/>
      <c r="E17" s="435"/>
      <c r="F17" s="435"/>
      <c r="G17" s="435"/>
      <c r="H17" s="435"/>
      <c r="I17" s="435"/>
      <c r="J17" s="435"/>
      <c r="K17" s="435"/>
    </row>
    <row r="18" spans="1:11" x14ac:dyDescent="0.25">
      <c r="A18" s="162"/>
      <c r="B18" s="162"/>
      <c r="C18" s="162"/>
      <c r="D18" s="162"/>
      <c r="E18" s="162"/>
      <c r="F18" s="162"/>
      <c r="G18" s="433"/>
      <c r="H18" s="184" t="s">
        <v>355</v>
      </c>
      <c r="I18" s="706" t="s">
        <v>600</v>
      </c>
      <c r="J18" s="707"/>
      <c r="K18" s="707"/>
    </row>
    <row r="19" spans="1:11" x14ac:dyDescent="0.25">
      <c r="A19" s="162"/>
      <c r="B19" s="162"/>
      <c r="C19" s="162"/>
      <c r="D19" s="162"/>
      <c r="E19" s="162"/>
      <c r="F19" s="162"/>
      <c r="G19" s="162"/>
      <c r="H19" s="688" t="s">
        <v>351</v>
      </c>
      <c r="I19" s="688"/>
      <c r="J19" s="688"/>
      <c r="K19" s="688"/>
    </row>
    <row r="20" spans="1:11" x14ac:dyDescent="0.25">
      <c r="A20" s="162"/>
      <c r="B20" s="162"/>
      <c r="C20" s="162"/>
      <c r="D20" s="162"/>
      <c r="E20" s="162"/>
      <c r="F20" s="162"/>
      <c r="G20" s="162"/>
      <c r="H20" s="433"/>
      <c r="I20" s="433"/>
      <c r="J20" s="433"/>
      <c r="K20" s="433"/>
    </row>
    <row r="21" spans="1:11" ht="20.25" x14ac:dyDescent="0.3">
      <c r="A21" s="162"/>
      <c r="B21" s="185"/>
      <c r="C21" s="186"/>
      <c r="D21" s="162"/>
      <c r="E21" s="162"/>
      <c r="F21" s="162"/>
      <c r="G21" s="162"/>
      <c r="H21" s="162"/>
      <c r="I21" s="162"/>
      <c r="J21" s="162"/>
      <c r="K21" s="162"/>
    </row>
    <row r="22" spans="1:11" x14ac:dyDescent="0.25">
      <c r="A22" s="167"/>
      <c r="B22" s="275"/>
      <c r="C22" s="276"/>
      <c r="D22" s="277"/>
      <c r="E22" s="278"/>
      <c r="F22" s="278"/>
      <c r="G22" s="279"/>
      <c r="H22" s="681" t="e">
        <f>SPT!#REF!</f>
        <v>#REF!</v>
      </c>
      <c r="I22" s="681"/>
      <c r="J22" s="681"/>
      <c r="K22" s="681"/>
    </row>
    <row r="23" spans="1:11" x14ac:dyDescent="0.25">
      <c r="A23" s="167"/>
      <c r="B23" s="280"/>
      <c r="C23" s="167"/>
      <c r="D23" s="167"/>
      <c r="E23" s="167"/>
      <c r="F23" s="167"/>
      <c r="G23" s="167"/>
      <c r="H23" s="716" t="e">
        <f>VLOOKUP(H22,DATABASE!F3:G91,2,FALSE)</f>
        <v>#REF!</v>
      </c>
      <c r="I23" s="716"/>
      <c r="J23" s="716"/>
      <c r="K23" s="716"/>
    </row>
    <row r="24" spans="1:11" x14ac:dyDescent="0.25">
      <c r="A24" s="436"/>
      <c r="B24" s="436"/>
      <c r="C24" s="436"/>
      <c r="D24" s="436"/>
      <c r="E24" s="436"/>
      <c r="F24" s="436"/>
      <c r="G24" s="436"/>
      <c r="H24" s="430"/>
      <c r="I24" s="430"/>
      <c r="J24" s="430"/>
      <c r="K24" s="430"/>
    </row>
    <row r="25" spans="1:11" x14ac:dyDescent="0.25">
      <c r="A25" s="718"/>
      <c r="B25" s="718"/>
      <c r="C25" s="718"/>
      <c r="D25" s="431"/>
      <c r="E25" s="431"/>
      <c r="F25" s="431"/>
      <c r="G25" s="686" t="s">
        <v>598</v>
      </c>
      <c r="H25" s="686"/>
      <c r="I25" s="686"/>
      <c r="J25" s="686"/>
      <c r="K25" s="686"/>
    </row>
    <row r="26" spans="1:11" x14ac:dyDescent="0.25">
      <c r="A26" s="436"/>
      <c r="B26" s="430" t="s">
        <v>352</v>
      </c>
      <c r="C26" s="436"/>
      <c r="D26" s="687"/>
      <c r="E26" s="687"/>
      <c r="F26" s="687"/>
      <c r="G26" s="687"/>
      <c r="H26" s="192"/>
      <c r="I26" s="167" t="s">
        <v>282</v>
      </c>
      <c r="J26" s="167"/>
      <c r="K26" s="193"/>
    </row>
    <row r="27" spans="1:11" x14ac:dyDescent="0.25">
      <c r="A27" s="436"/>
      <c r="B27" s="430" t="s">
        <v>230</v>
      </c>
      <c r="C27" s="436"/>
      <c r="D27" s="432"/>
      <c r="E27" s="432"/>
      <c r="F27" s="432"/>
      <c r="G27" s="192"/>
      <c r="H27" s="432"/>
      <c r="I27" s="432"/>
      <c r="J27" s="432"/>
      <c r="K27" s="432"/>
    </row>
    <row r="28" spans="1:11" x14ac:dyDescent="0.25">
      <c r="A28" s="436"/>
      <c r="B28" s="436"/>
      <c r="C28" s="436"/>
      <c r="D28" s="432"/>
      <c r="E28" s="432"/>
      <c r="F28" s="432"/>
      <c r="G28" s="192"/>
      <c r="H28" s="432"/>
      <c r="I28" s="432"/>
      <c r="J28" s="432"/>
      <c r="K28" s="432"/>
    </row>
    <row r="29" spans="1:11" x14ac:dyDescent="0.25">
      <c r="A29" s="719"/>
      <c r="B29" s="719"/>
      <c r="C29" s="719"/>
      <c r="D29" s="681"/>
      <c r="E29" s="681"/>
      <c r="F29" s="681"/>
      <c r="G29" s="681"/>
      <c r="H29" s="290"/>
      <c r="I29" s="290"/>
      <c r="J29" s="290"/>
      <c r="K29" s="290"/>
    </row>
    <row r="30" spans="1:11" x14ac:dyDescent="0.25">
      <c r="A30" s="437"/>
      <c r="B30" s="429" t="str">
        <f>'KWT1'!B30</f>
        <v>Farhani Aini, S.Hut</v>
      </c>
      <c r="C30" s="437"/>
      <c r="D30" s="681"/>
      <c r="E30" s="681"/>
      <c r="F30" s="681"/>
      <c r="G30" s="681"/>
      <c r="H30" s="682" t="str">
        <f>'KWT5'!H30:K30</f>
        <v>Surya Adi Winata, SE</v>
      </c>
      <c r="I30" s="682"/>
      <c r="J30" s="682"/>
      <c r="K30" s="682"/>
    </row>
    <row r="31" spans="1:11" x14ac:dyDescent="0.25">
      <c r="A31" s="436"/>
      <c r="B31" s="432" t="str">
        <f>'KWT1'!B31</f>
        <v>NIP. 19610812 198303 1 022</v>
      </c>
      <c r="C31" s="436"/>
      <c r="D31" s="716"/>
      <c r="E31" s="716"/>
      <c r="F31" s="716"/>
      <c r="G31" s="716"/>
      <c r="H31" s="684" t="str">
        <f>VLOOKUP(H30,DATABASE!U63:W82,2,FALSE)</f>
        <v>NIP. 19790625 200701 1 009</v>
      </c>
      <c r="I31" s="684"/>
      <c r="J31" s="684"/>
      <c r="K31" s="684"/>
    </row>
    <row r="32" spans="1:11" x14ac:dyDescent="0.25">
      <c r="A32" s="194"/>
      <c r="B32" s="194"/>
      <c r="C32" s="194"/>
      <c r="D32" s="194"/>
      <c r="E32" s="194"/>
      <c r="F32" s="194"/>
      <c r="G32" s="194"/>
      <c r="H32" s="194"/>
      <c r="I32" s="194"/>
      <c r="J32" s="194"/>
      <c r="K32" s="194"/>
    </row>
    <row r="33" spans="1:11" x14ac:dyDescent="0.25">
      <c r="A33" s="194"/>
      <c r="B33" s="194"/>
      <c r="C33" s="194"/>
      <c r="D33" s="194"/>
      <c r="E33" s="194"/>
      <c r="F33" s="194"/>
      <c r="G33" s="194"/>
      <c r="H33" s="194"/>
      <c r="I33" s="194"/>
      <c r="J33" s="194"/>
      <c r="K33" s="194"/>
    </row>
    <row r="34" spans="1:11" x14ac:dyDescent="0.25">
      <c r="A34" s="194"/>
      <c r="B34" s="194"/>
      <c r="C34" s="194"/>
      <c r="D34" s="194"/>
      <c r="E34" s="194"/>
      <c r="F34" s="194"/>
      <c r="G34" s="194"/>
      <c r="H34" s="194"/>
      <c r="I34" s="194"/>
      <c r="J34" s="194"/>
      <c r="K34" s="194"/>
    </row>
  </sheetData>
  <mergeCells count="23">
    <mergeCell ref="H19:K19"/>
    <mergeCell ref="A1:B1"/>
    <mergeCell ref="A2:B2"/>
    <mergeCell ref="A3:B3"/>
    <mergeCell ref="J3:K3"/>
    <mergeCell ref="C5:J5"/>
    <mergeCell ref="D7:K7"/>
    <mergeCell ref="D8:F8"/>
    <mergeCell ref="D10:K11"/>
    <mergeCell ref="D13:K15"/>
    <mergeCell ref="E16:H16"/>
    <mergeCell ref="I18:K18"/>
    <mergeCell ref="A25:C25"/>
    <mergeCell ref="G25:K25"/>
    <mergeCell ref="D26:G26"/>
    <mergeCell ref="A29:C29"/>
    <mergeCell ref="D29:G29"/>
    <mergeCell ref="D30:G30"/>
    <mergeCell ref="H30:K30"/>
    <mergeCell ref="D31:G31"/>
    <mergeCell ref="H31:K31"/>
    <mergeCell ref="H22:K22"/>
    <mergeCell ref="H23:K23"/>
  </mergeCells>
  <pageMargins left="0.7" right="0.7" top="0.75" bottom="0.75" header="0.3" footer="0.3"/>
  <pageSetup paperSize="5" orientation="portrait" horizontalDpi="4294967293" r:id="rId1"/>
  <extLst>
    <ext xmlns:x14="http://schemas.microsoft.com/office/spreadsheetml/2009/9/main" uri="{CCE6A557-97BC-4b89-ADB6-D9C93CAAB3DF}">
      <x14:dataValidations xmlns:xm="http://schemas.microsoft.com/office/excel/2006/main" count="2">
        <x14:dataValidation type="list" allowBlank="1" xr:uid="{00000000-0002-0000-2700-000000000000}">
          <x14:formula1>
            <xm:f>DATABASE!$U$68:$U$78</xm:f>
          </x14:formula1>
          <xm:sqref>H30</xm:sqref>
        </x14:dataValidation>
        <x14:dataValidation type="list" allowBlank="1" xr:uid="{00000000-0002-0000-2700-000001000000}">
          <x14:formula1>
            <xm:f>'D:\FILE KPHP BERAU BARAT\2019\KEGIATAN KPHP BERAU BARAT 2019\SPJ EDIT 2019\[3. KWITANSI .xlsx]Database'!#REF!</xm:f>
          </x14:formula1>
          <xm:sqref>H22:K22</xm:sqref>
        </x14:dataValidation>
      </x14:dataValidations>
    </ext>
  </extLst>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tabColor rgb="FF7030A0"/>
  </sheetPr>
  <dimension ref="A1:O34"/>
  <sheetViews>
    <sheetView topLeftCell="A7" workbookViewId="0">
      <selection activeCell="B30" sqref="B30"/>
    </sheetView>
  </sheetViews>
  <sheetFormatPr defaultColWidth="8.7109375" defaultRowHeight="15" x14ac:dyDescent="0.25"/>
  <cols>
    <col min="1" max="1" width="7.7109375" style="166" customWidth="1"/>
    <col min="2" max="2" width="15.7109375" style="166" customWidth="1"/>
    <col min="3" max="3" width="3.85546875" style="166" customWidth="1"/>
    <col min="4" max="4" width="3.5703125" style="166" customWidth="1"/>
    <col min="5" max="5" width="7" style="166" customWidth="1"/>
    <col min="6" max="6" width="4.42578125" style="166" customWidth="1"/>
    <col min="7" max="7" width="12.42578125" style="166" customWidth="1"/>
    <col min="8" max="8" width="6.28515625" style="166" customWidth="1"/>
    <col min="9" max="9" width="14.42578125" style="166" customWidth="1"/>
    <col min="10" max="10" width="5.5703125" style="166" customWidth="1"/>
    <col min="11" max="11" width="7.140625" style="166" customWidth="1"/>
    <col min="12" max="16384" width="8.7109375" style="166"/>
  </cols>
  <sheetData>
    <row r="1" spans="1:15" ht="22.5" x14ac:dyDescent="0.3">
      <c r="A1" s="690"/>
      <c r="B1" s="690"/>
      <c r="C1" s="162"/>
      <c r="D1" s="163"/>
      <c r="E1" s="163"/>
      <c r="F1" s="163"/>
      <c r="G1" s="434" t="s">
        <v>339</v>
      </c>
      <c r="H1" s="195" t="s">
        <v>19</v>
      </c>
      <c r="I1" s="434">
        <v>2022</v>
      </c>
      <c r="J1" s="434"/>
      <c r="K1" s="165"/>
    </row>
    <row r="2" spans="1:15" x14ac:dyDescent="0.25">
      <c r="A2" s="690" t="s">
        <v>340</v>
      </c>
      <c r="B2" s="690"/>
      <c r="C2" s="162"/>
      <c r="D2" s="162"/>
      <c r="E2" s="167"/>
      <c r="F2" s="167"/>
      <c r="G2" s="168" t="s">
        <v>341</v>
      </c>
      <c r="H2" s="195" t="s">
        <v>19</v>
      </c>
      <c r="I2" s="168" t="s">
        <v>466</v>
      </c>
      <c r="J2" s="168"/>
      <c r="K2" s="165"/>
    </row>
    <row r="3" spans="1:15" x14ac:dyDescent="0.25">
      <c r="A3" s="691"/>
      <c r="B3" s="691"/>
      <c r="C3" s="162"/>
      <c r="D3" s="162"/>
      <c r="E3" s="167"/>
      <c r="F3" s="167"/>
      <c r="G3" s="168" t="s">
        <v>342</v>
      </c>
      <c r="H3" s="195" t="s">
        <v>19</v>
      </c>
      <c r="I3" s="311" t="str">
        <f>'SPD5'!H36</f>
        <v>3.28.03.1.02.01</v>
      </c>
      <c r="J3" s="694">
        <f>'KWT1'!I4:J4</f>
        <v>0</v>
      </c>
      <c r="K3" s="694"/>
    </row>
    <row r="4" spans="1:15" x14ac:dyDescent="0.25">
      <c r="A4" s="162"/>
      <c r="B4" s="169"/>
      <c r="C4" s="170"/>
      <c r="D4" s="162"/>
      <c r="E4" s="162"/>
      <c r="F4" s="162"/>
      <c r="G4" s="162"/>
      <c r="H4" s="162"/>
      <c r="I4" s="162"/>
      <c r="J4" s="162"/>
      <c r="K4" s="167"/>
    </row>
    <row r="5" spans="1:15" ht="15.75" x14ac:dyDescent="0.25">
      <c r="A5" s="162"/>
      <c r="B5" s="162"/>
      <c r="C5" s="692" t="s">
        <v>343</v>
      </c>
      <c r="D5" s="692"/>
      <c r="E5" s="692"/>
      <c r="F5" s="692"/>
      <c r="G5" s="692"/>
      <c r="H5" s="692"/>
      <c r="I5" s="692"/>
      <c r="J5" s="692"/>
      <c r="K5" s="167"/>
    </row>
    <row r="6" spans="1:15" ht="15.75" x14ac:dyDescent="0.25">
      <c r="A6" s="162"/>
      <c r="B6" s="162"/>
      <c r="C6" s="162"/>
      <c r="D6" s="171"/>
      <c r="E6" s="171"/>
      <c r="F6" s="171"/>
      <c r="G6" s="171"/>
      <c r="H6" s="171"/>
      <c r="I6" s="162"/>
      <c r="J6" s="162"/>
      <c r="K6" s="167"/>
    </row>
    <row r="7" spans="1:15" ht="56.1" customHeight="1" thickBot="1" x14ac:dyDescent="0.3">
      <c r="A7" s="162"/>
      <c r="B7" s="172" t="s">
        <v>344</v>
      </c>
      <c r="C7" s="172" t="s">
        <v>19</v>
      </c>
      <c r="D7" s="693" t="str">
        <f>'KWT1'!D8</f>
        <v>KPA Dinas Kehutanan Provinsi Kalimantan Timur UPTD KPHP Berau Utara Kegiatan Rencana Pengelolaan Kesatuan Pengelolaan Hutan kecuali pada Kesatuan Pengelolaan Hutan Konservasi (KPHK), Sub Kegiatan Penyusunan Rencana Pengelolaan Kesatuan Pengelolaan Hutan Tahun Anggaran 2022</v>
      </c>
      <c r="E7" s="693"/>
      <c r="F7" s="693"/>
      <c r="G7" s="693"/>
      <c r="H7" s="693"/>
      <c r="I7" s="693"/>
      <c r="J7" s="693"/>
      <c r="K7" s="693"/>
    </row>
    <row r="8" spans="1:15" ht="15.75" thickBot="1" x14ac:dyDescent="0.3">
      <c r="A8" s="162"/>
      <c r="B8" s="162" t="s">
        <v>345</v>
      </c>
      <c r="C8" s="433"/>
      <c r="D8" s="695">
        <f>Terbilang5!C3</f>
        <v>1990000</v>
      </c>
      <c r="E8" s="696"/>
      <c r="F8" s="697"/>
      <c r="G8" s="174"/>
      <c r="H8" s="175"/>
      <c r="I8" s="175"/>
      <c r="J8" s="176"/>
      <c r="K8" s="177"/>
    </row>
    <row r="9" spans="1:15" ht="15.75" thickBot="1" x14ac:dyDescent="0.3">
      <c r="A9" s="162"/>
      <c r="B9" s="162"/>
      <c r="C9" s="433"/>
      <c r="D9" s="175"/>
      <c r="E9" s="175"/>
      <c r="F9" s="175"/>
      <c r="G9" s="175"/>
      <c r="H9" s="175"/>
      <c r="I9" s="175"/>
      <c r="J9" s="176"/>
      <c r="K9" s="177"/>
      <c r="O9" s="197"/>
    </row>
    <row r="10" spans="1:15" x14ac:dyDescent="0.25">
      <c r="A10" s="162"/>
      <c r="B10" s="178" t="s">
        <v>346</v>
      </c>
      <c r="C10" s="172" t="s">
        <v>19</v>
      </c>
      <c r="D10" s="698" t="str">
        <f>PROPER(Terbilang5!C4&amp;" rupiah")</f>
        <v>Satu Juta Sembilan Ratus Sembilan Puluh Ribu Rupiah</v>
      </c>
      <c r="E10" s="699"/>
      <c r="F10" s="699"/>
      <c r="G10" s="699"/>
      <c r="H10" s="699"/>
      <c r="I10" s="699"/>
      <c r="J10" s="699"/>
      <c r="K10" s="700"/>
    </row>
    <row r="11" spans="1:15" ht="15.75" thickBot="1" x14ac:dyDescent="0.3">
      <c r="A11" s="162"/>
      <c r="B11" s="179"/>
      <c r="C11" s="180"/>
      <c r="D11" s="701"/>
      <c r="E11" s="702"/>
      <c r="F11" s="702"/>
      <c r="G11" s="702"/>
      <c r="H11" s="702"/>
      <c r="I11" s="702"/>
      <c r="J11" s="702"/>
      <c r="K11" s="703"/>
    </row>
    <row r="12" spans="1:15" x14ac:dyDescent="0.25">
      <c r="A12" s="162"/>
      <c r="B12" s="162"/>
      <c r="C12" s="433"/>
      <c r="D12" s="162"/>
      <c r="E12" s="162"/>
      <c r="F12" s="162"/>
      <c r="G12" s="162"/>
      <c r="H12" s="162"/>
      <c r="I12" s="162"/>
      <c r="J12" s="162"/>
      <c r="K12" s="162"/>
    </row>
    <row r="13" spans="1:15" ht="14.1" customHeight="1" x14ac:dyDescent="0.25">
      <c r="A13" s="162"/>
      <c r="B13" s="162" t="s">
        <v>347</v>
      </c>
      <c r="C13" s="181" t="s">
        <v>19</v>
      </c>
      <c r="D13" s="704" t="str">
        <f>'KWT1'!D14</f>
        <v>Biaya Perjalanan Dinas Dalam Daerah ke Tanjung Batu  An. Romy Oktavianto  SPT Nomor : 090/   131   /KPHP/BU-II/2022, tanggal 15 Maret 2022</v>
      </c>
      <c r="E13" s="704"/>
      <c r="F13" s="704"/>
      <c r="G13" s="704"/>
      <c r="H13" s="704"/>
      <c r="I13" s="704"/>
      <c r="J13" s="704"/>
      <c r="K13" s="704"/>
    </row>
    <row r="14" spans="1:15" ht="14.1" customHeight="1" x14ac:dyDescent="0.25">
      <c r="A14" s="162"/>
      <c r="B14" s="162"/>
      <c r="C14" s="162"/>
      <c r="D14" s="704"/>
      <c r="E14" s="704"/>
      <c r="F14" s="704"/>
      <c r="G14" s="704"/>
      <c r="H14" s="704"/>
      <c r="I14" s="704"/>
      <c r="J14" s="704"/>
      <c r="K14" s="704"/>
    </row>
    <row r="15" spans="1:15" ht="14.1" customHeight="1" x14ac:dyDescent="0.25">
      <c r="A15" s="162"/>
      <c r="B15" s="162"/>
      <c r="C15" s="162"/>
      <c r="D15" s="704"/>
      <c r="E15" s="704"/>
      <c r="F15" s="704"/>
      <c r="G15" s="704"/>
      <c r="H15" s="704"/>
      <c r="I15" s="704"/>
      <c r="J15" s="704"/>
      <c r="K15" s="704"/>
    </row>
    <row r="16" spans="1:15" ht="14.1" customHeight="1" x14ac:dyDescent="0.25">
      <c r="A16" s="162"/>
      <c r="B16" s="162"/>
      <c r="C16" s="162"/>
      <c r="D16" s="196" t="s">
        <v>354</v>
      </c>
      <c r="E16" s="704" t="e">
        <f>VLOOKUP(H22,DATABASE!F2:F91,1,FALSE)</f>
        <v>#REF!</v>
      </c>
      <c r="F16" s="704"/>
      <c r="G16" s="704"/>
      <c r="H16" s="704"/>
      <c r="I16" s="435"/>
      <c r="J16" s="435"/>
      <c r="K16" s="435"/>
    </row>
    <row r="17" spans="1:11" ht="14.1" customHeight="1" x14ac:dyDescent="0.25">
      <c r="A17" s="162"/>
      <c r="B17" s="162"/>
      <c r="C17" s="162"/>
      <c r="D17" s="435"/>
      <c r="E17" s="435"/>
      <c r="F17" s="435"/>
      <c r="G17" s="435"/>
      <c r="H17" s="435"/>
      <c r="I17" s="435"/>
      <c r="J17" s="435"/>
      <c r="K17" s="435"/>
    </row>
    <row r="18" spans="1:11" x14ac:dyDescent="0.25">
      <c r="A18" s="162"/>
      <c r="B18" s="162"/>
      <c r="C18" s="162"/>
      <c r="D18" s="162"/>
      <c r="E18" s="162"/>
      <c r="F18" s="162"/>
      <c r="G18" s="433"/>
      <c r="H18" s="184" t="s">
        <v>355</v>
      </c>
      <c r="I18" s="706" t="s">
        <v>600</v>
      </c>
      <c r="J18" s="707"/>
      <c r="K18" s="707"/>
    </row>
    <row r="19" spans="1:11" x14ac:dyDescent="0.25">
      <c r="A19" s="162"/>
      <c r="B19" s="162"/>
      <c r="C19" s="162"/>
      <c r="D19" s="162"/>
      <c r="E19" s="162"/>
      <c r="F19" s="162"/>
      <c r="G19" s="162"/>
      <c r="H19" s="688" t="s">
        <v>351</v>
      </c>
      <c r="I19" s="688"/>
      <c r="J19" s="688"/>
      <c r="K19" s="688"/>
    </row>
    <row r="20" spans="1:11" x14ac:dyDescent="0.25">
      <c r="A20" s="162"/>
      <c r="B20" s="162"/>
      <c r="C20" s="162"/>
      <c r="D20" s="162"/>
      <c r="E20" s="162"/>
      <c r="F20" s="162"/>
      <c r="G20" s="162"/>
      <c r="H20" s="433"/>
      <c r="I20" s="433"/>
      <c r="J20" s="433"/>
      <c r="K20" s="433"/>
    </row>
    <row r="21" spans="1:11" ht="20.25" x14ac:dyDescent="0.3">
      <c r="A21" s="162"/>
      <c r="B21" s="185"/>
      <c r="C21" s="186"/>
      <c r="D21" s="162"/>
      <c r="E21" s="162"/>
      <c r="F21" s="162"/>
      <c r="G21" s="162"/>
      <c r="H21" s="162"/>
      <c r="I21" s="162"/>
      <c r="J21" s="162"/>
      <c r="K21" s="162"/>
    </row>
    <row r="22" spans="1:11" x14ac:dyDescent="0.25">
      <c r="A22" s="167"/>
      <c r="B22" s="275"/>
      <c r="C22" s="276"/>
      <c r="D22" s="277"/>
      <c r="E22" s="278"/>
      <c r="F22" s="278"/>
      <c r="G22" s="279"/>
      <c r="H22" s="681" t="e">
        <f>SPT!#REF!</f>
        <v>#REF!</v>
      </c>
      <c r="I22" s="681"/>
      <c r="J22" s="681"/>
      <c r="K22" s="681"/>
    </row>
    <row r="23" spans="1:11" x14ac:dyDescent="0.25">
      <c r="A23" s="167"/>
      <c r="B23" s="280"/>
      <c r="C23" s="167"/>
      <c r="D23" s="167"/>
      <c r="E23" s="167"/>
      <c r="F23" s="167"/>
      <c r="G23" s="167"/>
      <c r="H23" s="716" t="e">
        <f>VLOOKUP(H22,DATABASE!F3:G91,2,FALSE)</f>
        <v>#REF!</v>
      </c>
      <c r="I23" s="716"/>
      <c r="J23" s="716"/>
      <c r="K23" s="716"/>
    </row>
    <row r="24" spans="1:11" x14ac:dyDescent="0.25">
      <c r="A24" s="436"/>
      <c r="B24" s="436"/>
      <c r="C24" s="436"/>
      <c r="D24" s="436"/>
      <c r="E24" s="436"/>
      <c r="F24" s="436"/>
      <c r="G24" s="436"/>
      <c r="H24" s="430"/>
      <c r="I24" s="430"/>
      <c r="J24" s="430"/>
      <c r="K24" s="430"/>
    </row>
    <row r="25" spans="1:11" x14ac:dyDescent="0.25">
      <c r="A25" s="718"/>
      <c r="B25" s="718"/>
      <c r="C25" s="718"/>
      <c r="D25" s="431"/>
      <c r="E25" s="431"/>
      <c r="F25" s="431"/>
      <c r="G25" s="686" t="s">
        <v>598</v>
      </c>
      <c r="H25" s="686"/>
      <c r="I25" s="686"/>
      <c r="J25" s="686"/>
      <c r="K25" s="686"/>
    </row>
    <row r="26" spans="1:11" x14ac:dyDescent="0.25">
      <c r="A26" s="436"/>
      <c r="B26" s="430" t="s">
        <v>352</v>
      </c>
      <c r="C26" s="436"/>
      <c r="D26" s="687"/>
      <c r="E26" s="687"/>
      <c r="F26" s="687"/>
      <c r="G26" s="687"/>
      <c r="H26" s="192"/>
      <c r="I26" s="167" t="s">
        <v>282</v>
      </c>
      <c r="J26" s="167"/>
      <c r="K26" s="193"/>
    </row>
    <row r="27" spans="1:11" x14ac:dyDescent="0.25">
      <c r="A27" s="436"/>
      <c r="B27" s="430" t="s">
        <v>230</v>
      </c>
      <c r="C27" s="436"/>
      <c r="D27" s="432"/>
      <c r="E27" s="432"/>
      <c r="F27" s="432"/>
      <c r="G27" s="192"/>
      <c r="H27" s="432"/>
      <c r="I27" s="432"/>
      <c r="J27" s="432"/>
      <c r="K27" s="432"/>
    </row>
    <row r="28" spans="1:11" x14ac:dyDescent="0.25">
      <c r="A28" s="436"/>
      <c r="B28" s="436"/>
      <c r="C28" s="436"/>
      <c r="D28" s="432"/>
      <c r="E28" s="432"/>
      <c r="F28" s="432"/>
      <c r="G28" s="192"/>
      <c r="H28" s="432"/>
      <c r="I28" s="432"/>
      <c r="J28" s="432"/>
      <c r="K28" s="432"/>
    </row>
    <row r="29" spans="1:11" x14ac:dyDescent="0.25">
      <c r="A29" s="719"/>
      <c r="B29" s="719"/>
      <c r="C29" s="719"/>
      <c r="D29" s="681"/>
      <c r="E29" s="681"/>
      <c r="F29" s="681"/>
      <c r="G29" s="681"/>
      <c r="H29" s="290"/>
      <c r="I29" s="290"/>
      <c r="J29" s="290"/>
      <c r="K29" s="290"/>
    </row>
    <row r="30" spans="1:11" x14ac:dyDescent="0.25">
      <c r="A30" s="437"/>
      <c r="B30" s="429" t="str">
        <f>'KWT1'!B30</f>
        <v>Farhani Aini, S.Hut</v>
      </c>
      <c r="C30" s="437"/>
      <c r="D30" s="681"/>
      <c r="E30" s="681"/>
      <c r="F30" s="681"/>
      <c r="G30" s="681"/>
      <c r="H30" s="682" t="str">
        <f>'KWT5 (2)'!H30:K30</f>
        <v>Surya Adi Winata, SE</v>
      </c>
      <c r="I30" s="682"/>
      <c r="J30" s="682"/>
      <c r="K30" s="682"/>
    </row>
    <row r="31" spans="1:11" x14ac:dyDescent="0.25">
      <c r="A31" s="436"/>
      <c r="B31" s="432" t="str">
        <f>'KWT1'!B31</f>
        <v>NIP. 19610812 198303 1 022</v>
      </c>
      <c r="C31" s="436"/>
      <c r="D31" s="716"/>
      <c r="E31" s="716"/>
      <c r="F31" s="716"/>
      <c r="G31" s="716"/>
      <c r="H31" s="684" t="str">
        <f>VLOOKUP(H30,DATABASE!U63:W82,2,FALSE)</f>
        <v>NIP. 19790625 200701 1 009</v>
      </c>
      <c r="I31" s="684"/>
      <c r="J31" s="684"/>
      <c r="K31" s="684"/>
    </row>
    <row r="32" spans="1:11" x14ac:dyDescent="0.25">
      <c r="A32" s="194"/>
      <c r="B32" s="194"/>
      <c r="C32" s="194"/>
      <c r="D32" s="194"/>
      <c r="E32" s="194"/>
      <c r="F32" s="194"/>
      <c r="G32" s="194"/>
      <c r="H32" s="194"/>
      <c r="I32" s="194"/>
      <c r="J32" s="194"/>
      <c r="K32" s="194"/>
    </row>
    <row r="33" spans="1:11" x14ac:dyDescent="0.25">
      <c r="A33" s="194"/>
      <c r="B33" s="194"/>
      <c r="C33" s="194"/>
      <c r="D33" s="194"/>
      <c r="E33" s="194"/>
      <c r="F33" s="194"/>
      <c r="G33" s="194"/>
      <c r="H33" s="194"/>
      <c r="I33" s="194"/>
      <c r="J33" s="194"/>
      <c r="K33" s="194"/>
    </row>
    <row r="34" spans="1:11" x14ac:dyDescent="0.25">
      <c r="A34" s="194"/>
      <c r="B34" s="194"/>
      <c r="C34" s="194"/>
      <c r="D34" s="194"/>
      <c r="E34" s="194"/>
      <c r="F34" s="194"/>
      <c r="G34" s="194"/>
      <c r="H34" s="194"/>
      <c r="I34" s="194"/>
      <c r="J34" s="194"/>
      <c r="K34" s="194"/>
    </row>
  </sheetData>
  <mergeCells count="23">
    <mergeCell ref="H19:K19"/>
    <mergeCell ref="A1:B1"/>
    <mergeCell ref="A2:B2"/>
    <mergeCell ref="A3:B3"/>
    <mergeCell ref="J3:K3"/>
    <mergeCell ref="C5:J5"/>
    <mergeCell ref="D7:K7"/>
    <mergeCell ref="D8:F8"/>
    <mergeCell ref="D10:K11"/>
    <mergeCell ref="D13:K15"/>
    <mergeCell ref="E16:H16"/>
    <mergeCell ref="I18:K18"/>
    <mergeCell ref="A25:C25"/>
    <mergeCell ref="G25:K25"/>
    <mergeCell ref="D26:G26"/>
    <mergeCell ref="A29:C29"/>
    <mergeCell ref="D29:G29"/>
    <mergeCell ref="D30:G30"/>
    <mergeCell ref="H30:K30"/>
    <mergeCell ref="D31:G31"/>
    <mergeCell ref="H31:K31"/>
    <mergeCell ref="H22:K22"/>
    <mergeCell ref="H23:K23"/>
  </mergeCells>
  <pageMargins left="0.7" right="0.7" top="0.75" bottom="0.75" header="0.3" footer="0.3"/>
  <pageSetup paperSize="5" orientation="portrait" horizontalDpi="4294967293" r:id="rId1"/>
  <extLst>
    <ext xmlns:x14="http://schemas.microsoft.com/office/spreadsheetml/2009/9/main" uri="{CCE6A557-97BC-4b89-ADB6-D9C93CAAB3DF}">
      <x14:dataValidations xmlns:xm="http://schemas.microsoft.com/office/excel/2006/main" count="2">
        <x14:dataValidation type="list" allowBlank="1" xr:uid="{00000000-0002-0000-2800-000000000000}">
          <x14:formula1>
            <xm:f>'D:\FILE KPHP BERAU BARAT\2019\KEGIATAN KPHP BERAU BARAT 2019\SPJ EDIT 2019\[3. KWITANSI .xlsx]Database'!#REF!</xm:f>
          </x14:formula1>
          <xm:sqref>H22:K22</xm:sqref>
        </x14:dataValidation>
        <x14:dataValidation type="list" allowBlank="1" xr:uid="{00000000-0002-0000-2800-000001000000}">
          <x14:formula1>
            <xm:f>DATABASE!$U$68:$U$78</xm:f>
          </x14:formula1>
          <xm:sqref>H30</xm:sqref>
        </x14:dataValidation>
      </x14:dataValidations>
    </ext>
  </extLst>
</worksheet>
</file>

<file path=xl/worksheets/sheet4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3">
    <tabColor theme="5" tint="0.39997558519241921"/>
  </sheetPr>
  <dimension ref="A1:M39"/>
  <sheetViews>
    <sheetView workbookViewId="0">
      <selection activeCell="C18" sqref="C18"/>
    </sheetView>
  </sheetViews>
  <sheetFormatPr defaultColWidth="8.7109375" defaultRowHeight="15" x14ac:dyDescent="0.25"/>
  <cols>
    <col min="1" max="1" width="2.85546875" style="166" customWidth="1"/>
    <col min="2" max="2" width="2.28515625" style="166" customWidth="1"/>
    <col min="3" max="3" width="25.42578125" style="166" customWidth="1"/>
    <col min="4" max="4" width="2.5703125" style="166" customWidth="1"/>
    <col min="5" max="5" width="30.7109375" style="166" customWidth="1"/>
    <col min="6" max="6" width="5.140625" style="166" customWidth="1"/>
    <col min="7" max="7" width="31.42578125" style="166" customWidth="1"/>
    <col min="8" max="8" width="4" style="166" customWidth="1"/>
    <col min="9" max="16384" width="8.7109375" style="166"/>
  </cols>
  <sheetData>
    <row r="1" spans="1:12" ht="18" x14ac:dyDescent="0.25">
      <c r="A1" s="739" t="s">
        <v>356</v>
      </c>
      <c r="B1" s="739"/>
      <c r="C1" s="739"/>
      <c r="D1" s="739"/>
      <c r="E1" s="739"/>
      <c r="F1" s="739"/>
      <c r="G1" s="739"/>
    </row>
    <row r="2" spans="1:12" ht="18" x14ac:dyDescent="0.25">
      <c r="A2" s="198"/>
      <c r="B2" s="198"/>
      <c r="C2" s="198"/>
      <c r="D2" s="198"/>
      <c r="E2" s="198"/>
      <c r="F2" s="198"/>
      <c r="G2" s="198"/>
    </row>
    <row r="3" spans="1:12" ht="17.25" customHeight="1" x14ac:dyDescent="0.25"/>
    <row r="4" spans="1:12" x14ac:dyDescent="0.25">
      <c r="A4" s="199" t="s">
        <v>357</v>
      </c>
      <c r="B4" s="199"/>
      <c r="C4" s="199"/>
      <c r="D4" s="199"/>
    </row>
    <row r="5" spans="1:12" ht="8.25" customHeight="1" x14ac:dyDescent="0.25">
      <c r="A5" s="199"/>
      <c r="B5" s="199"/>
      <c r="C5" s="199"/>
      <c r="D5" s="199"/>
    </row>
    <row r="6" spans="1:12" x14ac:dyDescent="0.25">
      <c r="B6" s="200"/>
      <c r="C6" s="200" t="s">
        <v>4</v>
      </c>
      <c r="D6" s="201" t="s">
        <v>19</v>
      </c>
      <c r="E6" s="740" t="str">
        <f>SPT!F15</f>
        <v>Romy Oktavianto</v>
      </c>
      <c r="F6" s="740"/>
      <c r="G6" s="740"/>
      <c r="H6" s="202"/>
      <c r="I6" s="202"/>
      <c r="J6" s="202"/>
      <c r="L6" s="199"/>
    </row>
    <row r="7" spans="1:12" x14ac:dyDescent="0.25">
      <c r="B7" s="200"/>
      <c r="C7" s="200" t="s">
        <v>5</v>
      </c>
      <c r="D7" s="201" t="s">
        <v>19</v>
      </c>
      <c r="E7" s="741" t="str">
        <f>VLOOKUP(E6,DATABASE!B3:C68,2,FALSE)</f>
        <v>Pengatur Muda/ II.b</v>
      </c>
      <c r="F7" s="741"/>
      <c r="G7" s="741"/>
      <c r="H7" s="201"/>
      <c r="I7" s="201"/>
      <c r="J7" s="201"/>
      <c r="L7" s="199"/>
    </row>
    <row r="8" spans="1:12" x14ac:dyDescent="0.25">
      <c r="B8" s="200"/>
      <c r="C8" s="200" t="s">
        <v>6</v>
      </c>
      <c r="D8" s="201" t="s">
        <v>19</v>
      </c>
      <c r="E8" s="741" t="str">
        <f>VLOOKUP(E6,DATABASE!D3:E68,2,FALSE)</f>
        <v>19801025 200901 1 004</v>
      </c>
      <c r="F8" s="741"/>
      <c r="G8" s="741"/>
      <c r="H8" s="201"/>
      <c r="I8" s="201"/>
      <c r="J8" s="201"/>
      <c r="L8" s="199"/>
    </row>
    <row r="9" spans="1:12" x14ac:dyDescent="0.25">
      <c r="B9" s="200"/>
      <c r="C9" s="200" t="s">
        <v>7</v>
      </c>
      <c r="D9" s="201" t="s">
        <v>19</v>
      </c>
      <c r="E9" s="741" t="str">
        <f>VLOOKUP(E6,DATABASE!H3:I68,2,FALSE)</f>
        <v>Pelaksana</v>
      </c>
      <c r="F9" s="741"/>
      <c r="G9" s="741"/>
      <c r="H9" s="201"/>
      <c r="I9" s="201"/>
      <c r="J9" s="201"/>
      <c r="L9" s="199"/>
    </row>
    <row r="10" spans="1:12" ht="10.5" customHeight="1" x14ac:dyDescent="0.25">
      <c r="A10" s="199"/>
      <c r="B10" s="199"/>
      <c r="C10" s="199"/>
      <c r="D10" s="199"/>
      <c r="E10" s="199"/>
      <c r="F10" s="199"/>
    </row>
    <row r="11" spans="1:12" ht="30.75" customHeight="1" x14ac:dyDescent="0.25">
      <c r="A11" s="725" t="s">
        <v>659</v>
      </c>
      <c r="B11" s="725"/>
      <c r="C11" s="725"/>
      <c r="D11" s="725"/>
      <c r="E11" s="725"/>
      <c r="F11" s="725"/>
      <c r="G11" s="725"/>
      <c r="H11" s="725"/>
    </row>
    <row r="12" spans="1:12" ht="30" customHeight="1" x14ac:dyDescent="0.25">
      <c r="A12" s="203" t="s">
        <v>127</v>
      </c>
      <c r="B12" s="725" t="s">
        <v>358</v>
      </c>
      <c r="C12" s="725"/>
      <c r="D12" s="725"/>
      <c r="E12" s="725"/>
      <c r="F12" s="725"/>
      <c r="G12" s="725"/>
      <c r="H12" s="725"/>
    </row>
    <row r="13" spans="1:12" ht="12" customHeight="1" x14ac:dyDescent="0.25">
      <c r="A13" s="204"/>
      <c r="B13" s="201"/>
    </row>
    <row r="14" spans="1:12" ht="22.5" customHeight="1" x14ac:dyDescent="0.25">
      <c r="A14" s="726" t="s">
        <v>242</v>
      </c>
      <c r="B14" s="726"/>
      <c r="C14" s="727" t="s">
        <v>359</v>
      </c>
      <c r="D14" s="728"/>
      <c r="E14" s="729"/>
      <c r="F14" s="727" t="s">
        <v>360</v>
      </c>
      <c r="G14" s="729"/>
      <c r="H14" s="205"/>
      <c r="I14" s="205"/>
    </row>
    <row r="15" spans="1:12" ht="6.75" customHeight="1" x14ac:dyDescent="0.25">
      <c r="A15" s="206"/>
      <c r="B15" s="207"/>
      <c r="C15" s="208"/>
      <c r="D15" s="194"/>
      <c r="E15" s="209"/>
      <c r="F15" s="208"/>
      <c r="G15" s="210"/>
    </row>
    <row r="16" spans="1:12" x14ac:dyDescent="0.25">
      <c r="A16" s="730" t="s">
        <v>127</v>
      </c>
      <c r="B16" s="731"/>
      <c r="C16" s="732" t="s">
        <v>508</v>
      </c>
      <c r="D16" s="733"/>
      <c r="E16" s="734"/>
      <c r="F16" s="211" t="s">
        <v>362</v>
      </c>
      <c r="G16" s="212">
        <f>RBPD1!K16</f>
        <v>500000</v>
      </c>
    </row>
    <row r="17" spans="1:8" x14ac:dyDescent="0.25">
      <c r="A17" s="730"/>
      <c r="B17" s="731"/>
      <c r="C17" s="735"/>
      <c r="D17" s="733"/>
      <c r="E17" s="734"/>
      <c r="F17" s="213"/>
      <c r="G17" s="214"/>
    </row>
    <row r="18" spans="1:8" x14ac:dyDescent="0.25">
      <c r="A18" s="215"/>
      <c r="B18" s="216"/>
      <c r="C18" s="217" t="str">
        <f>RBPD1!C16</f>
        <v>2 malam x Rp 250.000</v>
      </c>
      <c r="D18" s="218"/>
      <c r="E18" s="214"/>
      <c r="F18" s="213"/>
      <c r="G18" s="214"/>
    </row>
    <row r="19" spans="1:8" x14ac:dyDescent="0.25">
      <c r="A19" s="215"/>
      <c r="B19" s="216"/>
      <c r="C19" s="219"/>
      <c r="D19" s="218"/>
      <c r="E19" s="214"/>
      <c r="F19" s="213"/>
      <c r="G19" s="214"/>
    </row>
    <row r="20" spans="1:8" x14ac:dyDescent="0.25">
      <c r="A20" s="215"/>
      <c r="B20" s="216"/>
      <c r="C20" s="219"/>
      <c r="D20" s="218"/>
      <c r="E20" s="214"/>
      <c r="F20" s="213"/>
      <c r="G20" s="214"/>
    </row>
    <row r="21" spans="1:8" x14ac:dyDescent="0.25">
      <c r="A21" s="215"/>
      <c r="B21" s="216"/>
      <c r="C21" s="219"/>
      <c r="D21" s="218"/>
      <c r="E21" s="214"/>
      <c r="F21" s="213"/>
      <c r="G21" s="214"/>
    </row>
    <row r="22" spans="1:8" x14ac:dyDescent="0.25">
      <c r="A22" s="215"/>
      <c r="B22" s="216"/>
      <c r="C22" s="219"/>
      <c r="D22" s="218"/>
      <c r="E22" s="214"/>
      <c r="F22" s="213"/>
      <c r="G22" s="214"/>
    </row>
    <row r="23" spans="1:8" x14ac:dyDescent="0.25">
      <c r="A23" s="215"/>
      <c r="B23" s="216"/>
      <c r="C23" s="219"/>
      <c r="D23" s="218"/>
      <c r="E23" s="214"/>
      <c r="F23" s="213"/>
      <c r="G23" s="214"/>
    </row>
    <row r="24" spans="1:8" x14ac:dyDescent="0.25">
      <c r="A24" s="215"/>
      <c r="B24" s="216"/>
      <c r="C24" s="219"/>
      <c r="D24" s="218"/>
      <c r="E24" s="214"/>
      <c r="F24" s="213"/>
      <c r="G24" s="214"/>
    </row>
    <row r="25" spans="1:8" x14ac:dyDescent="0.25">
      <c r="A25" s="215"/>
      <c r="B25" s="216"/>
      <c r="C25" s="219"/>
      <c r="D25" s="218"/>
      <c r="E25" s="214"/>
      <c r="F25" s="213"/>
      <c r="G25" s="214"/>
    </row>
    <row r="26" spans="1:8" x14ac:dyDescent="0.25">
      <c r="A26" s="215"/>
      <c r="B26" s="216"/>
      <c r="C26" s="219"/>
      <c r="D26" s="218"/>
      <c r="E26" s="214"/>
      <c r="F26" s="213"/>
      <c r="G26" s="214"/>
    </row>
    <row r="27" spans="1:8" ht="18" customHeight="1" x14ac:dyDescent="0.25">
      <c r="A27" s="220"/>
      <c r="B27" s="221"/>
      <c r="C27" s="222"/>
      <c r="D27" s="223"/>
      <c r="E27" s="224"/>
      <c r="F27" s="225" t="s">
        <v>362</v>
      </c>
      <c r="G27" s="226">
        <f>G16</f>
        <v>500000</v>
      </c>
    </row>
    <row r="28" spans="1:8" x14ac:dyDescent="0.25">
      <c r="A28" s="204"/>
      <c r="B28" s="201"/>
    </row>
    <row r="29" spans="1:8" ht="45.75" customHeight="1" x14ac:dyDescent="0.25">
      <c r="A29" s="203" t="s">
        <v>263</v>
      </c>
      <c r="B29" s="725" t="s">
        <v>363</v>
      </c>
      <c r="C29" s="725"/>
      <c r="D29" s="725"/>
      <c r="E29" s="725"/>
      <c r="F29" s="725"/>
      <c r="G29" s="725"/>
      <c r="H29" s="725"/>
    </row>
    <row r="30" spans="1:8" ht="9" customHeight="1" x14ac:dyDescent="0.25">
      <c r="B30" s="201"/>
    </row>
    <row r="31" spans="1:8" ht="18.75" customHeight="1" x14ac:dyDescent="0.25">
      <c r="B31" s="201" t="s">
        <v>364</v>
      </c>
    </row>
    <row r="33" spans="1:13" x14ac:dyDescent="0.25">
      <c r="C33" s="227" t="s">
        <v>365</v>
      </c>
      <c r="F33" s="736" t="s">
        <v>585</v>
      </c>
      <c r="G33" s="737"/>
    </row>
    <row r="34" spans="1:13" x14ac:dyDescent="0.25">
      <c r="C34" s="228" t="s">
        <v>230</v>
      </c>
      <c r="F34" s="738" t="s">
        <v>366</v>
      </c>
      <c r="G34" s="738"/>
    </row>
    <row r="35" spans="1:13" x14ac:dyDescent="0.25">
      <c r="K35" s="347"/>
      <c r="L35" s="347"/>
      <c r="M35" s="347"/>
    </row>
    <row r="36" spans="1:13" x14ac:dyDescent="0.25">
      <c r="K36" s="348"/>
      <c r="L36" s="349"/>
      <c r="M36" s="348"/>
    </row>
    <row r="38" spans="1:13" x14ac:dyDescent="0.25">
      <c r="A38" s="568" t="str">
        <f>RBPD1!A25</f>
        <v>Farhani Aini, S.Hut</v>
      </c>
      <c r="B38" s="568"/>
      <c r="C38" s="568"/>
      <c r="D38" s="568"/>
      <c r="F38" s="568" t="str">
        <f>E6</f>
        <v>Romy Oktavianto</v>
      </c>
      <c r="G38" s="568"/>
    </row>
    <row r="39" spans="1:13" x14ac:dyDescent="0.25">
      <c r="A39" s="569" t="str">
        <f>RBPD1!A26</f>
        <v>NIP. 19610812 198303 1 022</v>
      </c>
      <c r="B39" s="569"/>
      <c r="C39" s="569"/>
      <c r="D39" s="569"/>
      <c r="F39" s="569" t="str">
        <f>VLOOKUP(E6,DATABASE!F3:G68,2,FALSE)</f>
        <v>NIP. 19801025 200901 1 004</v>
      </c>
      <c r="G39" s="569"/>
    </row>
  </sheetData>
  <mergeCells count="19">
    <mergeCell ref="A11:H11"/>
    <mergeCell ref="A1:G1"/>
    <mergeCell ref="E6:G6"/>
    <mergeCell ref="E7:G7"/>
    <mergeCell ref="E8:G8"/>
    <mergeCell ref="E9:G9"/>
    <mergeCell ref="A39:D39"/>
    <mergeCell ref="F39:G39"/>
    <mergeCell ref="B12:H12"/>
    <mergeCell ref="A14:B14"/>
    <mergeCell ref="C14:E14"/>
    <mergeCell ref="F14:G14"/>
    <mergeCell ref="A16:B17"/>
    <mergeCell ref="C16:E17"/>
    <mergeCell ref="B29:H29"/>
    <mergeCell ref="F33:G33"/>
    <mergeCell ref="F34:G34"/>
    <mergeCell ref="A38:D38"/>
    <mergeCell ref="F38:G38"/>
  </mergeCells>
  <pageMargins left="0.37" right="0.13" top="0.75" bottom="0.75" header="0.3" footer="0.3"/>
  <pageSetup paperSize="5" scale="95" orientation="portrait" r:id="rId1"/>
  <legacyDrawing r:id="rId2"/>
  <extLst>
    <ext xmlns:x14="http://schemas.microsoft.com/office/spreadsheetml/2009/9/main" uri="{CCE6A557-97BC-4b89-ADB6-D9C93CAAB3DF}">
      <x14:dataValidations xmlns:xm="http://schemas.microsoft.com/office/excel/2006/main" count="2">
        <x14:dataValidation type="list" allowBlank="1" showInputMessage="1" xr:uid="{00000000-0002-0000-2900-000000000000}">
          <x14:formula1>
            <xm:f>'D:\FILE KPHP BERAU BARAT\2019\KEGIATAN KPHP BERAU BARAT 2019\02. FEBRUARI\2. SPJ BIMTEK TEPRA BALIKPAPAN 04-07\[DPR Balikpapan.xlsx]DATABASE'!#REF!</xm:f>
          </x14:formula1>
          <xm:sqref>H6:J6</xm:sqref>
        </x14:dataValidation>
        <x14:dataValidation type="list" allowBlank="1" showInputMessage="1" xr:uid="{00000000-0002-0000-2900-000001000000}">
          <x14:formula1>
            <xm:f>'D:\FILE KPHP BERAU BARAT\2019\KEGIATAN KPHP BERAU BARAT 2019\SPJ EDIT 2019\[4. DPR .xlsx]DATABASE'!#REF!</xm:f>
          </x14:formula1>
          <xm:sqref>E6:G6</xm:sqref>
        </x14:dataValidation>
      </x14:dataValidations>
    </ext>
  </extLst>
</worksheet>
</file>

<file path=xl/worksheets/sheet4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34">
    <tabColor theme="5" tint="0.39997558519241921"/>
  </sheetPr>
  <dimension ref="A1:L39"/>
  <sheetViews>
    <sheetView topLeftCell="A14" zoomScaleNormal="100" workbookViewId="0">
      <selection activeCell="M25" sqref="M25"/>
    </sheetView>
  </sheetViews>
  <sheetFormatPr defaultColWidth="8.7109375" defaultRowHeight="15" x14ac:dyDescent="0.25"/>
  <cols>
    <col min="1" max="1" width="2.85546875" style="166" customWidth="1"/>
    <col min="2" max="2" width="2.28515625" style="166" customWidth="1"/>
    <col min="3" max="3" width="25.42578125" style="166" customWidth="1"/>
    <col min="4" max="4" width="2.5703125" style="166" customWidth="1"/>
    <col min="5" max="5" width="30.7109375" style="166" customWidth="1"/>
    <col min="6" max="6" width="5.140625" style="166" customWidth="1"/>
    <col min="7" max="7" width="31.42578125" style="166" customWidth="1"/>
    <col min="8" max="8" width="4" style="166" customWidth="1"/>
    <col min="9" max="16384" width="8.7109375" style="166"/>
  </cols>
  <sheetData>
    <row r="1" spans="1:12" ht="18" x14ac:dyDescent="0.25">
      <c r="A1" s="739" t="s">
        <v>356</v>
      </c>
      <c r="B1" s="739"/>
      <c r="C1" s="739"/>
      <c r="D1" s="739"/>
      <c r="E1" s="739"/>
      <c r="F1" s="739"/>
      <c r="G1" s="739"/>
    </row>
    <row r="2" spans="1:12" ht="18" x14ac:dyDescent="0.25">
      <c r="A2" s="198"/>
      <c r="B2" s="198"/>
      <c r="C2" s="198"/>
      <c r="D2" s="198"/>
      <c r="E2" s="198"/>
      <c r="F2" s="198"/>
      <c r="G2" s="198"/>
    </row>
    <row r="3" spans="1:12" ht="17.25" customHeight="1" x14ac:dyDescent="0.25"/>
    <row r="4" spans="1:12" x14ac:dyDescent="0.25">
      <c r="A4" s="199" t="s">
        <v>357</v>
      </c>
      <c r="B4" s="199"/>
      <c r="C4" s="199"/>
      <c r="D4" s="199"/>
    </row>
    <row r="5" spans="1:12" ht="8.25" customHeight="1" x14ac:dyDescent="0.25">
      <c r="A5" s="199"/>
      <c r="B5" s="199"/>
      <c r="C5" s="199"/>
      <c r="D5" s="199"/>
    </row>
    <row r="6" spans="1:12" x14ac:dyDescent="0.25">
      <c r="B6" s="200"/>
      <c r="C6" s="200" t="s">
        <v>4</v>
      </c>
      <c r="D6" s="201" t="s">
        <v>19</v>
      </c>
      <c r="E6" s="740" t="str">
        <f>SPT!F19</f>
        <v>Uli Artha Gultom, S.Hut</v>
      </c>
      <c r="F6" s="740"/>
      <c r="G6" s="740"/>
      <c r="H6" s="202"/>
      <c r="I6" s="202"/>
      <c r="J6" s="202"/>
      <c r="L6" s="199"/>
    </row>
    <row r="7" spans="1:12" x14ac:dyDescent="0.25">
      <c r="B7" s="200"/>
      <c r="C7" s="200" t="s">
        <v>5</v>
      </c>
      <c r="D7" s="201" t="s">
        <v>19</v>
      </c>
      <c r="E7" s="741" t="str">
        <f>VLOOKUP(E6,DATABASE!B3:C68,2,FALSE)</f>
        <v>-</v>
      </c>
      <c r="F7" s="741"/>
      <c r="G7" s="741"/>
      <c r="H7" s="201"/>
      <c r="I7" s="201"/>
      <c r="J7" s="201"/>
      <c r="L7" s="199"/>
    </row>
    <row r="8" spans="1:12" x14ac:dyDescent="0.25">
      <c r="B8" s="200"/>
      <c r="C8" s="200" t="s">
        <v>6</v>
      </c>
      <c r="D8" s="201" t="s">
        <v>19</v>
      </c>
      <c r="E8" s="741" t="str">
        <f>VLOOKUP(E6,DATABASE!D3:E68,2,FALSE)</f>
        <v>-</v>
      </c>
      <c r="F8" s="741"/>
      <c r="G8" s="741"/>
      <c r="H8" s="201"/>
      <c r="I8" s="201"/>
      <c r="J8" s="201"/>
      <c r="L8" s="199"/>
    </row>
    <row r="9" spans="1:12" x14ac:dyDescent="0.25">
      <c r="B9" s="200"/>
      <c r="C9" s="200" t="s">
        <v>7</v>
      </c>
      <c r="D9" s="201" t="s">
        <v>19</v>
      </c>
      <c r="E9" s="741" t="str">
        <f>VLOOKUP(E6,DATABASE!H3:I68,2,FALSE)</f>
        <v>Staff</v>
      </c>
      <c r="F9" s="741"/>
      <c r="G9" s="741"/>
      <c r="H9" s="201"/>
      <c r="I9" s="201"/>
      <c r="J9" s="201"/>
      <c r="L9" s="199"/>
    </row>
    <row r="10" spans="1:12" ht="10.5" customHeight="1" x14ac:dyDescent="0.25">
      <c r="A10" s="199"/>
      <c r="B10" s="199"/>
      <c r="C10" s="199"/>
      <c r="D10" s="199"/>
      <c r="E10" s="199"/>
      <c r="F10" s="199"/>
    </row>
    <row r="11" spans="1:12" ht="30.75" customHeight="1" x14ac:dyDescent="0.25">
      <c r="A11" s="725" t="s">
        <v>659</v>
      </c>
      <c r="B11" s="725"/>
      <c r="C11" s="725"/>
      <c r="D11" s="725"/>
      <c r="E11" s="725"/>
      <c r="F11" s="725"/>
      <c r="G11" s="725"/>
      <c r="H11" s="725"/>
    </row>
    <row r="12" spans="1:12" ht="30" customHeight="1" x14ac:dyDescent="0.25">
      <c r="A12" s="203" t="s">
        <v>127</v>
      </c>
      <c r="B12" s="725" t="s">
        <v>358</v>
      </c>
      <c r="C12" s="725"/>
      <c r="D12" s="725"/>
      <c r="E12" s="725"/>
      <c r="F12" s="725"/>
      <c r="G12" s="725"/>
      <c r="H12" s="725"/>
    </row>
    <row r="13" spans="1:12" ht="12" customHeight="1" x14ac:dyDescent="0.25">
      <c r="A13" s="204"/>
      <c r="B13" s="201"/>
    </row>
    <row r="14" spans="1:12" ht="22.5" customHeight="1" x14ac:dyDescent="0.25">
      <c r="A14" s="726" t="s">
        <v>242</v>
      </c>
      <c r="B14" s="726"/>
      <c r="C14" s="727" t="s">
        <v>359</v>
      </c>
      <c r="D14" s="728"/>
      <c r="E14" s="729"/>
      <c r="F14" s="727" t="s">
        <v>360</v>
      </c>
      <c r="G14" s="729"/>
      <c r="H14" s="205"/>
      <c r="I14" s="205"/>
    </row>
    <row r="15" spans="1:12" ht="6.75" customHeight="1" x14ac:dyDescent="0.25">
      <c r="A15" s="206"/>
      <c r="B15" s="207"/>
      <c r="C15" s="208"/>
      <c r="D15" s="194"/>
      <c r="E15" s="209"/>
      <c r="F15" s="208"/>
      <c r="G15" s="210"/>
    </row>
    <row r="16" spans="1:12" x14ac:dyDescent="0.25">
      <c r="A16" s="730" t="s">
        <v>127</v>
      </c>
      <c r="B16" s="731"/>
      <c r="C16" s="742" t="str">
        <f>'DPR1'!C16:E17</f>
        <v>Biaya Penginapan Selama 3 Malam</v>
      </c>
      <c r="D16" s="733"/>
      <c r="E16" s="734"/>
      <c r="F16" s="211" t="s">
        <v>362</v>
      </c>
      <c r="G16" s="212">
        <v>1989240</v>
      </c>
    </row>
    <row r="17" spans="1:8" x14ac:dyDescent="0.25">
      <c r="A17" s="730"/>
      <c r="B17" s="731"/>
      <c r="C17" s="735"/>
      <c r="D17" s="733"/>
      <c r="E17" s="734"/>
      <c r="F17" s="213"/>
      <c r="G17" s="214"/>
    </row>
    <row r="18" spans="1:8" x14ac:dyDescent="0.25">
      <c r="A18" s="215"/>
      <c r="B18" s="216"/>
      <c r="C18" s="217" t="str">
        <f>RBPD2!C16</f>
        <v>2 malam x Rp 250.000</v>
      </c>
      <c r="D18" s="218"/>
      <c r="E18" s="214"/>
      <c r="F18" s="213"/>
      <c r="G18" s="214"/>
    </row>
    <row r="19" spans="1:8" x14ac:dyDescent="0.25">
      <c r="A19" s="215"/>
      <c r="B19" s="216"/>
      <c r="C19" s="219"/>
      <c r="D19" s="218"/>
      <c r="E19" s="214"/>
      <c r="F19" s="213"/>
      <c r="G19" s="214"/>
    </row>
    <row r="20" spans="1:8" x14ac:dyDescent="0.25">
      <c r="A20" s="215"/>
      <c r="B20" s="216"/>
      <c r="C20" s="219"/>
      <c r="D20" s="218"/>
      <c r="E20" s="214"/>
      <c r="F20" s="213"/>
      <c r="G20" s="214"/>
    </row>
    <row r="21" spans="1:8" x14ac:dyDescent="0.25">
      <c r="A21" s="215"/>
      <c r="B21" s="216"/>
      <c r="C21" s="219"/>
      <c r="D21" s="218"/>
      <c r="E21" s="214"/>
      <c r="F21" s="213"/>
      <c r="G21" s="214"/>
    </row>
    <row r="22" spans="1:8" x14ac:dyDescent="0.25">
      <c r="A22" s="215"/>
      <c r="B22" s="216"/>
      <c r="C22" s="219"/>
      <c r="D22" s="218"/>
      <c r="E22" s="214"/>
      <c r="F22" s="213"/>
      <c r="G22" s="214"/>
    </row>
    <row r="23" spans="1:8" x14ac:dyDescent="0.25">
      <c r="A23" s="215"/>
      <c r="B23" s="216"/>
      <c r="C23" s="219"/>
      <c r="D23" s="218"/>
      <c r="E23" s="214"/>
      <c r="F23" s="213"/>
      <c r="G23" s="214"/>
    </row>
    <row r="24" spans="1:8" x14ac:dyDescent="0.25">
      <c r="A24" s="215"/>
      <c r="B24" s="216"/>
      <c r="C24" s="219"/>
      <c r="D24" s="218"/>
      <c r="E24" s="214"/>
      <c r="F24" s="213"/>
      <c r="G24" s="214"/>
    </row>
    <row r="25" spans="1:8" x14ac:dyDescent="0.25">
      <c r="A25" s="215"/>
      <c r="B25" s="216"/>
      <c r="C25" s="219"/>
      <c r="D25" s="218"/>
      <c r="E25" s="214"/>
      <c r="F25" s="213"/>
      <c r="G25" s="214"/>
    </row>
    <row r="26" spans="1:8" x14ac:dyDescent="0.25">
      <c r="A26" s="215"/>
      <c r="B26" s="216"/>
      <c r="C26" s="219"/>
      <c r="D26" s="218"/>
      <c r="E26" s="214"/>
      <c r="F26" s="213"/>
      <c r="G26" s="214"/>
    </row>
    <row r="27" spans="1:8" ht="18" customHeight="1" x14ac:dyDescent="0.25">
      <c r="A27" s="220"/>
      <c r="B27" s="221"/>
      <c r="C27" s="222"/>
      <c r="D27" s="223"/>
      <c r="E27" s="224"/>
      <c r="F27" s="225" t="s">
        <v>362</v>
      </c>
      <c r="G27" s="226">
        <f>G16</f>
        <v>1989240</v>
      </c>
    </row>
    <row r="28" spans="1:8" x14ac:dyDescent="0.25">
      <c r="A28" s="204"/>
      <c r="B28" s="201"/>
    </row>
    <row r="29" spans="1:8" ht="45.75" customHeight="1" x14ac:dyDescent="0.25">
      <c r="A29" s="203" t="s">
        <v>263</v>
      </c>
      <c r="B29" s="725" t="s">
        <v>363</v>
      </c>
      <c r="C29" s="725"/>
      <c r="D29" s="725"/>
      <c r="E29" s="725"/>
      <c r="F29" s="725"/>
      <c r="G29" s="725"/>
      <c r="H29" s="725"/>
    </row>
    <row r="30" spans="1:8" ht="9" customHeight="1" x14ac:dyDescent="0.25">
      <c r="B30" s="201"/>
    </row>
    <row r="31" spans="1:8" ht="18.75" customHeight="1" x14ac:dyDescent="0.25">
      <c r="B31" s="201" t="s">
        <v>364</v>
      </c>
    </row>
    <row r="33" spans="1:7" x14ac:dyDescent="0.25">
      <c r="C33" s="227" t="s">
        <v>365</v>
      </c>
      <c r="F33" s="736" t="s">
        <v>585</v>
      </c>
      <c r="G33" s="737"/>
    </row>
    <row r="34" spans="1:7" x14ac:dyDescent="0.25">
      <c r="C34" s="228" t="s">
        <v>230</v>
      </c>
      <c r="F34" s="738" t="s">
        <v>366</v>
      </c>
      <c r="G34" s="738"/>
    </row>
    <row r="38" spans="1:7" x14ac:dyDescent="0.25">
      <c r="A38" s="568" t="str">
        <f>'DPR1'!A38:D38</f>
        <v>Farhani Aini, S.Hut</v>
      </c>
      <c r="B38" s="568"/>
      <c r="C38" s="568"/>
      <c r="D38" s="568"/>
      <c r="F38" s="568" t="str">
        <f>E6</f>
        <v>Uli Artha Gultom, S.Hut</v>
      </c>
      <c r="G38" s="568"/>
    </row>
    <row r="39" spans="1:7" x14ac:dyDescent="0.25">
      <c r="A39" s="569" t="str">
        <f>'DPR1'!A39:D39</f>
        <v>NIP. 19610812 198303 1 022</v>
      </c>
      <c r="B39" s="569"/>
      <c r="C39" s="569"/>
      <c r="D39" s="569"/>
      <c r="F39" s="569" t="str">
        <f>VLOOKUP(E6,DATABASE!F3:G68,2,FALSE)</f>
        <v>-</v>
      </c>
      <c r="G39" s="569"/>
    </row>
  </sheetData>
  <mergeCells count="19">
    <mergeCell ref="A11:H11"/>
    <mergeCell ref="A1:G1"/>
    <mergeCell ref="E6:G6"/>
    <mergeCell ref="E7:G7"/>
    <mergeCell ref="E8:G8"/>
    <mergeCell ref="E9:G9"/>
    <mergeCell ref="A39:D39"/>
    <mergeCell ref="F39:G39"/>
    <mergeCell ref="B12:H12"/>
    <mergeCell ref="A14:B14"/>
    <mergeCell ref="C14:E14"/>
    <mergeCell ref="F14:G14"/>
    <mergeCell ref="A16:B17"/>
    <mergeCell ref="C16:E17"/>
    <mergeCell ref="B29:H29"/>
    <mergeCell ref="F33:G33"/>
    <mergeCell ref="F34:G34"/>
    <mergeCell ref="A38:D38"/>
    <mergeCell ref="F38:G38"/>
  </mergeCells>
  <pageMargins left="0.37" right="0.13" top="0.75" bottom="0.75" header="0.3" footer="0.3"/>
  <pageSetup paperSize="5" scale="95" orientation="portrait" r:id="rId1"/>
  <legacyDrawing r:id="rId2"/>
  <extLst>
    <ext xmlns:x14="http://schemas.microsoft.com/office/spreadsheetml/2009/9/main" uri="{CCE6A557-97BC-4b89-ADB6-D9C93CAAB3DF}">
      <x14:dataValidations xmlns:xm="http://schemas.microsoft.com/office/excel/2006/main" count="2">
        <x14:dataValidation type="list" allowBlank="1" showInputMessage="1" xr:uid="{00000000-0002-0000-2A00-000000000000}">
          <x14:formula1>
            <xm:f>'D:\FILE KPHP BERAU BARAT\2019\KEGIATAN KPHP BERAU BARAT 2019\SPJ EDIT 2019\[4. DPR .xlsx]DATABASE'!#REF!</xm:f>
          </x14:formula1>
          <xm:sqref>E6:G6</xm:sqref>
        </x14:dataValidation>
        <x14:dataValidation type="list" allowBlank="1" showInputMessage="1" xr:uid="{00000000-0002-0000-2A00-000001000000}">
          <x14:formula1>
            <xm:f>'D:\FILE KPHP BERAU BARAT\2019\KEGIATAN KPHP BERAU BARAT 2019\02. FEBRUARI\2. SPJ BIMTEK TEPRA BALIKPAPAN 04-07\[DPR Balikpapan.xlsx]DATABASE'!#REF!</xm:f>
          </x14:formula1>
          <xm:sqref>H6:J6</xm:sqref>
        </x14:dataValidation>
      </x14:dataValidations>
    </ext>
  </extLst>
</worksheet>
</file>

<file path=xl/worksheets/sheet4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35">
    <tabColor theme="5" tint="0.39997558519241921"/>
  </sheetPr>
  <dimension ref="A1:L39"/>
  <sheetViews>
    <sheetView topLeftCell="A16" zoomScaleNormal="100" workbookViewId="0">
      <selection activeCell="G17" sqref="G17"/>
    </sheetView>
  </sheetViews>
  <sheetFormatPr defaultColWidth="8.7109375" defaultRowHeight="15" x14ac:dyDescent="0.25"/>
  <cols>
    <col min="1" max="1" width="2.85546875" style="166" customWidth="1"/>
    <col min="2" max="2" width="2.28515625" style="166" customWidth="1"/>
    <col min="3" max="3" width="25.42578125" style="166" customWidth="1"/>
    <col min="4" max="4" width="2.5703125" style="166" customWidth="1"/>
    <col min="5" max="5" width="30.7109375" style="166" customWidth="1"/>
    <col min="6" max="6" width="5.140625" style="166" customWidth="1"/>
    <col min="7" max="7" width="31.42578125" style="166" customWidth="1"/>
    <col min="8" max="8" width="4" style="166" customWidth="1"/>
    <col min="9" max="16384" width="8.7109375" style="166"/>
  </cols>
  <sheetData>
    <row r="1" spans="1:12" ht="18" x14ac:dyDescent="0.25">
      <c r="A1" s="739" t="s">
        <v>356</v>
      </c>
      <c r="B1" s="739"/>
      <c r="C1" s="739"/>
      <c r="D1" s="739"/>
      <c r="E1" s="739"/>
      <c r="F1" s="739"/>
      <c r="G1" s="739"/>
    </row>
    <row r="2" spans="1:12" ht="18" x14ac:dyDescent="0.25">
      <c r="A2" s="198"/>
      <c r="B2" s="198"/>
      <c r="C2" s="198"/>
      <c r="D2" s="198"/>
      <c r="E2" s="198"/>
      <c r="F2" s="198"/>
      <c r="G2" s="198"/>
    </row>
    <row r="3" spans="1:12" ht="17.25" customHeight="1" x14ac:dyDescent="0.25"/>
    <row r="4" spans="1:12" x14ac:dyDescent="0.25">
      <c r="A4" s="199" t="s">
        <v>357</v>
      </c>
      <c r="B4" s="199"/>
      <c r="C4" s="199"/>
      <c r="D4" s="199"/>
    </row>
    <row r="5" spans="1:12" ht="8.25" customHeight="1" x14ac:dyDescent="0.25">
      <c r="A5" s="199"/>
      <c r="B5" s="199"/>
      <c r="C5" s="199"/>
      <c r="D5" s="199"/>
    </row>
    <row r="6" spans="1:12" x14ac:dyDescent="0.25">
      <c r="B6" s="200"/>
      <c r="C6" s="200" t="s">
        <v>4</v>
      </c>
      <c r="D6" s="201" t="s">
        <v>19</v>
      </c>
      <c r="E6" s="740" t="str">
        <f>SPT!F23</f>
        <v>M. Rico Sadewa</v>
      </c>
      <c r="F6" s="740"/>
      <c r="G6" s="740"/>
      <c r="H6" s="202"/>
      <c r="I6" s="202"/>
      <c r="J6" s="202"/>
      <c r="L6" s="199"/>
    </row>
    <row r="7" spans="1:12" x14ac:dyDescent="0.25">
      <c r="B7" s="200"/>
      <c r="C7" s="200" t="s">
        <v>5</v>
      </c>
      <c r="D7" s="201" t="s">
        <v>19</v>
      </c>
      <c r="E7" s="741" t="str">
        <f>VLOOKUP(E6,DATABASE!B3:C68,2,FALSE)</f>
        <v>-</v>
      </c>
      <c r="F7" s="741"/>
      <c r="G7" s="741"/>
      <c r="H7" s="201"/>
      <c r="I7" s="201"/>
      <c r="J7" s="201"/>
      <c r="L7" s="199"/>
    </row>
    <row r="8" spans="1:12" x14ac:dyDescent="0.25">
      <c r="B8" s="200"/>
      <c r="C8" s="200" t="s">
        <v>6</v>
      </c>
      <c r="D8" s="201" t="s">
        <v>19</v>
      </c>
      <c r="E8" s="741" t="str">
        <f>VLOOKUP(E6,DATABASE!D3:E68,2,FALSE)</f>
        <v>-</v>
      </c>
      <c r="F8" s="741"/>
      <c r="G8" s="741"/>
      <c r="H8" s="201"/>
      <c r="I8" s="201"/>
      <c r="J8" s="201"/>
      <c r="L8" s="199"/>
    </row>
    <row r="9" spans="1:12" x14ac:dyDescent="0.25">
      <c r="B9" s="200"/>
      <c r="C9" s="200" t="s">
        <v>7</v>
      </c>
      <c r="D9" s="201" t="s">
        <v>19</v>
      </c>
      <c r="E9" s="741" t="str">
        <f>VLOOKUP(E6,DATABASE!H3:I68,2,FALSE)</f>
        <v>Staff</v>
      </c>
      <c r="F9" s="741"/>
      <c r="G9" s="741"/>
      <c r="H9" s="201"/>
      <c r="I9" s="201"/>
      <c r="J9" s="201"/>
      <c r="L9" s="199"/>
    </row>
    <row r="10" spans="1:12" ht="10.5" customHeight="1" x14ac:dyDescent="0.25">
      <c r="A10" s="199"/>
      <c r="B10" s="199"/>
      <c r="C10" s="199"/>
      <c r="D10" s="199"/>
      <c r="E10" s="199"/>
      <c r="F10" s="199"/>
    </row>
    <row r="11" spans="1:12" ht="30.75" customHeight="1" x14ac:dyDescent="0.25">
      <c r="A11" s="725" t="s">
        <v>660</v>
      </c>
      <c r="B11" s="725"/>
      <c r="C11" s="725"/>
      <c r="D11" s="725"/>
      <c r="E11" s="725"/>
      <c r="F11" s="725"/>
      <c r="G11" s="725"/>
      <c r="H11" s="725"/>
    </row>
    <row r="12" spans="1:12" ht="30" customHeight="1" x14ac:dyDescent="0.25">
      <c r="A12" s="203" t="s">
        <v>127</v>
      </c>
      <c r="B12" s="725" t="s">
        <v>358</v>
      </c>
      <c r="C12" s="725"/>
      <c r="D12" s="725"/>
      <c r="E12" s="725"/>
      <c r="F12" s="725"/>
      <c r="G12" s="725"/>
      <c r="H12" s="725"/>
    </row>
    <row r="13" spans="1:12" ht="12" customHeight="1" x14ac:dyDescent="0.25">
      <c r="A13" s="204"/>
      <c r="B13" s="201"/>
    </row>
    <row r="14" spans="1:12" ht="22.5" customHeight="1" x14ac:dyDescent="0.25">
      <c r="A14" s="726" t="s">
        <v>242</v>
      </c>
      <c r="B14" s="726"/>
      <c r="C14" s="727" t="s">
        <v>359</v>
      </c>
      <c r="D14" s="728"/>
      <c r="E14" s="729"/>
      <c r="F14" s="727" t="s">
        <v>360</v>
      </c>
      <c r="G14" s="729"/>
      <c r="H14" s="205"/>
      <c r="I14" s="205"/>
    </row>
    <row r="15" spans="1:12" ht="6.75" customHeight="1" x14ac:dyDescent="0.25">
      <c r="A15" s="206"/>
      <c r="B15" s="207"/>
      <c r="C15" s="208"/>
      <c r="D15" s="194"/>
      <c r="E15" s="209"/>
      <c r="F15" s="208"/>
      <c r="G15" s="210"/>
    </row>
    <row r="16" spans="1:12" x14ac:dyDescent="0.25">
      <c r="A16" s="730" t="s">
        <v>127</v>
      </c>
      <c r="B16" s="731"/>
      <c r="C16" s="742" t="str">
        <f>'DPR1'!C16:E17</f>
        <v>Biaya Penginapan Selama 3 Malam</v>
      </c>
      <c r="D16" s="733"/>
      <c r="E16" s="734"/>
      <c r="F16" s="211" t="s">
        <v>362</v>
      </c>
      <c r="G16" s="212">
        <v>723600</v>
      </c>
    </row>
    <row r="17" spans="1:8" x14ac:dyDescent="0.25">
      <c r="A17" s="730"/>
      <c r="B17" s="731"/>
      <c r="C17" s="735"/>
      <c r="D17" s="733"/>
      <c r="E17" s="734"/>
      <c r="F17" s="213"/>
      <c r="G17" s="214"/>
    </row>
    <row r="18" spans="1:8" x14ac:dyDescent="0.25">
      <c r="A18" s="215"/>
      <c r="B18" s="216"/>
      <c r="C18" s="217" t="str">
        <f>RBPD3!C16</f>
        <v>2 Malam x Rp 250.000</v>
      </c>
      <c r="D18" s="218"/>
      <c r="E18" s="214"/>
      <c r="F18" s="213"/>
      <c r="G18" s="214"/>
    </row>
    <row r="19" spans="1:8" x14ac:dyDescent="0.25">
      <c r="A19" s="215"/>
      <c r="B19" s="216"/>
      <c r="C19" s="219"/>
      <c r="D19" s="218"/>
      <c r="E19" s="214"/>
      <c r="F19" s="213"/>
      <c r="G19" s="214"/>
    </row>
    <row r="20" spans="1:8" x14ac:dyDescent="0.25">
      <c r="A20" s="215"/>
      <c r="B20" s="216"/>
      <c r="C20" s="219"/>
      <c r="D20" s="218"/>
      <c r="E20" s="214"/>
      <c r="F20" s="213"/>
      <c r="G20" s="214"/>
    </row>
    <row r="21" spans="1:8" x14ac:dyDescent="0.25">
      <c r="A21" s="215"/>
      <c r="B21" s="216"/>
      <c r="C21" s="219"/>
      <c r="D21" s="218"/>
      <c r="E21" s="214"/>
      <c r="F21" s="213"/>
      <c r="G21" s="214"/>
    </row>
    <row r="22" spans="1:8" x14ac:dyDescent="0.25">
      <c r="A22" s="215"/>
      <c r="B22" s="216"/>
      <c r="C22" s="219"/>
      <c r="D22" s="218"/>
      <c r="E22" s="214"/>
      <c r="F22" s="213"/>
      <c r="G22" s="214"/>
    </row>
    <row r="23" spans="1:8" x14ac:dyDescent="0.25">
      <c r="A23" s="215"/>
      <c r="B23" s="216"/>
      <c r="C23" s="219"/>
      <c r="D23" s="218"/>
      <c r="E23" s="214"/>
      <c r="F23" s="213"/>
      <c r="G23" s="214"/>
    </row>
    <row r="24" spans="1:8" x14ac:dyDescent="0.25">
      <c r="A24" s="215"/>
      <c r="B24" s="216"/>
      <c r="C24" s="219"/>
      <c r="D24" s="218"/>
      <c r="E24" s="214"/>
      <c r="F24" s="213"/>
      <c r="G24" s="214"/>
    </row>
    <row r="25" spans="1:8" x14ac:dyDescent="0.25">
      <c r="A25" s="215"/>
      <c r="B25" s="216"/>
      <c r="C25" s="219"/>
      <c r="D25" s="218"/>
      <c r="E25" s="214"/>
      <c r="F25" s="213"/>
      <c r="G25" s="214"/>
    </row>
    <row r="26" spans="1:8" x14ac:dyDescent="0.25">
      <c r="A26" s="215"/>
      <c r="B26" s="216"/>
      <c r="C26" s="219"/>
      <c r="D26" s="218"/>
      <c r="E26" s="214"/>
      <c r="F26" s="213"/>
      <c r="G26" s="214"/>
    </row>
    <row r="27" spans="1:8" ht="18" customHeight="1" x14ac:dyDescent="0.25">
      <c r="A27" s="220"/>
      <c r="B27" s="221"/>
      <c r="C27" s="222"/>
      <c r="D27" s="223"/>
      <c r="E27" s="224"/>
      <c r="F27" s="225" t="s">
        <v>362</v>
      </c>
      <c r="G27" s="226">
        <f>G16</f>
        <v>723600</v>
      </c>
    </row>
    <row r="28" spans="1:8" x14ac:dyDescent="0.25">
      <c r="A28" s="204"/>
      <c r="B28" s="201"/>
    </row>
    <row r="29" spans="1:8" ht="45.75" customHeight="1" x14ac:dyDescent="0.25">
      <c r="A29" s="203" t="s">
        <v>263</v>
      </c>
      <c r="B29" s="725" t="s">
        <v>363</v>
      </c>
      <c r="C29" s="725"/>
      <c r="D29" s="725"/>
      <c r="E29" s="725"/>
      <c r="F29" s="725"/>
      <c r="G29" s="725"/>
      <c r="H29" s="725"/>
    </row>
    <row r="30" spans="1:8" ht="9" customHeight="1" x14ac:dyDescent="0.25">
      <c r="B30" s="201"/>
    </row>
    <row r="31" spans="1:8" ht="18.75" customHeight="1" x14ac:dyDescent="0.25">
      <c r="B31" s="201" t="s">
        <v>364</v>
      </c>
    </row>
    <row r="33" spans="1:7" x14ac:dyDescent="0.25">
      <c r="C33" s="227" t="s">
        <v>365</v>
      </c>
      <c r="F33" s="736" t="s">
        <v>585</v>
      </c>
      <c r="G33" s="737"/>
    </row>
    <row r="34" spans="1:7" x14ac:dyDescent="0.25">
      <c r="C34" s="228" t="s">
        <v>230</v>
      </c>
      <c r="F34" s="738" t="s">
        <v>366</v>
      </c>
      <c r="G34" s="738"/>
    </row>
    <row r="38" spans="1:7" x14ac:dyDescent="0.25">
      <c r="A38" s="568" t="str">
        <f>'DPR1'!A38:D38</f>
        <v>Farhani Aini, S.Hut</v>
      </c>
      <c r="B38" s="568"/>
      <c r="C38" s="568"/>
      <c r="D38" s="568"/>
      <c r="F38" s="568" t="str">
        <f>E6</f>
        <v>M. Rico Sadewa</v>
      </c>
      <c r="G38" s="568"/>
    </row>
    <row r="39" spans="1:7" x14ac:dyDescent="0.25">
      <c r="A39" s="569" t="str">
        <f>'DPR1'!A39:D39</f>
        <v>NIP. 19610812 198303 1 022</v>
      </c>
      <c r="B39" s="569"/>
      <c r="C39" s="569"/>
      <c r="D39" s="569"/>
      <c r="F39" s="569" t="str">
        <f>VLOOKUP(E6,DATABASE!F3:G68,2,FALSE)</f>
        <v>-</v>
      </c>
      <c r="G39" s="569"/>
    </row>
  </sheetData>
  <mergeCells count="19">
    <mergeCell ref="A11:H11"/>
    <mergeCell ref="A1:G1"/>
    <mergeCell ref="E6:G6"/>
    <mergeCell ref="E7:G7"/>
    <mergeCell ref="E8:G8"/>
    <mergeCell ref="E9:G9"/>
    <mergeCell ref="A39:D39"/>
    <mergeCell ref="F39:G39"/>
    <mergeCell ref="B12:H12"/>
    <mergeCell ref="A14:B14"/>
    <mergeCell ref="C14:E14"/>
    <mergeCell ref="F14:G14"/>
    <mergeCell ref="A16:B17"/>
    <mergeCell ref="C16:E17"/>
    <mergeCell ref="B29:H29"/>
    <mergeCell ref="F33:G33"/>
    <mergeCell ref="F34:G34"/>
    <mergeCell ref="A38:D38"/>
    <mergeCell ref="F38:G38"/>
  </mergeCells>
  <pageMargins left="0.37" right="0.13" top="0.75" bottom="0.75" header="0.3" footer="0.3"/>
  <pageSetup paperSize="5" scale="95" orientation="portrait" r:id="rId1"/>
  <legacyDrawing r:id="rId2"/>
  <extLst>
    <ext xmlns:x14="http://schemas.microsoft.com/office/spreadsheetml/2009/9/main" uri="{CCE6A557-97BC-4b89-ADB6-D9C93CAAB3DF}">
      <x14:dataValidations xmlns:xm="http://schemas.microsoft.com/office/excel/2006/main" count="2">
        <x14:dataValidation type="list" allowBlank="1" showInputMessage="1" xr:uid="{00000000-0002-0000-2B00-000000000000}">
          <x14:formula1>
            <xm:f>'D:\FILE KPHP BERAU BARAT\2019\KEGIATAN KPHP BERAU BARAT 2019\02. FEBRUARI\2. SPJ BIMTEK TEPRA BALIKPAPAN 04-07\[DPR Balikpapan.xlsx]DATABASE'!#REF!</xm:f>
          </x14:formula1>
          <xm:sqref>H6:J6</xm:sqref>
        </x14:dataValidation>
        <x14:dataValidation type="list" allowBlank="1" showInputMessage="1" xr:uid="{00000000-0002-0000-2B00-000001000000}">
          <x14:formula1>
            <xm:f>'D:\FILE KPHP BERAU BARAT\2019\KEGIATAN KPHP BERAU BARAT 2019\SPJ EDIT 2019\[4. DPR .xlsx]DATABASE'!#REF!</xm:f>
          </x14:formula1>
          <xm:sqref>E6:G6</xm:sqref>
        </x14:dataValidation>
      </x14:dataValidations>
    </ext>
  </extLst>
</worksheet>
</file>

<file path=xl/worksheets/sheet4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36">
    <tabColor theme="5" tint="0.39997558519241921"/>
  </sheetPr>
  <dimension ref="A1:L39"/>
  <sheetViews>
    <sheetView workbookViewId="0">
      <selection activeCell="M7" sqref="M7"/>
    </sheetView>
  </sheetViews>
  <sheetFormatPr defaultColWidth="8.7109375" defaultRowHeight="15" x14ac:dyDescent="0.25"/>
  <cols>
    <col min="1" max="1" width="2.85546875" style="166" customWidth="1"/>
    <col min="2" max="2" width="2.28515625" style="166" customWidth="1"/>
    <col min="3" max="3" width="25.42578125" style="166" customWidth="1"/>
    <col min="4" max="4" width="2.5703125" style="166" customWidth="1"/>
    <col min="5" max="5" width="30.7109375" style="166" customWidth="1"/>
    <col min="6" max="6" width="5.140625" style="166" customWidth="1"/>
    <col min="7" max="7" width="31.42578125" style="166" customWidth="1"/>
    <col min="8" max="8" width="4" style="166" customWidth="1"/>
    <col min="9" max="16384" width="8.7109375" style="166"/>
  </cols>
  <sheetData>
    <row r="1" spans="1:12" ht="18" x14ac:dyDescent="0.25">
      <c r="A1" s="739" t="s">
        <v>356</v>
      </c>
      <c r="B1" s="739"/>
      <c r="C1" s="739"/>
      <c r="D1" s="739"/>
      <c r="E1" s="739"/>
      <c r="F1" s="739"/>
      <c r="G1" s="739"/>
    </row>
    <row r="2" spans="1:12" ht="18" x14ac:dyDescent="0.25">
      <c r="A2" s="198"/>
      <c r="B2" s="198"/>
      <c r="C2" s="198"/>
      <c r="D2" s="198"/>
      <c r="E2" s="198"/>
      <c r="F2" s="198"/>
      <c r="G2" s="198"/>
    </row>
    <row r="3" spans="1:12" ht="17.25" customHeight="1" x14ac:dyDescent="0.25"/>
    <row r="4" spans="1:12" x14ac:dyDescent="0.25">
      <c r="A4" s="199" t="s">
        <v>357</v>
      </c>
      <c r="B4" s="199"/>
      <c r="C4" s="199"/>
      <c r="D4" s="199"/>
    </row>
    <row r="5" spans="1:12" ht="8.25" customHeight="1" x14ac:dyDescent="0.25">
      <c r="A5" s="199"/>
      <c r="B5" s="199"/>
      <c r="C5" s="199"/>
      <c r="D5" s="199"/>
    </row>
    <row r="6" spans="1:12" x14ac:dyDescent="0.25">
      <c r="B6" s="200"/>
      <c r="C6" s="200" t="s">
        <v>4</v>
      </c>
      <c r="D6" s="201" t="s">
        <v>19</v>
      </c>
      <c r="E6" s="740" t="str">
        <f>SPT!F27</f>
        <v>M. Rico Sadewa</v>
      </c>
      <c r="F6" s="740"/>
      <c r="G6" s="740"/>
      <c r="H6" s="202"/>
      <c r="I6" s="202"/>
      <c r="J6" s="202"/>
      <c r="L6" s="199"/>
    </row>
    <row r="7" spans="1:12" x14ac:dyDescent="0.25">
      <c r="B7" s="200"/>
      <c r="C7" s="200" t="s">
        <v>5</v>
      </c>
      <c r="D7" s="201" t="s">
        <v>19</v>
      </c>
      <c r="E7" s="741" t="str">
        <f>VLOOKUP(E6,DATABASE!B3:C68,2,FALSE)</f>
        <v>-</v>
      </c>
      <c r="F7" s="741"/>
      <c r="G7" s="741"/>
      <c r="H7" s="201"/>
      <c r="I7" s="201"/>
      <c r="J7" s="201"/>
      <c r="L7" s="199"/>
    </row>
    <row r="8" spans="1:12" x14ac:dyDescent="0.25">
      <c r="B8" s="200"/>
      <c r="C8" s="200" t="s">
        <v>6</v>
      </c>
      <c r="D8" s="201" t="s">
        <v>19</v>
      </c>
      <c r="E8" s="741" t="str">
        <f>VLOOKUP(E6,DATABASE!D3:E68,2,FALSE)</f>
        <v>-</v>
      </c>
      <c r="F8" s="741"/>
      <c r="G8" s="741"/>
      <c r="H8" s="201"/>
      <c r="I8" s="201"/>
      <c r="J8" s="201"/>
      <c r="L8" s="199"/>
    </row>
    <row r="9" spans="1:12" x14ac:dyDescent="0.25">
      <c r="B9" s="200"/>
      <c r="C9" s="200" t="s">
        <v>7</v>
      </c>
      <c r="D9" s="201" t="s">
        <v>19</v>
      </c>
      <c r="E9" s="741" t="str">
        <f>VLOOKUP(E6,DATABASE!H3:I68,2,FALSE)</f>
        <v>Staff</v>
      </c>
      <c r="F9" s="741"/>
      <c r="G9" s="741"/>
      <c r="H9" s="201"/>
      <c r="I9" s="201"/>
      <c r="J9" s="201"/>
      <c r="L9" s="199"/>
    </row>
    <row r="10" spans="1:12" ht="10.5" customHeight="1" x14ac:dyDescent="0.25">
      <c r="A10" s="199"/>
      <c r="B10" s="199"/>
      <c r="C10" s="199"/>
      <c r="D10" s="199"/>
      <c r="E10" s="199"/>
      <c r="F10" s="199"/>
    </row>
    <row r="11" spans="1:12" ht="30.75" customHeight="1" x14ac:dyDescent="0.25">
      <c r="A11" s="725" t="s">
        <v>667</v>
      </c>
      <c r="B11" s="725"/>
      <c r="C11" s="725"/>
      <c r="D11" s="725"/>
      <c r="E11" s="725"/>
      <c r="F11" s="725"/>
      <c r="G11" s="725"/>
      <c r="H11" s="725"/>
    </row>
    <row r="12" spans="1:12" ht="30" customHeight="1" x14ac:dyDescent="0.25">
      <c r="A12" s="203" t="s">
        <v>127</v>
      </c>
      <c r="B12" s="725" t="s">
        <v>358</v>
      </c>
      <c r="C12" s="725"/>
      <c r="D12" s="725"/>
      <c r="E12" s="725"/>
      <c r="F12" s="725"/>
      <c r="G12" s="725"/>
      <c r="H12" s="725"/>
    </row>
    <row r="13" spans="1:12" ht="12" customHeight="1" x14ac:dyDescent="0.25">
      <c r="A13" s="204"/>
      <c r="B13" s="201"/>
    </row>
    <row r="14" spans="1:12" ht="22.5" customHeight="1" x14ac:dyDescent="0.25">
      <c r="A14" s="726" t="s">
        <v>242</v>
      </c>
      <c r="B14" s="726"/>
      <c r="C14" s="727" t="s">
        <v>359</v>
      </c>
      <c r="D14" s="728"/>
      <c r="E14" s="729"/>
      <c r="F14" s="727" t="s">
        <v>360</v>
      </c>
      <c r="G14" s="729"/>
      <c r="H14" s="205"/>
      <c r="I14" s="205"/>
    </row>
    <row r="15" spans="1:12" ht="6.75" customHeight="1" x14ac:dyDescent="0.25">
      <c r="A15" s="206"/>
      <c r="B15" s="207"/>
      <c r="C15" s="208"/>
      <c r="D15" s="194"/>
      <c r="E15" s="209"/>
      <c r="F15" s="208"/>
      <c r="G15" s="210"/>
    </row>
    <row r="16" spans="1:12" x14ac:dyDescent="0.25">
      <c r="A16" s="730" t="s">
        <v>127</v>
      </c>
      <c r="B16" s="731"/>
      <c r="C16" s="742" t="str">
        <f>'DPR1'!C16:E17</f>
        <v>Biaya Penginapan Selama 3 Malam</v>
      </c>
      <c r="D16" s="733"/>
      <c r="E16" s="734"/>
      <c r="F16" s="211" t="s">
        <v>362</v>
      </c>
      <c r="G16" s="212">
        <f>RBPD1!K16</f>
        <v>500000</v>
      </c>
    </row>
    <row r="17" spans="1:8" x14ac:dyDescent="0.25">
      <c r="A17" s="730"/>
      <c r="B17" s="731"/>
      <c r="C17" s="735"/>
      <c r="D17" s="733"/>
      <c r="E17" s="734"/>
      <c r="F17" s="213"/>
      <c r="G17" s="214"/>
    </row>
    <row r="18" spans="1:8" x14ac:dyDescent="0.25">
      <c r="A18" s="215"/>
      <c r="B18" s="216"/>
      <c r="C18" s="217" t="str">
        <f>RBPD4!C16</f>
        <v>2 malam x Rp 804.000 x 30%</v>
      </c>
      <c r="D18" s="218"/>
      <c r="E18" s="214"/>
      <c r="F18" s="213"/>
      <c r="G18" s="214"/>
    </row>
    <row r="19" spans="1:8" x14ac:dyDescent="0.25">
      <c r="A19" s="215"/>
      <c r="B19" s="216"/>
      <c r="C19" s="219"/>
      <c r="D19" s="218"/>
      <c r="E19" s="214"/>
      <c r="F19" s="213"/>
      <c r="G19" s="214"/>
    </row>
    <row r="20" spans="1:8" x14ac:dyDescent="0.25">
      <c r="A20" s="215"/>
      <c r="B20" s="216"/>
      <c r="C20" s="219"/>
      <c r="D20" s="218"/>
      <c r="E20" s="214"/>
      <c r="F20" s="213"/>
      <c r="G20" s="214"/>
    </row>
    <row r="21" spans="1:8" x14ac:dyDescent="0.25">
      <c r="A21" s="215"/>
      <c r="B21" s="216"/>
      <c r="C21" s="219"/>
      <c r="D21" s="218"/>
      <c r="E21" s="214"/>
      <c r="F21" s="213"/>
      <c r="G21" s="214"/>
    </row>
    <row r="22" spans="1:8" x14ac:dyDescent="0.25">
      <c r="A22" s="215"/>
      <c r="B22" s="216"/>
      <c r="C22" s="219"/>
      <c r="D22" s="218"/>
      <c r="E22" s="214"/>
      <c r="F22" s="213"/>
      <c r="G22" s="214"/>
    </row>
    <row r="23" spans="1:8" x14ac:dyDescent="0.25">
      <c r="A23" s="215"/>
      <c r="B23" s="216"/>
      <c r="C23" s="219"/>
      <c r="D23" s="218"/>
      <c r="E23" s="214"/>
      <c r="F23" s="213"/>
      <c r="G23" s="214"/>
    </row>
    <row r="24" spans="1:8" x14ac:dyDescent="0.25">
      <c r="A24" s="215"/>
      <c r="B24" s="216"/>
      <c r="C24" s="219"/>
      <c r="D24" s="218"/>
      <c r="E24" s="214"/>
      <c r="F24" s="213"/>
      <c r="G24" s="214"/>
    </row>
    <row r="25" spans="1:8" x14ac:dyDescent="0.25">
      <c r="A25" s="215"/>
      <c r="B25" s="216"/>
      <c r="C25" s="219"/>
      <c r="D25" s="218"/>
      <c r="E25" s="214"/>
      <c r="F25" s="213"/>
      <c r="G25" s="214"/>
    </row>
    <row r="26" spans="1:8" x14ac:dyDescent="0.25">
      <c r="A26" s="215"/>
      <c r="B26" s="216"/>
      <c r="C26" s="219"/>
      <c r="D26" s="218"/>
      <c r="E26" s="214"/>
      <c r="F26" s="213"/>
      <c r="G26" s="214"/>
    </row>
    <row r="27" spans="1:8" ht="18" customHeight="1" x14ac:dyDescent="0.25">
      <c r="A27" s="220"/>
      <c r="B27" s="221"/>
      <c r="C27" s="222"/>
      <c r="D27" s="223"/>
      <c r="E27" s="224"/>
      <c r="F27" s="225" t="s">
        <v>362</v>
      </c>
      <c r="G27" s="226">
        <f>G16</f>
        <v>500000</v>
      </c>
    </row>
    <row r="28" spans="1:8" x14ac:dyDescent="0.25">
      <c r="A28" s="204"/>
      <c r="B28" s="201"/>
    </row>
    <row r="29" spans="1:8" ht="45.75" customHeight="1" x14ac:dyDescent="0.25">
      <c r="A29" s="203" t="s">
        <v>263</v>
      </c>
      <c r="B29" s="725" t="s">
        <v>363</v>
      </c>
      <c r="C29" s="725"/>
      <c r="D29" s="725"/>
      <c r="E29" s="725"/>
      <c r="F29" s="725"/>
      <c r="G29" s="725"/>
      <c r="H29" s="725"/>
    </row>
    <row r="30" spans="1:8" ht="9" customHeight="1" x14ac:dyDescent="0.25">
      <c r="B30" s="201"/>
    </row>
    <row r="31" spans="1:8" ht="18.75" customHeight="1" x14ac:dyDescent="0.25">
      <c r="B31" s="201" t="s">
        <v>364</v>
      </c>
    </row>
    <row r="33" spans="1:7" x14ac:dyDescent="0.25">
      <c r="C33" s="227" t="s">
        <v>365</v>
      </c>
      <c r="F33" s="736" t="s">
        <v>585</v>
      </c>
      <c r="G33" s="737"/>
    </row>
    <row r="34" spans="1:7" x14ac:dyDescent="0.25">
      <c r="C34" s="228" t="s">
        <v>230</v>
      </c>
      <c r="F34" s="738" t="s">
        <v>366</v>
      </c>
      <c r="G34" s="738"/>
    </row>
    <row r="38" spans="1:7" x14ac:dyDescent="0.25">
      <c r="A38" s="568" t="str">
        <f>'DPR1'!A38:D38</f>
        <v>Farhani Aini, S.Hut</v>
      </c>
      <c r="B38" s="568"/>
      <c r="C38" s="568"/>
      <c r="D38" s="568"/>
      <c r="F38" s="568" t="str">
        <f>E6</f>
        <v>M. Rico Sadewa</v>
      </c>
      <c r="G38" s="568"/>
    </row>
    <row r="39" spans="1:7" x14ac:dyDescent="0.25">
      <c r="A39" s="569" t="str">
        <f>'DPR1'!A39:D39</f>
        <v>NIP. 19610812 198303 1 022</v>
      </c>
      <c r="B39" s="569"/>
      <c r="C39" s="569"/>
      <c r="D39" s="569"/>
      <c r="F39" s="569" t="str">
        <f>VLOOKUP(E6,DATABASE!F3:G68,2,FALSE)</f>
        <v>-</v>
      </c>
      <c r="G39" s="569"/>
    </row>
  </sheetData>
  <mergeCells count="19">
    <mergeCell ref="A11:H11"/>
    <mergeCell ref="A1:G1"/>
    <mergeCell ref="E6:G6"/>
    <mergeCell ref="E7:G7"/>
    <mergeCell ref="E8:G8"/>
    <mergeCell ref="E9:G9"/>
    <mergeCell ref="A39:D39"/>
    <mergeCell ref="F39:G39"/>
    <mergeCell ref="B12:H12"/>
    <mergeCell ref="A14:B14"/>
    <mergeCell ref="C14:E14"/>
    <mergeCell ref="F14:G14"/>
    <mergeCell ref="A16:B17"/>
    <mergeCell ref="C16:E17"/>
    <mergeCell ref="B29:H29"/>
    <mergeCell ref="F33:G33"/>
    <mergeCell ref="F34:G34"/>
    <mergeCell ref="A38:D38"/>
    <mergeCell ref="F38:G38"/>
  </mergeCells>
  <pageMargins left="0.37" right="0.13" top="0.75" bottom="0.75" header="0.3" footer="0.3"/>
  <pageSetup paperSize="5" scale="95" orientation="portrait" r:id="rId1"/>
  <legacyDrawing r:id="rId2"/>
  <extLst>
    <ext xmlns:x14="http://schemas.microsoft.com/office/spreadsheetml/2009/9/main" uri="{CCE6A557-97BC-4b89-ADB6-D9C93CAAB3DF}">
      <x14:dataValidations xmlns:xm="http://schemas.microsoft.com/office/excel/2006/main" count="2">
        <x14:dataValidation type="list" allowBlank="1" showInputMessage="1" xr:uid="{00000000-0002-0000-2C00-000000000000}">
          <x14:formula1>
            <xm:f>'D:\FILE KPHP BERAU BARAT\2019\KEGIATAN KPHP BERAU BARAT 2019\SPJ EDIT 2019\[4. DPR .xlsx]DATABASE'!#REF!</xm:f>
          </x14:formula1>
          <xm:sqref>E6:G6</xm:sqref>
        </x14:dataValidation>
        <x14:dataValidation type="list" allowBlank="1" showInputMessage="1" xr:uid="{00000000-0002-0000-2C00-000001000000}">
          <x14:formula1>
            <xm:f>'D:\FILE KPHP BERAU BARAT\2019\KEGIATAN KPHP BERAU BARAT 2019\02. FEBRUARI\2. SPJ BIMTEK TEPRA BALIKPAPAN 04-07\[DPR Balikpapan.xlsx]DATABASE'!#REF!</xm:f>
          </x14:formula1>
          <xm:sqref>H6:J6</xm:sqref>
        </x14:dataValidation>
      </x14:dataValidations>
    </ext>
  </extLst>
</worksheet>
</file>

<file path=xl/worksheets/sheet4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37">
    <tabColor theme="5" tint="0.39997558519241921"/>
  </sheetPr>
  <dimension ref="A1:L39"/>
  <sheetViews>
    <sheetView topLeftCell="A12" workbookViewId="0">
      <selection activeCell="F33" sqref="F33:G33"/>
    </sheetView>
  </sheetViews>
  <sheetFormatPr defaultColWidth="8.7109375" defaultRowHeight="15" x14ac:dyDescent="0.25"/>
  <cols>
    <col min="1" max="1" width="2.85546875" style="166" customWidth="1"/>
    <col min="2" max="2" width="2.28515625" style="166" customWidth="1"/>
    <col min="3" max="3" width="25.42578125" style="166" customWidth="1"/>
    <col min="4" max="4" width="2.5703125" style="166" customWidth="1"/>
    <col min="5" max="5" width="30.7109375" style="166" customWidth="1"/>
    <col min="6" max="6" width="5.140625" style="166" customWidth="1"/>
    <col min="7" max="7" width="31.42578125" style="166" customWidth="1"/>
    <col min="8" max="8" width="4" style="166" customWidth="1"/>
    <col min="9" max="16384" width="8.7109375" style="166"/>
  </cols>
  <sheetData>
    <row r="1" spans="1:12" ht="18" x14ac:dyDescent="0.25">
      <c r="A1" s="739" t="s">
        <v>356</v>
      </c>
      <c r="B1" s="739"/>
      <c r="C1" s="739"/>
      <c r="D1" s="739"/>
      <c r="E1" s="739"/>
      <c r="F1" s="739"/>
      <c r="G1" s="739"/>
    </row>
    <row r="2" spans="1:12" ht="18" x14ac:dyDescent="0.25">
      <c r="A2" s="198"/>
      <c r="B2" s="198"/>
      <c r="C2" s="198"/>
      <c r="D2" s="198"/>
      <c r="E2" s="198"/>
      <c r="F2" s="198"/>
      <c r="G2" s="198"/>
    </row>
    <row r="3" spans="1:12" ht="17.25" customHeight="1" x14ac:dyDescent="0.25"/>
    <row r="4" spans="1:12" x14ac:dyDescent="0.25">
      <c r="A4" s="199" t="s">
        <v>357</v>
      </c>
      <c r="B4" s="199"/>
      <c r="C4" s="199"/>
      <c r="D4" s="199"/>
    </row>
    <row r="5" spans="1:12" ht="8.25" customHeight="1" x14ac:dyDescent="0.25">
      <c r="A5" s="199"/>
      <c r="B5" s="199"/>
      <c r="C5" s="199"/>
      <c r="D5" s="199"/>
    </row>
    <row r="6" spans="1:12" x14ac:dyDescent="0.25">
      <c r="B6" s="200"/>
      <c r="C6" s="200" t="s">
        <v>4</v>
      </c>
      <c r="D6" s="201" t="s">
        <v>19</v>
      </c>
      <c r="E6" s="740" t="e">
        <f>SPT!#REF!</f>
        <v>#REF!</v>
      </c>
      <c r="F6" s="740"/>
      <c r="G6" s="740"/>
      <c r="H6" s="202"/>
      <c r="I6" s="202"/>
      <c r="J6" s="202"/>
      <c r="L6" s="199"/>
    </row>
    <row r="7" spans="1:12" x14ac:dyDescent="0.25">
      <c r="B7" s="200"/>
      <c r="C7" s="200" t="s">
        <v>5</v>
      </c>
      <c r="D7" s="201" t="s">
        <v>19</v>
      </c>
      <c r="E7" s="741" t="e">
        <f>VLOOKUP(E6,DATABASE!B3:C68,2,FALSE)</f>
        <v>#REF!</v>
      </c>
      <c r="F7" s="741"/>
      <c r="G7" s="741"/>
      <c r="H7" s="201"/>
      <c r="I7" s="201"/>
      <c r="J7" s="201"/>
      <c r="L7" s="199"/>
    </row>
    <row r="8" spans="1:12" x14ac:dyDescent="0.25">
      <c r="B8" s="200"/>
      <c r="C8" s="200" t="s">
        <v>6</v>
      </c>
      <c r="D8" s="201" t="s">
        <v>19</v>
      </c>
      <c r="E8" s="741" t="e">
        <f>VLOOKUP(E6,DATABASE!D3:E68,2,FALSE)</f>
        <v>#REF!</v>
      </c>
      <c r="F8" s="741"/>
      <c r="G8" s="741"/>
      <c r="H8" s="201"/>
      <c r="I8" s="201"/>
      <c r="J8" s="201"/>
      <c r="L8" s="199"/>
    </row>
    <row r="9" spans="1:12" x14ac:dyDescent="0.25">
      <c r="B9" s="200"/>
      <c r="C9" s="200" t="s">
        <v>7</v>
      </c>
      <c r="D9" s="201" t="s">
        <v>19</v>
      </c>
      <c r="E9" s="741" t="e">
        <f>VLOOKUP(E6,DATABASE!H3:I68,2,FALSE)</f>
        <v>#REF!</v>
      </c>
      <c r="F9" s="741"/>
      <c r="G9" s="741"/>
      <c r="H9" s="201"/>
      <c r="I9" s="201"/>
      <c r="J9" s="201"/>
      <c r="L9" s="199"/>
    </row>
    <row r="10" spans="1:12" ht="10.5" customHeight="1" x14ac:dyDescent="0.25">
      <c r="A10" s="199"/>
      <c r="B10" s="199"/>
      <c r="C10" s="199"/>
      <c r="D10" s="199"/>
      <c r="E10" s="199"/>
      <c r="F10" s="199"/>
    </row>
    <row r="11" spans="1:12" ht="30.75" customHeight="1" x14ac:dyDescent="0.25">
      <c r="A11" s="725" t="s">
        <v>509</v>
      </c>
      <c r="B11" s="725"/>
      <c r="C11" s="725"/>
      <c r="D11" s="725"/>
      <c r="E11" s="725"/>
      <c r="F11" s="725"/>
      <c r="G11" s="725"/>
      <c r="H11" s="725"/>
    </row>
    <row r="12" spans="1:12" ht="30" customHeight="1" x14ac:dyDescent="0.25">
      <c r="A12" s="203" t="s">
        <v>127</v>
      </c>
      <c r="B12" s="725" t="s">
        <v>358</v>
      </c>
      <c r="C12" s="725"/>
      <c r="D12" s="725"/>
      <c r="E12" s="725"/>
      <c r="F12" s="725"/>
      <c r="G12" s="725"/>
      <c r="H12" s="725"/>
    </row>
    <row r="13" spans="1:12" ht="12" customHeight="1" x14ac:dyDescent="0.25">
      <c r="A13" s="204"/>
      <c r="B13" s="201"/>
    </row>
    <row r="14" spans="1:12" ht="22.5" customHeight="1" x14ac:dyDescent="0.25">
      <c r="A14" s="726" t="s">
        <v>242</v>
      </c>
      <c r="B14" s="726"/>
      <c r="C14" s="727" t="s">
        <v>359</v>
      </c>
      <c r="D14" s="728"/>
      <c r="E14" s="729"/>
      <c r="F14" s="727" t="s">
        <v>360</v>
      </c>
      <c r="G14" s="729"/>
      <c r="H14" s="205"/>
      <c r="I14" s="205"/>
    </row>
    <row r="15" spans="1:12" ht="6.75" customHeight="1" x14ac:dyDescent="0.25">
      <c r="A15" s="206"/>
      <c r="B15" s="207"/>
      <c r="C15" s="208"/>
      <c r="D15" s="194"/>
      <c r="E15" s="209"/>
      <c r="F15" s="208"/>
      <c r="G15" s="210"/>
    </row>
    <row r="16" spans="1:12" x14ac:dyDescent="0.25">
      <c r="A16" s="730" t="s">
        <v>127</v>
      </c>
      <c r="B16" s="731"/>
      <c r="C16" s="742" t="s">
        <v>361</v>
      </c>
      <c r="D16" s="733"/>
      <c r="E16" s="734"/>
      <c r="F16" s="211" t="s">
        <v>362</v>
      </c>
      <c r="G16" s="212">
        <f>RBPD1!K16</f>
        <v>500000</v>
      </c>
    </row>
    <row r="17" spans="1:8" x14ac:dyDescent="0.25">
      <c r="A17" s="730"/>
      <c r="B17" s="731"/>
      <c r="C17" s="735"/>
      <c r="D17" s="733"/>
      <c r="E17" s="734"/>
      <c r="F17" s="213"/>
      <c r="G17" s="214"/>
    </row>
    <row r="18" spans="1:8" x14ac:dyDescent="0.25">
      <c r="A18" s="215"/>
      <c r="B18" s="216"/>
      <c r="C18" s="217" t="str">
        <f>RBPD5!C16</f>
        <v>3 malam x Rp 300.000 x 30%</v>
      </c>
      <c r="D18" s="218"/>
      <c r="E18" s="214"/>
      <c r="F18" s="213"/>
      <c r="G18" s="214"/>
    </row>
    <row r="19" spans="1:8" x14ac:dyDescent="0.25">
      <c r="A19" s="215"/>
      <c r="B19" s="216"/>
      <c r="C19" s="219"/>
      <c r="D19" s="218"/>
      <c r="E19" s="214"/>
      <c r="F19" s="213"/>
      <c r="G19" s="214"/>
    </row>
    <row r="20" spans="1:8" x14ac:dyDescent="0.25">
      <c r="A20" s="215"/>
      <c r="B20" s="216"/>
      <c r="C20" s="219"/>
      <c r="D20" s="218"/>
      <c r="E20" s="214"/>
      <c r="F20" s="213"/>
      <c r="G20" s="214"/>
    </row>
    <row r="21" spans="1:8" x14ac:dyDescent="0.25">
      <c r="A21" s="215"/>
      <c r="B21" s="216"/>
      <c r="C21" s="219"/>
      <c r="D21" s="218"/>
      <c r="E21" s="214"/>
      <c r="F21" s="213"/>
      <c r="G21" s="214"/>
    </row>
    <row r="22" spans="1:8" x14ac:dyDescent="0.25">
      <c r="A22" s="215"/>
      <c r="B22" s="216"/>
      <c r="C22" s="219"/>
      <c r="D22" s="218"/>
      <c r="E22" s="214"/>
      <c r="F22" s="213"/>
      <c r="G22" s="214"/>
    </row>
    <row r="23" spans="1:8" x14ac:dyDescent="0.25">
      <c r="A23" s="215"/>
      <c r="B23" s="216"/>
      <c r="C23" s="219"/>
      <c r="D23" s="218"/>
      <c r="E23" s="214"/>
      <c r="F23" s="213"/>
      <c r="G23" s="214"/>
    </row>
    <row r="24" spans="1:8" x14ac:dyDescent="0.25">
      <c r="A24" s="215"/>
      <c r="B24" s="216"/>
      <c r="C24" s="219"/>
      <c r="D24" s="218"/>
      <c r="E24" s="214"/>
      <c r="F24" s="213"/>
      <c r="G24" s="214"/>
    </row>
    <row r="25" spans="1:8" x14ac:dyDescent="0.25">
      <c r="A25" s="215"/>
      <c r="B25" s="216"/>
      <c r="C25" s="219"/>
      <c r="D25" s="218"/>
      <c r="E25" s="214"/>
      <c r="F25" s="213"/>
      <c r="G25" s="214"/>
    </row>
    <row r="26" spans="1:8" x14ac:dyDescent="0.25">
      <c r="A26" s="215"/>
      <c r="B26" s="216"/>
      <c r="C26" s="219"/>
      <c r="D26" s="218"/>
      <c r="E26" s="214"/>
      <c r="F26" s="213"/>
      <c r="G26" s="214"/>
    </row>
    <row r="27" spans="1:8" ht="18" customHeight="1" x14ac:dyDescent="0.25">
      <c r="A27" s="220"/>
      <c r="B27" s="221"/>
      <c r="C27" s="222"/>
      <c r="D27" s="223"/>
      <c r="E27" s="224"/>
      <c r="F27" s="225" t="s">
        <v>362</v>
      </c>
      <c r="G27" s="226">
        <f>G16</f>
        <v>500000</v>
      </c>
    </row>
    <row r="28" spans="1:8" x14ac:dyDescent="0.25">
      <c r="A28" s="204"/>
      <c r="B28" s="201"/>
    </row>
    <row r="29" spans="1:8" ht="45.75" customHeight="1" x14ac:dyDescent="0.25">
      <c r="A29" s="203" t="s">
        <v>263</v>
      </c>
      <c r="B29" s="725" t="s">
        <v>363</v>
      </c>
      <c r="C29" s="725"/>
      <c r="D29" s="725"/>
      <c r="E29" s="725"/>
      <c r="F29" s="725"/>
      <c r="G29" s="725"/>
      <c r="H29" s="725"/>
    </row>
    <row r="30" spans="1:8" ht="9" customHeight="1" x14ac:dyDescent="0.25">
      <c r="B30" s="201"/>
    </row>
    <row r="31" spans="1:8" ht="18.75" customHeight="1" x14ac:dyDescent="0.25">
      <c r="B31" s="201" t="s">
        <v>364</v>
      </c>
    </row>
    <row r="33" spans="1:7" x14ac:dyDescent="0.25">
      <c r="C33" s="227" t="s">
        <v>365</v>
      </c>
      <c r="F33" s="736" t="s">
        <v>585</v>
      </c>
      <c r="G33" s="737"/>
    </row>
    <row r="34" spans="1:7" x14ac:dyDescent="0.25">
      <c r="C34" s="228" t="s">
        <v>230</v>
      </c>
      <c r="F34" s="738" t="s">
        <v>366</v>
      </c>
      <c r="G34" s="738"/>
    </row>
    <row r="38" spans="1:7" x14ac:dyDescent="0.25">
      <c r="A38" s="568" t="str">
        <f>'DPR1'!A38:D38</f>
        <v>Farhani Aini, S.Hut</v>
      </c>
      <c r="B38" s="568"/>
      <c r="C38" s="568"/>
      <c r="D38" s="568"/>
      <c r="F38" s="568" t="e">
        <f>E6</f>
        <v>#REF!</v>
      </c>
      <c r="G38" s="568"/>
    </row>
    <row r="39" spans="1:7" x14ac:dyDescent="0.25">
      <c r="A39" s="569" t="str">
        <f>'DPR1'!A39:D39</f>
        <v>NIP. 19610812 198303 1 022</v>
      </c>
      <c r="B39" s="569"/>
      <c r="C39" s="569"/>
      <c r="D39" s="569"/>
      <c r="F39" s="569" t="e">
        <f>VLOOKUP(E6,DATABASE!F3:G68,2,FALSE)</f>
        <v>#REF!</v>
      </c>
      <c r="G39" s="569"/>
    </row>
  </sheetData>
  <mergeCells count="19">
    <mergeCell ref="A11:H11"/>
    <mergeCell ref="A1:G1"/>
    <mergeCell ref="E6:G6"/>
    <mergeCell ref="E7:G7"/>
    <mergeCell ref="E8:G8"/>
    <mergeCell ref="E9:G9"/>
    <mergeCell ref="A39:D39"/>
    <mergeCell ref="F39:G39"/>
    <mergeCell ref="B12:H12"/>
    <mergeCell ref="A14:B14"/>
    <mergeCell ref="C14:E14"/>
    <mergeCell ref="F14:G14"/>
    <mergeCell ref="A16:B17"/>
    <mergeCell ref="C16:E17"/>
    <mergeCell ref="B29:H29"/>
    <mergeCell ref="F33:G33"/>
    <mergeCell ref="F34:G34"/>
    <mergeCell ref="A38:D38"/>
    <mergeCell ref="F38:G38"/>
  </mergeCells>
  <pageMargins left="0.37" right="0.13" top="0.75" bottom="0.75" header="0.3" footer="0.3"/>
  <pageSetup paperSize="5" scale="95" orientation="portrait" r:id="rId1"/>
  <legacyDrawing r:id="rId2"/>
  <extLst>
    <ext xmlns:x14="http://schemas.microsoft.com/office/spreadsheetml/2009/9/main" uri="{CCE6A557-97BC-4b89-ADB6-D9C93CAAB3DF}">
      <x14:dataValidations xmlns:xm="http://schemas.microsoft.com/office/excel/2006/main" count="2">
        <x14:dataValidation type="list" allowBlank="1" showInputMessage="1" xr:uid="{00000000-0002-0000-2D00-000000000000}">
          <x14:formula1>
            <xm:f>'D:\FILE KPHP BERAU BARAT\2019\KEGIATAN KPHP BERAU BARAT 2019\SPJ EDIT 2019\[4. DPR .xlsx]DATABASE'!#REF!</xm:f>
          </x14:formula1>
          <xm:sqref>E6:G6</xm:sqref>
        </x14:dataValidation>
        <x14:dataValidation type="list" allowBlank="1" showInputMessage="1" xr:uid="{00000000-0002-0000-2D00-000001000000}">
          <x14:formula1>
            <xm:f>'D:\FILE KPHP BERAU BARAT\2019\KEGIATAN KPHP BERAU BARAT 2019\02. FEBRUARI\2. SPJ BIMTEK TEPRA BALIKPAPAN 04-07\[DPR Balikpapan.xlsx]DATABASE'!#REF!</xm:f>
          </x14:formula1>
          <xm:sqref>H6:J6</xm:sqref>
        </x14:dataValidation>
      </x14:dataValidations>
    </ext>
  </extLst>
</worksheet>
</file>

<file path=xl/worksheets/sheet4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38">
    <tabColor theme="5" tint="0.39997558519241921"/>
  </sheetPr>
  <dimension ref="A1:L39"/>
  <sheetViews>
    <sheetView topLeftCell="A13" workbookViewId="0">
      <selection activeCell="A40" sqref="A40"/>
    </sheetView>
  </sheetViews>
  <sheetFormatPr defaultColWidth="8.7109375" defaultRowHeight="15" x14ac:dyDescent="0.25"/>
  <cols>
    <col min="1" max="1" width="2.85546875" style="166" customWidth="1"/>
    <col min="2" max="2" width="2.28515625" style="166" customWidth="1"/>
    <col min="3" max="3" width="25.42578125" style="166" customWidth="1"/>
    <col min="4" max="4" width="2.5703125" style="166" customWidth="1"/>
    <col min="5" max="5" width="30.7109375" style="166" customWidth="1"/>
    <col min="6" max="6" width="5.140625" style="166" customWidth="1"/>
    <col min="7" max="7" width="31.42578125" style="166" customWidth="1"/>
    <col min="8" max="8" width="4" style="166" customWidth="1"/>
    <col min="9" max="16384" width="8.7109375" style="166"/>
  </cols>
  <sheetData>
    <row r="1" spans="1:12" ht="18" x14ac:dyDescent="0.25">
      <c r="A1" s="739" t="s">
        <v>356</v>
      </c>
      <c r="B1" s="739"/>
      <c r="C1" s="739"/>
      <c r="D1" s="739"/>
      <c r="E1" s="739"/>
      <c r="F1" s="739"/>
      <c r="G1" s="739"/>
    </row>
    <row r="2" spans="1:12" ht="18" x14ac:dyDescent="0.25">
      <c r="A2" s="248"/>
      <c r="B2" s="248"/>
      <c r="C2" s="248"/>
      <c r="D2" s="248"/>
      <c r="E2" s="248"/>
      <c r="F2" s="248"/>
      <c r="G2" s="248"/>
    </row>
    <row r="3" spans="1:12" ht="17.25" customHeight="1" x14ac:dyDescent="0.25"/>
    <row r="4" spans="1:12" x14ac:dyDescent="0.25">
      <c r="A4" s="199" t="s">
        <v>357</v>
      </c>
      <c r="B4" s="199"/>
      <c r="C4" s="199"/>
      <c r="D4" s="199"/>
    </row>
    <row r="5" spans="1:12" ht="8.25" customHeight="1" x14ac:dyDescent="0.25">
      <c r="A5" s="199"/>
      <c r="B5" s="199"/>
      <c r="C5" s="199"/>
      <c r="D5" s="199"/>
    </row>
    <row r="6" spans="1:12" x14ac:dyDescent="0.25">
      <c r="B6" s="200"/>
      <c r="C6" s="200" t="s">
        <v>4</v>
      </c>
      <c r="D6" s="252" t="s">
        <v>19</v>
      </c>
      <c r="E6" s="740" t="str">
        <f>SPT!F15</f>
        <v>Romy Oktavianto</v>
      </c>
      <c r="F6" s="740"/>
      <c r="G6" s="740"/>
      <c r="H6" s="202"/>
      <c r="I6" s="202"/>
      <c r="J6" s="202"/>
      <c r="L6" s="199"/>
    </row>
    <row r="7" spans="1:12" x14ac:dyDescent="0.25">
      <c r="B7" s="200"/>
      <c r="C7" s="200" t="s">
        <v>5</v>
      </c>
      <c r="D7" s="252" t="s">
        <v>19</v>
      </c>
      <c r="E7" s="741" t="str">
        <f>VLOOKUP(E6,DATABASE!B3:C68,2,FALSE)</f>
        <v>Pengatur Muda/ II.b</v>
      </c>
      <c r="F7" s="741"/>
      <c r="G7" s="741"/>
      <c r="H7" s="252"/>
      <c r="I7" s="252"/>
      <c r="J7" s="252"/>
      <c r="L7" s="199"/>
    </row>
    <row r="8" spans="1:12" x14ac:dyDescent="0.25">
      <c r="B8" s="200"/>
      <c r="C8" s="200" t="s">
        <v>6</v>
      </c>
      <c r="D8" s="252" t="s">
        <v>19</v>
      </c>
      <c r="E8" s="741" t="str">
        <f>VLOOKUP(E6,DATABASE!D3:E68,2,FALSE)</f>
        <v>19801025 200901 1 004</v>
      </c>
      <c r="F8" s="741"/>
      <c r="G8" s="741"/>
      <c r="H8" s="252"/>
      <c r="I8" s="252"/>
      <c r="J8" s="252"/>
      <c r="L8" s="199"/>
    </row>
    <row r="9" spans="1:12" x14ac:dyDescent="0.25">
      <c r="B9" s="200"/>
      <c r="C9" s="200" t="s">
        <v>7</v>
      </c>
      <c r="D9" s="252" t="s">
        <v>19</v>
      </c>
      <c r="E9" s="741" t="str">
        <f>VLOOKUP(E6,DATABASE!H3:I68,2,FALSE)</f>
        <v>Pelaksana</v>
      </c>
      <c r="F9" s="741"/>
      <c r="G9" s="741"/>
      <c r="H9" s="252"/>
      <c r="I9" s="252"/>
      <c r="J9" s="252"/>
      <c r="L9" s="199"/>
    </row>
    <row r="10" spans="1:12" ht="10.5" customHeight="1" x14ac:dyDescent="0.25">
      <c r="A10" s="199"/>
      <c r="B10" s="199"/>
      <c r="C10" s="199"/>
      <c r="D10" s="199"/>
      <c r="E10" s="199"/>
      <c r="F10" s="199"/>
    </row>
    <row r="11" spans="1:12" ht="30.75" customHeight="1" x14ac:dyDescent="0.25">
      <c r="A11" s="725" t="s">
        <v>375</v>
      </c>
      <c r="B11" s="725"/>
      <c r="C11" s="725"/>
      <c r="D11" s="725"/>
      <c r="E11" s="725"/>
      <c r="F11" s="725"/>
      <c r="G11" s="725"/>
      <c r="H11" s="725"/>
    </row>
    <row r="12" spans="1:12" ht="30" customHeight="1" x14ac:dyDescent="0.25">
      <c r="A12" s="251" t="s">
        <v>127</v>
      </c>
      <c r="B12" s="725" t="s">
        <v>358</v>
      </c>
      <c r="C12" s="725"/>
      <c r="D12" s="725"/>
      <c r="E12" s="725"/>
      <c r="F12" s="725"/>
      <c r="G12" s="725"/>
      <c r="H12" s="725"/>
    </row>
    <row r="13" spans="1:12" ht="12" customHeight="1" x14ac:dyDescent="0.25">
      <c r="A13" s="253"/>
      <c r="B13" s="252"/>
    </row>
    <row r="14" spans="1:12" ht="22.5" customHeight="1" x14ac:dyDescent="0.25">
      <c r="A14" s="726" t="s">
        <v>242</v>
      </c>
      <c r="B14" s="726"/>
      <c r="C14" s="727" t="s">
        <v>359</v>
      </c>
      <c r="D14" s="728"/>
      <c r="E14" s="729"/>
      <c r="F14" s="727" t="s">
        <v>360</v>
      </c>
      <c r="G14" s="729"/>
      <c r="H14" s="205"/>
      <c r="I14" s="205"/>
    </row>
    <row r="15" spans="1:12" ht="6.75" customHeight="1" x14ac:dyDescent="0.25">
      <c r="A15" s="206"/>
      <c r="B15" s="207"/>
      <c r="C15" s="208"/>
      <c r="D15" s="194"/>
      <c r="E15" s="209"/>
      <c r="F15" s="208"/>
      <c r="G15" s="210"/>
    </row>
    <row r="16" spans="1:12" x14ac:dyDescent="0.25">
      <c r="A16" s="730" t="s">
        <v>127</v>
      </c>
      <c r="B16" s="731"/>
      <c r="C16" s="742" t="s">
        <v>361</v>
      </c>
      <c r="D16" s="733"/>
      <c r="E16" s="734"/>
      <c r="F16" s="211" t="s">
        <v>362</v>
      </c>
      <c r="G16" s="212">
        <f>RBPD1!K16</f>
        <v>500000</v>
      </c>
    </row>
    <row r="17" spans="1:8" x14ac:dyDescent="0.25">
      <c r="A17" s="730"/>
      <c r="B17" s="731"/>
      <c r="C17" s="735"/>
      <c r="D17" s="733"/>
      <c r="E17" s="734"/>
      <c r="F17" s="213"/>
      <c r="G17" s="214"/>
    </row>
    <row r="18" spans="1:8" x14ac:dyDescent="0.25">
      <c r="A18" s="215"/>
      <c r="B18" s="216"/>
      <c r="C18" s="217" t="str">
        <f>RBPD6!C16</f>
        <v>2 malam x Rp 779.000 x 30%</v>
      </c>
      <c r="D18" s="218"/>
      <c r="E18" s="214"/>
      <c r="F18" s="213"/>
      <c r="G18" s="214"/>
    </row>
    <row r="19" spans="1:8" x14ac:dyDescent="0.25">
      <c r="A19" s="215"/>
      <c r="B19" s="216"/>
      <c r="C19" s="219"/>
      <c r="D19" s="218"/>
      <c r="E19" s="214"/>
      <c r="F19" s="213"/>
      <c r="G19" s="214"/>
    </row>
    <row r="20" spans="1:8" x14ac:dyDescent="0.25">
      <c r="A20" s="215"/>
      <c r="B20" s="216"/>
      <c r="C20" s="219"/>
      <c r="D20" s="218"/>
      <c r="E20" s="214"/>
      <c r="F20" s="213"/>
      <c r="G20" s="214"/>
    </row>
    <row r="21" spans="1:8" x14ac:dyDescent="0.25">
      <c r="A21" s="215"/>
      <c r="B21" s="216"/>
      <c r="C21" s="219"/>
      <c r="D21" s="218"/>
      <c r="E21" s="214"/>
      <c r="F21" s="213"/>
      <c r="G21" s="214"/>
    </row>
    <row r="22" spans="1:8" x14ac:dyDescent="0.25">
      <c r="A22" s="215"/>
      <c r="B22" s="216"/>
      <c r="C22" s="219"/>
      <c r="D22" s="218"/>
      <c r="E22" s="214"/>
      <c r="F22" s="213"/>
      <c r="G22" s="214"/>
    </row>
    <row r="23" spans="1:8" x14ac:dyDescent="0.25">
      <c r="A23" s="215"/>
      <c r="B23" s="216"/>
      <c r="C23" s="219"/>
      <c r="D23" s="218"/>
      <c r="E23" s="214"/>
      <c r="F23" s="213"/>
      <c r="G23" s="214"/>
    </row>
    <row r="24" spans="1:8" x14ac:dyDescent="0.25">
      <c r="A24" s="215"/>
      <c r="B24" s="216"/>
      <c r="C24" s="219"/>
      <c r="D24" s="218"/>
      <c r="E24" s="214"/>
      <c r="F24" s="213"/>
      <c r="G24" s="214"/>
    </row>
    <row r="25" spans="1:8" x14ac:dyDescent="0.25">
      <c r="A25" s="215"/>
      <c r="B25" s="216"/>
      <c r="C25" s="219"/>
      <c r="D25" s="218"/>
      <c r="E25" s="214"/>
      <c r="F25" s="213"/>
      <c r="G25" s="214"/>
    </row>
    <row r="26" spans="1:8" x14ac:dyDescent="0.25">
      <c r="A26" s="215"/>
      <c r="B26" s="216"/>
      <c r="C26" s="219"/>
      <c r="D26" s="218"/>
      <c r="E26" s="214"/>
      <c r="F26" s="213"/>
      <c r="G26" s="214"/>
    </row>
    <row r="27" spans="1:8" ht="18" customHeight="1" x14ac:dyDescent="0.25">
      <c r="A27" s="220"/>
      <c r="B27" s="221"/>
      <c r="C27" s="222"/>
      <c r="D27" s="223"/>
      <c r="E27" s="224"/>
      <c r="F27" s="225" t="s">
        <v>362</v>
      </c>
      <c r="G27" s="226">
        <f>G16</f>
        <v>500000</v>
      </c>
    </row>
    <row r="28" spans="1:8" x14ac:dyDescent="0.25">
      <c r="A28" s="253"/>
      <c r="B28" s="252"/>
    </row>
    <row r="29" spans="1:8" ht="45.75" customHeight="1" x14ac:dyDescent="0.25">
      <c r="A29" s="251" t="s">
        <v>263</v>
      </c>
      <c r="B29" s="725" t="s">
        <v>363</v>
      </c>
      <c r="C29" s="725"/>
      <c r="D29" s="725"/>
      <c r="E29" s="725"/>
      <c r="F29" s="725"/>
      <c r="G29" s="725"/>
      <c r="H29" s="725"/>
    </row>
    <row r="30" spans="1:8" ht="9" customHeight="1" x14ac:dyDescent="0.25">
      <c r="B30" s="252"/>
    </row>
    <row r="31" spans="1:8" ht="18.75" customHeight="1" x14ac:dyDescent="0.25">
      <c r="B31" s="252" t="s">
        <v>364</v>
      </c>
    </row>
    <row r="33" spans="1:7" x14ac:dyDescent="0.25">
      <c r="C33" s="249" t="s">
        <v>365</v>
      </c>
      <c r="F33" s="743" t="s">
        <v>442</v>
      </c>
      <c r="G33" s="737"/>
    </row>
    <row r="34" spans="1:7" x14ac:dyDescent="0.25">
      <c r="C34" s="250" t="s">
        <v>230</v>
      </c>
      <c r="F34" s="738" t="s">
        <v>366</v>
      </c>
      <c r="G34" s="738"/>
    </row>
    <row r="38" spans="1:7" x14ac:dyDescent="0.25">
      <c r="A38" s="568" t="str">
        <f>'DPR1'!A38:D38</f>
        <v>Farhani Aini, S.Hut</v>
      </c>
      <c r="B38" s="568"/>
      <c r="C38" s="568"/>
      <c r="D38" s="568"/>
      <c r="F38" s="568" t="str">
        <f>E6</f>
        <v>Romy Oktavianto</v>
      </c>
      <c r="G38" s="568"/>
    </row>
    <row r="39" spans="1:7" x14ac:dyDescent="0.25">
      <c r="A39" s="569" t="str">
        <f>'DPR1'!A39:D39</f>
        <v>NIP. 19610812 198303 1 022</v>
      </c>
      <c r="B39" s="569"/>
      <c r="C39" s="569"/>
      <c r="D39" s="569"/>
      <c r="F39" s="569" t="str">
        <f>VLOOKUP(E6,DATABASE!F3:G68,2,FALSE)</f>
        <v>NIP. 19801025 200901 1 004</v>
      </c>
      <c r="G39" s="569"/>
    </row>
  </sheetData>
  <mergeCells count="19">
    <mergeCell ref="A39:D39"/>
    <mergeCell ref="F39:G39"/>
    <mergeCell ref="B12:H12"/>
    <mergeCell ref="A14:B14"/>
    <mergeCell ref="C14:E14"/>
    <mergeCell ref="F14:G14"/>
    <mergeCell ref="A16:B17"/>
    <mergeCell ref="C16:E17"/>
    <mergeCell ref="B29:H29"/>
    <mergeCell ref="F33:G33"/>
    <mergeCell ref="F34:G34"/>
    <mergeCell ref="A38:D38"/>
    <mergeCell ref="F38:G38"/>
    <mergeCell ref="A11:H11"/>
    <mergeCell ref="A1:G1"/>
    <mergeCell ref="E6:G6"/>
    <mergeCell ref="E7:G7"/>
    <mergeCell ref="E8:G8"/>
    <mergeCell ref="E9:G9"/>
  </mergeCells>
  <pageMargins left="0.37" right="0.13" top="0.75" bottom="0.75" header="0.3" footer="0.3"/>
  <pageSetup paperSize="5" scale="95" orientation="portrait" r:id="rId1"/>
  <legacyDrawing r:id="rId2"/>
  <extLst>
    <ext xmlns:x14="http://schemas.microsoft.com/office/spreadsheetml/2009/9/main" uri="{CCE6A557-97BC-4b89-ADB6-D9C93CAAB3DF}">
      <x14:dataValidations xmlns:xm="http://schemas.microsoft.com/office/excel/2006/main" count="2">
        <x14:dataValidation type="list" allowBlank="1" showInputMessage="1" xr:uid="{00000000-0002-0000-2E00-000000000000}">
          <x14:formula1>
            <xm:f>'D:\FILE KPHP BERAU BARAT\2019\KEGIATAN KPHP BERAU BARAT 2019\SPJ EDIT 2019\[4. DPR .xlsx]DATABASE'!#REF!</xm:f>
          </x14:formula1>
          <xm:sqref>E6:G6</xm:sqref>
        </x14:dataValidation>
        <x14:dataValidation type="list" allowBlank="1" showInputMessage="1" xr:uid="{00000000-0002-0000-2E00-000001000000}">
          <x14:formula1>
            <xm:f>'D:\FILE KPHP BERAU BARAT\2019\KEGIATAN KPHP BERAU BARAT 2019\02. FEBRUARI\2. SPJ BIMTEK TEPRA BALIKPAPAN 04-07\[DPR Balikpapan.xlsx]DATABASE'!#REF!</xm:f>
          </x14:formula1>
          <xm:sqref>H6:J6</xm:sqref>
        </x14:dataValidation>
      </x14:dataValidations>
    </ext>
  </extLst>
</worksheet>
</file>

<file path=xl/worksheets/sheet4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39">
    <tabColor theme="5" tint="0.39997558519241921"/>
  </sheetPr>
  <dimension ref="A1:L39"/>
  <sheetViews>
    <sheetView topLeftCell="A10" zoomScaleNormal="100" workbookViewId="0">
      <selection activeCell="A40" sqref="A40"/>
    </sheetView>
  </sheetViews>
  <sheetFormatPr defaultColWidth="8.7109375" defaultRowHeight="15" x14ac:dyDescent="0.25"/>
  <cols>
    <col min="1" max="1" width="2.85546875" style="166" customWidth="1"/>
    <col min="2" max="2" width="2.28515625" style="166" customWidth="1"/>
    <col min="3" max="3" width="25.42578125" style="166" customWidth="1"/>
    <col min="4" max="4" width="2.5703125" style="166" customWidth="1"/>
    <col min="5" max="5" width="30.7109375" style="166" customWidth="1"/>
    <col min="6" max="6" width="5.140625" style="166" customWidth="1"/>
    <col min="7" max="7" width="31.42578125" style="166" customWidth="1"/>
    <col min="8" max="8" width="4" style="166" customWidth="1"/>
    <col min="9" max="16384" width="8.7109375" style="166"/>
  </cols>
  <sheetData>
    <row r="1" spans="1:12" ht="18" x14ac:dyDescent="0.25">
      <c r="A1" s="739" t="s">
        <v>356</v>
      </c>
      <c r="B1" s="739"/>
      <c r="C1" s="739"/>
      <c r="D1" s="739"/>
      <c r="E1" s="739"/>
      <c r="F1" s="739"/>
      <c r="G1" s="739"/>
    </row>
    <row r="2" spans="1:12" ht="18" x14ac:dyDescent="0.25">
      <c r="A2" s="248"/>
      <c r="B2" s="248"/>
      <c r="C2" s="248"/>
      <c r="D2" s="248"/>
      <c r="E2" s="248"/>
      <c r="F2" s="248"/>
      <c r="G2" s="248"/>
    </row>
    <row r="3" spans="1:12" ht="17.25" customHeight="1" x14ac:dyDescent="0.25"/>
    <row r="4" spans="1:12" x14ac:dyDescent="0.25">
      <c r="A4" s="199" t="s">
        <v>357</v>
      </c>
      <c r="B4" s="199"/>
      <c r="C4" s="199"/>
      <c r="D4" s="199"/>
    </row>
    <row r="5" spans="1:12" ht="8.25" customHeight="1" x14ac:dyDescent="0.25">
      <c r="A5" s="199"/>
      <c r="B5" s="199"/>
      <c r="C5" s="199"/>
      <c r="D5" s="199"/>
    </row>
    <row r="6" spans="1:12" x14ac:dyDescent="0.25">
      <c r="B6" s="200"/>
      <c r="C6" s="200" t="s">
        <v>4</v>
      </c>
      <c r="D6" s="252" t="s">
        <v>19</v>
      </c>
      <c r="E6" s="740" t="str">
        <f>SPT!F23</f>
        <v>M. Rico Sadewa</v>
      </c>
      <c r="F6" s="740"/>
      <c r="G6" s="740"/>
      <c r="H6" s="202"/>
      <c r="I6" s="202"/>
      <c r="J6" s="202"/>
      <c r="L6" s="199"/>
    </row>
    <row r="7" spans="1:12" x14ac:dyDescent="0.25">
      <c r="B7" s="200"/>
      <c r="C7" s="200" t="s">
        <v>5</v>
      </c>
      <c r="D7" s="252" t="s">
        <v>19</v>
      </c>
      <c r="E7" s="741" t="str">
        <f>VLOOKUP(E6,DATABASE!B3:C68,2,FALSE)</f>
        <v>-</v>
      </c>
      <c r="F7" s="741"/>
      <c r="G7" s="741"/>
      <c r="H7" s="252"/>
      <c r="I7" s="252"/>
      <c r="J7" s="252"/>
      <c r="L7" s="199"/>
    </row>
    <row r="8" spans="1:12" x14ac:dyDescent="0.25">
      <c r="B8" s="200"/>
      <c r="C8" s="200" t="s">
        <v>6</v>
      </c>
      <c r="D8" s="252" t="s">
        <v>19</v>
      </c>
      <c r="E8" s="741" t="str">
        <f>VLOOKUP(E6,DATABASE!D3:E68,2,FALSE)</f>
        <v>-</v>
      </c>
      <c r="F8" s="741"/>
      <c r="G8" s="741"/>
      <c r="H8" s="252"/>
      <c r="I8" s="252"/>
      <c r="J8" s="252"/>
      <c r="L8" s="199"/>
    </row>
    <row r="9" spans="1:12" x14ac:dyDescent="0.25">
      <c r="B9" s="200"/>
      <c r="C9" s="200" t="s">
        <v>7</v>
      </c>
      <c r="D9" s="252" t="s">
        <v>19</v>
      </c>
      <c r="E9" s="741" t="str">
        <f>VLOOKUP(E6,DATABASE!H3:I68,2,FALSE)</f>
        <v>Staff</v>
      </c>
      <c r="F9" s="741"/>
      <c r="G9" s="741"/>
      <c r="H9" s="252"/>
      <c r="I9" s="252"/>
      <c r="J9" s="252"/>
      <c r="L9" s="199"/>
    </row>
    <row r="10" spans="1:12" ht="10.5" customHeight="1" x14ac:dyDescent="0.25">
      <c r="A10" s="199"/>
      <c r="B10" s="199"/>
      <c r="C10" s="199"/>
      <c r="D10" s="199"/>
      <c r="E10" s="199"/>
      <c r="F10" s="199"/>
    </row>
    <row r="11" spans="1:12" ht="30.75" customHeight="1" x14ac:dyDescent="0.25">
      <c r="A11" s="725" t="s">
        <v>375</v>
      </c>
      <c r="B11" s="725"/>
      <c r="C11" s="725"/>
      <c r="D11" s="725"/>
      <c r="E11" s="725"/>
      <c r="F11" s="725"/>
      <c r="G11" s="725"/>
      <c r="H11" s="725"/>
    </row>
    <row r="12" spans="1:12" ht="30" customHeight="1" x14ac:dyDescent="0.25">
      <c r="A12" s="251" t="s">
        <v>127</v>
      </c>
      <c r="B12" s="725" t="s">
        <v>358</v>
      </c>
      <c r="C12" s="725"/>
      <c r="D12" s="725"/>
      <c r="E12" s="725"/>
      <c r="F12" s="725"/>
      <c r="G12" s="725"/>
      <c r="H12" s="725"/>
    </row>
    <row r="13" spans="1:12" ht="12" customHeight="1" x14ac:dyDescent="0.25">
      <c r="A13" s="253"/>
      <c r="B13" s="252"/>
    </row>
    <row r="14" spans="1:12" ht="22.5" customHeight="1" x14ac:dyDescent="0.25">
      <c r="A14" s="726" t="s">
        <v>242</v>
      </c>
      <c r="B14" s="726"/>
      <c r="C14" s="727" t="s">
        <v>359</v>
      </c>
      <c r="D14" s="728"/>
      <c r="E14" s="729"/>
      <c r="F14" s="727" t="s">
        <v>360</v>
      </c>
      <c r="G14" s="729"/>
      <c r="H14" s="205"/>
      <c r="I14" s="205"/>
    </row>
    <row r="15" spans="1:12" ht="6.75" customHeight="1" x14ac:dyDescent="0.25">
      <c r="A15" s="206"/>
      <c r="B15" s="207"/>
      <c r="C15" s="208"/>
      <c r="D15" s="194"/>
      <c r="E15" s="209"/>
      <c r="F15" s="208"/>
      <c r="G15" s="210"/>
    </row>
    <row r="16" spans="1:12" x14ac:dyDescent="0.25">
      <c r="A16" s="730" t="s">
        <v>127</v>
      </c>
      <c r="B16" s="731"/>
      <c r="C16" s="742" t="s">
        <v>361</v>
      </c>
      <c r="D16" s="733"/>
      <c r="E16" s="734"/>
      <c r="F16" s="211" t="s">
        <v>362</v>
      </c>
      <c r="G16" s="212">
        <f>RBPD1!K16</f>
        <v>500000</v>
      </c>
    </row>
    <row r="17" spans="1:8" x14ac:dyDescent="0.25">
      <c r="A17" s="730"/>
      <c r="B17" s="731"/>
      <c r="C17" s="735"/>
      <c r="D17" s="733"/>
      <c r="E17" s="734"/>
      <c r="F17" s="213"/>
      <c r="G17" s="214"/>
    </row>
    <row r="18" spans="1:8" x14ac:dyDescent="0.25">
      <c r="A18" s="215"/>
      <c r="B18" s="216"/>
      <c r="C18" s="217" t="str">
        <f>RBPD7!C16</f>
        <v>2 malam x Rp 779.000 x 30%</v>
      </c>
      <c r="D18" s="218"/>
      <c r="E18" s="214"/>
      <c r="F18" s="213"/>
      <c r="G18" s="214"/>
    </row>
    <row r="19" spans="1:8" x14ac:dyDescent="0.25">
      <c r="A19" s="215"/>
      <c r="B19" s="216"/>
      <c r="C19" s="219"/>
      <c r="D19" s="218"/>
      <c r="E19" s="214"/>
      <c r="F19" s="213"/>
      <c r="G19" s="214"/>
    </row>
    <row r="20" spans="1:8" x14ac:dyDescent="0.25">
      <c r="A20" s="215"/>
      <c r="B20" s="216"/>
      <c r="C20" s="219"/>
      <c r="D20" s="218"/>
      <c r="E20" s="214"/>
      <c r="F20" s="213"/>
      <c r="G20" s="214"/>
    </row>
    <row r="21" spans="1:8" x14ac:dyDescent="0.25">
      <c r="A21" s="215"/>
      <c r="B21" s="216"/>
      <c r="C21" s="219"/>
      <c r="D21" s="218"/>
      <c r="E21" s="214"/>
      <c r="F21" s="213"/>
      <c r="G21" s="214"/>
    </row>
    <row r="22" spans="1:8" x14ac:dyDescent="0.25">
      <c r="A22" s="215"/>
      <c r="B22" s="216"/>
      <c r="C22" s="219"/>
      <c r="D22" s="218"/>
      <c r="E22" s="214"/>
      <c r="F22" s="213"/>
      <c r="G22" s="214"/>
    </row>
    <row r="23" spans="1:8" x14ac:dyDescent="0.25">
      <c r="A23" s="215"/>
      <c r="B23" s="216"/>
      <c r="C23" s="219"/>
      <c r="D23" s="218"/>
      <c r="E23" s="214"/>
      <c r="F23" s="213"/>
      <c r="G23" s="214"/>
    </row>
    <row r="24" spans="1:8" x14ac:dyDescent="0.25">
      <c r="A24" s="215"/>
      <c r="B24" s="216"/>
      <c r="C24" s="219"/>
      <c r="D24" s="218"/>
      <c r="E24" s="214"/>
      <c r="F24" s="213"/>
      <c r="G24" s="214"/>
    </row>
    <row r="25" spans="1:8" x14ac:dyDescent="0.25">
      <c r="A25" s="215"/>
      <c r="B25" s="216"/>
      <c r="C25" s="219"/>
      <c r="D25" s="218"/>
      <c r="E25" s="214"/>
      <c r="F25" s="213"/>
      <c r="G25" s="214"/>
    </row>
    <row r="26" spans="1:8" x14ac:dyDescent="0.25">
      <c r="A26" s="215"/>
      <c r="B26" s="216"/>
      <c r="C26" s="219"/>
      <c r="D26" s="218"/>
      <c r="E26" s="214"/>
      <c r="F26" s="213"/>
      <c r="G26" s="214"/>
    </row>
    <row r="27" spans="1:8" ht="18" customHeight="1" x14ac:dyDescent="0.25">
      <c r="A27" s="220"/>
      <c r="B27" s="221"/>
      <c r="C27" s="222"/>
      <c r="D27" s="223"/>
      <c r="E27" s="224"/>
      <c r="F27" s="225" t="s">
        <v>362</v>
      </c>
      <c r="G27" s="226">
        <f>G16</f>
        <v>500000</v>
      </c>
    </row>
    <row r="28" spans="1:8" x14ac:dyDescent="0.25">
      <c r="A28" s="253"/>
      <c r="B28" s="252"/>
    </row>
    <row r="29" spans="1:8" ht="45.75" customHeight="1" x14ac:dyDescent="0.25">
      <c r="A29" s="251" t="s">
        <v>263</v>
      </c>
      <c r="B29" s="725" t="s">
        <v>363</v>
      </c>
      <c r="C29" s="725"/>
      <c r="D29" s="725"/>
      <c r="E29" s="725"/>
      <c r="F29" s="725"/>
      <c r="G29" s="725"/>
      <c r="H29" s="725"/>
    </row>
    <row r="30" spans="1:8" ht="9" customHeight="1" x14ac:dyDescent="0.25">
      <c r="B30" s="252"/>
    </row>
    <row r="31" spans="1:8" ht="18.75" customHeight="1" x14ac:dyDescent="0.25">
      <c r="B31" s="252" t="s">
        <v>364</v>
      </c>
    </row>
    <row r="33" spans="1:7" x14ac:dyDescent="0.25">
      <c r="C33" s="249" t="s">
        <v>365</v>
      </c>
      <c r="F33" s="743" t="s">
        <v>442</v>
      </c>
      <c r="G33" s="737"/>
    </row>
    <row r="34" spans="1:7" x14ac:dyDescent="0.25">
      <c r="C34" s="250" t="s">
        <v>230</v>
      </c>
      <c r="F34" s="738" t="s">
        <v>366</v>
      </c>
      <c r="G34" s="738"/>
    </row>
    <row r="38" spans="1:7" x14ac:dyDescent="0.25">
      <c r="A38" s="568" t="str">
        <f>'DPR1'!A38:D38</f>
        <v>Farhani Aini, S.Hut</v>
      </c>
      <c r="B38" s="568"/>
      <c r="C38" s="568"/>
      <c r="D38" s="568"/>
      <c r="F38" s="568" t="str">
        <f>E6</f>
        <v>M. Rico Sadewa</v>
      </c>
      <c r="G38" s="568"/>
    </row>
    <row r="39" spans="1:7" x14ac:dyDescent="0.25">
      <c r="A39" s="569" t="str">
        <f>'DPR1'!A39:D39</f>
        <v>NIP. 19610812 198303 1 022</v>
      </c>
      <c r="B39" s="569"/>
      <c r="C39" s="569"/>
      <c r="D39" s="569"/>
      <c r="F39" s="569" t="str">
        <f>VLOOKUP(E6,DATABASE!F3:G68,2,FALSE)</f>
        <v>-</v>
      </c>
      <c r="G39" s="569"/>
    </row>
  </sheetData>
  <mergeCells count="19">
    <mergeCell ref="A39:D39"/>
    <mergeCell ref="F39:G39"/>
    <mergeCell ref="B12:H12"/>
    <mergeCell ref="A14:B14"/>
    <mergeCell ref="C14:E14"/>
    <mergeCell ref="F14:G14"/>
    <mergeCell ref="A16:B17"/>
    <mergeCell ref="C16:E17"/>
    <mergeCell ref="B29:H29"/>
    <mergeCell ref="F33:G33"/>
    <mergeCell ref="F34:G34"/>
    <mergeCell ref="A38:D38"/>
    <mergeCell ref="F38:G38"/>
    <mergeCell ref="A11:H11"/>
    <mergeCell ref="A1:G1"/>
    <mergeCell ref="E6:G6"/>
    <mergeCell ref="E7:G7"/>
    <mergeCell ref="E8:G8"/>
    <mergeCell ref="E9:G9"/>
  </mergeCells>
  <pageMargins left="0.37" right="0.13" top="0.75" bottom="0.75" header="0.3" footer="0.3"/>
  <pageSetup paperSize="5" scale="95" orientation="portrait" r:id="rId1"/>
  <legacyDrawing r:id="rId2"/>
  <extLst>
    <ext xmlns:x14="http://schemas.microsoft.com/office/spreadsheetml/2009/9/main" uri="{CCE6A557-97BC-4b89-ADB6-D9C93CAAB3DF}">
      <x14:dataValidations xmlns:xm="http://schemas.microsoft.com/office/excel/2006/main" count="2">
        <x14:dataValidation type="list" allowBlank="1" showInputMessage="1" xr:uid="{00000000-0002-0000-2F00-000000000000}">
          <x14:formula1>
            <xm:f>'D:\FILE KPHP BERAU BARAT\2019\KEGIATAN KPHP BERAU BARAT 2019\SPJ EDIT 2019\[4. DPR .xlsx]DATABASE'!#REF!</xm:f>
          </x14:formula1>
          <xm:sqref>E6:G6</xm:sqref>
        </x14:dataValidation>
        <x14:dataValidation type="list" allowBlank="1" showInputMessage="1" xr:uid="{00000000-0002-0000-2F00-000001000000}">
          <x14:formula1>
            <xm:f>'D:\FILE KPHP BERAU BARAT\2019\KEGIATAN KPHP BERAU BARAT 2019\02. FEBRUARI\2. SPJ BIMTEK TEPRA BALIKPAPAN 04-07\[DPR Balikpapan.xlsx]DATABASE'!#REF!</xm:f>
          </x14:formula1>
          <xm:sqref>H6:J6</xm:sqref>
        </x14:dataValidation>
      </x14:dataValidations>
    </ext>
  </extLst>
</worksheet>
</file>

<file path=xl/worksheets/sheet4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0">
    <tabColor theme="5" tint="0.39997558519241921"/>
  </sheetPr>
  <dimension ref="A1:L39"/>
  <sheetViews>
    <sheetView topLeftCell="A7" workbookViewId="0">
      <selection activeCell="C19" sqref="C19"/>
    </sheetView>
  </sheetViews>
  <sheetFormatPr defaultColWidth="8.7109375" defaultRowHeight="15" x14ac:dyDescent="0.25"/>
  <cols>
    <col min="1" max="1" width="2.85546875" style="166" customWidth="1"/>
    <col min="2" max="2" width="2.28515625" style="166" customWidth="1"/>
    <col min="3" max="3" width="25.42578125" style="166" customWidth="1"/>
    <col min="4" max="4" width="2.5703125" style="166" customWidth="1"/>
    <col min="5" max="5" width="30.7109375" style="166" customWidth="1"/>
    <col min="6" max="6" width="5.140625" style="166" customWidth="1"/>
    <col min="7" max="7" width="31.42578125" style="166" customWidth="1"/>
    <col min="8" max="8" width="4" style="166" customWidth="1"/>
    <col min="9" max="16384" width="8.7109375" style="166"/>
  </cols>
  <sheetData>
    <row r="1" spans="1:12" ht="18" x14ac:dyDescent="0.25">
      <c r="A1" s="739" t="s">
        <v>356</v>
      </c>
      <c r="B1" s="739"/>
      <c r="C1" s="739"/>
      <c r="D1" s="739"/>
      <c r="E1" s="739"/>
      <c r="F1" s="739"/>
      <c r="G1" s="739"/>
    </row>
    <row r="2" spans="1:12" ht="18" x14ac:dyDescent="0.25">
      <c r="A2" s="248"/>
      <c r="B2" s="248"/>
      <c r="C2" s="248"/>
      <c r="D2" s="248"/>
      <c r="E2" s="248"/>
      <c r="F2" s="248"/>
      <c r="G2" s="248"/>
    </row>
    <row r="3" spans="1:12" ht="17.25" customHeight="1" x14ac:dyDescent="0.25"/>
    <row r="4" spans="1:12" x14ac:dyDescent="0.25">
      <c r="A4" s="199" t="s">
        <v>357</v>
      </c>
      <c r="B4" s="199"/>
      <c r="C4" s="199"/>
      <c r="D4" s="199"/>
    </row>
    <row r="5" spans="1:12" ht="8.25" customHeight="1" x14ac:dyDescent="0.25">
      <c r="A5" s="199"/>
      <c r="B5" s="199"/>
      <c r="C5" s="199"/>
      <c r="D5" s="199"/>
    </row>
    <row r="6" spans="1:12" x14ac:dyDescent="0.25">
      <c r="B6" s="200"/>
      <c r="C6" s="200" t="s">
        <v>4</v>
      </c>
      <c r="D6" s="252" t="s">
        <v>19</v>
      </c>
      <c r="E6" s="740" t="e">
        <f>SPT!#REF!</f>
        <v>#REF!</v>
      </c>
      <c r="F6" s="740"/>
      <c r="G6" s="740"/>
      <c r="H6" s="202"/>
      <c r="I6" s="202"/>
      <c r="J6" s="202"/>
      <c r="L6" s="199"/>
    </row>
    <row r="7" spans="1:12" x14ac:dyDescent="0.25">
      <c r="B7" s="200"/>
      <c r="C7" s="200" t="s">
        <v>5</v>
      </c>
      <c r="D7" s="252" t="s">
        <v>19</v>
      </c>
      <c r="E7" s="741" t="e">
        <f>VLOOKUP(E6,DATABASE!B3:C68,2,FALSE)</f>
        <v>#REF!</v>
      </c>
      <c r="F7" s="741"/>
      <c r="G7" s="741"/>
      <c r="H7" s="252"/>
      <c r="I7" s="252"/>
      <c r="J7" s="252"/>
      <c r="L7" s="199"/>
    </row>
    <row r="8" spans="1:12" x14ac:dyDescent="0.25">
      <c r="B8" s="200"/>
      <c r="C8" s="200" t="s">
        <v>6</v>
      </c>
      <c r="D8" s="252" t="s">
        <v>19</v>
      </c>
      <c r="E8" s="741" t="e">
        <f>VLOOKUP(E6,DATABASE!D3:E68,2,FALSE)</f>
        <v>#REF!</v>
      </c>
      <c r="F8" s="741"/>
      <c r="G8" s="741"/>
      <c r="H8" s="252"/>
      <c r="I8" s="252"/>
      <c r="J8" s="252"/>
      <c r="L8" s="199"/>
    </row>
    <row r="9" spans="1:12" x14ac:dyDescent="0.25">
      <c r="B9" s="200"/>
      <c r="C9" s="200" t="s">
        <v>7</v>
      </c>
      <c r="D9" s="252" t="s">
        <v>19</v>
      </c>
      <c r="E9" s="741" t="e">
        <f>VLOOKUP(E6,DATABASE!H3:I68,2,FALSE)</f>
        <v>#REF!</v>
      </c>
      <c r="F9" s="741"/>
      <c r="G9" s="741"/>
      <c r="H9" s="252"/>
      <c r="I9" s="252"/>
      <c r="J9" s="252"/>
      <c r="L9" s="199"/>
    </row>
    <row r="10" spans="1:12" ht="10.5" customHeight="1" x14ac:dyDescent="0.25">
      <c r="A10" s="199"/>
      <c r="B10" s="199"/>
      <c r="C10" s="199"/>
      <c r="D10" s="199"/>
      <c r="E10" s="199"/>
      <c r="F10" s="199"/>
    </row>
    <row r="11" spans="1:12" ht="30.75" customHeight="1" x14ac:dyDescent="0.25">
      <c r="A11" s="725" t="s">
        <v>375</v>
      </c>
      <c r="B11" s="725"/>
      <c r="C11" s="725"/>
      <c r="D11" s="725"/>
      <c r="E11" s="725"/>
      <c r="F11" s="725"/>
      <c r="G11" s="725"/>
      <c r="H11" s="725"/>
    </row>
    <row r="12" spans="1:12" ht="30" customHeight="1" x14ac:dyDescent="0.25">
      <c r="A12" s="251" t="s">
        <v>127</v>
      </c>
      <c r="B12" s="725" t="s">
        <v>358</v>
      </c>
      <c r="C12" s="725"/>
      <c r="D12" s="725"/>
      <c r="E12" s="725"/>
      <c r="F12" s="725"/>
      <c r="G12" s="725"/>
      <c r="H12" s="725"/>
    </row>
    <row r="13" spans="1:12" ht="12" customHeight="1" x14ac:dyDescent="0.25">
      <c r="A13" s="253"/>
      <c r="B13" s="252"/>
    </row>
    <row r="14" spans="1:12" ht="22.5" customHeight="1" x14ac:dyDescent="0.25">
      <c r="A14" s="726" t="s">
        <v>242</v>
      </c>
      <c r="B14" s="726"/>
      <c r="C14" s="727" t="s">
        <v>359</v>
      </c>
      <c r="D14" s="728"/>
      <c r="E14" s="729"/>
      <c r="F14" s="727" t="s">
        <v>360</v>
      </c>
      <c r="G14" s="729"/>
      <c r="H14" s="205"/>
      <c r="I14" s="205"/>
    </row>
    <row r="15" spans="1:12" ht="6.75" customHeight="1" x14ac:dyDescent="0.25">
      <c r="A15" s="206"/>
      <c r="B15" s="207"/>
      <c r="C15" s="208"/>
      <c r="D15" s="194"/>
      <c r="E15" s="209"/>
      <c r="F15" s="208"/>
      <c r="G15" s="210"/>
    </row>
    <row r="16" spans="1:12" x14ac:dyDescent="0.25">
      <c r="A16" s="730" t="s">
        <v>127</v>
      </c>
      <c r="B16" s="731"/>
      <c r="C16" s="742" t="s">
        <v>361</v>
      </c>
      <c r="D16" s="733"/>
      <c r="E16" s="734"/>
      <c r="F16" s="211" t="s">
        <v>362</v>
      </c>
      <c r="G16" s="212">
        <f>RBPD1!K16</f>
        <v>500000</v>
      </c>
    </row>
    <row r="17" spans="1:8" x14ac:dyDescent="0.25">
      <c r="A17" s="730"/>
      <c r="B17" s="731"/>
      <c r="C17" s="735"/>
      <c r="D17" s="733"/>
      <c r="E17" s="734"/>
      <c r="F17" s="213"/>
      <c r="G17" s="214"/>
    </row>
    <row r="18" spans="1:8" x14ac:dyDescent="0.25">
      <c r="A18" s="215"/>
      <c r="B18" s="216"/>
      <c r="C18" s="217" t="str">
        <f>RBPD8!C16</f>
        <v>2 malam x Rp 779.000 x 30%</v>
      </c>
      <c r="D18" s="218"/>
      <c r="E18" s="214"/>
      <c r="F18" s="213"/>
      <c r="G18" s="214"/>
    </row>
    <row r="19" spans="1:8" x14ac:dyDescent="0.25">
      <c r="A19" s="215"/>
      <c r="B19" s="216"/>
      <c r="C19" s="219"/>
      <c r="D19" s="218"/>
      <c r="E19" s="214"/>
      <c r="F19" s="213"/>
      <c r="G19" s="214"/>
    </row>
    <row r="20" spans="1:8" x14ac:dyDescent="0.25">
      <c r="A20" s="215"/>
      <c r="B20" s="216"/>
      <c r="C20" s="219"/>
      <c r="D20" s="218"/>
      <c r="E20" s="214"/>
      <c r="F20" s="213"/>
      <c r="G20" s="214"/>
    </row>
    <row r="21" spans="1:8" x14ac:dyDescent="0.25">
      <c r="A21" s="215"/>
      <c r="B21" s="216"/>
      <c r="C21" s="219"/>
      <c r="D21" s="218"/>
      <c r="E21" s="214"/>
      <c r="F21" s="213"/>
      <c r="G21" s="214"/>
    </row>
    <row r="22" spans="1:8" x14ac:dyDescent="0.25">
      <c r="A22" s="215"/>
      <c r="B22" s="216"/>
      <c r="C22" s="219"/>
      <c r="D22" s="218"/>
      <c r="E22" s="214"/>
      <c r="F22" s="213"/>
      <c r="G22" s="214"/>
    </row>
    <row r="23" spans="1:8" x14ac:dyDescent="0.25">
      <c r="A23" s="215"/>
      <c r="B23" s="216"/>
      <c r="C23" s="219"/>
      <c r="D23" s="218"/>
      <c r="E23" s="214"/>
      <c r="F23" s="213"/>
      <c r="G23" s="214"/>
    </row>
    <row r="24" spans="1:8" x14ac:dyDescent="0.25">
      <c r="A24" s="215"/>
      <c r="B24" s="216"/>
      <c r="C24" s="219"/>
      <c r="D24" s="218"/>
      <c r="E24" s="214"/>
      <c r="F24" s="213"/>
      <c r="G24" s="214"/>
    </row>
    <row r="25" spans="1:8" x14ac:dyDescent="0.25">
      <c r="A25" s="215"/>
      <c r="B25" s="216"/>
      <c r="C25" s="219"/>
      <c r="D25" s="218"/>
      <c r="E25" s="214"/>
      <c r="F25" s="213"/>
      <c r="G25" s="214"/>
    </row>
    <row r="26" spans="1:8" x14ac:dyDescent="0.25">
      <c r="A26" s="215"/>
      <c r="B26" s="216"/>
      <c r="C26" s="219"/>
      <c r="D26" s="218"/>
      <c r="E26" s="214"/>
      <c r="F26" s="213"/>
      <c r="G26" s="214"/>
    </row>
    <row r="27" spans="1:8" ht="18" customHeight="1" x14ac:dyDescent="0.25">
      <c r="A27" s="220"/>
      <c r="B27" s="221"/>
      <c r="C27" s="222"/>
      <c r="D27" s="223"/>
      <c r="E27" s="224"/>
      <c r="F27" s="225" t="s">
        <v>362</v>
      </c>
      <c r="G27" s="226">
        <f>G16</f>
        <v>500000</v>
      </c>
    </row>
    <row r="28" spans="1:8" x14ac:dyDescent="0.25">
      <c r="A28" s="253"/>
      <c r="B28" s="252"/>
    </row>
    <row r="29" spans="1:8" ht="45.75" customHeight="1" x14ac:dyDescent="0.25">
      <c r="A29" s="251" t="s">
        <v>263</v>
      </c>
      <c r="B29" s="725" t="s">
        <v>363</v>
      </c>
      <c r="C29" s="725"/>
      <c r="D29" s="725"/>
      <c r="E29" s="725"/>
      <c r="F29" s="725"/>
      <c r="G29" s="725"/>
      <c r="H29" s="725"/>
    </row>
    <row r="30" spans="1:8" ht="9" customHeight="1" x14ac:dyDescent="0.25">
      <c r="B30" s="252"/>
    </row>
    <row r="31" spans="1:8" ht="18.75" customHeight="1" x14ac:dyDescent="0.25">
      <c r="B31" s="252" t="s">
        <v>364</v>
      </c>
    </row>
    <row r="33" spans="1:7" x14ac:dyDescent="0.25">
      <c r="C33" s="249" t="s">
        <v>365</v>
      </c>
      <c r="F33" s="743" t="s">
        <v>442</v>
      </c>
      <c r="G33" s="737"/>
    </row>
    <row r="34" spans="1:7" x14ac:dyDescent="0.25">
      <c r="C34" s="250" t="s">
        <v>230</v>
      </c>
      <c r="F34" s="738" t="s">
        <v>366</v>
      </c>
      <c r="G34" s="738"/>
    </row>
    <row r="38" spans="1:7" x14ac:dyDescent="0.25">
      <c r="A38" s="568" t="s">
        <v>367</v>
      </c>
      <c r="B38" s="568"/>
      <c r="C38" s="568"/>
      <c r="D38" s="568"/>
      <c r="F38" s="568" t="e">
        <f>E6</f>
        <v>#REF!</v>
      </c>
      <c r="G38" s="568"/>
    </row>
    <row r="39" spans="1:7" x14ac:dyDescent="0.25">
      <c r="A39" s="569" t="s">
        <v>119</v>
      </c>
      <c r="B39" s="569"/>
      <c r="C39" s="569"/>
      <c r="D39" s="569"/>
      <c r="F39" s="569" t="e">
        <f>VLOOKUP(E6,DATABASE!F3:G68,2,FALSE)</f>
        <v>#REF!</v>
      </c>
      <c r="G39" s="569"/>
    </row>
  </sheetData>
  <mergeCells count="19">
    <mergeCell ref="A39:D39"/>
    <mergeCell ref="F39:G39"/>
    <mergeCell ref="B12:H12"/>
    <mergeCell ref="A14:B14"/>
    <mergeCell ref="C14:E14"/>
    <mergeCell ref="F14:G14"/>
    <mergeCell ref="A16:B17"/>
    <mergeCell ref="C16:E17"/>
    <mergeCell ref="B29:H29"/>
    <mergeCell ref="F33:G33"/>
    <mergeCell ref="F34:G34"/>
    <mergeCell ref="A38:D38"/>
    <mergeCell ref="F38:G38"/>
    <mergeCell ref="A11:H11"/>
    <mergeCell ref="A1:G1"/>
    <mergeCell ref="E6:G6"/>
    <mergeCell ref="E7:G7"/>
    <mergeCell ref="E8:G8"/>
    <mergeCell ref="E9:G9"/>
  </mergeCells>
  <pageMargins left="0.37" right="0.13" top="0.75" bottom="0.75" header="0.3" footer="0.3"/>
  <pageSetup paperSize="5" scale="95" orientation="portrait" r:id="rId1"/>
  <legacyDrawing r:id="rId2"/>
  <extLst>
    <ext xmlns:x14="http://schemas.microsoft.com/office/spreadsheetml/2009/9/main" uri="{CCE6A557-97BC-4b89-ADB6-D9C93CAAB3DF}">
      <x14:dataValidations xmlns:xm="http://schemas.microsoft.com/office/excel/2006/main" count="2">
        <x14:dataValidation type="list" allowBlank="1" showInputMessage="1" xr:uid="{00000000-0002-0000-3000-000000000000}">
          <x14:formula1>
            <xm:f>'D:\FILE KPHP BERAU BARAT\2019\KEGIATAN KPHP BERAU BARAT 2019\02. FEBRUARI\2. SPJ BIMTEK TEPRA BALIKPAPAN 04-07\[DPR Balikpapan.xlsx]DATABASE'!#REF!</xm:f>
          </x14:formula1>
          <xm:sqref>H6:J6</xm:sqref>
        </x14:dataValidation>
        <x14:dataValidation type="list" allowBlank="1" showInputMessage="1" xr:uid="{00000000-0002-0000-3000-000001000000}">
          <x14:formula1>
            <xm:f>'D:\FILE KPHP BERAU BARAT\2019\KEGIATAN KPHP BERAU BARAT 2019\SPJ EDIT 2019\[4. DPR .xlsx]DATABASE'!#REF!</xm:f>
          </x14:formula1>
          <xm:sqref>E6:G6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rgb="FF0070C0"/>
  </sheetPr>
  <dimension ref="B1:L44"/>
  <sheetViews>
    <sheetView showGridLines="0" topLeftCell="B1" zoomScaleNormal="100" workbookViewId="0">
      <selection activeCell="J7" sqref="J7"/>
    </sheetView>
  </sheetViews>
  <sheetFormatPr defaultColWidth="9.140625" defaultRowHeight="15" zeroHeight="1" x14ac:dyDescent="0.25"/>
  <cols>
    <col min="1" max="1" width="9.140625" style="133"/>
    <col min="2" max="2" width="24" style="133" bestFit="1" customWidth="1"/>
    <col min="3" max="6" width="24.140625" style="135" customWidth="1"/>
    <col min="7" max="7" width="9.140625" style="133"/>
    <col min="8" max="8" width="9.140625" style="133" customWidth="1"/>
    <col min="9" max="11" width="9.140625" style="133"/>
    <col min="12" max="12" width="16.140625" style="133" customWidth="1"/>
    <col min="13" max="16384" width="9.140625" style="133"/>
  </cols>
  <sheetData>
    <row r="1" spans="2:12" ht="27.75" x14ac:dyDescent="0.45">
      <c r="B1" s="480" t="s">
        <v>284</v>
      </c>
      <c r="C1" s="480"/>
      <c r="D1" s="480"/>
      <c r="E1" s="480"/>
      <c r="F1" s="480"/>
      <c r="L1" s="134" t="s">
        <v>285</v>
      </c>
    </row>
    <row r="2" spans="2:12" ht="16.5" x14ac:dyDescent="0.3">
      <c r="L2" s="134" t="s">
        <v>286</v>
      </c>
    </row>
    <row r="3" spans="2:12" ht="19.5" x14ac:dyDescent="0.3">
      <c r="B3" s="136" t="s">
        <v>287</v>
      </c>
      <c r="C3" s="137">
        <f>RBPD5!K17</f>
        <v>1990000</v>
      </c>
      <c r="D3" s="138"/>
      <c r="E3" s="138"/>
      <c r="F3" s="138"/>
      <c r="L3" s="134" t="s">
        <v>288</v>
      </c>
    </row>
    <row r="4" spans="2:12" ht="16.5" x14ac:dyDescent="0.3">
      <c r="B4" s="481" t="s">
        <v>289</v>
      </c>
      <c r="C4" s="482" t="str">
        <f>TRIM(C17&amp;" "&amp;D17&amp;" "&amp;E17&amp;" "&amp;F17)</f>
        <v>satu juta sembilan ratus sembilan puluh ribu</v>
      </c>
      <c r="D4" s="482"/>
      <c r="E4" s="482"/>
      <c r="F4" s="482"/>
      <c r="L4" s="134" t="s">
        <v>290</v>
      </c>
    </row>
    <row r="5" spans="2:12" ht="16.5" x14ac:dyDescent="0.3">
      <c r="B5" s="481"/>
      <c r="C5" s="482"/>
      <c r="D5" s="482"/>
      <c r="E5" s="482"/>
      <c r="F5" s="482"/>
      <c r="L5" s="134" t="s">
        <v>291</v>
      </c>
    </row>
    <row r="6" spans="2:12" ht="16.5" x14ac:dyDescent="0.3">
      <c r="B6" s="481"/>
      <c r="C6" s="482"/>
      <c r="D6" s="482"/>
      <c r="E6" s="482"/>
      <c r="F6" s="482"/>
      <c r="L6" s="134" t="s">
        <v>292</v>
      </c>
    </row>
    <row r="7" spans="2:12" ht="16.5" x14ac:dyDescent="0.3">
      <c r="L7" s="134" t="s">
        <v>293</v>
      </c>
    </row>
    <row r="8" spans="2:12" ht="17.25" thickBot="1" x14ac:dyDescent="0.35">
      <c r="L8" s="134" t="s">
        <v>294</v>
      </c>
    </row>
    <row r="9" spans="2:12" ht="33.75" thickTop="1" thickBot="1" x14ac:dyDescent="0.35">
      <c r="B9" s="139" t="s">
        <v>189</v>
      </c>
      <c r="C9" s="140" t="s">
        <v>295</v>
      </c>
      <c r="D9" s="140" t="s">
        <v>296</v>
      </c>
      <c r="E9" s="141" t="s">
        <v>297</v>
      </c>
      <c r="F9" s="142" t="s">
        <v>298</v>
      </c>
      <c r="L9" s="134" t="s">
        <v>299</v>
      </c>
    </row>
    <row r="10" spans="2:12" ht="18" thickTop="1" thickBot="1" x14ac:dyDescent="0.35">
      <c r="B10" s="143" t="s">
        <v>300</v>
      </c>
      <c r="C10" s="144">
        <v>1</v>
      </c>
      <c r="D10" s="144">
        <v>4</v>
      </c>
      <c r="E10" s="144">
        <v>7</v>
      </c>
      <c r="F10" s="145">
        <v>10</v>
      </c>
      <c r="L10" s="134" t="s">
        <v>301</v>
      </c>
    </row>
    <row r="11" spans="2:12" ht="18" thickTop="1" thickBot="1" x14ac:dyDescent="0.35">
      <c r="B11" s="146" t="s">
        <v>302</v>
      </c>
      <c r="C11" s="147">
        <v>3</v>
      </c>
      <c r="D11" s="147">
        <v>3</v>
      </c>
      <c r="E11" s="147">
        <v>3</v>
      </c>
      <c r="F11" s="148">
        <v>3</v>
      </c>
      <c r="L11" s="134" t="s">
        <v>303</v>
      </c>
    </row>
    <row r="12" spans="2:12" ht="18" thickTop="1" thickBot="1" x14ac:dyDescent="0.35">
      <c r="B12" s="149" t="s">
        <v>304</v>
      </c>
      <c r="C12" s="150">
        <f>--MID(TEXT(TRUNC(N($C$3),0),REPT(0,12)),C10,C11)</f>
        <v>0</v>
      </c>
      <c r="D12" s="150">
        <f>--MID(TEXT(TRUNC(N($C$3),0),REPT(0,12)),D10,D11)</f>
        <v>1</v>
      </c>
      <c r="E12" s="150">
        <f>--MID(TEXT(TRUNC(N($C$3),0),REPT(0,12)),E10,E11)</f>
        <v>990</v>
      </c>
      <c r="F12" s="151">
        <f>--MID(TEXT(TRUNC(N($C$3),0),REPT(0,12)),F10,F11)</f>
        <v>0</v>
      </c>
      <c r="L12" s="134" t="s">
        <v>305</v>
      </c>
    </row>
    <row r="13" spans="2:12" ht="17.25" thickTop="1" x14ac:dyDescent="0.3">
      <c r="B13" s="152" t="s">
        <v>306</v>
      </c>
      <c r="C13" s="153">
        <f>N("Ambil angka Milyar")
+--MID(TEXT(N(C$12),REPT(0,3)),1,1)</f>
        <v>0</v>
      </c>
      <c r="D13" s="153">
        <f>--MID(TEXT(N(D$12),REPT(0,3)),1,1)</f>
        <v>0</v>
      </c>
      <c r="E13" s="153">
        <f>--MID(TEXT(N(E$12),REPT(0,3)),1,1)</f>
        <v>9</v>
      </c>
      <c r="F13" s="153">
        <f>--MID(TEXT(N(F$12),REPT(0,3)),1,1)</f>
        <v>0</v>
      </c>
      <c r="L13" s="134" t="s">
        <v>307</v>
      </c>
    </row>
    <row r="14" spans="2:12" ht="16.5" x14ac:dyDescent="0.3">
      <c r="B14" s="154" t="s">
        <v>308</v>
      </c>
      <c r="C14" s="155">
        <f>N("Bila digit pertama angka puluhan &gt; 1 MAKA hasilkan 1 digit angka depannya BILA TIDAK hasilkan Nol")
+IF(--MID(TEXT(N(C$12),REPT(0,3)),2,1)&gt;1,--MID(TEXT(N(C$12),REPT(0,3)),2,1),0)</f>
        <v>0</v>
      </c>
      <c r="D14" s="155">
        <f>N("Bila digit pertama angka puluhan &gt; 1 MAKA hasilkan 1 digit angka depannya BILA TIDAK hasilkan Nol")
+IF(--MID(TEXT(N(D$12),REPT(0,3)),2,1)&gt;1,--MID(TEXT(N(D$12),REPT(0,3)),2,1),0)</f>
        <v>0</v>
      </c>
      <c r="E14" s="155">
        <f>N("Bila digit pertama angka puluhan &gt; 1 MAKA hasilkan 1 digit angka depannya BILA TIDAK hasilkan Nol")
+IF(--MID(TEXT(N(E$12),REPT(0,3)),2,1)&gt;1,--MID(TEXT(N(E$12),REPT(0,3)),2,1),0)</f>
        <v>9</v>
      </c>
      <c r="F14" s="155">
        <f>N("Bila digit pertama angka puluhan &gt; 1 MAKA hasilkan 1 digit angka depannya BILA TIDAK hasilkan Nol")
+IF(--MID(TEXT(N(F$12),REPT(0,3)),2,1)&gt;1,--MID(TEXT(N(F$12),REPT(0,3)),2,1),0)</f>
        <v>0</v>
      </c>
      <c r="L14" s="134" t="s">
        <v>309</v>
      </c>
    </row>
    <row r="15" spans="2:12" ht="16.5" x14ac:dyDescent="0.3">
      <c r="B15" s="154" t="s">
        <v>310</v>
      </c>
      <c r="C15" s="155">
        <f>N("Bila 2 digit terakhir &gt; 19 MAKA hasilkan 1 digit terakhir BILA TIDAK hasilkan 2 digit terakhir")
+IF(--MID(TEXT(N(C$12),REPT(0,3)),2,2)&gt;19,--MID(TEXT(N(C$12),REPT(0,3)),3,1),--MID(TEXT(N(C$12),REPT(0,3)),2,2))</f>
        <v>0</v>
      </c>
      <c r="D15" s="155">
        <f>N("Bila 2 digit terakhir &gt; 19 MAKA hasilkan 1 digit terakhir BILA TIDAK hasilkan 2 digit terakhir")
+IF(--MID(TEXT(N(D$12),REPT(0,3)),2,2)&gt;19,--MID(TEXT(N(D$12),REPT(0,3)),3,1),--MID(TEXT(N(D$12),REPT(0,3)),2,2))</f>
        <v>1</v>
      </c>
      <c r="E15" s="155">
        <f>N("Bila 2 digit terakhir &gt; 19 MAKA hasilkan 1 digit terakhir BILA TIDAK hasilkan 2 digit terakhir")
+IF(--MID(TEXT(N(E$12),REPT(0,3)),2,2)&gt;19,--MID(TEXT(N(E$12),REPT(0,3)),3,1),--MID(TEXT(N(E$12),REPT(0,3)),2,2))</f>
        <v>0</v>
      </c>
      <c r="F15" s="155">
        <f>N("Bila 2 digit terakhir &gt; 19 MAKA hasilkan 1 digit terakhir BILA TIDAK hasilkan 2 digit terakhir")
+IF(--MID(TEXT(N(F$12),REPT(0,3)),2,2)&gt;19,--MID(TEXT(N(F$12),REPT(0,3)),3,1),--MID(TEXT(N(F$12),REPT(0,3)),2,2))</f>
        <v>0</v>
      </c>
      <c r="L15" s="134" t="s">
        <v>311</v>
      </c>
    </row>
    <row r="16" spans="2:12" ht="49.5" customHeight="1" x14ac:dyDescent="0.3">
      <c r="B16" s="156" t="s">
        <v>312</v>
      </c>
      <c r="C16" s="157" t="str">
        <f>IF(C13=0," ",VLOOKUP(C13,tblTerbilang6[],2,0)&amp;" ratus ")
&amp;IF(C14=0," ",VLOOKUP(C14,tblTerbilang6[],2,0)&amp;" puluh ")
&amp;IF(C15=0," ",VLOOKUP(C15,tblTerbilang6[],2,0))
&amp;IF(SUM(C13:C15)=0," "," milyar ")</f>
        <v xml:space="preserve">    </v>
      </c>
      <c r="D16" s="157" t="str">
        <f>IF(D13=0," ",VLOOKUP(D13,tblTerbilang6[],2,0)&amp;" ratus ")
&amp;IF(D14=0," ",VLOOKUP(D14,tblTerbilang6[],2,0)&amp;" puluh ")
&amp;IF(D15=0," ",VLOOKUP(D15,tblTerbilang6[],2,0))
&amp;IF(SUM(D13:D15)=0," "," juta ")</f>
        <v xml:space="preserve">  satu juta </v>
      </c>
      <c r="E16" s="157" t="str">
        <f>IF(E13=0," ",VLOOKUP(E13,tblTerbilang6[],2,0)&amp;" ratus ")
&amp;IF(E14=0," ",VLOOKUP(E14,tblTerbilang6[],2,0)&amp;" puluh ")
&amp;IF(E15=0," ",VLOOKUP(E15,tblTerbilang6[],2,0))
&amp;IF(SUM(E13:E15)=0," "," ribu ")</f>
        <v xml:space="preserve">sembilan ratus sembilan puluh   ribu </v>
      </c>
      <c r="F16" s="157" t="str">
        <f>IF(F13=0," ",VLOOKUP(F13,tblTerbilang6[],2,0)&amp;" ratus ")
&amp;IF(F14=0," ",VLOOKUP(F14,tblTerbilang6[],2,0)&amp;" puluh ")
&amp;IF(F15=0," ",VLOOKUP(F15,tblTerbilang6[],2,0)&amp;" ")</f>
        <v xml:space="preserve">   </v>
      </c>
      <c r="L16" s="134" t="s">
        <v>313</v>
      </c>
    </row>
    <row r="17" spans="2:12" ht="49.5" customHeight="1" x14ac:dyDescent="0.3">
      <c r="B17" s="158" t="s">
        <v>314</v>
      </c>
      <c r="C17" s="159" t="str">
        <f>TRIM(SUBSTITUTE(SUBSTITUTE(SUBSTITUTE(TRIM(C16),"satu ribu"," seribu "),"satu ratus"," seratus "),"satu puluh"," sepuluh "))</f>
        <v/>
      </c>
      <c r="D17" s="159" t="str">
        <f>TRIM(SUBSTITUTE(SUBSTITUTE(SUBSTITUTE(TRIM(D16),"satu ribu"," seribu "),"satu ratus"," seratus "),"satu puluh"," sepuluh "))</f>
        <v>satu juta</v>
      </c>
      <c r="E17" s="159" t="str">
        <f>TRIM(SUBSTITUTE(SUBSTITUTE(SUBSTITUTE(TRIM(E16),"satu ribu"," satu ribu "),"satu ratus"," seratus "),"satu puluh"," sepuluh "))</f>
        <v>sembilan ratus sembilan puluh ribu</v>
      </c>
      <c r="F17" s="159" t="str">
        <f>TRIM(SUBSTITUTE(SUBSTITUTE(SUBSTITUTE(TRIM(F16),"satu ribu"," seribu "),"satu ratus"," seratus "),"satu puluh"," sepuluh "))</f>
        <v/>
      </c>
      <c r="L17" s="134" t="s">
        <v>315</v>
      </c>
    </row>
    <row r="18" spans="2:12" ht="16.5" x14ac:dyDescent="0.3">
      <c r="L18" s="134" t="s">
        <v>316</v>
      </c>
    </row>
    <row r="19" spans="2:12" ht="16.5" x14ac:dyDescent="0.3">
      <c r="L19" s="134" t="s">
        <v>317</v>
      </c>
    </row>
    <row r="20" spans="2:12" ht="16.5" x14ac:dyDescent="0.3">
      <c r="L20" s="134" t="s">
        <v>318</v>
      </c>
    </row>
    <row r="21" spans="2:12" ht="15" hidden="1" customHeight="1" x14ac:dyDescent="0.25"/>
    <row r="22" spans="2:12" ht="15" hidden="1" customHeight="1" x14ac:dyDescent="0.25"/>
    <row r="23" spans="2:12" ht="15" hidden="1" customHeight="1" x14ac:dyDescent="0.25"/>
    <row r="24" spans="2:12" ht="15" hidden="1" customHeight="1" x14ac:dyDescent="0.25">
      <c r="B24" s="160" t="s">
        <v>319</v>
      </c>
      <c r="C24" s="161" t="s">
        <v>289</v>
      </c>
    </row>
    <row r="25" spans="2:12" hidden="1" x14ac:dyDescent="0.25">
      <c r="B25" s="133">
        <v>0</v>
      </c>
    </row>
    <row r="26" spans="2:12" hidden="1" x14ac:dyDescent="0.25">
      <c r="B26" s="133">
        <v>1</v>
      </c>
      <c r="C26" s="135" t="s">
        <v>320</v>
      </c>
    </row>
    <row r="27" spans="2:12" hidden="1" x14ac:dyDescent="0.25">
      <c r="B27" s="133">
        <v>2</v>
      </c>
      <c r="C27" s="135" t="s">
        <v>321</v>
      </c>
    </row>
    <row r="28" spans="2:12" hidden="1" x14ac:dyDescent="0.25">
      <c r="B28" s="133">
        <v>3</v>
      </c>
      <c r="C28" s="135" t="s">
        <v>322</v>
      </c>
    </row>
    <row r="29" spans="2:12" hidden="1" x14ac:dyDescent="0.25">
      <c r="B29" s="133">
        <v>4</v>
      </c>
      <c r="C29" s="135" t="s">
        <v>323</v>
      </c>
    </row>
    <row r="30" spans="2:12" hidden="1" x14ac:dyDescent="0.25">
      <c r="B30" s="133">
        <v>5</v>
      </c>
      <c r="C30" s="135" t="s">
        <v>324</v>
      </c>
    </row>
    <row r="31" spans="2:12" hidden="1" x14ac:dyDescent="0.25">
      <c r="B31" s="133">
        <v>6</v>
      </c>
      <c r="C31" s="135" t="s">
        <v>325</v>
      </c>
    </row>
    <row r="32" spans="2:12" hidden="1" x14ac:dyDescent="0.25">
      <c r="B32" s="133">
        <v>7</v>
      </c>
      <c r="C32" s="135" t="s">
        <v>326</v>
      </c>
    </row>
    <row r="33" spans="2:3" hidden="1" x14ac:dyDescent="0.25">
      <c r="B33" s="133">
        <v>8</v>
      </c>
      <c r="C33" s="135" t="s">
        <v>327</v>
      </c>
    </row>
    <row r="34" spans="2:3" hidden="1" x14ac:dyDescent="0.25">
      <c r="B34" s="133">
        <v>9</v>
      </c>
      <c r="C34" s="135" t="s">
        <v>328</v>
      </c>
    </row>
    <row r="35" spans="2:3" hidden="1" x14ac:dyDescent="0.25">
      <c r="B35" s="133">
        <v>10</v>
      </c>
      <c r="C35" s="135" t="s">
        <v>329</v>
      </c>
    </row>
    <row r="36" spans="2:3" hidden="1" x14ac:dyDescent="0.25">
      <c r="B36" s="133">
        <v>11</v>
      </c>
      <c r="C36" s="135" t="s">
        <v>330</v>
      </c>
    </row>
    <row r="37" spans="2:3" hidden="1" x14ac:dyDescent="0.25">
      <c r="B37" s="133">
        <v>12</v>
      </c>
      <c r="C37" s="135" t="s">
        <v>331</v>
      </c>
    </row>
    <row r="38" spans="2:3" hidden="1" x14ac:dyDescent="0.25">
      <c r="B38" s="133">
        <v>13</v>
      </c>
      <c r="C38" s="135" t="s">
        <v>332</v>
      </c>
    </row>
    <row r="39" spans="2:3" hidden="1" x14ac:dyDescent="0.25">
      <c r="B39" s="133">
        <v>14</v>
      </c>
      <c r="C39" s="135" t="s">
        <v>333</v>
      </c>
    </row>
    <row r="40" spans="2:3" hidden="1" x14ac:dyDescent="0.25">
      <c r="B40" s="133">
        <v>15</v>
      </c>
      <c r="C40" s="135" t="s">
        <v>334</v>
      </c>
    </row>
    <row r="41" spans="2:3" hidden="1" x14ac:dyDescent="0.25">
      <c r="B41" s="133">
        <v>16</v>
      </c>
      <c r="C41" s="135" t="s">
        <v>335</v>
      </c>
    </row>
    <row r="42" spans="2:3" hidden="1" x14ac:dyDescent="0.25">
      <c r="B42" s="133">
        <v>17</v>
      </c>
      <c r="C42" s="135" t="s">
        <v>336</v>
      </c>
    </row>
    <row r="43" spans="2:3" hidden="1" x14ac:dyDescent="0.25">
      <c r="B43" s="133">
        <v>18</v>
      </c>
      <c r="C43" s="135" t="s">
        <v>337</v>
      </c>
    </row>
    <row r="44" spans="2:3" hidden="1" x14ac:dyDescent="0.25">
      <c r="B44" s="133">
        <v>19</v>
      </c>
      <c r="C44" s="135" t="s">
        <v>338</v>
      </c>
    </row>
  </sheetData>
  <mergeCells count="3">
    <mergeCell ref="B1:F1"/>
    <mergeCell ref="B4:B6"/>
    <mergeCell ref="C4:F6"/>
  </mergeCells>
  <pageMargins left="0.7" right="0.7" top="0.75" bottom="0.75" header="0.3" footer="0.3"/>
  <pageSetup orientation="portrait" horizontalDpi="300" verticalDpi="300" r:id="rId1"/>
  <picture r:id="rId2"/>
  <tableParts count="1">
    <tablePart r:id="rId3"/>
  </tableParts>
</worksheet>
</file>

<file path=xl/worksheets/sheet5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tabColor theme="5" tint="0.39997558519241921"/>
  </sheetPr>
  <dimension ref="A1:L39"/>
  <sheetViews>
    <sheetView topLeftCell="A12" workbookViewId="0">
      <selection activeCell="F33" sqref="F33:G33"/>
    </sheetView>
  </sheetViews>
  <sheetFormatPr defaultColWidth="8.7109375" defaultRowHeight="15" x14ac:dyDescent="0.25"/>
  <cols>
    <col min="1" max="1" width="2.85546875" style="166" customWidth="1"/>
    <col min="2" max="2" width="2.28515625" style="166" customWidth="1"/>
    <col min="3" max="3" width="25.42578125" style="166" customWidth="1"/>
    <col min="4" max="4" width="2.5703125" style="166" customWidth="1"/>
    <col min="5" max="5" width="30.7109375" style="166" customWidth="1"/>
    <col min="6" max="6" width="5.140625" style="166" customWidth="1"/>
    <col min="7" max="7" width="31.42578125" style="166" customWidth="1"/>
    <col min="8" max="8" width="4" style="166" customWidth="1"/>
    <col min="9" max="16384" width="8.7109375" style="166"/>
  </cols>
  <sheetData>
    <row r="1" spans="1:12" ht="18" x14ac:dyDescent="0.25">
      <c r="A1" s="739" t="s">
        <v>356</v>
      </c>
      <c r="B1" s="739"/>
      <c r="C1" s="739"/>
      <c r="D1" s="739"/>
      <c r="E1" s="739"/>
      <c r="F1" s="739"/>
      <c r="G1" s="739"/>
    </row>
    <row r="2" spans="1:12" ht="18" x14ac:dyDescent="0.25">
      <c r="A2" s="403"/>
      <c r="B2" s="403"/>
      <c r="C2" s="403"/>
      <c r="D2" s="403"/>
      <c r="E2" s="403"/>
      <c r="F2" s="403"/>
      <c r="G2" s="403"/>
    </row>
    <row r="3" spans="1:12" ht="17.25" customHeight="1" x14ac:dyDescent="0.25"/>
    <row r="4" spans="1:12" x14ac:dyDescent="0.25">
      <c r="A4" s="199" t="s">
        <v>357</v>
      </c>
      <c r="B4" s="199"/>
      <c r="C4" s="199"/>
      <c r="D4" s="199"/>
    </row>
    <row r="5" spans="1:12" ht="8.25" customHeight="1" x14ac:dyDescent="0.25">
      <c r="A5" s="199"/>
      <c r="B5" s="199"/>
      <c r="C5" s="199"/>
      <c r="D5" s="199"/>
    </row>
    <row r="6" spans="1:12" x14ac:dyDescent="0.25">
      <c r="B6" s="200"/>
      <c r="C6" s="200" t="s">
        <v>4</v>
      </c>
      <c r="D6" s="405" t="s">
        <v>19</v>
      </c>
      <c r="E6" s="740" t="e">
        <f>SPT!#REF!</f>
        <v>#REF!</v>
      </c>
      <c r="F6" s="740"/>
      <c r="G6" s="740"/>
      <c r="H6" s="202"/>
      <c r="I6" s="202"/>
      <c r="J6" s="202"/>
      <c r="L6" s="199"/>
    </row>
    <row r="7" spans="1:12" x14ac:dyDescent="0.25">
      <c r="B7" s="200"/>
      <c r="C7" s="200" t="s">
        <v>5</v>
      </c>
      <c r="D7" s="405" t="s">
        <v>19</v>
      </c>
      <c r="E7" s="741" t="e">
        <f>VLOOKUP(E6,DATABASE!B3:C68,2,FALSE)</f>
        <v>#REF!</v>
      </c>
      <c r="F7" s="741"/>
      <c r="G7" s="741"/>
      <c r="H7" s="405"/>
      <c r="I7" s="405"/>
      <c r="J7" s="405"/>
      <c r="L7" s="199"/>
    </row>
    <row r="8" spans="1:12" x14ac:dyDescent="0.25">
      <c r="B8" s="200"/>
      <c r="C8" s="200" t="s">
        <v>6</v>
      </c>
      <c r="D8" s="405" t="s">
        <v>19</v>
      </c>
      <c r="E8" s="741" t="e">
        <f>VLOOKUP(E6,DATABASE!D3:E68,2,FALSE)</f>
        <v>#REF!</v>
      </c>
      <c r="F8" s="741"/>
      <c r="G8" s="741"/>
      <c r="H8" s="405"/>
      <c r="I8" s="405"/>
      <c r="J8" s="405"/>
      <c r="L8" s="199"/>
    </row>
    <row r="9" spans="1:12" x14ac:dyDescent="0.25">
      <c r="B9" s="200"/>
      <c r="C9" s="200" t="s">
        <v>7</v>
      </c>
      <c r="D9" s="405" t="s">
        <v>19</v>
      </c>
      <c r="E9" s="741" t="e">
        <f>VLOOKUP(E6,DATABASE!H3:I68,2,FALSE)</f>
        <v>#REF!</v>
      </c>
      <c r="F9" s="741"/>
      <c r="G9" s="741"/>
      <c r="H9" s="405"/>
      <c r="I9" s="405"/>
      <c r="J9" s="405"/>
      <c r="L9" s="199"/>
    </row>
    <row r="10" spans="1:12" ht="10.5" customHeight="1" x14ac:dyDescent="0.25">
      <c r="A10" s="199"/>
      <c r="B10" s="199"/>
      <c r="C10" s="199"/>
      <c r="D10" s="199"/>
      <c r="E10" s="199"/>
      <c r="F10" s="199"/>
    </row>
    <row r="11" spans="1:12" ht="30.75" customHeight="1" x14ac:dyDescent="0.25">
      <c r="A11" s="725" t="s">
        <v>512</v>
      </c>
      <c r="B11" s="725"/>
      <c r="C11" s="725"/>
      <c r="D11" s="725"/>
      <c r="E11" s="725"/>
      <c r="F11" s="725"/>
      <c r="G11" s="725"/>
      <c r="H11" s="725"/>
    </row>
    <row r="12" spans="1:12" ht="30" customHeight="1" x14ac:dyDescent="0.25">
      <c r="A12" s="404" t="s">
        <v>127</v>
      </c>
      <c r="B12" s="725" t="s">
        <v>358</v>
      </c>
      <c r="C12" s="725"/>
      <c r="D12" s="725"/>
      <c r="E12" s="725"/>
      <c r="F12" s="725"/>
      <c r="G12" s="725"/>
      <c r="H12" s="725"/>
    </row>
    <row r="13" spans="1:12" ht="12" customHeight="1" x14ac:dyDescent="0.25">
      <c r="A13" s="406"/>
      <c r="B13" s="405"/>
    </row>
    <row r="14" spans="1:12" ht="22.5" customHeight="1" x14ac:dyDescent="0.25">
      <c r="A14" s="726" t="s">
        <v>242</v>
      </c>
      <c r="B14" s="726"/>
      <c r="C14" s="727" t="s">
        <v>359</v>
      </c>
      <c r="D14" s="728"/>
      <c r="E14" s="729"/>
      <c r="F14" s="727" t="s">
        <v>360</v>
      </c>
      <c r="G14" s="729"/>
      <c r="H14" s="205"/>
      <c r="I14" s="205"/>
    </row>
    <row r="15" spans="1:12" ht="6.75" customHeight="1" x14ac:dyDescent="0.25">
      <c r="A15" s="206"/>
      <c r="B15" s="207"/>
      <c r="C15" s="208"/>
      <c r="D15" s="194"/>
      <c r="E15" s="209"/>
      <c r="F15" s="208"/>
      <c r="G15" s="210"/>
    </row>
    <row r="16" spans="1:12" x14ac:dyDescent="0.25">
      <c r="A16" s="730" t="s">
        <v>127</v>
      </c>
      <c r="B16" s="731"/>
      <c r="C16" s="732" t="s">
        <v>508</v>
      </c>
      <c r="D16" s="733"/>
      <c r="E16" s="734"/>
      <c r="F16" s="211" t="s">
        <v>362</v>
      </c>
      <c r="G16" s="212">
        <f>RBPD1!K16</f>
        <v>500000</v>
      </c>
    </row>
    <row r="17" spans="1:8" x14ac:dyDescent="0.25">
      <c r="A17" s="730"/>
      <c r="B17" s="731"/>
      <c r="C17" s="735"/>
      <c r="D17" s="733"/>
      <c r="E17" s="734"/>
      <c r="F17" s="213"/>
      <c r="G17" s="214"/>
    </row>
    <row r="18" spans="1:8" x14ac:dyDescent="0.25">
      <c r="A18" s="215"/>
      <c r="B18" s="216"/>
      <c r="C18" s="217" t="str">
        <f>RBPD5!C16</f>
        <v>3 malam x Rp 300.000 x 30%</v>
      </c>
      <c r="D18" s="218"/>
      <c r="E18" s="214"/>
      <c r="F18" s="213"/>
      <c r="G18" s="214"/>
    </row>
    <row r="19" spans="1:8" x14ac:dyDescent="0.25">
      <c r="A19" s="215"/>
      <c r="B19" s="216"/>
      <c r="C19" s="219"/>
      <c r="D19" s="218"/>
      <c r="E19" s="214"/>
      <c r="F19" s="213"/>
      <c r="G19" s="214"/>
    </row>
    <row r="20" spans="1:8" x14ac:dyDescent="0.25">
      <c r="A20" s="215"/>
      <c r="B20" s="216"/>
      <c r="C20" s="219"/>
      <c r="D20" s="218"/>
      <c r="E20" s="214"/>
      <c r="F20" s="213"/>
      <c r="G20" s="214"/>
    </row>
    <row r="21" spans="1:8" x14ac:dyDescent="0.25">
      <c r="A21" s="215"/>
      <c r="B21" s="216"/>
      <c r="C21" s="219"/>
      <c r="D21" s="218"/>
      <c r="E21" s="214"/>
      <c r="F21" s="213"/>
      <c r="G21" s="214"/>
    </row>
    <row r="22" spans="1:8" x14ac:dyDescent="0.25">
      <c r="A22" s="215"/>
      <c r="B22" s="216"/>
      <c r="C22" s="219"/>
      <c r="D22" s="218"/>
      <c r="E22" s="214"/>
      <c r="F22" s="213"/>
      <c r="G22" s="214"/>
    </row>
    <row r="23" spans="1:8" x14ac:dyDescent="0.25">
      <c r="A23" s="215"/>
      <c r="B23" s="216"/>
      <c r="C23" s="219"/>
      <c r="D23" s="218"/>
      <c r="E23" s="214"/>
      <c r="F23" s="213"/>
      <c r="G23" s="214"/>
    </row>
    <row r="24" spans="1:8" x14ac:dyDescent="0.25">
      <c r="A24" s="215"/>
      <c r="B24" s="216"/>
      <c r="C24" s="219"/>
      <c r="D24" s="218"/>
      <c r="E24" s="214"/>
      <c r="F24" s="213"/>
      <c r="G24" s="214"/>
    </row>
    <row r="25" spans="1:8" x14ac:dyDescent="0.25">
      <c r="A25" s="215"/>
      <c r="B25" s="216"/>
      <c r="C25" s="219"/>
      <c r="D25" s="218"/>
      <c r="E25" s="214"/>
      <c r="F25" s="213"/>
      <c r="G25" s="214"/>
    </row>
    <row r="26" spans="1:8" x14ac:dyDescent="0.25">
      <c r="A26" s="215"/>
      <c r="B26" s="216"/>
      <c r="C26" s="219"/>
      <c r="D26" s="218"/>
      <c r="E26" s="214"/>
      <c r="F26" s="213"/>
      <c r="G26" s="214"/>
    </row>
    <row r="27" spans="1:8" ht="18" customHeight="1" x14ac:dyDescent="0.25">
      <c r="A27" s="220"/>
      <c r="B27" s="221"/>
      <c r="C27" s="222"/>
      <c r="D27" s="223"/>
      <c r="E27" s="224"/>
      <c r="F27" s="225" t="s">
        <v>362</v>
      </c>
      <c r="G27" s="226">
        <f>G16</f>
        <v>500000</v>
      </c>
    </row>
    <row r="28" spans="1:8" x14ac:dyDescent="0.25">
      <c r="A28" s="406"/>
      <c r="B28" s="405"/>
    </row>
    <row r="29" spans="1:8" ht="45.75" customHeight="1" x14ac:dyDescent="0.25">
      <c r="A29" s="404" t="s">
        <v>263</v>
      </c>
      <c r="B29" s="725" t="s">
        <v>363</v>
      </c>
      <c r="C29" s="725"/>
      <c r="D29" s="725"/>
      <c r="E29" s="725"/>
      <c r="F29" s="725"/>
      <c r="G29" s="725"/>
      <c r="H29" s="725"/>
    </row>
    <row r="30" spans="1:8" ht="9" customHeight="1" x14ac:dyDescent="0.25">
      <c r="B30" s="405"/>
    </row>
    <row r="31" spans="1:8" ht="18.75" customHeight="1" x14ac:dyDescent="0.25">
      <c r="B31" s="405" t="s">
        <v>364</v>
      </c>
    </row>
    <row r="33" spans="1:7" x14ac:dyDescent="0.25">
      <c r="C33" s="401" t="s">
        <v>365</v>
      </c>
      <c r="F33" s="736" t="s">
        <v>585</v>
      </c>
      <c r="G33" s="737"/>
    </row>
    <row r="34" spans="1:7" x14ac:dyDescent="0.25">
      <c r="C34" s="402" t="s">
        <v>230</v>
      </c>
      <c r="F34" s="738" t="s">
        <v>366</v>
      </c>
      <c r="G34" s="738"/>
    </row>
    <row r="38" spans="1:7" x14ac:dyDescent="0.25">
      <c r="A38" s="568" t="str">
        <f>'DPR1'!A38:D38</f>
        <v>Farhani Aini, S.Hut</v>
      </c>
      <c r="B38" s="568"/>
      <c r="C38" s="568"/>
      <c r="D38" s="568"/>
      <c r="F38" s="568" t="e">
        <f>E6</f>
        <v>#REF!</v>
      </c>
      <c r="G38" s="568"/>
    </row>
    <row r="39" spans="1:7" x14ac:dyDescent="0.25">
      <c r="A39" s="569" t="str">
        <f>'DPR1'!A39:D39</f>
        <v>NIP. 19610812 198303 1 022</v>
      </c>
      <c r="B39" s="569"/>
      <c r="C39" s="569"/>
      <c r="D39" s="569"/>
      <c r="F39" s="569" t="e">
        <f>VLOOKUP(E6,DATABASE!F3:G68,2,FALSE)</f>
        <v>#REF!</v>
      </c>
      <c r="G39" s="569"/>
    </row>
  </sheetData>
  <mergeCells count="19">
    <mergeCell ref="A11:H11"/>
    <mergeCell ref="A1:G1"/>
    <mergeCell ref="E6:G6"/>
    <mergeCell ref="E7:G7"/>
    <mergeCell ref="E8:G8"/>
    <mergeCell ref="E9:G9"/>
    <mergeCell ref="A39:D39"/>
    <mergeCell ref="F39:G39"/>
    <mergeCell ref="B12:H12"/>
    <mergeCell ref="A14:B14"/>
    <mergeCell ref="C14:E14"/>
    <mergeCell ref="F14:G14"/>
    <mergeCell ref="A16:B17"/>
    <mergeCell ref="C16:E17"/>
    <mergeCell ref="B29:H29"/>
    <mergeCell ref="F33:G33"/>
    <mergeCell ref="F34:G34"/>
    <mergeCell ref="A38:D38"/>
    <mergeCell ref="F38:G38"/>
  </mergeCells>
  <pageMargins left="0.37" right="0.13" top="0.75" bottom="0.75" header="0.3" footer="0.3"/>
  <pageSetup paperSize="5" scale="95" orientation="portrait" r:id="rId1"/>
  <legacyDrawing r:id="rId2"/>
  <extLst>
    <ext xmlns:x14="http://schemas.microsoft.com/office/spreadsheetml/2009/9/main" uri="{CCE6A557-97BC-4b89-ADB6-D9C93CAAB3DF}">
      <x14:dataValidations xmlns:xm="http://schemas.microsoft.com/office/excel/2006/main" count="2">
        <x14:dataValidation type="list" allowBlank="1" showInputMessage="1" xr:uid="{00000000-0002-0000-3100-000000000000}">
          <x14:formula1>
            <xm:f>'D:\FILE KPHP BERAU BARAT\2019\KEGIATAN KPHP BERAU BARAT 2019\02. FEBRUARI\2. SPJ BIMTEK TEPRA BALIKPAPAN 04-07\[DPR Balikpapan.xlsx]DATABASE'!#REF!</xm:f>
          </x14:formula1>
          <xm:sqref>H6:J6</xm:sqref>
        </x14:dataValidation>
        <x14:dataValidation type="list" allowBlank="1" showInputMessage="1" xr:uid="{00000000-0002-0000-3100-000001000000}">
          <x14:formula1>
            <xm:f>'D:\FILE KPHP BERAU BARAT\2019\KEGIATAN KPHP BERAU BARAT 2019\SPJ EDIT 2019\[4. DPR .xlsx]DATABASE'!#REF!</xm:f>
          </x14:formula1>
          <xm:sqref>E6:G6</xm:sqref>
        </x14:dataValidation>
      </x14:dataValidations>
    </ext>
  </extLst>
</worksheet>
</file>

<file path=xl/worksheets/sheet5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tabColor theme="5" tint="0.39997558519241921"/>
  </sheetPr>
  <dimension ref="A1:L39"/>
  <sheetViews>
    <sheetView topLeftCell="A10" workbookViewId="0">
      <selection activeCell="F33" sqref="F33:G33"/>
    </sheetView>
  </sheetViews>
  <sheetFormatPr defaultColWidth="8.7109375" defaultRowHeight="15" x14ac:dyDescent="0.25"/>
  <cols>
    <col min="1" max="1" width="2.85546875" style="166" customWidth="1"/>
    <col min="2" max="2" width="2.28515625" style="166" customWidth="1"/>
    <col min="3" max="3" width="25.42578125" style="166" customWidth="1"/>
    <col min="4" max="4" width="2.5703125" style="166" customWidth="1"/>
    <col min="5" max="5" width="30.7109375" style="166" customWidth="1"/>
    <col min="6" max="6" width="5.140625" style="166" customWidth="1"/>
    <col min="7" max="7" width="31.42578125" style="166" customWidth="1"/>
    <col min="8" max="8" width="4" style="166" customWidth="1"/>
    <col min="9" max="16384" width="8.7109375" style="166"/>
  </cols>
  <sheetData>
    <row r="1" spans="1:12" ht="18" x14ac:dyDescent="0.25">
      <c r="A1" s="739" t="s">
        <v>356</v>
      </c>
      <c r="B1" s="739"/>
      <c r="C1" s="739"/>
      <c r="D1" s="739"/>
      <c r="E1" s="739"/>
      <c r="F1" s="739"/>
      <c r="G1" s="739"/>
    </row>
    <row r="2" spans="1:12" ht="18" x14ac:dyDescent="0.25">
      <c r="A2" s="440"/>
      <c r="B2" s="440"/>
      <c r="C2" s="440"/>
      <c r="D2" s="440"/>
      <c r="E2" s="440"/>
      <c r="F2" s="440"/>
      <c r="G2" s="440"/>
    </row>
    <row r="3" spans="1:12" ht="17.25" customHeight="1" x14ac:dyDescent="0.25"/>
    <row r="4" spans="1:12" x14ac:dyDescent="0.25">
      <c r="A4" s="199" t="s">
        <v>357</v>
      </c>
      <c r="B4" s="199"/>
      <c r="C4" s="199"/>
      <c r="D4" s="199"/>
    </row>
    <row r="5" spans="1:12" ht="8.25" customHeight="1" x14ac:dyDescent="0.25">
      <c r="A5" s="199"/>
      <c r="B5" s="199"/>
      <c r="C5" s="199"/>
      <c r="D5" s="199"/>
    </row>
    <row r="6" spans="1:12" x14ac:dyDescent="0.25">
      <c r="B6" s="200"/>
      <c r="C6" s="200" t="s">
        <v>4</v>
      </c>
      <c r="D6" s="442" t="s">
        <v>19</v>
      </c>
      <c r="E6" s="740" t="e">
        <f>SPT!#REF!</f>
        <v>#REF!</v>
      </c>
      <c r="F6" s="740"/>
      <c r="G6" s="740"/>
      <c r="H6" s="202"/>
      <c r="I6" s="202"/>
      <c r="J6" s="202"/>
      <c r="L6" s="199"/>
    </row>
    <row r="7" spans="1:12" x14ac:dyDescent="0.25">
      <c r="B7" s="200"/>
      <c r="C7" s="200" t="s">
        <v>5</v>
      </c>
      <c r="D7" s="442" t="s">
        <v>19</v>
      </c>
      <c r="E7" s="741" t="e">
        <f>VLOOKUP(E6,DATABASE!B3:C68,2,FALSE)</f>
        <v>#REF!</v>
      </c>
      <c r="F7" s="741"/>
      <c r="G7" s="741"/>
      <c r="H7" s="442"/>
      <c r="I7" s="442"/>
      <c r="J7" s="442"/>
      <c r="L7" s="199"/>
    </row>
    <row r="8" spans="1:12" x14ac:dyDescent="0.25">
      <c r="B8" s="200"/>
      <c r="C8" s="200" t="s">
        <v>6</v>
      </c>
      <c r="D8" s="442" t="s">
        <v>19</v>
      </c>
      <c r="E8" s="741" t="e">
        <f>VLOOKUP(E6,DATABASE!D3:E68,2,FALSE)</f>
        <v>#REF!</v>
      </c>
      <c r="F8" s="741"/>
      <c r="G8" s="741"/>
      <c r="H8" s="442"/>
      <c r="I8" s="442"/>
      <c r="J8" s="442"/>
      <c r="L8" s="199"/>
    </row>
    <row r="9" spans="1:12" x14ac:dyDescent="0.25">
      <c r="B9" s="200"/>
      <c r="C9" s="200" t="s">
        <v>7</v>
      </c>
      <c r="D9" s="442" t="s">
        <v>19</v>
      </c>
      <c r="E9" s="741" t="e">
        <f>VLOOKUP(E6,DATABASE!H3:I68,2,FALSE)</f>
        <v>#REF!</v>
      </c>
      <c r="F9" s="741"/>
      <c r="G9" s="741"/>
      <c r="H9" s="442"/>
      <c r="I9" s="442"/>
      <c r="J9" s="442"/>
      <c r="L9" s="199"/>
    </row>
    <row r="10" spans="1:12" ht="10.5" customHeight="1" x14ac:dyDescent="0.25">
      <c r="A10" s="199"/>
      <c r="B10" s="199"/>
      <c r="C10" s="199"/>
      <c r="D10" s="199"/>
      <c r="E10" s="199"/>
      <c r="F10" s="199"/>
    </row>
    <row r="11" spans="1:12" ht="30.75" customHeight="1" x14ac:dyDescent="0.25">
      <c r="A11" s="725" t="s">
        <v>502</v>
      </c>
      <c r="B11" s="725"/>
      <c r="C11" s="725"/>
      <c r="D11" s="725"/>
      <c r="E11" s="725"/>
      <c r="F11" s="725"/>
      <c r="G11" s="725"/>
      <c r="H11" s="725"/>
    </row>
    <row r="12" spans="1:12" ht="30" customHeight="1" x14ac:dyDescent="0.25">
      <c r="A12" s="441" t="s">
        <v>127</v>
      </c>
      <c r="B12" s="725" t="s">
        <v>358</v>
      </c>
      <c r="C12" s="725"/>
      <c r="D12" s="725"/>
      <c r="E12" s="725"/>
      <c r="F12" s="725"/>
      <c r="G12" s="725"/>
      <c r="H12" s="725"/>
    </row>
    <row r="13" spans="1:12" ht="12" customHeight="1" x14ac:dyDescent="0.25">
      <c r="A13" s="443"/>
      <c r="B13" s="442"/>
    </row>
    <row r="14" spans="1:12" ht="22.5" customHeight="1" x14ac:dyDescent="0.25">
      <c r="A14" s="726" t="s">
        <v>242</v>
      </c>
      <c r="B14" s="726"/>
      <c r="C14" s="727" t="s">
        <v>359</v>
      </c>
      <c r="D14" s="728"/>
      <c r="E14" s="729"/>
      <c r="F14" s="727" t="s">
        <v>360</v>
      </c>
      <c r="G14" s="729"/>
      <c r="H14" s="205"/>
      <c r="I14" s="205"/>
    </row>
    <row r="15" spans="1:12" ht="6.75" customHeight="1" x14ac:dyDescent="0.25">
      <c r="A15" s="206"/>
      <c r="B15" s="207"/>
      <c r="C15" s="208"/>
      <c r="D15" s="194"/>
      <c r="E15" s="209"/>
      <c r="F15" s="208"/>
      <c r="G15" s="210"/>
    </row>
    <row r="16" spans="1:12" x14ac:dyDescent="0.25">
      <c r="A16" s="730" t="s">
        <v>127</v>
      </c>
      <c r="B16" s="731"/>
      <c r="C16" s="742" t="s">
        <v>361</v>
      </c>
      <c r="D16" s="733"/>
      <c r="E16" s="734"/>
      <c r="F16" s="211" t="s">
        <v>362</v>
      </c>
      <c r="G16" s="212">
        <f>RBPD1!K16</f>
        <v>500000</v>
      </c>
    </row>
    <row r="17" spans="1:8" x14ac:dyDescent="0.25">
      <c r="A17" s="730"/>
      <c r="B17" s="731"/>
      <c r="C17" s="735"/>
      <c r="D17" s="733"/>
      <c r="E17" s="734"/>
      <c r="F17" s="213"/>
      <c r="G17" s="214"/>
    </row>
    <row r="18" spans="1:8" x14ac:dyDescent="0.25">
      <c r="A18" s="215"/>
      <c r="B18" s="216"/>
      <c r="C18" s="217" t="str">
        <f>RBPD5!C16</f>
        <v>3 malam x Rp 300.000 x 30%</v>
      </c>
      <c r="D18" s="218"/>
      <c r="E18" s="214"/>
      <c r="F18" s="213"/>
      <c r="G18" s="214"/>
    </row>
    <row r="19" spans="1:8" x14ac:dyDescent="0.25">
      <c r="A19" s="215"/>
      <c r="B19" s="216"/>
      <c r="C19" s="219"/>
      <c r="D19" s="218"/>
      <c r="E19" s="214"/>
      <c r="F19" s="213"/>
      <c r="G19" s="214"/>
    </row>
    <row r="20" spans="1:8" x14ac:dyDescent="0.25">
      <c r="A20" s="215"/>
      <c r="B20" s="216"/>
      <c r="C20" s="219"/>
      <c r="D20" s="218"/>
      <c r="E20" s="214"/>
      <c r="F20" s="213"/>
      <c r="G20" s="214"/>
    </row>
    <row r="21" spans="1:8" x14ac:dyDescent="0.25">
      <c r="A21" s="215"/>
      <c r="B21" s="216"/>
      <c r="C21" s="219"/>
      <c r="D21" s="218"/>
      <c r="E21" s="214"/>
      <c r="F21" s="213"/>
      <c r="G21" s="214"/>
    </row>
    <row r="22" spans="1:8" x14ac:dyDescent="0.25">
      <c r="A22" s="215"/>
      <c r="B22" s="216"/>
      <c r="C22" s="219"/>
      <c r="D22" s="218"/>
      <c r="E22" s="214"/>
      <c r="F22" s="213"/>
      <c r="G22" s="214"/>
    </row>
    <row r="23" spans="1:8" x14ac:dyDescent="0.25">
      <c r="A23" s="215"/>
      <c r="B23" s="216"/>
      <c r="C23" s="219"/>
      <c r="D23" s="218"/>
      <c r="E23" s="214"/>
      <c r="F23" s="213"/>
      <c r="G23" s="214"/>
    </row>
    <row r="24" spans="1:8" x14ac:dyDescent="0.25">
      <c r="A24" s="215"/>
      <c r="B24" s="216"/>
      <c r="C24" s="219"/>
      <c r="D24" s="218"/>
      <c r="E24" s="214"/>
      <c r="F24" s="213"/>
      <c r="G24" s="214"/>
    </row>
    <row r="25" spans="1:8" x14ac:dyDescent="0.25">
      <c r="A25" s="215"/>
      <c r="B25" s="216"/>
      <c r="C25" s="219"/>
      <c r="D25" s="218"/>
      <c r="E25" s="214"/>
      <c r="F25" s="213"/>
      <c r="G25" s="214"/>
    </row>
    <row r="26" spans="1:8" x14ac:dyDescent="0.25">
      <c r="A26" s="215"/>
      <c r="B26" s="216"/>
      <c r="C26" s="219"/>
      <c r="D26" s="218"/>
      <c r="E26" s="214"/>
      <c r="F26" s="213"/>
      <c r="G26" s="214"/>
    </row>
    <row r="27" spans="1:8" ht="18" customHeight="1" x14ac:dyDescent="0.25">
      <c r="A27" s="220"/>
      <c r="B27" s="221"/>
      <c r="C27" s="222"/>
      <c r="D27" s="223"/>
      <c r="E27" s="224"/>
      <c r="F27" s="225" t="s">
        <v>362</v>
      </c>
      <c r="G27" s="226">
        <f>G16</f>
        <v>500000</v>
      </c>
    </row>
    <row r="28" spans="1:8" x14ac:dyDescent="0.25">
      <c r="A28" s="443"/>
      <c r="B28" s="442"/>
    </row>
    <row r="29" spans="1:8" ht="45.75" customHeight="1" x14ac:dyDescent="0.25">
      <c r="A29" s="441" t="s">
        <v>263</v>
      </c>
      <c r="B29" s="725" t="s">
        <v>363</v>
      </c>
      <c r="C29" s="725"/>
      <c r="D29" s="725"/>
      <c r="E29" s="725"/>
      <c r="F29" s="725"/>
      <c r="G29" s="725"/>
      <c r="H29" s="725"/>
    </row>
    <row r="30" spans="1:8" ht="9" customHeight="1" x14ac:dyDescent="0.25">
      <c r="B30" s="442"/>
    </row>
    <row r="31" spans="1:8" ht="18.75" customHeight="1" x14ac:dyDescent="0.25">
      <c r="B31" s="442" t="s">
        <v>364</v>
      </c>
    </row>
    <row r="33" spans="1:7" x14ac:dyDescent="0.25">
      <c r="C33" s="438" t="s">
        <v>365</v>
      </c>
      <c r="F33" s="736" t="s">
        <v>585</v>
      </c>
      <c r="G33" s="737"/>
    </row>
    <row r="34" spans="1:7" x14ac:dyDescent="0.25">
      <c r="C34" s="439" t="s">
        <v>230</v>
      </c>
      <c r="F34" s="738" t="s">
        <v>366</v>
      </c>
      <c r="G34" s="738"/>
    </row>
    <row r="38" spans="1:7" x14ac:dyDescent="0.25">
      <c r="A38" s="568" t="str">
        <f>'DPR1'!A38:D38</f>
        <v>Farhani Aini, S.Hut</v>
      </c>
      <c r="B38" s="568"/>
      <c r="C38" s="568"/>
      <c r="D38" s="568"/>
      <c r="F38" s="568" t="e">
        <f>E6</f>
        <v>#REF!</v>
      </c>
      <c r="G38" s="568"/>
    </row>
    <row r="39" spans="1:7" x14ac:dyDescent="0.25">
      <c r="A39" s="569" t="str">
        <f>'DPR1'!A39:D39</f>
        <v>NIP. 19610812 198303 1 022</v>
      </c>
      <c r="B39" s="569"/>
      <c r="C39" s="569"/>
      <c r="D39" s="569"/>
      <c r="F39" s="569" t="e">
        <f>VLOOKUP(E6,DATABASE!F3:G68,2,FALSE)</f>
        <v>#REF!</v>
      </c>
      <c r="G39" s="569"/>
    </row>
  </sheetData>
  <mergeCells count="19">
    <mergeCell ref="A11:H11"/>
    <mergeCell ref="A1:G1"/>
    <mergeCell ref="E6:G6"/>
    <mergeCell ref="E7:G7"/>
    <mergeCell ref="E8:G8"/>
    <mergeCell ref="E9:G9"/>
    <mergeCell ref="A39:D39"/>
    <mergeCell ref="F39:G39"/>
    <mergeCell ref="B12:H12"/>
    <mergeCell ref="A14:B14"/>
    <mergeCell ref="C14:E14"/>
    <mergeCell ref="F14:G14"/>
    <mergeCell ref="A16:B17"/>
    <mergeCell ref="C16:E17"/>
    <mergeCell ref="B29:H29"/>
    <mergeCell ref="F33:G33"/>
    <mergeCell ref="F34:G34"/>
    <mergeCell ref="A38:D38"/>
    <mergeCell ref="F38:G38"/>
  </mergeCells>
  <pageMargins left="0.37" right="0.13" top="0.75" bottom="0.75" header="0.3" footer="0.3"/>
  <pageSetup paperSize="5" scale="95" orientation="portrait" r:id="rId1"/>
  <legacyDrawing r:id="rId2"/>
  <extLst>
    <ext xmlns:x14="http://schemas.microsoft.com/office/spreadsheetml/2009/9/main" uri="{CCE6A557-97BC-4b89-ADB6-D9C93CAAB3DF}">
      <x14:dataValidations xmlns:xm="http://schemas.microsoft.com/office/excel/2006/main" count="2">
        <x14:dataValidation type="list" allowBlank="1" showInputMessage="1" xr:uid="{00000000-0002-0000-3200-000000000000}">
          <x14:formula1>
            <xm:f>'D:\FILE KPHP BERAU BARAT\2019\KEGIATAN KPHP BERAU BARAT 2019\SPJ EDIT 2019\[4. DPR .xlsx]DATABASE'!#REF!</xm:f>
          </x14:formula1>
          <xm:sqref>E6:G6</xm:sqref>
        </x14:dataValidation>
        <x14:dataValidation type="list" allowBlank="1" showInputMessage="1" xr:uid="{00000000-0002-0000-3200-000001000000}">
          <x14:formula1>
            <xm:f>'D:\FILE KPHP BERAU BARAT\2019\KEGIATAN KPHP BERAU BARAT 2019\02. FEBRUARI\2. SPJ BIMTEK TEPRA BALIKPAPAN 04-07\[DPR Balikpapan.xlsx]DATABASE'!#REF!</xm:f>
          </x14:formula1>
          <xm:sqref>H6:J6</xm:sqref>
        </x14:dataValidation>
      </x14:dataValidations>
    </ext>
  </extLst>
</worksheet>
</file>

<file path=xl/worksheets/sheet5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1">
    <tabColor theme="9" tint="0.39997558519241921"/>
  </sheetPr>
  <dimension ref="A1:L22"/>
  <sheetViews>
    <sheetView workbookViewId="0">
      <selection activeCell="W14" sqref="W14"/>
    </sheetView>
  </sheetViews>
  <sheetFormatPr defaultColWidth="8.7109375" defaultRowHeight="15" x14ac:dyDescent="0.25"/>
  <cols>
    <col min="1" max="1" width="2.85546875" style="166" customWidth="1"/>
    <col min="2" max="2" width="2.28515625" style="166" customWidth="1"/>
    <col min="3" max="3" width="25.42578125" style="166" customWidth="1"/>
    <col min="4" max="4" width="2.5703125" style="166" customWidth="1"/>
    <col min="5" max="5" width="29" style="166" customWidth="1"/>
    <col min="6" max="6" width="5.140625" style="166" customWidth="1"/>
    <col min="7" max="7" width="4.7109375" style="166" customWidth="1"/>
    <col min="8" max="8" width="28.140625" style="166" customWidth="1"/>
    <col min="9" max="16384" width="8.7109375" style="166"/>
  </cols>
  <sheetData>
    <row r="1" spans="1:12" ht="18" x14ac:dyDescent="0.25">
      <c r="A1" s="749" t="s">
        <v>369</v>
      </c>
      <c r="B1" s="749"/>
      <c r="C1" s="749"/>
      <c r="D1" s="749"/>
      <c r="E1" s="749"/>
      <c r="F1" s="749"/>
      <c r="G1" s="749"/>
      <c r="H1" s="749"/>
    </row>
    <row r="2" spans="1:12" ht="18" x14ac:dyDescent="0.25">
      <c r="A2" s="749" t="s">
        <v>370</v>
      </c>
      <c r="B2" s="749"/>
      <c r="C2" s="749"/>
      <c r="D2" s="749"/>
      <c r="E2" s="749"/>
      <c r="F2" s="749"/>
      <c r="G2" s="749"/>
      <c r="H2" s="749"/>
    </row>
    <row r="3" spans="1:12" ht="17.25" customHeight="1" x14ac:dyDescent="0.25"/>
    <row r="4" spans="1:12" ht="17.25" customHeight="1" x14ac:dyDescent="0.25"/>
    <row r="5" spans="1:12" ht="18.75" customHeight="1" x14ac:dyDescent="0.25">
      <c r="A5" s="199" t="s">
        <v>357</v>
      </c>
      <c r="B5" s="199"/>
      <c r="C5" s="199"/>
      <c r="D5" s="199"/>
    </row>
    <row r="6" spans="1:12" ht="8.25" customHeight="1" x14ac:dyDescent="0.25">
      <c r="A6" s="199"/>
      <c r="B6" s="199"/>
      <c r="C6" s="199"/>
      <c r="D6" s="199"/>
    </row>
    <row r="7" spans="1:12" x14ac:dyDescent="0.25">
      <c r="B7" s="200"/>
      <c r="C7" s="200" t="s">
        <v>4</v>
      </c>
      <c r="D7" s="201" t="s">
        <v>19</v>
      </c>
      <c r="E7" s="740" t="str">
        <f>SPT!F15</f>
        <v>Romy Oktavianto</v>
      </c>
      <c r="F7" s="740"/>
      <c r="G7" s="740"/>
      <c r="H7" s="202"/>
      <c r="I7" s="202"/>
      <c r="J7" s="202"/>
      <c r="L7" s="199"/>
    </row>
    <row r="8" spans="1:12" x14ac:dyDescent="0.25">
      <c r="B8" s="200"/>
      <c r="C8" s="200" t="s">
        <v>5</v>
      </c>
      <c r="D8" s="201" t="s">
        <v>19</v>
      </c>
      <c r="E8" s="741" t="str">
        <f>VLOOKUP(E7,DATABASE!B3:C68,2,FALSE)</f>
        <v>Pengatur Muda/ II.b</v>
      </c>
      <c r="F8" s="741"/>
      <c r="G8" s="741"/>
      <c r="H8" s="201"/>
      <c r="I8" s="201"/>
      <c r="J8" s="201"/>
      <c r="L8" s="199"/>
    </row>
    <row r="9" spans="1:12" x14ac:dyDescent="0.25">
      <c r="B9" s="200"/>
      <c r="C9" s="200" t="s">
        <v>6</v>
      </c>
      <c r="D9" s="201" t="s">
        <v>19</v>
      </c>
      <c r="E9" s="741" t="str">
        <f>VLOOKUP(E7,DATABASE!D3:E68,2,FALSE)</f>
        <v>19801025 200901 1 004</v>
      </c>
      <c r="F9" s="741"/>
      <c r="G9" s="741"/>
      <c r="H9" s="201"/>
      <c r="I9" s="201"/>
      <c r="J9" s="201"/>
      <c r="L9" s="199"/>
    </row>
    <row r="10" spans="1:12" x14ac:dyDescent="0.25">
      <c r="B10" s="200"/>
      <c r="C10" s="200" t="s">
        <v>7</v>
      </c>
      <c r="D10" s="201" t="s">
        <v>19</v>
      </c>
      <c r="E10" s="741" t="str">
        <f>VLOOKUP(E7,DATABASE!H3:I68,2,FALSE)</f>
        <v>Pelaksana</v>
      </c>
      <c r="F10" s="741"/>
      <c r="G10" s="741"/>
      <c r="H10" s="741"/>
      <c r="I10" s="201"/>
      <c r="J10" s="201"/>
      <c r="L10" s="199"/>
    </row>
    <row r="11" spans="1:12" ht="10.5" customHeight="1" x14ac:dyDescent="0.25">
      <c r="A11" s="199"/>
      <c r="B11" s="199"/>
      <c r="C11" s="199"/>
      <c r="D11" s="199"/>
      <c r="E11" s="199"/>
      <c r="F11" s="199"/>
      <c r="G11" s="199"/>
    </row>
    <row r="12" spans="1:12" ht="57" customHeight="1" x14ac:dyDescent="0.25">
      <c r="A12" s="745" t="s">
        <v>661</v>
      </c>
      <c r="B12" s="745"/>
      <c r="C12" s="745"/>
      <c r="D12" s="745"/>
      <c r="E12" s="745"/>
      <c r="F12" s="745"/>
      <c r="G12" s="745"/>
      <c r="H12" s="745"/>
    </row>
    <row r="13" spans="1:12" ht="33" customHeight="1" x14ac:dyDescent="0.25">
      <c r="A13" s="745" t="s">
        <v>372</v>
      </c>
      <c r="B13" s="745"/>
      <c r="C13" s="745"/>
      <c r="D13" s="745"/>
      <c r="E13" s="745"/>
      <c r="F13" s="745"/>
      <c r="G13" s="745"/>
      <c r="H13" s="745"/>
    </row>
    <row r="15" spans="1:12" x14ac:dyDescent="0.25">
      <c r="C15" s="204"/>
      <c r="D15" s="199"/>
      <c r="E15" s="199"/>
      <c r="F15" s="746" t="s">
        <v>586</v>
      </c>
      <c r="G15" s="746"/>
      <c r="H15" s="746"/>
    </row>
    <row r="16" spans="1:12" x14ac:dyDescent="0.25">
      <c r="C16" s="204"/>
      <c r="D16" s="199"/>
      <c r="E16" s="199"/>
      <c r="F16" s="747" t="s">
        <v>366</v>
      </c>
      <c r="G16" s="747"/>
      <c r="H16" s="747"/>
    </row>
    <row r="21" spans="1:8" x14ac:dyDescent="0.25">
      <c r="A21" s="748"/>
      <c r="B21" s="748"/>
      <c r="C21" s="748"/>
      <c r="D21" s="748"/>
      <c r="F21" s="748" t="str">
        <f>E7</f>
        <v>Romy Oktavianto</v>
      </c>
      <c r="G21" s="748"/>
      <c r="H21" s="748"/>
    </row>
    <row r="22" spans="1:8" x14ac:dyDescent="0.25">
      <c r="A22" s="744"/>
      <c r="B22" s="744"/>
      <c r="C22" s="744"/>
      <c r="D22" s="744"/>
      <c r="F22" s="744" t="str">
        <f>VLOOKUP(F21,DATABASE!F3:G68,2,FALSE)</f>
        <v>NIP. 19801025 200901 1 004</v>
      </c>
      <c r="G22" s="744"/>
      <c r="H22" s="744"/>
    </row>
  </sheetData>
  <mergeCells count="14">
    <mergeCell ref="E10:H10"/>
    <mergeCell ref="A1:H1"/>
    <mergeCell ref="A2:H2"/>
    <mergeCell ref="E7:G7"/>
    <mergeCell ref="E8:G8"/>
    <mergeCell ref="E9:G9"/>
    <mergeCell ref="A22:D22"/>
    <mergeCell ref="A12:H12"/>
    <mergeCell ref="A13:H13"/>
    <mergeCell ref="F15:H15"/>
    <mergeCell ref="F16:H16"/>
    <mergeCell ref="A21:D21"/>
    <mergeCell ref="F21:H21"/>
    <mergeCell ref="F22:H22"/>
  </mergeCells>
  <pageMargins left="0.37" right="0.13" top="0.75" bottom="0.75" header="0.3" footer="0.3"/>
  <pageSetup paperSize="5" scale="95" orientation="portrait" horizontalDpi="360" verticalDpi="360" r:id="rId1"/>
  <legacyDrawing r:id="rId2"/>
  <extLst>
    <ext xmlns:x14="http://schemas.microsoft.com/office/spreadsheetml/2009/9/main" uri="{CCE6A557-97BC-4b89-ADB6-D9C93CAAB3DF}">
      <x14:dataValidations xmlns:xm="http://schemas.microsoft.com/office/excel/2006/main" count="2">
        <x14:dataValidation type="list" allowBlank="1" showInputMessage="1" xr:uid="{00000000-0002-0000-3300-000000000000}">
          <x14:formula1>
            <xm:f>'[5. Pernyataan tdk mnginap .xlsx]DATABASE'!#REF!</xm:f>
          </x14:formula1>
          <xm:sqref>E7:G7</xm:sqref>
        </x14:dataValidation>
        <x14:dataValidation type="list" allowBlank="1" showInputMessage="1" xr:uid="{00000000-0002-0000-3300-000001000000}">
          <x14:formula1>
            <xm:f>'D:\FILE KPHP BERAU BARAT\2019\KEGIATAN KPHP BERAU BARAT 2019\02. FEBRUARI\2. SPJ BIMTEK TEPRA BALIKPAPAN 04-07\[DPR Balikpapan.xlsx]DATABASE'!#REF!</xm:f>
          </x14:formula1>
          <xm:sqref>H7:J7</xm:sqref>
        </x14:dataValidation>
      </x14:dataValidations>
    </ext>
  </extLst>
</worksheet>
</file>

<file path=xl/worksheets/sheet5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42">
    <tabColor theme="9" tint="0.39997558519241921"/>
  </sheetPr>
  <dimension ref="A1:L22"/>
  <sheetViews>
    <sheetView workbookViewId="0">
      <selection activeCell="A12" sqref="A12:H12"/>
    </sheetView>
  </sheetViews>
  <sheetFormatPr defaultColWidth="8.7109375" defaultRowHeight="15" x14ac:dyDescent="0.25"/>
  <cols>
    <col min="1" max="1" width="2.85546875" style="166" customWidth="1"/>
    <col min="2" max="2" width="2.28515625" style="166" customWidth="1"/>
    <col min="3" max="3" width="25.42578125" style="166" customWidth="1"/>
    <col min="4" max="4" width="2.5703125" style="166" customWidth="1"/>
    <col min="5" max="5" width="29" style="166" customWidth="1"/>
    <col min="6" max="6" width="5.140625" style="166" customWidth="1"/>
    <col min="7" max="7" width="4.7109375" style="166" customWidth="1"/>
    <col min="8" max="8" width="28.140625" style="166" customWidth="1"/>
    <col min="9" max="16384" width="8.7109375" style="166"/>
  </cols>
  <sheetData>
    <row r="1" spans="1:12" ht="18" x14ac:dyDescent="0.25">
      <c r="A1" s="749" t="s">
        <v>369</v>
      </c>
      <c r="B1" s="749"/>
      <c r="C1" s="749"/>
      <c r="D1" s="749"/>
      <c r="E1" s="749"/>
      <c r="F1" s="749"/>
      <c r="G1" s="749"/>
      <c r="H1" s="749"/>
    </row>
    <row r="2" spans="1:12" ht="18" x14ac:dyDescent="0.25">
      <c r="A2" s="749" t="s">
        <v>370</v>
      </c>
      <c r="B2" s="749"/>
      <c r="C2" s="749"/>
      <c r="D2" s="749"/>
      <c r="E2" s="749"/>
      <c r="F2" s="749"/>
      <c r="G2" s="749"/>
      <c r="H2" s="749"/>
    </row>
    <row r="3" spans="1:12" ht="17.25" customHeight="1" x14ac:dyDescent="0.25"/>
    <row r="4" spans="1:12" ht="17.25" customHeight="1" x14ac:dyDescent="0.25"/>
    <row r="5" spans="1:12" ht="18.75" customHeight="1" x14ac:dyDescent="0.25">
      <c r="A5" s="199" t="s">
        <v>357</v>
      </c>
      <c r="B5" s="199"/>
      <c r="C5" s="199"/>
      <c r="D5" s="199"/>
    </row>
    <row r="6" spans="1:12" ht="8.25" customHeight="1" x14ac:dyDescent="0.25">
      <c r="A6" s="199"/>
      <c r="B6" s="199"/>
      <c r="C6" s="199"/>
      <c r="D6" s="199"/>
    </row>
    <row r="7" spans="1:12" x14ac:dyDescent="0.25">
      <c r="B7" s="200"/>
      <c r="C7" s="200" t="s">
        <v>4</v>
      </c>
      <c r="D7" s="201" t="s">
        <v>19</v>
      </c>
      <c r="E7" s="740" t="str">
        <f>SPT!F19</f>
        <v>Uli Artha Gultom, S.Hut</v>
      </c>
      <c r="F7" s="740"/>
      <c r="G7" s="740"/>
      <c r="H7" s="202"/>
      <c r="I7" s="202"/>
      <c r="J7" s="202"/>
      <c r="L7" s="199"/>
    </row>
    <row r="8" spans="1:12" x14ac:dyDescent="0.25">
      <c r="B8" s="200"/>
      <c r="C8" s="200" t="s">
        <v>5</v>
      </c>
      <c r="D8" s="201" t="s">
        <v>19</v>
      </c>
      <c r="E8" s="741" t="str">
        <f>VLOOKUP(E7,DATABASE!B3:C68,2,FALSE)</f>
        <v>-</v>
      </c>
      <c r="F8" s="741"/>
      <c r="G8" s="741"/>
      <c r="H8" s="201"/>
      <c r="I8" s="201"/>
      <c r="J8" s="201"/>
      <c r="L8" s="199"/>
    </row>
    <row r="9" spans="1:12" x14ac:dyDescent="0.25">
      <c r="B9" s="200"/>
      <c r="C9" s="200" t="s">
        <v>6</v>
      </c>
      <c r="D9" s="201" t="s">
        <v>19</v>
      </c>
      <c r="E9" s="741" t="str">
        <f>VLOOKUP(E7,DATABASE!D3:E68,2,FALSE)</f>
        <v>-</v>
      </c>
      <c r="F9" s="741"/>
      <c r="G9" s="741"/>
      <c r="H9" s="201"/>
      <c r="I9" s="201"/>
      <c r="J9" s="201"/>
      <c r="L9" s="199"/>
    </row>
    <row r="10" spans="1:12" x14ac:dyDescent="0.25">
      <c r="B10" s="200"/>
      <c r="C10" s="200" t="s">
        <v>7</v>
      </c>
      <c r="D10" s="201" t="s">
        <v>19</v>
      </c>
      <c r="E10" s="741" t="str">
        <f>VLOOKUP(E7,DATABASE!H3:I68,2,FALSE)</f>
        <v>Staff</v>
      </c>
      <c r="F10" s="741"/>
      <c r="G10" s="741"/>
      <c r="H10" s="741"/>
      <c r="I10" s="201"/>
      <c r="J10" s="201"/>
      <c r="L10" s="199"/>
    </row>
    <row r="11" spans="1:12" ht="10.5" customHeight="1" x14ac:dyDescent="0.25">
      <c r="A11" s="199"/>
      <c r="B11" s="199"/>
      <c r="C11" s="199"/>
      <c r="D11" s="199"/>
      <c r="E11" s="199"/>
      <c r="F11" s="199"/>
      <c r="G11" s="199"/>
    </row>
    <row r="12" spans="1:12" ht="57" customHeight="1" x14ac:dyDescent="0.25">
      <c r="A12" s="745" t="s">
        <v>661</v>
      </c>
      <c r="B12" s="745"/>
      <c r="C12" s="745"/>
      <c r="D12" s="745"/>
      <c r="E12" s="745"/>
      <c r="F12" s="745"/>
      <c r="G12" s="745"/>
      <c r="H12" s="745"/>
    </row>
    <row r="13" spans="1:12" ht="33" customHeight="1" x14ac:dyDescent="0.25">
      <c r="A13" s="745" t="s">
        <v>372</v>
      </c>
      <c r="B13" s="745"/>
      <c r="C13" s="745"/>
      <c r="D13" s="745"/>
      <c r="E13" s="745"/>
      <c r="F13" s="745"/>
      <c r="G13" s="745"/>
      <c r="H13" s="745"/>
    </row>
    <row r="15" spans="1:12" x14ac:dyDescent="0.25">
      <c r="C15" s="204"/>
      <c r="D15" s="199"/>
      <c r="E15" s="199"/>
      <c r="F15" s="746" t="s">
        <v>586</v>
      </c>
      <c r="G15" s="746"/>
      <c r="H15" s="746"/>
    </row>
    <row r="16" spans="1:12" x14ac:dyDescent="0.25">
      <c r="C16" s="204"/>
      <c r="D16" s="199"/>
      <c r="E16" s="199"/>
      <c r="F16" s="747" t="s">
        <v>366</v>
      </c>
      <c r="G16" s="747"/>
      <c r="H16" s="747"/>
    </row>
    <row r="21" spans="1:8" x14ac:dyDescent="0.25">
      <c r="A21" s="748"/>
      <c r="B21" s="748"/>
      <c r="C21" s="748"/>
      <c r="D21" s="748"/>
      <c r="F21" s="748" t="str">
        <f>E7</f>
        <v>Uli Artha Gultom, S.Hut</v>
      </c>
      <c r="G21" s="748"/>
      <c r="H21" s="748"/>
    </row>
    <row r="22" spans="1:8" x14ac:dyDescent="0.25">
      <c r="A22" s="744"/>
      <c r="B22" s="744"/>
      <c r="C22" s="744"/>
      <c r="D22" s="744"/>
      <c r="F22" s="744" t="str">
        <f>VLOOKUP(F21,DATABASE!F3:G68,2,FALSE)</f>
        <v>-</v>
      </c>
      <c r="G22" s="744"/>
      <c r="H22" s="744"/>
    </row>
  </sheetData>
  <mergeCells count="14">
    <mergeCell ref="E10:H10"/>
    <mergeCell ref="A1:H1"/>
    <mergeCell ref="A2:H2"/>
    <mergeCell ref="E7:G7"/>
    <mergeCell ref="E8:G8"/>
    <mergeCell ref="E9:G9"/>
    <mergeCell ref="A22:D22"/>
    <mergeCell ref="A12:H12"/>
    <mergeCell ref="A13:H13"/>
    <mergeCell ref="F15:H15"/>
    <mergeCell ref="F16:H16"/>
    <mergeCell ref="A21:D21"/>
    <mergeCell ref="F21:H21"/>
    <mergeCell ref="F22:H22"/>
  </mergeCells>
  <pageMargins left="0.37" right="0.13" top="0.75" bottom="0.75" header="0.3" footer="0.3"/>
  <pageSetup paperSize="5" scale="95" orientation="portrait" horizontalDpi="360" verticalDpi="360" r:id="rId1"/>
  <legacyDrawing r:id="rId2"/>
  <extLst>
    <ext xmlns:x14="http://schemas.microsoft.com/office/spreadsheetml/2009/9/main" uri="{CCE6A557-97BC-4b89-ADB6-D9C93CAAB3DF}">
      <x14:dataValidations xmlns:xm="http://schemas.microsoft.com/office/excel/2006/main" count="2">
        <x14:dataValidation type="list" allowBlank="1" showInputMessage="1" xr:uid="{00000000-0002-0000-3400-000000000000}">
          <x14:formula1>
            <xm:f>'D:\FILE KPHP BERAU BARAT\2019\KEGIATAN KPHP BERAU BARAT 2019\02. FEBRUARI\2. SPJ BIMTEK TEPRA BALIKPAPAN 04-07\[DPR Balikpapan.xlsx]DATABASE'!#REF!</xm:f>
          </x14:formula1>
          <xm:sqref>H7:J7</xm:sqref>
        </x14:dataValidation>
        <x14:dataValidation type="list" allowBlank="1" showInputMessage="1" xr:uid="{00000000-0002-0000-3400-000001000000}">
          <x14:formula1>
            <xm:f>'[5. Pernyataan tdk mnginap .xlsx]DATABASE'!#REF!</xm:f>
          </x14:formula1>
          <xm:sqref>E7:G7</xm:sqref>
        </x14:dataValidation>
      </x14:dataValidations>
    </ext>
  </extLst>
</worksheet>
</file>

<file path=xl/worksheets/sheet5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43">
    <tabColor theme="9" tint="0.39997558519241921"/>
  </sheetPr>
  <dimension ref="A1:L22"/>
  <sheetViews>
    <sheetView workbookViewId="0">
      <selection activeCell="K22" sqref="K22"/>
    </sheetView>
  </sheetViews>
  <sheetFormatPr defaultColWidth="8.7109375" defaultRowHeight="15" x14ac:dyDescent="0.25"/>
  <cols>
    <col min="1" max="1" width="2.85546875" style="166" customWidth="1"/>
    <col min="2" max="2" width="2.28515625" style="166" customWidth="1"/>
    <col min="3" max="3" width="25.42578125" style="166" customWidth="1"/>
    <col min="4" max="4" width="2.5703125" style="166" customWidth="1"/>
    <col min="5" max="5" width="29" style="166" customWidth="1"/>
    <col min="6" max="6" width="5.140625" style="166" customWidth="1"/>
    <col min="7" max="7" width="4.7109375" style="166" customWidth="1"/>
    <col min="8" max="8" width="28.140625" style="166" customWidth="1"/>
    <col min="9" max="16384" width="8.7109375" style="166"/>
  </cols>
  <sheetData>
    <row r="1" spans="1:12" ht="18" x14ac:dyDescent="0.25">
      <c r="A1" s="749" t="s">
        <v>369</v>
      </c>
      <c r="B1" s="749"/>
      <c r="C1" s="749"/>
      <c r="D1" s="749"/>
      <c r="E1" s="749"/>
      <c r="F1" s="749"/>
      <c r="G1" s="749"/>
      <c r="H1" s="749"/>
    </row>
    <row r="2" spans="1:12" ht="18" x14ac:dyDescent="0.25">
      <c r="A2" s="749" t="s">
        <v>370</v>
      </c>
      <c r="B2" s="749"/>
      <c r="C2" s="749"/>
      <c r="D2" s="749"/>
      <c r="E2" s="749"/>
      <c r="F2" s="749"/>
      <c r="G2" s="749"/>
      <c r="H2" s="749"/>
    </row>
    <row r="3" spans="1:12" ht="17.25" customHeight="1" x14ac:dyDescent="0.25"/>
    <row r="4" spans="1:12" ht="17.25" customHeight="1" x14ac:dyDescent="0.25"/>
    <row r="5" spans="1:12" ht="18.75" customHeight="1" x14ac:dyDescent="0.25">
      <c r="A5" s="199" t="s">
        <v>357</v>
      </c>
      <c r="B5" s="199"/>
      <c r="C5" s="199"/>
      <c r="D5" s="199"/>
    </row>
    <row r="6" spans="1:12" ht="8.25" customHeight="1" x14ac:dyDescent="0.25">
      <c r="A6" s="199"/>
      <c r="B6" s="199"/>
      <c r="C6" s="199"/>
      <c r="D6" s="199"/>
    </row>
    <row r="7" spans="1:12" x14ac:dyDescent="0.25">
      <c r="B7" s="200"/>
      <c r="C7" s="200" t="s">
        <v>4</v>
      </c>
      <c r="D7" s="201" t="s">
        <v>19</v>
      </c>
      <c r="E7" s="740" t="str">
        <f>SPT!F23</f>
        <v>M. Rico Sadewa</v>
      </c>
      <c r="F7" s="740"/>
      <c r="G7" s="740"/>
      <c r="H7" s="202"/>
      <c r="I7" s="202"/>
      <c r="J7" s="202"/>
      <c r="L7" s="199"/>
    </row>
    <row r="8" spans="1:12" x14ac:dyDescent="0.25">
      <c r="B8" s="200"/>
      <c r="C8" s="200" t="s">
        <v>5</v>
      </c>
      <c r="D8" s="201" t="s">
        <v>19</v>
      </c>
      <c r="E8" s="741" t="str">
        <f>VLOOKUP(E7,DATABASE!B3:C68,2,FALSE)</f>
        <v>-</v>
      </c>
      <c r="F8" s="741"/>
      <c r="G8" s="741"/>
      <c r="H8" s="201"/>
      <c r="I8" s="201"/>
      <c r="J8" s="201"/>
      <c r="L8" s="199"/>
    </row>
    <row r="9" spans="1:12" x14ac:dyDescent="0.25">
      <c r="B9" s="200"/>
      <c r="C9" s="200" t="s">
        <v>6</v>
      </c>
      <c r="D9" s="201" t="s">
        <v>19</v>
      </c>
      <c r="E9" s="741" t="str">
        <f>VLOOKUP(E7,DATABASE!D3:E68,2,FALSE)</f>
        <v>-</v>
      </c>
      <c r="F9" s="741"/>
      <c r="G9" s="741"/>
      <c r="H9" s="201"/>
      <c r="I9" s="201"/>
      <c r="J9" s="201"/>
      <c r="L9" s="199"/>
    </row>
    <row r="10" spans="1:12" x14ac:dyDescent="0.25">
      <c r="B10" s="200"/>
      <c r="C10" s="200" t="s">
        <v>7</v>
      </c>
      <c r="D10" s="201" t="s">
        <v>19</v>
      </c>
      <c r="E10" s="741" t="str">
        <f>VLOOKUP(E7,DATABASE!H3:I68,2,FALSE)</f>
        <v>Staff</v>
      </c>
      <c r="F10" s="741"/>
      <c r="G10" s="741"/>
      <c r="H10" s="741"/>
      <c r="I10" s="201"/>
      <c r="J10" s="201"/>
      <c r="L10" s="199"/>
    </row>
    <row r="11" spans="1:12" ht="10.5" customHeight="1" x14ac:dyDescent="0.25">
      <c r="A11" s="199"/>
      <c r="B11" s="199"/>
      <c r="C11" s="199"/>
      <c r="D11" s="199"/>
      <c r="E11" s="199"/>
      <c r="F11" s="199"/>
      <c r="G11" s="199"/>
    </row>
    <row r="12" spans="1:12" ht="57" customHeight="1" x14ac:dyDescent="0.25">
      <c r="A12" s="745" t="s">
        <v>662</v>
      </c>
      <c r="B12" s="745"/>
      <c r="C12" s="745"/>
      <c r="D12" s="745"/>
      <c r="E12" s="745"/>
      <c r="F12" s="745"/>
      <c r="G12" s="745"/>
      <c r="H12" s="745"/>
    </row>
    <row r="13" spans="1:12" ht="33" customHeight="1" x14ac:dyDescent="0.25">
      <c r="A13" s="745" t="s">
        <v>372</v>
      </c>
      <c r="B13" s="745"/>
      <c r="C13" s="745"/>
      <c r="D13" s="745"/>
      <c r="E13" s="745"/>
      <c r="F13" s="745"/>
      <c r="G13" s="745"/>
      <c r="H13" s="745"/>
    </row>
    <row r="15" spans="1:12" x14ac:dyDescent="0.25">
      <c r="C15" s="204"/>
      <c r="D15" s="199"/>
      <c r="E15" s="199"/>
      <c r="F15" s="746" t="s">
        <v>586</v>
      </c>
      <c r="G15" s="746"/>
      <c r="H15" s="746"/>
    </row>
    <row r="16" spans="1:12" x14ac:dyDescent="0.25">
      <c r="C16" s="204"/>
      <c r="D16" s="199"/>
      <c r="E16" s="199"/>
      <c r="F16" s="747" t="s">
        <v>366</v>
      </c>
      <c r="G16" s="747"/>
      <c r="H16" s="747"/>
    </row>
    <row r="21" spans="1:8" x14ac:dyDescent="0.25">
      <c r="A21" s="748"/>
      <c r="B21" s="748"/>
      <c r="C21" s="748"/>
      <c r="D21" s="748"/>
      <c r="F21" s="748" t="str">
        <f>E7</f>
        <v>M. Rico Sadewa</v>
      </c>
      <c r="G21" s="748"/>
      <c r="H21" s="748"/>
    </row>
    <row r="22" spans="1:8" x14ac:dyDescent="0.25">
      <c r="A22" s="744"/>
      <c r="B22" s="744"/>
      <c r="C22" s="744"/>
      <c r="D22" s="744"/>
      <c r="F22" s="229"/>
      <c r="G22" s="744" t="str">
        <f>VLOOKUP(F21,DATABASE!F3:G68,2,FALSE)</f>
        <v>-</v>
      </c>
      <c r="H22" s="744"/>
    </row>
  </sheetData>
  <mergeCells count="14">
    <mergeCell ref="E10:H10"/>
    <mergeCell ref="A1:H1"/>
    <mergeCell ref="A2:H2"/>
    <mergeCell ref="E7:G7"/>
    <mergeCell ref="E8:G8"/>
    <mergeCell ref="E9:G9"/>
    <mergeCell ref="A22:D22"/>
    <mergeCell ref="A12:H12"/>
    <mergeCell ref="A13:H13"/>
    <mergeCell ref="F15:H15"/>
    <mergeCell ref="F16:H16"/>
    <mergeCell ref="A21:D21"/>
    <mergeCell ref="F21:H21"/>
    <mergeCell ref="G22:H22"/>
  </mergeCells>
  <pageMargins left="0.37" right="0.13" top="0.75" bottom="0.75" header="0.3" footer="0.3"/>
  <pageSetup paperSize="5" scale="95" orientation="portrait" horizontalDpi="360" verticalDpi="360" r:id="rId1"/>
  <legacyDrawing r:id="rId2"/>
  <extLst>
    <ext xmlns:x14="http://schemas.microsoft.com/office/spreadsheetml/2009/9/main" uri="{CCE6A557-97BC-4b89-ADB6-D9C93CAAB3DF}">
      <x14:dataValidations xmlns:xm="http://schemas.microsoft.com/office/excel/2006/main" count="2">
        <x14:dataValidation type="list" allowBlank="1" showInputMessage="1" xr:uid="{00000000-0002-0000-3500-000000000000}">
          <x14:formula1>
            <xm:f>'[5. Pernyataan tdk mnginap .xlsx]DATABASE'!#REF!</xm:f>
          </x14:formula1>
          <xm:sqref>E7:G7</xm:sqref>
        </x14:dataValidation>
        <x14:dataValidation type="list" allowBlank="1" showInputMessage="1" xr:uid="{00000000-0002-0000-3500-000001000000}">
          <x14:formula1>
            <xm:f>'D:\FILE KPHP BERAU BARAT\2019\KEGIATAN KPHP BERAU BARAT 2019\02. FEBRUARI\2. SPJ BIMTEK TEPRA BALIKPAPAN 04-07\[DPR Balikpapan.xlsx]DATABASE'!#REF!</xm:f>
          </x14:formula1>
          <xm:sqref>H7:J7</xm:sqref>
        </x14:dataValidation>
      </x14:dataValidations>
    </ext>
  </extLst>
</worksheet>
</file>

<file path=xl/worksheets/sheet5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44">
    <tabColor theme="9" tint="0.39997558519241921"/>
  </sheetPr>
  <dimension ref="A1:L22"/>
  <sheetViews>
    <sheetView workbookViewId="0">
      <selection activeCell="U15" sqref="U15"/>
    </sheetView>
  </sheetViews>
  <sheetFormatPr defaultColWidth="8.7109375" defaultRowHeight="15" x14ac:dyDescent="0.25"/>
  <cols>
    <col min="1" max="1" width="2.85546875" style="166" customWidth="1"/>
    <col min="2" max="2" width="2.28515625" style="166" customWidth="1"/>
    <col min="3" max="3" width="25.42578125" style="166" customWidth="1"/>
    <col min="4" max="4" width="2.5703125" style="166" customWidth="1"/>
    <col min="5" max="5" width="29" style="166" customWidth="1"/>
    <col min="6" max="6" width="5.140625" style="166" customWidth="1"/>
    <col min="7" max="7" width="4.7109375" style="166" customWidth="1"/>
    <col min="8" max="8" width="28.140625" style="166" customWidth="1"/>
    <col min="9" max="16384" width="8.7109375" style="166"/>
  </cols>
  <sheetData>
    <row r="1" spans="1:12" ht="18" x14ac:dyDescent="0.25">
      <c r="A1" s="749" t="s">
        <v>369</v>
      </c>
      <c r="B1" s="749"/>
      <c r="C1" s="749"/>
      <c r="D1" s="749"/>
      <c r="E1" s="749"/>
      <c r="F1" s="749"/>
      <c r="G1" s="749"/>
      <c r="H1" s="749"/>
    </row>
    <row r="2" spans="1:12" ht="18" x14ac:dyDescent="0.25">
      <c r="A2" s="749" t="s">
        <v>370</v>
      </c>
      <c r="B2" s="749"/>
      <c r="C2" s="749"/>
      <c r="D2" s="749"/>
      <c r="E2" s="749"/>
      <c r="F2" s="749"/>
      <c r="G2" s="749"/>
      <c r="H2" s="749"/>
    </row>
    <row r="3" spans="1:12" ht="17.25" customHeight="1" x14ac:dyDescent="0.25"/>
    <row r="4" spans="1:12" ht="17.25" customHeight="1" x14ac:dyDescent="0.25"/>
    <row r="5" spans="1:12" ht="18.75" customHeight="1" x14ac:dyDescent="0.25">
      <c r="A5" s="199" t="s">
        <v>357</v>
      </c>
      <c r="B5" s="199"/>
      <c r="C5" s="199"/>
      <c r="D5" s="199"/>
    </row>
    <row r="6" spans="1:12" ht="8.25" customHeight="1" x14ac:dyDescent="0.25">
      <c r="A6" s="199"/>
      <c r="B6" s="199"/>
      <c r="C6" s="199"/>
      <c r="D6" s="199"/>
    </row>
    <row r="7" spans="1:12" x14ac:dyDescent="0.25">
      <c r="B7" s="200"/>
      <c r="C7" s="200" t="s">
        <v>4</v>
      </c>
      <c r="D7" s="201" t="s">
        <v>19</v>
      </c>
      <c r="E7" s="740" t="str">
        <f>SPT!F27</f>
        <v>M. Rico Sadewa</v>
      </c>
      <c r="F7" s="740"/>
      <c r="G7" s="740"/>
      <c r="H7" s="202"/>
      <c r="I7" s="202"/>
      <c r="J7" s="202"/>
      <c r="L7" s="199"/>
    </row>
    <row r="8" spans="1:12" x14ac:dyDescent="0.25">
      <c r="B8" s="200"/>
      <c r="C8" s="200" t="s">
        <v>5</v>
      </c>
      <c r="D8" s="201" t="s">
        <v>19</v>
      </c>
      <c r="E8" s="741" t="str">
        <f>VLOOKUP(E7,DATABASE!B3:C68,2,FALSE)</f>
        <v>-</v>
      </c>
      <c r="F8" s="741"/>
      <c r="G8" s="741"/>
      <c r="H8" s="201"/>
      <c r="I8" s="201"/>
      <c r="J8" s="201"/>
      <c r="L8" s="199"/>
    </row>
    <row r="9" spans="1:12" x14ac:dyDescent="0.25">
      <c r="B9" s="200"/>
      <c r="C9" s="200" t="s">
        <v>6</v>
      </c>
      <c r="D9" s="201" t="s">
        <v>19</v>
      </c>
      <c r="E9" s="741" t="str">
        <f>VLOOKUP(E7,DATABASE!D3:E68,2,FALSE)</f>
        <v>-</v>
      </c>
      <c r="F9" s="741"/>
      <c r="G9" s="741"/>
      <c r="H9" s="201"/>
      <c r="I9" s="201"/>
      <c r="J9" s="201"/>
      <c r="L9" s="199"/>
    </row>
    <row r="10" spans="1:12" x14ac:dyDescent="0.25">
      <c r="B10" s="200"/>
      <c r="C10" s="200" t="s">
        <v>7</v>
      </c>
      <c r="D10" s="201" t="s">
        <v>19</v>
      </c>
      <c r="E10" s="741" t="str">
        <f>VLOOKUP(E7,DATABASE!H3:I68,2,FALSE)</f>
        <v>Staff</v>
      </c>
      <c r="F10" s="741"/>
      <c r="G10" s="741"/>
      <c r="H10" s="741"/>
      <c r="I10" s="201"/>
      <c r="J10" s="201"/>
      <c r="L10" s="199"/>
    </row>
    <row r="11" spans="1:12" ht="10.5" customHeight="1" x14ac:dyDescent="0.25">
      <c r="A11" s="199"/>
      <c r="B11" s="199"/>
      <c r="C11" s="199"/>
      <c r="D11" s="199"/>
      <c r="E11" s="199"/>
      <c r="F11" s="199"/>
      <c r="G11" s="199"/>
    </row>
    <row r="12" spans="1:12" ht="57" customHeight="1" x14ac:dyDescent="0.25">
      <c r="A12" s="745" t="s">
        <v>668</v>
      </c>
      <c r="B12" s="745"/>
      <c r="C12" s="745"/>
      <c r="D12" s="745"/>
      <c r="E12" s="745"/>
      <c r="F12" s="745"/>
      <c r="G12" s="745"/>
      <c r="H12" s="745"/>
    </row>
    <row r="13" spans="1:12" ht="33" customHeight="1" x14ac:dyDescent="0.25">
      <c r="A13" s="745" t="s">
        <v>372</v>
      </c>
      <c r="B13" s="745"/>
      <c r="C13" s="745"/>
      <c r="D13" s="745"/>
      <c r="E13" s="745"/>
      <c r="F13" s="745"/>
      <c r="G13" s="745"/>
      <c r="H13" s="745"/>
    </row>
    <row r="15" spans="1:12" x14ac:dyDescent="0.25">
      <c r="C15" s="204"/>
      <c r="D15" s="199"/>
      <c r="E15" s="199"/>
      <c r="F15" s="746" t="s">
        <v>586</v>
      </c>
      <c r="G15" s="746"/>
      <c r="H15" s="746"/>
    </row>
    <row r="16" spans="1:12" x14ac:dyDescent="0.25">
      <c r="C16" s="204"/>
      <c r="D16" s="199"/>
      <c r="E16" s="199"/>
      <c r="F16" s="747" t="s">
        <v>366</v>
      </c>
      <c r="G16" s="747"/>
      <c r="H16" s="747"/>
    </row>
    <row r="21" spans="1:8" x14ac:dyDescent="0.25">
      <c r="A21" s="748"/>
      <c r="B21" s="748"/>
      <c r="C21" s="748"/>
      <c r="D21" s="748"/>
      <c r="F21" s="748" t="str">
        <f>E7</f>
        <v>M. Rico Sadewa</v>
      </c>
      <c r="G21" s="748"/>
      <c r="H21" s="748"/>
    </row>
    <row r="22" spans="1:8" x14ac:dyDescent="0.25">
      <c r="A22" s="744"/>
      <c r="B22" s="744"/>
      <c r="C22" s="744"/>
      <c r="D22" s="744"/>
      <c r="F22" s="744" t="str">
        <f>VLOOKUP(F21,DATABASE!F3:G68,2,FALSE)</f>
        <v>-</v>
      </c>
      <c r="G22" s="744"/>
      <c r="H22" s="744"/>
    </row>
  </sheetData>
  <mergeCells count="14">
    <mergeCell ref="E10:H10"/>
    <mergeCell ref="A1:H1"/>
    <mergeCell ref="A2:H2"/>
    <mergeCell ref="E7:G7"/>
    <mergeCell ref="E8:G8"/>
    <mergeCell ref="E9:G9"/>
    <mergeCell ref="A22:D22"/>
    <mergeCell ref="A12:H12"/>
    <mergeCell ref="A13:H13"/>
    <mergeCell ref="F15:H15"/>
    <mergeCell ref="F16:H16"/>
    <mergeCell ref="A21:D21"/>
    <mergeCell ref="F21:H21"/>
    <mergeCell ref="F22:H22"/>
  </mergeCells>
  <pageMargins left="0.37" right="0.13" top="0.75" bottom="0.75" header="0.3" footer="0.3"/>
  <pageSetup paperSize="5" scale="95" orientation="portrait" horizontalDpi="360" verticalDpi="360" r:id="rId1"/>
  <legacyDrawing r:id="rId2"/>
  <extLst>
    <ext xmlns:x14="http://schemas.microsoft.com/office/spreadsheetml/2009/9/main" uri="{CCE6A557-97BC-4b89-ADB6-D9C93CAAB3DF}">
      <x14:dataValidations xmlns:xm="http://schemas.microsoft.com/office/excel/2006/main" count="2">
        <x14:dataValidation type="list" allowBlank="1" showInputMessage="1" xr:uid="{00000000-0002-0000-3600-000000000000}">
          <x14:formula1>
            <xm:f>'D:\FILE KPHP BERAU BARAT\2019\KEGIATAN KPHP BERAU BARAT 2019\02. FEBRUARI\2. SPJ BIMTEK TEPRA BALIKPAPAN 04-07\[DPR Balikpapan.xlsx]DATABASE'!#REF!</xm:f>
          </x14:formula1>
          <xm:sqref>H7:J7</xm:sqref>
        </x14:dataValidation>
        <x14:dataValidation type="list" allowBlank="1" showInputMessage="1" xr:uid="{00000000-0002-0000-3600-000001000000}">
          <x14:formula1>
            <xm:f>'[5. Pernyataan tdk mnginap .xlsx]DATABASE'!#REF!</xm:f>
          </x14:formula1>
          <xm:sqref>E7:G7</xm:sqref>
        </x14:dataValidation>
      </x14:dataValidations>
    </ext>
  </extLst>
</worksheet>
</file>

<file path=xl/worksheets/sheet5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45">
    <tabColor theme="9" tint="0.39997558519241921"/>
  </sheetPr>
  <dimension ref="A1:L22"/>
  <sheetViews>
    <sheetView workbookViewId="0">
      <selection activeCell="T28" sqref="T28"/>
    </sheetView>
  </sheetViews>
  <sheetFormatPr defaultColWidth="8.7109375" defaultRowHeight="15" x14ac:dyDescent="0.25"/>
  <cols>
    <col min="1" max="1" width="2.85546875" style="166" customWidth="1"/>
    <col min="2" max="2" width="2.28515625" style="166" customWidth="1"/>
    <col min="3" max="3" width="25.42578125" style="166" customWidth="1"/>
    <col min="4" max="4" width="2.5703125" style="166" customWidth="1"/>
    <col min="5" max="5" width="29" style="166" customWidth="1"/>
    <col min="6" max="6" width="5.140625" style="166" customWidth="1"/>
    <col min="7" max="7" width="4.7109375" style="166" customWidth="1"/>
    <col min="8" max="8" width="28.140625" style="166" customWidth="1"/>
    <col min="9" max="16384" width="8.7109375" style="166"/>
  </cols>
  <sheetData>
    <row r="1" spans="1:12" ht="18" x14ac:dyDescent="0.25">
      <c r="A1" s="749" t="s">
        <v>369</v>
      </c>
      <c r="B1" s="749"/>
      <c r="C1" s="749"/>
      <c r="D1" s="749"/>
      <c r="E1" s="749"/>
      <c r="F1" s="749"/>
      <c r="G1" s="749"/>
      <c r="H1" s="749"/>
    </row>
    <row r="2" spans="1:12" ht="18" x14ac:dyDescent="0.25">
      <c r="A2" s="749" t="s">
        <v>370</v>
      </c>
      <c r="B2" s="749"/>
      <c r="C2" s="749"/>
      <c r="D2" s="749"/>
      <c r="E2" s="749"/>
      <c r="F2" s="749"/>
      <c r="G2" s="749"/>
      <c r="H2" s="749"/>
    </row>
    <row r="3" spans="1:12" ht="17.25" customHeight="1" x14ac:dyDescent="0.25"/>
    <row r="4" spans="1:12" ht="17.25" customHeight="1" x14ac:dyDescent="0.25"/>
    <row r="5" spans="1:12" ht="18.75" customHeight="1" x14ac:dyDescent="0.25">
      <c r="A5" s="199" t="s">
        <v>357</v>
      </c>
      <c r="B5" s="199"/>
      <c r="C5" s="199"/>
      <c r="D5" s="199"/>
    </row>
    <row r="6" spans="1:12" ht="8.25" customHeight="1" x14ac:dyDescent="0.25">
      <c r="A6" s="199"/>
      <c r="B6" s="199"/>
      <c r="C6" s="199"/>
      <c r="D6" s="199"/>
    </row>
    <row r="7" spans="1:12" x14ac:dyDescent="0.25">
      <c r="B7" s="200"/>
      <c r="C7" s="200" t="s">
        <v>4</v>
      </c>
      <c r="D7" s="201" t="s">
        <v>19</v>
      </c>
      <c r="E7" s="740" t="e">
        <f>'DPR5'!E6:G6</f>
        <v>#REF!</v>
      </c>
      <c r="F7" s="740"/>
      <c r="G7" s="740"/>
      <c r="H7" s="202"/>
      <c r="I7" s="202"/>
      <c r="J7" s="202"/>
      <c r="L7" s="199"/>
    </row>
    <row r="8" spans="1:12" x14ac:dyDescent="0.25">
      <c r="B8" s="200"/>
      <c r="C8" s="200" t="s">
        <v>5</v>
      </c>
      <c r="D8" s="201" t="s">
        <v>19</v>
      </c>
      <c r="E8" s="741" t="e">
        <f>VLOOKUP(E7,DATABASE!B3:C68,2,FALSE)</f>
        <v>#REF!</v>
      </c>
      <c r="F8" s="741"/>
      <c r="G8" s="741"/>
      <c r="H8" s="201"/>
      <c r="I8" s="201"/>
      <c r="J8" s="201"/>
      <c r="L8" s="199"/>
    </row>
    <row r="9" spans="1:12" x14ac:dyDescent="0.25">
      <c r="B9" s="200"/>
      <c r="C9" s="200" t="s">
        <v>6</v>
      </c>
      <c r="D9" s="201" t="s">
        <v>19</v>
      </c>
      <c r="E9" s="741" t="e">
        <f>VLOOKUP(E7,DATABASE!D3:E68,2,FALSE)</f>
        <v>#REF!</v>
      </c>
      <c r="F9" s="741"/>
      <c r="G9" s="741"/>
      <c r="H9" s="201"/>
      <c r="I9" s="201"/>
      <c r="J9" s="201"/>
      <c r="L9" s="199"/>
    </row>
    <row r="10" spans="1:12" x14ac:dyDescent="0.25">
      <c r="B10" s="200"/>
      <c r="C10" s="200" t="s">
        <v>7</v>
      </c>
      <c r="D10" s="201" t="s">
        <v>19</v>
      </c>
      <c r="E10" s="741" t="e">
        <f>VLOOKUP(E7,DATABASE!H3:I68,2,FALSE)</f>
        <v>#REF!</v>
      </c>
      <c r="F10" s="741"/>
      <c r="G10" s="741"/>
      <c r="H10" s="741"/>
      <c r="I10" s="201"/>
      <c r="J10" s="201"/>
      <c r="L10" s="199"/>
    </row>
    <row r="11" spans="1:12" ht="10.5" customHeight="1" x14ac:dyDescent="0.25">
      <c r="A11" s="199"/>
      <c r="B11" s="199"/>
      <c r="C11" s="199"/>
      <c r="D11" s="199"/>
      <c r="E11" s="199"/>
      <c r="F11" s="199"/>
      <c r="G11" s="199"/>
    </row>
    <row r="12" spans="1:12" ht="57" customHeight="1" x14ac:dyDescent="0.25">
      <c r="A12" s="745" t="s">
        <v>510</v>
      </c>
      <c r="B12" s="745"/>
      <c r="C12" s="745"/>
      <c r="D12" s="745"/>
      <c r="E12" s="745"/>
      <c r="F12" s="745"/>
      <c r="G12" s="745"/>
      <c r="H12" s="745"/>
      <c r="K12" s="166" t="s">
        <v>189</v>
      </c>
    </row>
    <row r="13" spans="1:12" ht="33" customHeight="1" x14ac:dyDescent="0.25">
      <c r="A13" s="745" t="s">
        <v>372</v>
      </c>
      <c r="B13" s="745"/>
      <c r="C13" s="745"/>
      <c r="D13" s="745"/>
      <c r="E13" s="745"/>
      <c r="F13" s="745"/>
      <c r="G13" s="745"/>
      <c r="H13" s="745"/>
    </row>
    <row r="15" spans="1:12" x14ac:dyDescent="0.25">
      <c r="C15" s="204"/>
      <c r="D15" s="199"/>
      <c r="E15" s="199"/>
      <c r="F15" s="746" t="s">
        <v>586</v>
      </c>
      <c r="G15" s="746"/>
      <c r="H15" s="746"/>
    </row>
    <row r="16" spans="1:12" x14ac:dyDescent="0.25">
      <c r="C16" s="204"/>
      <c r="D16" s="199"/>
      <c r="E16" s="199"/>
      <c r="F16" s="747" t="s">
        <v>366</v>
      </c>
      <c r="G16" s="747"/>
      <c r="H16" s="747"/>
    </row>
    <row r="21" spans="1:8" x14ac:dyDescent="0.25">
      <c r="A21" s="748"/>
      <c r="B21" s="748"/>
      <c r="C21" s="748"/>
      <c r="D21" s="748"/>
      <c r="F21" s="748" t="e">
        <f>E7</f>
        <v>#REF!</v>
      </c>
      <c r="G21" s="748"/>
      <c r="H21" s="748"/>
    </row>
    <row r="22" spans="1:8" x14ac:dyDescent="0.25">
      <c r="A22" s="744"/>
      <c r="B22" s="744"/>
      <c r="C22" s="744"/>
      <c r="D22" s="744"/>
      <c r="F22" s="744" t="e">
        <f>VLOOKUP(F21,DATABASE!F3:G68,2,FALSE)</f>
        <v>#REF!</v>
      </c>
      <c r="G22" s="744"/>
      <c r="H22" s="744"/>
    </row>
  </sheetData>
  <mergeCells count="14">
    <mergeCell ref="E10:H10"/>
    <mergeCell ref="A1:H1"/>
    <mergeCell ref="A2:H2"/>
    <mergeCell ref="E7:G7"/>
    <mergeCell ref="E8:G8"/>
    <mergeCell ref="E9:G9"/>
    <mergeCell ref="A22:D22"/>
    <mergeCell ref="A12:H12"/>
    <mergeCell ref="A13:H13"/>
    <mergeCell ref="F15:H15"/>
    <mergeCell ref="F16:H16"/>
    <mergeCell ref="A21:D21"/>
    <mergeCell ref="F21:H21"/>
    <mergeCell ref="F22:H22"/>
  </mergeCells>
  <pageMargins left="0.37" right="0.13" top="0.75" bottom="0.75" header="0.3" footer="0.3"/>
  <pageSetup paperSize="5" scale="95" orientation="portrait" horizontalDpi="360" verticalDpi="360" r:id="rId1"/>
  <legacyDrawing r:id="rId2"/>
  <extLst>
    <ext xmlns:x14="http://schemas.microsoft.com/office/spreadsheetml/2009/9/main" uri="{CCE6A557-97BC-4b89-ADB6-D9C93CAAB3DF}">
      <x14:dataValidations xmlns:xm="http://schemas.microsoft.com/office/excel/2006/main" count="2">
        <x14:dataValidation type="list" allowBlank="1" showInputMessage="1" xr:uid="{00000000-0002-0000-3700-000000000000}">
          <x14:formula1>
            <xm:f>'[5. Pernyataan tdk mnginap .xlsx]DATABASE'!#REF!</xm:f>
          </x14:formula1>
          <xm:sqref>E7:G7</xm:sqref>
        </x14:dataValidation>
        <x14:dataValidation type="list" allowBlank="1" showInputMessage="1" xr:uid="{00000000-0002-0000-3700-000001000000}">
          <x14:formula1>
            <xm:f>'D:\FILE KPHP BERAU BARAT\2019\KEGIATAN KPHP BERAU BARAT 2019\02. FEBRUARI\2. SPJ BIMTEK TEPRA BALIKPAPAN 04-07\[DPR Balikpapan.xlsx]DATABASE'!#REF!</xm:f>
          </x14:formula1>
          <xm:sqref>H7:J7</xm:sqref>
        </x14:dataValidation>
      </x14:dataValidations>
    </ext>
  </extLst>
</worksheet>
</file>

<file path=xl/worksheets/sheet5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tabColor theme="9" tint="0.39997558519241921"/>
  </sheetPr>
  <dimension ref="A1:L22"/>
  <sheetViews>
    <sheetView topLeftCell="A4" workbookViewId="0">
      <selection activeCell="F15" sqref="F15:H15"/>
    </sheetView>
  </sheetViews>
  <sheetFormatPr defaultColWidth="8.7109375" defaultRowHeight="15" x14ac:dyDescent="0.25"/>
  <cols>
    <col min="1" max="1" width="2.85546875" style="166" customWidth="1"/>
    <col min="2" max="2" width="2.28515625" style="166" customWidth="1"/>
    <col min="3" max="3" width="25.42578125" style="166" customWidth="1"/>
    <col min="4" max="4" width="2.5703125" style="166" customWidth="1"/>
    <col min="5" max="5" width="29" style="166" customWidth="1"/>
    <col min="6" max="6" width="5.140625" style="166" customWidth="1"/>
    <col min="7" max="7" width="4.7109375" style="166" customWidth="1"/>
    <col min="8" max="8" width="28.140625" style="166" customWidth="1"/>
    <col min="9" max="16384" width="8.7109375" style="166"/>
  </cols>
  <sheetData>
    <row r="1" spans="1:12" ht="18" x14ac:dyDescent="0.25">
      <c r="A1" s="749" t="s">
        <v>369</v>
      </c>
      <c r="B1" s="749"/>
      <c r="C1" s="749"/>
      <c r="D1" s="749"/>
      <c r="E1" s="749"/>
      <c r="F1" s="749"/>
      <c r="G1" s="749"/>
      <c r="H1" s="749"/>
    </row>
    <row r="2" spans="1:12" ht="18" x14ac:dyDescent="0.25">
      <c r="A2" s="749" t="s">
        <v>370</v>
      </c>
      <c r="B2" s="749"/>
      <c r="C2" s="749"/>
      <c r="D2" s="749"/>
      <c r="E2" s="749"/>
      <c r="F2" s="749"/>
      <c r="G2" s="749"/>
      <c r="H2" s="749"/>
    </row>
    <row r="3" spans="1:12" ht="17.25" customHeight="1" x14ac:dyDescent="0.25"/>
    <row r="4" spans="1:12" ht="17.25" customHeight="1" x14ac:dyDescent="0.25"/>
    <row r="5" spans="1:12" ht="18.75" customHeight="1" x14ac:dyDescent="0.25">
      <c r="A5" s="199" t="s">
        <v>357</v>
      </c>
      <c r="B5" s="199"/>
      <c r="C5" s="199"/>
      <c r="D5" s="199"/>
    </row>
    <row r="6" spans="1:12" ht="8.25" customHeight="1" x14ac:dyDescent="0.25">
      <c r="A6" s="199"/>
      <c r="B6" s="199"/>
      <c r="C6" s="199"/>
      <c r="D6" s="199"/>
    </row>
    <row r="7" spans="1:12" x14ac:dyDescent="0.25">
      <c r="B7" s="200"/>
      <c r="C7" s="200" t="s">
        <v>4</v>
      </c>
      <c r="D7" s="405" t="s">
        <v>19</v>
      </c>
      <c r="E7" s="740" t="e">
        <f>SPT!#REF!</f>
        <v>#REF!</v>
      </c>
      <c r="F7" s="740"/>
      <c r="G7" s="740"/>
      <c r="H7" s="202"/>
      <c r="I7" s="202"/>
      <c r="J7" s="202"/>
      <c r="L7" s="199"/>
    </row>
    <row r="8" spans="1:12" x14ac:dyDescent="0.25">
      <c r="B8" s="200"/>
      <c r="C8" s="200" t="s">
        <v>5</v>
      </c>
      <c r="D8" s="405" t="s">
        <v>19</v>
      </c>
      <c r="E8" s="741" t="e">
        <f>VLOOKUP(E7,DATABASE!B3:C68,2,FALSE)</f>
        <v>#REF!</v>
      </c>
      <c r="F8" s="741"/>
      <c r="G8" s="741"/>
      <c r="H8" s="405"/>
      <c r="I8" s="405"/>
      <c r="J8" s="405"/>
      <c r="L8" s="199"/>
    </row>
    <row r="9" spans="1:12" x14ac:dyDescent="0.25">
      <c r="B9" s="200"/>
      <c r="C9" s="200" t="s">
        <v>6</v>
      </c>
      <c r="D9" s="405" t="s">
        <v>19</v>
      </c>
      <c r="E9" s="741" t="e">
        <f>VLOOKUP(E7,DATABASE!D3:E68,2,FALSE)</f>
        <v>#REF!</v>
      </c>
      <c r="F9" s="741"/>
      <c r="G9" s="741"/>
      <c r="H9" s="405"/>
      <c r="I9" s="405"/>
      <c r="J9" s="405"/>
      <c r="L9" s="199"/>
    </row>
    <row r="10" spans="1:12" x14ac:dyDescent="0.25">
      <c r="B10" s="200"/>
      <c r="C10" s="200" t="s">
        <v>7</v>
      </c>
      <c r="D10" s="405" t="s">
        <v>19</v>
      </c>
      <c r="E10" s="741" t="e">
        <f>VLOOKUP(E7,DATABASE!H3:I68,2,FALSE)</f>
        <v>#REF!</v>
      </c>
      <c r="F10" s="741"/>
      <c r="G10" s="741"/>
      <c r="H10" s="741"/>
      <c r="I10" s="405"/>
      <c r="J10" s="405"/>
      <c r="L10" s="199"/>
    </row>
    <row r="11" spans="1:12" ht="10.5" customHeight="1" x14ac:dyDescent="0.25">
      <c r="A11" s="199"/>
      <c r="B11" s="199"/>
      <c r="C11" s="199"/>
      <c r="D11" s="199"/>
      <c r="E11" s="199"/>
      <c r="F11" s="199"/>
      <c r="G11" s="199"/>
    </row>
    <row r="12" spans="1:12" ht="57" customHeight="1" x14ac:dyDescent="0.25">
      <c r="A12" s="745" t="s">
        <v>511</v>
      </c>
      <c r="B12" s="745"/>
      <c r="C12" s="745"/>
      <c r="D12" s="745"/>
      <c r="E12" s="745"/>
      <c r="F12" s="745"/>
      <c r="G12" s="745"/>
      <c r="H12" s="745"/>
      <c r="K12" s="166" t="s">
        <v>189</v>
      </c>
    </row>
    <row r="13" spans="1:12" ht="33" customHeight="1" x14ac:dyDescent="0.25">
      <c r="A13" s="745" t="s">
        <v>372</v>
      </c>
      <c r="B13" s="745"/>
      <c r="C13" s="745"/>
      <c r="D13" s="745"/>
      <c r="E13" s="745"/>
      <c r="F13" s="745"/>
      <c r="G13" s="745"/>
      <c r="H13" s="745"/>
    </row>
    <row r="15" spans="1:12" x14ac:dyDescent="0.25">
      <c r="C15" s="406"/>
      <c r="D15" s="199"/>
      <c r="E15" s="199"/>
      <c r="F15" s="746" t="s">
        <v>586</v>
      </c>
      <c r="G15" s="746"/>
      <c r="H15" s="746"/>
    </row>
    <row r="16" spans="1:12" x14ac:dyDescent="0.25">
      <c r="C16" s="406"/>
      <c r="D16" s="199"/>
      <c r="E16" s="199"/>
      <c r="F16" s="747" t="s">
        <v>366</v>
      </c>
      <c r="G16" s="747"/>
      <c r="H16" s="747"/>
    </row>
    <row r="21" spans="1:8" x14ac:dyDescent="0.25">
      <c r="A21" s="748"/>
      <c r="B21" s="748"/>
      <c r="C21" s="748"/>
      <c r="D21" s="748"/>
      <c r="F21" s="748" t="e">
        <f>E7</f>
        <v>#REF!</v>
      </c>
      <c r="G21" s="748"/>
      <c r="H21" s="748"/>
    </row>
    <row r="22" spans="1:8" x14ac:dyDescent="0.25">
      <c r="A22" s="744"/>
      <c r="B22" s="744"/>
      <c r="C22" s="744"/>
      <c r="D22" s="744"/>
      <c r="F22" s="744" t="e">
        <f>VLOOKUP(F21,DATABASE!F3:G68,2,FALSE)</f>
        <v>#REF!</v>
      </c>
      <c r="G22" s="744"/>
      <c r="H22" s="744"/>
    </row>
  </sheetData>
  <mergeCells count="14">
    <mergeCell ref="E10:H10"/>
    <mergeCell ref="A1:H1"/>
    <mergeCell ref="A2:H2"/>
    <mergeCell ref="E7:G7"/>
    <mergeCell ref="E8:G8"/>
    <mergeCell ref="E9:G9"/>
    <mergeCell ref="A22:D22"/>
    <mergeCell ref="F22:H22"/>
    <mergeCell ref="A12:H12"/>
    <mergeCell ref="A13:H13"/>
    <mergeCell ref="F15:H15"/>
    <mergeCell ref="F16:H16"/>
    <mergeCell ref="A21:D21"/>
    <mergeCell ref="F21:H21"/>
  </mergeCells>
  <pageMargins left="0.37" right="0.13" top="0.75" bottom="0.75" header="0.3" footer="0.3"/>
  <pageSetup paperSize="5" scale="95" orientation="portrait" horizontalDpi="360" verticalDpi="360" r:id="rId1"/>
  <legacyDrawing r:id="rId2"/>
  <extLst>
    <ext xmlns:x14="http://schemas.microsoft.com/office/spreadsheetml/2009/9/main" uri="{CCE6A557-97BC-4b89-ADB6-D9C93CAAB3DF}">
      <x14:dataValidations xmlns:xm="http://schemas.microsoft.com/office/excel/2006/main" count="2">
        <x14:dataValidation type="list" allowBlank="1" showInputMessage="1" xr:uid="{00000000-0002-0000-3800-000000000000}">
          <x14:formula1>
            <xm:f>'D:\FILE KPHP BERAU BARAT\2019\KEGIATAN KPHP BERAU BARAT 2019\02. FEBRUARI\2. SPJ BIMTEK TEPRA BALIKPAPAN 04-07\[DPR Balikpapan.xlsx]DATABASE'!#REF!</xm:f>
          </x14:formula1>
          <xm:sqref>H7:J7</xm:sqref>
        </x14:dataValidation>
        <x14:dataValidation type="list" allowBlank="1" showInputMessage="1" xr:uid="{00000000-0002-0000-3800-000001000000}">
          <x14:formula1>
            <xm:f>'[5. Pernyataan tdk mnginap .xlsx]DATABASE'!#REF!</xm:f>
          </x14:formula1>
          <xm:sqref>E7:G7</xm:sqref>
        </x14:dataValidation>
      </x14:dataValidations>
    </ext>
  </extLst>
</worksheet>
</file>

<file path=xl/worksheets/sheet5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tabColor theme="9" tint="0.39997558519241921"/>
  </sheetPr>
  <dimension ref="A1:L22"/>
  <sheetViews>
    <sheetView topLeftCell="A4" workbookViewId="0">
      <selection activeCell="F15" sqref="F15:H15"/>
    </sheetView>
  </sheetViews>
  <sheetFormatPr defaultColWidth="8.7109375" defaultRowHeight="15" x14ac:dyDescent="0.25"/>
  <cols>
    <col min="1" max="1" width="2.85546875" style="166" customWidth="1"/>
    <col min="2" max="2" width="2.28515625" style="166" customWidth="1"/>
    <col min="3" max="3" width="25.42578125" style="166" customWidth="1"/>
    <col min="4" max="4" width="2.5703125" style="166" customWidth="1"/>
    <col min="5" max="5" width="29" style="166" customWidth="1"/>
    <col min="6" max="6" width="5.140625" style="166" customWidth="1"/>
    <col min="7" max="7" width="4.7109375" style="166" customWidth="1"/>
    <col min="8" max="8" width="28.140625" style="166" customWidth="1"/>
    <col min="9" max="16384" width="8.7109375" style="166"/>
  </cols>
  <sheetData>
    <row r="1" spans="1:12" ht="18" x14ac:dyDescent="0.25">
      <c r="A1" s="749" t="s">
        <v>369</v>
      </c>
      <c r="B1" s="749"/>
      <c r="C1" s="749"/>
      <c r="D1" s="749"/>
      <c r="E1" s="749"/>
      <c r="F1" s="749"/>
      <c r="G1" s="749"/>
      <c r="H1" s="749"/>
    </row>
    <row r="2" spans="1:12" ht="18" x14ac:dyDescent="0.25">
      <c r="A2" s="749" t="s">
        <v>370</v>
      </c>
      <c r="B2" s="749"/>
      <c r="C2" s="749"/>
      <c r="D2" s="749"/>
      <c r="E2" s="749"/>
      <c r="F2" s="749"/>
      <c r="G2" s="749"/>
      <c r="H2" s="749"/>
    </row>
    <row r="3" spans="1:12" ht="17.25" customHeight="1" x14ac:dyDescent="0.25"/>
    <row r="4" spans="1:12" ht="17.25" customHeight="1" x14ac:dyDescent="0.25"/>
    <row r="5" spans="1:12" ht="18.75" customHeight="1" x14ac:dyDescent="0.25">
      <c r="A5" s="199" t="s">
        <v>357</v>
      </c>
      <c r="B5" s="199"/>
      <c r="C5" s="199"/>
      <c r="D5" s="199"/>
    </row>
    <row r="6" spans="1:12" ht="8.25" customHeight="1" x14ac:dyDescent="0.25">
      <c r="A6" s="199"/>
      <c r="B6" s="199"/>
      <c r="C6" s="199"/>
      <c r="D6" s="199"/>
    </row>
    <row r="7" spans="1:12" x14ac:dyDescent="0.25">
      <c r="B7" s="200"/>
      <c r="C7" s="200" t="s">
        <v>4</v>
      </c>
      <c r="D7" s="442" t="s">
        <v>19</v>
      </c>
      <c r="E7" s="740" t="e">
        <f>SPT!#REF!</f>
        <v>#REF!</v>
      </c>
      <c r="F7" s="740"/>
      <c r="G7" s="740"/>
      <c r="H7" s="202"/>
      <c r="I7" s="202"/>
      <c r="J7" s="202"/>
      <c r="L7" s="199"/>
    </row>
    <row r="8" spans="1:12" x14ac:dyDescent="0.25">
      <c r="B8" s="200"/>
      <c r="C8" s="200" t="s">
        <v>5</v>
      </c>
      <c r="D8" s="442" t="s">
        <v>19</v>
      </c>
      <c r="E8" s="741" t="e">
        <f>VLOOKUP(E7,DATABASE!B3:C68,2,FALSE)</f>
        <v>#REF!</v>
      </c>
      <c r="F8" s="741"/>
      <c r="G8" s="741"/>
      <c r="H8" s="442"/>
      <c r="I8" s="442"/>
      <c r="J8" s="442"/>
      <c r="L8" s="199"/>
    </row>
    <row r="9" spans="1:12" x14ac:dyDescent="0.25">
      <c r="B9" s="200"/>
      <c r="C9" s="200" t="s">
        <v>6</v>
      </c>
      <c r="D9" s="442" t="s">
        <v>19</v>
      </c>
      <c r="E9" s="741" t="e">
        <f>VLOOKUP(E7,DATABASE!D3:E68,2,FALSE)</f>
        <v>#REF!</v>
      </c>
      <c r="F9" s="741"/>
      <c r="G9" s="741"/>
      <c r="H9" s="442"/>
      <c r="I9" s="442"/>
      <c r="J9" s="442"/>
      <c r="L9" s="199"/>
    </row>
    <row r="10" spans="1:12" x14ac:dyDescent="0.25">
      <c r="B10" s="200"/>
      <c r="C10" s="200" t="s">
        <v>7</v>
      </c>
      <c r="D10" s="442" t="s">
        <v>19</v>
      </c>
      <c r="E10" s="741" t="e">
        <f>VLOOKUP(E7,DATABASE!H3:I68,2,FALSE)</f>
        <v>#REF!</v>
      </c>
      <c r="F10" s="741"/>
      <c r="G10" s="741"/>
      <c r="H10" s="741"/>
      <c r="I10" s="442"/>
      <c r="J10" s="442"/>
      <c r="L10" s="199"/>
    </row>
    <row r="11" spans="1:12" ht="10.5" customHeight="1" x14ac:dyDescent="0.25">
      <c r="A11" s="199"/>
      <c r="B11" s="199"/>
      <c r="C11" s="199"/>
      <c r="D11" s="199"/>
      <c r="E11" s="199"/>
      <c r="F11" s="199"/>
      <c r="G11" s="199"/>
    </row>
    <row r="12" spans="1:12" ht="57" customHeight="1" x14ac:dyDescent="0.25">
      <c r="A12" s="745" t="s">
        <v>503</v>
      </c>
      <c r="B12" s="745"/>
      <c r="C12" s="745"/>
      <c r="D12" s="745"/>
      <c r="E12" s="745"/>
      <c r="F12" s="745"/>
      <c r="G12" s="745"/>
      <c r="H12" s="745"/>
      <c r="K12" s="166" t="s">
        <v>189</v>
      </c>
    </row>
    <row r="13" spans="1:12" ht="33" customHeight="1" x14ac:dyDescent="0.25">
      <c r="A13" s="745" t="s">
        <v>372</v>
      </c>
      <c r="B13" s="745"/>
      <c r="C13" s="745"/>
      <c r="D13" s="745"/>
      <c r="E13" s="745"/>
      <c r="F13" s="745"/>
      <c r="G13" s="745"/>
      <c r="H13" s="745"/>
    </row>
    <row r="15" spans="1:12" x14ac:dyDescent="0.25">
      <c r="C15" s="443"/>
      <c r="D15" s="199"/>
      <c r="E15" s="199"/>
      <c r="F15" s="746" t="s">
        <v>586</v>
      </c>
      <c r="G15" s="746"/>
      <c r="H15" s="746"/>
    </row>
    <row r="16" spans="1:12" x14ac:dyDescent="0.25">
      <c r="C16" s="443"/>
      <c r="D16" s="199"/>
      <c r="E16" s="199"/>
      <c r="F16" s="747" t="s">
        <v>366</v>
      </c>
      <c r="G16" s="747"/>
      <c r="H16" s="747"/>
    </row>
    <row r="21" spans="1:8" x14ac:dyDescent="0.25">
      <c r="A21" s="748"/>
      <c r="B21" s="748"/>
      <c r="C21" s="748"/>
      <c r="D21" s="748"/>
      <c r="F21" s="748" t="e">
        <f>E7</f>
        <v>#REF!</v>
      </c>
      <c r="G21" s="748"/>
      <c r="H21" s="748"/>
    </row>
    <row r="22" spans="1:8" x14ac:dyDescent="0.25">
      <c r="A22" s="744"/>
      <c r="B22" s="744"/>
      <c r="C22" s="744"/>
      <c r="D22" s="744"/>
      <c r="F22" s="744" t="e">
        <f>VLOOKUP(F21,DATABASE!F3:G68,2,FALSE)</f>
        <v>#REF!</v>
      </c>
      <c r="G22" s="744"/>
      <c r="H22" s="744"/>
    </row>
  </sheetData>
  <mergeCells count="14">
    <mergeCell ref="E10:H10"/>
    <mergeCell ref="A1:H1"/>
    <mergeCell ref="A2:H2"/>
    <mergeCell ref="E7:G7"/>
    <mergeCell ref="E8:G8"/>
    <mergeCell ref="E9:G9"/>
    <mergeCell ref="A22:D22"/>
    <mergeCell ref="F22:H22"/>
    <mergeCell ref="A12:H12"/>
    <mergeCell ref="A13:H13"/>
    <mergeCell ref="F15:H15"/>
    <mergeCell ref="F16:H16"/>
    <mergeCell ref="A21:D21"/>
    <mergeCell ref="F21:H21"/>
  </mergeCells>
  <pageMargins left="0.37" right="0.13" top="0.75" bottom="0.75" header="0.3" footer="0.3"/>
  <pageSetup paperSize="5" scale="95" orientation="portrait" horizontalDpi="360" verticalDpi="360" r:id="rId1"/>
  <legacyDrawing r:id="rId2"/>
  <extLst>
    <ext xmlns:x14="http://schemas.microsoft.com/office/spreadsheetml/2009/9/main" uri="{CCE6A557-97BC-4b89-ADB6-D9C93CAAB3DF}">
      <x14:dataValidations xmlns:xm="http://schemas.microsoft.com/office/excel/2006/main" count="2">
        <x14:dataValidation type="list" allowBlank="1" showInputMessage="1" xr:uid="{00000000-0002-0000-3900-000000000000}">
          <x14:formula1>
            <xm:f>'[5. Pernyataan tdk mnginap .xlsx]DATABASE'!#REF!</xm:f>
          </x14:formula1>
          <xm:sqref>E7:G7</xm:sqref>
        </x14:dataValidation>
        <x14:dataValidation type="list" allowBlank="1" showInputMessage="1" xr:uid="{00000000-0002-0000-3900-000001000000}">
          <x14:formula1>
            <xm:f>'D:\FILE KPHP BERAU BARAT\2019\KEGIATAN KPHP BERAU BARAT 2019\02. FEBRUARI\2. SPJ BIMTEK TEPRA BALIKPAPAN 04-07\[DPR Balikpapan.xlsx]DATABASE'!#REF!</xm:f>
          </x14:formula1>
          <xm:sqref>H7:J7</xm:sqref>
        </x14:dataValidation>
      </x14:dataValidations>
    </ext>
  </extLst>
</worksheet>
</file>

<file path=xl/worksheets/sheet5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46">
    <tabColor theme="9" tint="0.39997558519241921"/>
  </sheetPr>
  <dimension ref="A1:L22"/>
  <sheetViews>
    <sheetView workbookViewId="0">
      <selection activeCell="F15" sqref="F15:H15"/>
    </sheetView>
  </sheetViews>
  <sheetFormatPr defaultColWidth="8.7109375" defaultRowHeight="15" x14ac:dyDescent="0.25"/>
  <cols>
    <col min="1" max="1" width="2.85546875" style="166" customWidth="1"/>
    <col min="2" max="2" width="2.28515625" style="166" customWidth="1"/>
    <col min="3" max="3" width="25.42578125" style="166" customWidth="1"/>
    <col min="4" max="4" width="2.5703125" style="166" customWidth="1"/>
    <col min="5" max="5" width="29" style="166" customWidth="1"/>
    <col min="6" max="6" width="5.140625" style="166" customWidth="1"/>
    <col min="7" max="7" width="4.7109375" style="166" customWidth="1"/>
    <col min="8" max="8" width="28.140625" style="166" customWidth="1"/>
    <col min="9" max="16384" width="8.7109375" style="166"/>
  </cols>
  <sheetData>
    <row r="1" spans="1:12" ht="18" x14ac:dyDescent="0.25">
      <c r="A1" s="749" t="s">
        <v>369</v>
      </c>
      <c r="B1" s="749"/>
      <c r="C1" s="749"/>
      <c r="D1" s="749"/>
      <c r="E1" s="749"/>
      <c r="F1" s="749"/>
      <c r="G1" s="749"/>
      <c r="H1" s="749"/>
    </row>
    <row r="2" spans="1:12" ht="18" x14ac:dyDescent="0.25">
      <c r="A2" s="749" t="s">
        <v>370</v>
      </c>
      <c r="B2" s="749"/>
      <c r="C2" s="749"/>
      <c r="D2" s="749"/>
      <c r="E2" s="749"/>
      <c r="F2" s="749"/>
      <c r="G2" s="749"/>
      <c r="H2" s="749"/>
    </row>
    <row r="3" spans="1:12" ht="17.25" customHeight="1" x14ac:dyDescent="0.25"/>
    <row r="4" spans="1:12" ht="17.25" customHeight="1" x14ac:dyDescent="0.25"/>
    <row r="5" spans="1:12" ht="18.75" customHeight="1" x14ac:dyDescent="0.25">
      <c r="A5" s="199" t="s">
        <v>357</v>
      </c>
      <c r="B5" s="199"/>
      <c r="C5" s="199"/>
      <c r="D5" s="199"/>
    </row>
    <row r="6" spans="1:12" ht="8.25" customHeight="1" x14ac:dyDescent="0.25">
      <c r="A6" s="199"/>
      <c r="B6" s="199"/>
      <c r="C6" s="199"/>
      <c r="D6" s="199"/>
    </row>
    <row r="7" spans="1:12" x14ac:dyDescent="0.25">
      <c r="B7" s="200"/>
      <c r="C7" s="200" t="s">
        <v>4</v>
      </c>
      <c r="D7" s="252" t="s">
        <v>19</v>
      </c>
      <c r="E7" s="740" t="str">
        <f>SPT!F15</f>
        <v>Romy Oktavianto</v>
      </c>
      <c r="F7" s="740"/>
      <c r="G7" s="740"/>
      <c r="H7" s="202"/>
      <c r="I7" s="202"/>
      <c r="J7" s="202"/>
      <c r="L7" s="199"/>
    </row>
    <row r="8" spans="1:12" x14ac:dyDescent="0.25">
      <c r="B8" s="200"/>
      <c r="C8" s="200" t="s">
        <v>5</v>
      </c>
      <c r="D8" s="252" t="s">
        <v>19</v>
      </c>
      <c r="E8" s="741" t="str">
        <f>VLOOKUP(E7,DATABASE!B3:C68,2,FALSE)</f>
        <v>Pengatur Muda/ II.b</v>
      </c>
      <c r="F8" s="741"/>
      <c r="G8" s="741"/>
      <c r="H8" s="252"/>
      <c r="I8" s="252"/>
      <c r="J8" s="252"/>
      <c r="L8" s="199"/>
    </row>
    <row r="9" spans="1:12" x14ac:dyDescent="0.25">
      <c r="B9" s="200"/>
      <c r="C9" s="200" t="s">
        <v>6</v>
      </c>
      <c r="D9" s="252" t="s">
        <v>19</v>
      </c>
      <c r="E9" s="741" t="str">
        <f>VLOOKUP(E7,DATABASE!D3:E68,2,FALSE)</f>
        <v>19801025 200901 1 004</v>
      </c>
      <c r="F9" s="741"/>
      <c r="G9" s="741"/>
      <c r="H9" s="252"/>
      <c r="I9" s="252"/>
      <c r="J9" s="252"/>
      <c r="L9" s="199"/>
    </row>
    <row r="10" spans="1:12" x14ac:dyDescent="0.25">
      <c r="B10" s="200"/>
      <c r="C10" s="200" t="s">
        <v>7</v>
      </c>
      <c r="D10" s="252" t="s">
        <v>19</v>
      </c>
      <c r="E10" s="741" t="str">
        <f>VLOOKUP(E7,DATABASE!H3:I68,2,FALSE)</f>
        <v>Pelaksana</v>
      </c>
      <c r="F10" s="741"/>
      <c r="G10" s="741"/>
      <c r="H10" s="741"/>
      <c r="I10" s="252"/>
      <c r="J10" s="252"/>
      <c r="L10" s="199"/>
    </row>
    <row r="11" spans="1:12" ht="10.5" customHeight="1" x14ac:dyDescent="0.25">
      <c r="A11" s="199"/>
      <c r="B11" s="199"/>
      <c r="C11" s="199"/>
      <c r="D11" s="199"/>
      <c r="E11" s="199"/>
      <c r="F11" s="199"/>
      <c r="G11" s="199"/>
    </row>
    <row r="12" spans="1:12" ht="57" customHeight="1" x14ac:dyDescent="0.25">
      <c r="A12" s="745" t="s">
        <v>371</v>
      </c>
      <c r="B12" s="745"/>
      <c r="C12" s="745"/>
      <c r="D12" s="745"/>
      <c r="E12" s="745"/>
      <c r="F12" s="745"/>
      <c r="G12" s="745"/>
      <c r="H12" s="745"/>
    </row>
    <row r="13" spans="1:12" ht="33" customHeight="1" x14ac:dyDescent="0.25">
      <c r="A13" s="745" t="s">
        <v>372</v>
      </c>
      <c r="B13" s="745"/>
      <c r="C13" s="745"/>
      <c r="D13" s="745"/>
      <c r="E13" s="745"/>
      <c r="F13" s="745"/>
      <c r="G13" s="745"/>
      <c r="H13" s="745"/>
    </row>
    <row r="15" spans="1:12" x14ac:dyDescent="0.25">
      <c r="C15" s="253"/>
      <c r="D15" s="199"/>
      <c r="E15" s="199"/>
      <c r="F15" s="746" t="s">
        <v>443</v>
      </c>
      <c r="G15" s="746"/>
      <c r="H15" s="746"/>
    </row>
    <row r="16" spans="1:12" x14ac:dyDescent="0.25">
      <c r="C16" s="253"/>
      <c r="D16" s="199"/>
      <c r="E16" s="199"/>
      <c r="F16" s="747" t="s">
        <v>366</v>
      </c>
      <c r="G16" s="747"/>
      <c r="H16" s="747"/>
    </row>
    <row r="21" spans="1:8" x14ac:dyDescent="0.25">
      <c r="A21" s="748"/>
      <c r="B21" s="748"/>
      <c r="C21" s="748"/>
      <c r="D21" s="748"/>
      <c r="F21" s="748" t="str">
        <f>E7</f>
        <v>Romy Oktavianto</v>
      </c>
      <c r="G21" s="748"/>
      <c r="H21" s="748"/>
    </row>
    <row r="22" spans="1:8" x14ac:dyDescent="0.25">
      <c r="A22" s="744"/>
      <c r="B22" s="744"/>
      <c r="C22" s="744"/>
      <c r="D22" s="744"/>
      <c r="F22" s="744" t="str">
        <f>VLOOKUP(F21,DATABASE!F3:G68,2,FALSE)</f>
        <v>NIP. 19801025 200901 1 004</v>
      </c>
      <c r="G22" s="744"/>
      <c r="H22" s="744"/>
    </row>
  </sheetData>
  <mergeCells count="14">
    <mergeCell ref="E10:H10"/>
    <mergeCell ref="F22:H22"/>
    <mergeCell ref="A1:H1"/>
    <mergeCell ref="A2:H2"/>
    <mergeCell ref="E7:G7"/>
    <mergeCell ref="E8:G8"/>
    <mergeCell ref="E9:G9"/>
    <mergeCell ref="A22:D22"/>
    <mergeCell ref="A12:H12"/>
    <mergeCell ref="A13:H13"/>
    <mergeCell ref="F15:H15"/>
    <mergeCell ref="F16:H16"/>
    <mergeCell ref="A21:D21"/>
    <mergeCell ref="F21:H21"/>
  </mergeCells>
  <pageMargins left="0.37" right="0.13" top="0.75" bottom="0.75" header="0.3" footer="0.3"/>
  <pageSetup paperSize="5" scale="95" orientation="portrait" horizontalDpi="360" verticalDpi="360" r:id="rId1"/>
  <legacyDrawing r:id="rId2"/>
  <extLst>
    <ext xmlns:x14="http://schemas.microsoft.com/office/spreadsheetml/2009/9/main" uri="{CCE6A557-97BC-4b89-ADB6-D9C93CAAB3DF}">
      <x14:dataValidations xmlns:xm="http://schemas.microsoft.com/office/excel/2006/main" count="2">
        <x14:dataValidation type="list" allowBlank="1" showInputMessage="1" xr:uid="{00000000-0002-0000-3A00-000000000000}">
          <x14:formula1>
            <xm:f>'D:\FILE KPHP BERAU BARAT\2019\KEGIATAN KPHP BERAU BARAT 2019\02. FEBRUARI\2. SPJ BIMTEK TEPRA BALIKPAPAN 04-07\[DPR Balikpapan.xlsx]DATABASE'!#REF!</xm:f>
          </x14:formula1>
          <xm:sqref>H7:J7</xm:sqref>
        </x14:dataValidation>
        <x14:dataValidation type="list" allowBlank="1" showInputMessage="1" xr:uid="{00000000-0002-0000-3A00-000001000000}">
          <x14:formula1>
            <xm:f>'[5. Pernyataan tdk mnginap .xlsx]DATABASE'!#REF!</xm:f>
          </x14:formula1>
          <xm:sqref>E7:G7</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70C0"/>
  </sheetPr>
  <dimension ref="B1:L44"/>
  <sheetViews>
    <sheetView showGridLines="0" topLeftCell="B1" zoomScaleNormal="100" workbookViewId="0">
      <selection activeCell="D9" sqref="D9"/>
    </sheetView>
  </sheetViews>
  <sheetFormatPr defaultColWidth="9.140625" defaultRowHeight="15" zeroHeight="1" x14ac:dyDescent="0.25"/>
  <cols>
    <col min="1" max="1" width="9.140625" style="133"/>
    <col min="2" max="2" width="24" style="133" bestFit="1" customWidth="1"/>
    <col min="3" max="6" width="24.140625" style="135" customWidth="1"/>
    <col min="7" max="7" width="9.140625" style="133"/>
    <col min="8" max="8" width="9.140625" style="133" customWidth="1"/>
    <col min="9" max="11" width="9.140625" style="133"/>
    <col min="12" max="12" width="16.140625" style="133" customWidth="1"/>
    <col min="13" max="16384" width="9.140625" style="133"/>
  </cols>
  <sheetData>
    <row r="1" spans="2:12" ht="27.75" x14ac:dyDescent="0.45">
      <c r="B1" s="480" t="s">
        <v>284</v>
      </c>
      <c r="C1" s="480"/>
      <c r="D1" s="480"/>
      <c r="E1" s="480"/>
      <c r="F1" s="480"/>
      <c r="L1" s="134" t="s">
        <v>285</v>
      </c>
    </row>
    <row r="2" spans="2:12" ht="16.5" x14ac:dyDescent="0.3">
      <c r="L2" s="134" t="s">
        <v>286</v>
      </c>
    </row>
    <row r="3" spans="2:12" ht="19.5" x14ac:dyDescent="0.3">
      <c r="B3" s="136" t="s">
        <v>287</v>
      </c>
      <c r="C3" s="137">
        <f>RBPD6!K17</f>
        <v>1013700</v>
      </c>
      <c r="D3" s="138"/>
      <c r="E3" s="138"/>
      <c r="F3" s="138"/>
      <c r="L3" s="134" t="s">
        <v>288</v>
      </c>
    </row>
    <row r="4" spans="2:12" ht="16.5" x14ac:dyDescent="0.3">
      <c r="B4" s="481" t="s">
        <v>289</v>
      </c>
      <c r="C4" s="482" t="str">
        <f>TRIM(C17&amp;" "&amp;D17&amp;" "&amp;E17&amp;" "&amp;F17)</f>
        <v>satu juta tiga belas ribu tujuh ratus</v>
      </c>
      <c r="D4" s="482"/>
      <c r="E4" s="482"/>
      <c r="F4" s="482"/>
      <c r="L4" s="134" t="s">
        <v>290</v>
      </c>
    </row>
    <row r="5" spans="2:12" ht="16.5" x14ac:dyDescent="0.3">
      <c r="B5" s="481"/>
      <c r="C5" s="482"/>
      <c r="D5" s="482"/>
      <c r="E5" s="482"/>
      <c r="F5" s="482"/>
      <c r="L5" s="134" t="s">
        <v>291</v>
      </c>
    </row>
    <row r="6" spans="2:12" ht="16.5" x14ac:dyDescent="0.3">
      <c r="B6" s="481"/>
      <c r="C6" s="482"/>
      <c r="D6" s="482"/>
      <c r="E6" s="482"/>
      <c r="F6" s="482"/>
      <c r="L6" s="134" t="s">
        <v>292</v>
      </c>
    </row>
    <row r="7" spans="2:12" ht="16.5" x14ac:dyDescent="0.3">
      <c r="L7" s="134" t="s">
        <v>293</v>
      </c>
    </row>
    <row r="8" spans="2:12" ht="17.25" thickBot="1" x14ac:dyDescent="0.35">
      <c r="L8" s="134" t="s">
        <v>294</v>
      </c>
    </row>
    <row r="9" spans="2:12" ht="33.75" thickTop="1" thickBot="1" x14ac:dyDescent="0.35">
      <c r="B9" s="139" t="s">
        <v>189</v>
      </c>
      <c r="C9" s="140" t="s">
        <v>295</v>
      </c>
      <c r="D9" s="140" t="s">
        <v>296</v>
      </c>
      <c r="E9" s="141" t="s">
        <v>297</v>
      </c>
      <c r="F9" s="142" t="s">
        <v>298</v>
      </c>
      <c r="L9" s="134" t="s">
        <v>299</v>
      </c>
    </row>
    <row r="10" spans="2:12" ht="18" thickTop="1" thickBot="1" x14ac:dyDescent="0.35">
      <c r="B10" s="143" t="s">
        <v>300</v>
      </c>
      <c r="C10" s="144">
        <v>1</v>
      </c>
      <c r="D10" s="144">
        <v>4</v>
      </c>
      <c r="E10" s="144">
        <v>7</v>
      </c>
      <c r="F10" s="145">
        <v>10</v>
      </c>
      <c r="L10" s="134" t="s">
        <v>301</v>
      </c>
    </row>
    <row r="11" spans="2:12" ht="18" thickTop="1" thickBot="1" x14ac:dyDescent="0.35">
      <c r="B11" s="146" t="s">
        <v>302</v>
      </c>
      <c r="C11" s="147">
        <v>3</v>
      </c>
      <c r="D11" s="147">
        <v>3</v>
      </c>
      <c r="E11" s="147">
        <v>3</v>
      </c>
      <c r="F11" s="148">
        <v>3</v>
      </c>
      <c r="L11" s="134" t="s">
        <v>303</v>
      </c>
    </row>
    <row r="12" spans="2:12" ht="18" thickTop="1" thickBot="1" x14ac:dyDescent="0.35">
      <c r="B12" s="149" t="s">
        <v>304</v>
      </c>
      <c r="C12" s="150">
        <f>--MID(TEXT(TRUNC(N($C$3),0),REPT(0,12)),C10,C11)</f>
        <v>0</v>
      </c>
      <c r="D12" s="150">
        <f>--MID(TEXT(TRUNC(N($C$3),0),REPT(0,12)),D10,D11)</f>
        <v>1</v>
      </c>
      <c r="E12" s="150">
        <f>--MID(TEXT(TRUNC(N($C$3),0),REPT(0,12)),E10,E11)</f>
        <v>13</v>
      </c>
      <c r="F12" s="151">
        <f>--MID(TEXT(TRUNC(N($C$3),0),REPT(0,12)),F10,F11)</f>
        <v>700</v>
      </c>
      <c r="L12" s="134" t="s">
        <v>305</v>
      </c>
    </row>
    <row r="13" spans="2:12" ht="17.25" thickTop="1" x14ac:dyDescent="0.3">
      <c r="B13" s="152" t="s">
        <v>306</v>
      </c>
      <c r="C13" s="153">
        <f>N("Ambil angka Milyar")
+--MID(TEXT(N(C$12),REPT(0,3)),1,1)</f>
        <v>0</v>
      </c>
      <c r="D13" s="153">
        <f>--MID(TEXT(N(D$12),REPT(0,3)),1,1)</f>
        <v>0</v>
      </c>
      <c r="E13" s="153">
        <f>--MID(TEXT(N(E$12),REPT(0,3)),1,1)</f>
        <v>0</v>
      </c>
      <c r="F13" s="153">
        <f>--MID(TEXT(N(F$12),REPT(0,3)),1,1)</f>
        <v>7</v>
      </c>
      <c r="L13" s="134" t="s">
        <v>307</v>
      </c>
    </row>
    <row r="14" spans="2:12" ht="16.5" x14ac:dyDescent="0.3">
      <c r="B14" s="154" t="s">
        <v>308</v>
      </c>
      <c r="C14" s="155">
        <f>N("Bila digit pertama angka puluhan &gt; 1 MAKA hasilkan 1 digit angka depannya BILA TIDAK hasilkan Nol")
+IF(--MID(TEXT(N(C$12),REPT(0,3)),2,1)&gt;1,--MID(TEXT(N(C$12),REPT(0,3)),2,1),0)</f>
        <v>0</v>
      </c>
      <c r="D14" s="155">
        <f>N("Bila digit pertama angka puluhan &gt; 1 MAKA hasilkan 1 digit angka depannya BILA TIDAK hasilkan Nol")
+IF(--MID(TEXT(N(D$12),REPT(0,3)),2,1)&gt;1,--MID(TEXT(N(D$12),REPT(0,3)),2,1),0)</f>
        <v>0</v>
      </c>
      <c r="E14" s="155">
        <f>N("Bila digit pertama angka puluhan &gt; 1 MAKA hasilkan 1 digit angka depannya BILA TIDAK hasilkan Nol")
+IF(--MID(TEXT(N(E$12),REPT(0,3)),2,1)&gt;1,--MID(TEXT(N(E$12),REPT(0,3)),2,1),0)</f>
        <v>0</v>
      </c>
      <c r="F14" s="155">
        <f>N("Bila digit pertama angka puluhan &gt; 1 MAKA hasilkan 1 digit angka depannya BILA TIDAK hasilkan Nol")
+IF(--MID(TEXT(N(F$12),REPT(0,3)),2,1)&gt;1,--MID(TEXT(N(F$12),REPT(0,3)),2,1),0)</f>
        <v>0</v>
      </c>
      <c r="L14" s="134" t="s">
        <v>309</v>
      </c>
    </row>
    <row r="15" spans="2:12" ht="16.5" x14ac:dyDescent="0.3">
      <c r="B15" s="154" t="s">
        <v>310</v>
      </c>
      <c r="C15" s="155">
        <f>N("Bila 2 digit terakhir &gt; 19 MAKA hasilkan 1 digit terakhir BILA TIDAK hasilkan 2 digit terakhir")
+IF(--MID(TEXT(N(C$12),REPT(0,3)),2,2)&gt;19,--MID(TEXT(N(C$12),REPT(0,3)),3,1),--MID(TEXT(N(C$12),REPT(0,3)),2,2))</f>
        <v>0</v>
      </c>
      <c r="D15" s="155">
        <f>N("Bila 2 digit terakhir &gt; 19 MAKA hasilkan 1 digit terakhir BILA TIDAK hasilkan 2 digit terakhir")
+IF(--MID(TEXT(N(D$12),REPT(0,3)),2,2)&gt;19,--MID(TEXT(N(D$12),REPT(0,3)),3,1),--MID(TEXT(N(D$12),REPT(0,3)),2,2))</f>
        <v>1</v>
      </c>
      <c r="E15" s="155">
        <f>N("Bila 2 digit terakhir &gt; 19 MAKA hasilkan 1 digit terakhir BILA TIDAK hasilkan 2 digit terakhir")
+IF(--MID(TEXT(N(E$12),REPT(0,3)),2,2)&gt;19,--MID(TEXT(N(E$12),REPT(0,3)),3,1),--MID(TEXT(N(E$12),REPT(0,3)),2,2))</f>
        <v>13</v>
      </c>
      <c r="F15" s="155">
        <f>N("Bila 2 digit terakhir &gt; 19 MAKA hasilkan 1 digit terakhir BILA TIDAK hasilkan 2 digit terakhir")
+IF(--MID(TEXT(N(F$12),REPT(0,3)),2,2)&gt;19,--MID(TEXT(N(F$12),REPT(0,3)),3,1),--MID(TEXT(N(F$12),REPT(0,3)),2,2))</f>
        <v>0</v>
      </c>
      <c r="L15" s="134" t="s">
        <v>311</v>
      </c>
    </row>
    <row r="16" spans="2:12" ht="49.5" customHeight="1" x14ac:dyDescent="0.3">
      <c r="B16" s="156" t="s">
        <v>312</v>
      </c>
      <c r="C16" s="157" t="str">
        <f>IF(C13=0," ",VLOOKUP(C13,tblTerbilang67[],2,0)&amp;" ratus ")
&amp;IF(C14=0," ",VLOOKUP(C14,tblTerbilang67[],2,0)&amp;" puluh ")
&amp;IF(C15=0," ",VLOOKUP(C15,tblTerbilang67[],2,0))
&amp;IF(SUM(C13:C15)=0," "," milyar ")</f>
        <v xml:space="preserve">    </v>
      </c>
      <c r="D16" s="157" t="str">
        <f>IF(D13=0," ",VLOOKUP(D13,tblTerbilang67[],2,0)&amp;" ratus ")
&amp;IF(D14=0," ",VLOOKUP(D14,tblTerbilang67[],2,0)&amp;" puluh ")
&amp;IF(D15=0," ",VLOOKUP(D15,tblTerbilang67[],2,0))
&amp;IF(SUM(D13:D15)=0," "," juta ")</f>
        <v xml:space="preserve">  satu juta </v>
      </c>
      <c r="E16" s="157" t="str">
        <f>IF(E13=0," ",VLOOKUP(E13,tblTerbilang67[],2,0)&amp;" ratus ")
&amp;IF(E14=0," ",VLOOKUP(E14,tblTerbilang67[],2,0)&amp;" puluh ")
&amp;IF(E15=0," ",VLOOKUP(E15,tblTerbilang67[],2,0))
&amp;IF(SUM(E13:E15)=0," "," ribu ")</f>
        <v xml:space="preserve">  tiga belas ribu </v>
      </c>
      <c r="F16" s="157" t="str">
        <f>IF(F13=0," ",VLOOKUP(F13,tblTerbilang67[],2,0)&amp;" ratus ")
&amp;IF(F14=0," ",VLOOKUP(F14,tblTerbilang67[],2,0)&amp;" puluh ")
&amp;IF(F15=0," ",VLOOKUP(F15,tblTerbilang67[],2,0)&amp;" ")</f>
        <v xml:space="preserve">tujuh ratus   </v>
      </c>
      <c r="L16" s="134" t="s">
        <v>313</v>
      </c>
    </row>
    <row r="17" spans="2:12" ht="49.5" customHeight="1" x14ac:dyDescent="0.3">
      <c r="B17" s="158" t="s">
        <v>314</v>
      </c>
      <c r="C17" s="159" t="str">
        <f>TRIM(SUBSTITUTE(SUBSTITUTE(SUBSTITUTE(TRIM(C16),"satu ribu"," seribu "),"satu ratus"," seratus "),"satu puluh"," sepuluh "))</f>
        <v/>
      </c>
      <c r="D17" s="159" t="str">
        <f>TRIM(SUBSTITUTE(SUBSTITUTE(SUBSTITUTE(TRIM(D16),"satu ribu"," seribu "),"satu ratus"," seratus "),"satu puluh"," sepuluh "))</f>
        <v>satu juta</v>
      </c>
      <c r="E17" s="159" t="str">
        <f>TRIM(SUBSTITUTE(SUBSTITUTE(SUBSTITUTE(TRIM(E16),"satu ribu"," satu ribu "),"satu ratus"," seratus "),"satu puluh"," sepuluh "))</f>
        <v>tiga belas ribu</v>
      </c>
      <c r="F17" s="159" t="str">
        <f>TRIM(SUBSTITUTE(SUBSTITUTE(SUBSTITUTE(TRIM(F16),"satu ribu"," seribu "),"satu ratus"," seratus "),"satu puluh"," sepuluh "))</f>
        <v>tujuh ratus</v>
      </c>
      <c r="L17" s="134" t="s">
        <v>315</v>
      </c>
    </row>
    <row r="18" spans="2:12" ht="16.5" x14ac:dyDescent="0.3">
      <c r="L18" s="134" t="s">
        <v>316</v>
      </c>
    </row>
    <row r="19" spans="2:12" ht="16.5" x14ac:dyDescent="0.3">
      <c r="L19" s="134" t="s">
        <v>317</v>
      </c>
    </row>
    <row r="20" spans="2:12" ht="16.5" x14ac:dyDescent="0.3">
      <c r="L20" s="134" t="s">
        <v>318</v>
      </c>
    </row>
    <row r="21" spans="2:12" ht="15" hidden="1" customHeight="1" x14ac:dyDescent="0.25"/>
    <row r="22" spans="2:12" ht="15" hidden="1" customHeight="1" x14ac:dyDescent="0.25"/>
    <row r="23" spans="2:12" ht="15" hidden="1" customHeight="1" x14ac:dyDescent="0.25"/>
    <row r="24" spans="2:12" ht="15" hidden="1" customHeight="1" x14ac:dyDescent="0.25">
      <c r="B24" s="160" t="s">
        <v>319</v>
      </c>
      <c r="C24" s="161" t="s">
        <v>289</v>
      </c>
    </row>
    <row r="25" spans="2:12" hidden="1" x14ac:dyDescent="0.25">
      <c r="B25" s="133">
        <v>0</v>
      </c>
    </row>
    <row r="26" spans="2:12" hidden="1" x14ac:dyDescent="0.25">
      <c r="B26" s="133">
        <v>1</v>
      </c>
      <c r="C26" s="135" t="s">
        <v>320</v>
      </c>
    </row>
    <row r="27" spans="2:12" hidden="1" x14ac:dyDescent="0.25">
      <c r="B27" s="133">
        <v>2</v>
      </c>
      <c r="C27" s="135" t="s">
        <v>321</v>
      </c>
    </row>
    <row r="28" spans="2:12" hidden="1" x14ac:dyDescent="0.25">
      <c r="B28" s="133">
        <v>3</v>
      </c>
      <c r="C28" s="135" t="s">
        <v>322</v>
      </c>
    </row>
    <row r="29" spans="2:12" hidden="1" x14ac:dyDescent="0.25">
      <c r="B29" s="133">
        <v>4</v>
      </c>
      <c r="C29" s="135" t="s">
        <v>323</v>
      </c>
    </row>
    <row r="30" spans="2:12" hidden="1" x14ac:dyDescent="0.25">
      <c r="B30" s="133">
        <v>5</v>
      </c>
      <c r="C30" s="135" t="s">
        <v>324</v>
      </c>
    </row>
    <row r="31" spans="2:12" hidden="1" x14ac:dyDescent="0.25">
      <c r="B31" s="133">
        <v>6</v>
      </c>
      <c r="C31" s="135" t="s">
        <v>325</v>
      </c>
    </row>
    <row r="32" spans="2:12" hidden="1" x14ac:dyDescent="0.25">
      <c r="B32" s="133">
        <v>7</v>
      </c>
      <c r="C32" s="135" t="s">
        <v>326</v>
      </c>
    </row>
    <row r="33" spans="2:3" hidden="1" x14ac:dyDescent="0.25">
      <c r="B33" s="133">
        <v>8</v>
      </c>
      <c r="C33" s="135" t="s">
        <v>327</v>
      </c>
    </row>
    <row r="34" spans="2:3" hidden="1" x14ac:dyDescent="0.25">
      <c r="B34" s="133">
        <v>9</v>
      </c>
      <c r="C34" s="135" t="s">
        <v>328</v>
      </c>
    </row>
    <row r="35" spans="2:3" hidden="1" x14ac:dyDescent="0.25">
      <c r="B35" s="133">
        <v>10</v>
      </c>
      <c r="C35" s="135" t="s">
        <v>329</v>
      </c>
    </row>
    <row r="36" spans="2:3" hidden="1" x14ac:dyDescent="0.25">
      <c r="B36" s="133">
        <v>11</v>
      </c>
      <c r="C36" s="135" t="s">
        <v>330</v>
      </c>
    </row>
    <row r="37" spans="2:3" hidden="1" x14ac:dyDescent="0.25">
      <c r="B37" s="133">
        <v>12</v>
      </c>
      <c r="C37" s="135" t="s">
        <v>331</v>
      </c>
    </row>
    <row r="38" spans="2:3" hidden="1" x14ac:dyDescent="0.25">
      <c r="B38" s="133">
        <v>13</v>
      </c>
      <c r="C38" s="135" t="s">
        <v>332</v>
      </c>
    </row>
    <row r="39" spans="2:3" hidden="1" x14ac:dyDescent="0.25">
      <c r="B39" s="133">
        <v>14</v>
      </c>
      <c r="C39" s="135" t="s">
        <v>333</v>
      </c>
    </row>
    <row r="40" spans="2:3" hidden="1" x14ac:dyDescent="0.25">
      <c r="B40" s="133">
        <v>15</v>
      </c>
      <c r="C40" s="135" t="s">
        <v>334</v>
      </c>
    </row>
    <row r="41" spans="2:3" hidden="1" x14ac:dyDescent="0.25">
      <c r="B41" s="133">
        <v>16</v>
      </c>
      <c r="C41" s="135" t="s">
        <v>335</v>
      </c>
    </row>
    <row r="42" spans="2:3" hidden="1" x14ac:dyDescent="0.25">
      <c r="B42" s="133">
        <v>17</v>
      </c>
      <c r="C42" s="135" t="s">
        <v>336</v>
      </c>
    </row>
    <row r="43" spans="2:3" hidden="1" x14ac:dyDescent="0.25">
      <c r="B43" s="133">
        <v>18</v>
      </c>
      <c r="C43" s="135" t="s">
        <v>337</v>
      </c>
    </row>
    <row r="44" spans="2:3" hidden="1" x14ac:dyDescent="0.25">
      <c r="B44" s="133">
        <v>19</v>
      </c>
      <c r="C44" s="135" t="s">
        <v>338</v>
      </c>
    </row>
  </sheetData>
  <mergeCells count="3">
    <mergeCell ref="B1:F1"/>
    <mergeCell ref="B4:B6"/>
    <mergeCell ref="C4:F6"/>
  </mergeCells>
  <pageMargins left="0.7" right="0.7" top="0.75" bottom="0.75" header="0.3" footer="0.3"/>
  <pageSetup orientation="portrait" horizontalDpi="300" verticalDpi="300" r:id="rId1"/>
  <picture r:id="rId2"/>
  <tableParts count="1">
    <tablePart r:id="rId3"/>
  </tableParts>
</worksheet>
</file>

<file path=xl/worksheets/sheet6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47">
    <tabColor theme="9" tint="0.39997558519241921"/>
  </sheetPr>
  <dimension ref="A1:L22"/>
  <sheetViews>
    <sheetView workbookViewId="0">
      <selection activeCell="F15" sqref="F15:H15"/>
    </sheetView>
  </sheetViews>
  <sheetFormatPr defaultColWidth="8.7109375" defaultRowHeight="15" x14ac:dyDescent="0.25"/>
  <cols>
    <col min="1" max="1" width="2.85546875" style="166" customWidth="1"/>
    <col min="2" max="2" width="2.28515625" style="166" customWidth="1"/>
    <col min="3" max="3" width="25.42578125" style="166" customWidth="1"/>
    <col min="4" max="4" width="2.5703125" style="166" customWidth="1"/>
    <col min="5" max="5" width="29" style="166" customWidth="1"/>
    <col min="6" max="6" width="5.140625" style="166" customWidth="1"/>
    <col min="7" max="7" width="4.7109375" style="166" customWidth="1"/>
    <col min="8" max="8" width="28.140625" style="166" customWidth="1"/>
    <col min="9" max="16384" width="8.7109375" style="166"/>
  </cols>
  <sheetData>
    <row r="1" spans="1:12" ht="18" x14ac:dyDescent="0.25">
      <c r="A1" s="749" t="s">
        <v>369</v>
      </c>
      <c r="B1" s="749"/>
      <c r="C1" s="749"/>
      <c r="D1" s="749"/>
      <c r="E1" s="749"/>
      <c r="F1" s="749"/>
      <c r="G1" s="749"/>
      <c r="H1" s="749"/>
    </row>
    <row r="2" spans="1:12" ht="18" x14ac:dyDescent="0.25">
      <c r="A2" s="749" t="s">
        <v>370</v>
      </c>
      <c r="B2" s="749"/>
      <c r="C2" s="749"/>
      <c r="D2" s="749"/>
      <c r="E2" s="749"/>
      <c r="F2" s="749"/>
      <c r="G2" s="749"/>
      <c r="H2" s="749"/>
    </row>
    <row r="3" spans="1:12" ht="17.25" customHeight="1" x14ac:dyDescent="0.25"/>
    <row r="4" spans="1:12" ht="17.25" customHeight="1" x14ac:dyDescent="0.25"/>
    <row r="5" spans="1:12" ht="18.75" customHeight="1" x14ac:dyDescent="0.25">
      <c r="A5" s="199" t="s">
        <v>357</v>
      </c>
      <c r="B5" s="199"/>
      <c r="C5" s="199"/>
      <c r="D5" s="199"/>
    </row>
    <row r="6" spans="1:12" ht="8.25" customHeight="1" x14ac:dyDescent="0.25">
      <c r="A6" s="199"/>
      <c r="B6" s="199"/>
      <c r="C6" s="199"/>
      <c r="D6" s="199"/>
    </row>
    <row r="7" spans="1:12" x14ac:dyDescent="0.25">
      <c r="B7" s="200"/>
      <c r="C7" s="200" t="s">
        <v>4</v>
      </c>
      <c r="D7" s="252" t="s">
        <v>19</v>
      </c>
      <c r="E7" s="740" t="str">
        <f>SPT!F23</f>
        <v>M. Rico Sadewa</v>
      </c>
      <c r="F7" s="740"/>
      <c r="G7" s="740"/>
      <c r="H7" s="202"/>
      <c r="I7" s="202"/>
      <c r="J7" s="202"/>
      <c r="L7" s="199"/>
    </row>
    <row r="8" spans="1:12" x14ac:dyDescent="0.25">
      <c r="B8" s="200"/>
      <c r="C8" s="200" t="s">
        <v>5</v>
      </c>
      <c r="D8" s="252" t="s">
        <v>19</v>
      </c>
      <c r="E8" s="741" t="str">
        <f>VLOOKUP(E7,DATABASE!B3:C68,2,FALSE)</f>
        <v>-</v>
      </c>
      <c r="F8" s="741"/>
      <c r="G8" s="741"/>
      <c r="H8" s="252"/>
      <c r="I8" s="252"/>
      <c r="J8" s="252"/>
      <c r="L8" s="199"/>
    </row>
    <row r="9" spans="1:12" x14ac:dyDescent="0.25">
      <c r="B9" s="200"/>
      <c r="C9" s="200" t="s">
        <v>6</v>
      </c>
      <c r="D9" s="252" t="s">
        <v>19</v>
      </c>
      <c r="E9" s="741" t="str">
        <f>VLOOKUP(E7,DATABASE!D3:E68,2,FALSE)</f>
        <v>-</v>
      </c>
      <c r="F9" s="741"/>
      <c r="G9" s="741"/>
      <c r="H9" s="252"/>
      <c r="I9" s="252"/>
      <c r="J9" s="252"/>
      <c r="L9" s="199"/>
    </row>
    <row r="10" spans="1:12" x14ac:dyDescent="0.25">
      <c r="B10" s="200"/>
      <c r="C10" s="200" t="s">
        <v>7</v>
      </c>
      <c r="D10" s="252" t="s">
        <v>19</v>
      </c>
      <c r="E10" s="741" t="str">
        <f>VLOOKUP(E7,DATABASE!H3:I68,2,FALSE)</f>
        <v>Staff</v>
      </c>
      <c r="F10" s="741"/>
      <c r="G10" s="741"/>
      <c r="H10" s="741"/>
      <c r="I10" s="252"/>
      <c r="J10" s="252"/>
      <c r="L10" s="199"/>
    </row>
    <row r="11" spans="1:12" ht="10.5" customHeight="1" x14ac:dyDescent="0.25">
      <c r="A11" s="199"/>
      <c r="B11" s="199"/>
      <c r="C11" s="199"/>
      <c r="D11" s="199"/>
      <c r="E11" s="199"/>
      <c r="F11" s="199"/>
      <c r="G11" s="199"/>
    </row>
    <row r="12" spans="1:12" ht="57" customHeight="1" x14ac:dyDescent="0.25">
      <c r="A12" s="745" t="s">
        <v>373</v>
      </c>
      <c r="B12" s="745"/>
      <c r="C12" s="745"/>
      <c r="D12" s="745"/>
      <c r="E12" s="745"/>
      <c r="F12" s="745"/>
      <c r="G12" s="745"/>
      <c r="H12" s="745"/>
    </row>
    <row r="13" spans="1:12" ht="33" customHeight="1" x14ac:dyDescent="0.25">
      <c r="A13" s="745" t="s">
        <v>372</v>
      </c>
      <c r="B13" s="745"/>
      <c r="C13" s="745"/>
      <c r="D13" s="745"/>
      <c r="E13" s="745"/>
      <c r="F13" s="745"/>
      <c r="G13" s="745"/>
      <c r="H13" s="745"/>
    </row>
    <row r="15" spans="1:12" x14ac:dyDescent="0.25">
      <c r="C15" s="253"/>
      <c r="D15" s="199"/>
      <c r="E15" s="199"/>
      <c r="F15" s="746" t="s">
        <v>443</v>
      </c>
      <c r="G15" s="746"/>
      <c r="H15" s="746"/>
    </row>
    <row r="16" spans="1:12" x14ac:dyDescent="0.25">
      <c r="C16" s="253"/>
      <c r="D16" s="199"/>
      <c r="E16" s="199"/>
      <c r="F16" s="747" t="s">
        <v>366</v>
      </c>
      <c r="G16" s="747"/>
      <c r="H16" s="747"/>
    </row>
    <row r="21" spans="1:8" x14ac:dyDescent="0.25">
      <c r="A21" s="748"/>
      <c r="B21" s="748"/>
      <c r="C21" s="748"/>
      <c r="D21" s="748"/>
      <c r="F21" s="748" t="str">
        <f>E7</f>
        <v>M. Rico Sadewa</v>
      </c>
      <c r="G21" s="748"/>
      <c r="H21" s="748"/>
    </row>
    <row r="22" spans="1:8" x14ac:dyDescent="0.25">
      <c r="A22" s="744"/>
      <c r="B22" s="744"/>
      <c r="C22" s="744"/>
      <c r="D22" s="744"/>
      <c r="F22" s="744" t="str">
        <f>VLOOKUP(F21,DATABASE!F3:G68,2,FALSE)</f>
        <v>-</v>
      </c>
      <c r="G22" s="744"/>
      <c r="H22" s="744"/>
    </row>
  </sheetData>
  <mergeCells count="14">
    <mergeCell ref="E10:H10"/>
    <mergeCell ref="F22:H22"/>
    <mergeCell ref="A1:H1"/>
    <mergeCell ref="A2:H2"/>
    <mergeCell ref="E7:G7"/>
    <mergeCell ref="E8:G8"/>
    <mergeCell ref="E9:G9"/>
    <mergeCell ref="A22:D22"/>
    <mergeCell ref="A12:H12"/>
    <mergeCell ref="A13:H13"/>
    <mergeCell ref="F15:H15"/>
    <mergeCell ref="F16:H16"/>
    <mergeCell ref="A21:D21"/>
    <mergeCell ref="F21:H21"/>
  </mergeCells>
  <pageMargins left="0.37" right="0.13" top="0.75" bottom="0.75" header="0.3" footer="0.3"/>
  <pageSetup paperSize="5" scale="95" orientation="portrait" horizontalDpi="360" verticalDpi="360" r:id="rId1"/>
  <legacyDrawing r:id="rId2"/>
  <extLst>
    <ext xmlns:x14="http://schemas.microsoft.com/office/spreadsheetml/2009/9/main" uri="{CCE6A557-97BC-4b89-ADB6-D9C93CAAB3DF}">
      <x14:dataValidations xmlns:xm="http://schemas.microsoft.com/office/excel/2006/main" count="2">
        <x14:dataValidation type="list" allowBlank="1" showInputMessage="1" xr:uid="{00000000-0002-0000-3B00-000000000000}">
          <x14:formula1>
            <xm:f>'D:\FILE KPHP BERAU BARAT\2019\KEGIATAN KPHP BERAU BARAT 2019\02. FEBRUARI\2. SPJ BIMTEK TEPRA BALIKPAPAN 04-07\[DPR Balikpapan.xlsx]DATABASE'!#REF!</xm:f>
          </x14:formula1>
          <xm:sqref>H7:J7</xm:sqref>
        </x14:dataValidation>
        <x14:dataValidation type="list" allowBlank="1" showInputMessage="1" xr:uid="{00000000-0002-0000-3B00-000001000000}">
          <x14:formula1>
            <xm:f>'[5. Pernyataan tdk mnginap .xlsx]DATABASE'!#REF!</xm:f>
          </x14:formula1>
          <xm:sqref>E7:G7</xm:sqref>
        </x14:dataValidation>
      </x14:dataValidations>
    </ext>
  </extLst>
</worksheet>
</file>

<file path=xl/worksheets/sheet6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48">
    <tabColor theme="9" tint="0.39997558519241921"/>
  </sheetPr>
  <dimension ref="A1:L22"/>
  <sheetViews>
    <sheetView topLeftCell="C1" workbookViewId="0">
      <selection activeCell="K7" sqref="K7"/>
    </sheetView>
  </sheetViews>
  <sheetFormatPr defaultColWidth="8.7109375" defaultRowHeight="15" x14ac:dyDescent="0.25"/>
  <cols>
    <col min="1" max="1" width="2.85546875" style="166" customWidth="1"/>
    <col min="2" max="2" width="2.28515625" style="166" customWidth="1"/>
    <col min="3" max="3" width="25.42578125" style="166" customWidth="1"/>
    <col min="4" max="4" width="2.5703125" style="166" customWidth="1"/>
    <col min="5" max="5" width="29" style="166" customWidth="1"/>
    <col min="6" max="6" width="5.140625" style="166" customWidth="1"/>
    <col min="7" max="7" width="4.7109375" style="166" customWidth="1"/>
    <col min="8" max="8" width="28.140625" style="166" customWidth="1"/>
    <col min="9" max="16384" width="8.7109375" style="166"/>
  </cols>
  <sheetData>
    <row r="1" spans="1:12" ht="18" x14ac:dyDescent="0.25">
      <c r="A1" s="749" t="s">
        <v>369</v>
      </c>
      <c r="B1" s="749"/>
      <c r="C1" s="749"/>
      <c r="D1" s="749"/>
      <c r="E1" s="749"/>
      <c r="F1" s="749"/>
      <c r="G1" s="749"/>
      <c r="H1" s="749"/>
    </row>
    <row r="2" spans="1:12" ht="18" x14ac:dyDescent="0.25">
      <c r="A2" s="749" t="s">
        <v>370</v>
      </c>
      <c r="B2" s="749"/>
      <c r="C2" s="749"/>
      <c r="D2" s="749"/>
      <c r="E2" s="749"/>
      <c r="F2" s="749"/>
      <c r="G2" s="749"/>
      <c r="H2" s="749"/>
    </row>
    <row r="3" spans="1:12" ht="17.25" customHeight="1" x14ac:dyDescent="0.25"/>
    <row r="4" spans="1:12" ht="17.25" customHeight="1" x14ac:dyDescent="0.25"/>
    <row r="5" spans="1:12" ht="18.75" customHeight="1" x14ac:dyDescent="0.25">
      <c r="A5" s="199" t="s">
        <v>357</v>
      </c>
      <c r="B5" s="199"/>
      <c r="C5" s="199"/>
      <c r="D5" s="199"/>
    </row>
    <row r="6" spans="1:12" ht="8.25" customHeight="1" x14ac:dyDescent="0.25">
      <c r="A6" s="199"/>
      <c r="B6" s="199"/>
      <c r="C6" s="199"/>
      <c r="D6" s="199"/>
    </row>
    <row r="7" spans="1:12" x14ac:dyDescent="0.25">
      <c r="B7" s="200"/>
      <c r="C7" s="200" t="s">
        <v>4</v>
      </c>
      <c r="D7" s="252" t="s">
        <v>19</v>
      </c>
      <c r="E7" s="740" t="e">
        <f>SPT!#REF!</f>
        <v>#REF!</v>
      </c>
      <c r="F7" s="740"/>
      <c r="G7" s="740"/>
      <c r="H7" s="202"/>
      <c r="I7" s="202"/>
      <c r="J7" s="202"/>
      <c r="L7" s="199"/>
    </row>
    <row r="8" spans="1:12" x14ac:dyDescent="0.25">
      <c r="B8" s="200"/>
      <c r="C8" s="200" t="s">
        <v>5</v>
      </c>
      <c r="D8" s="252" t="s">
        <v>19</v>
      </c>
      <c r="E8" s="741" t="e">
        <f>VLOOKUP(E7,DATABASE!B3:C68,2,FALSE)</f>
        <v>#REF!</v>
      </c>
      <c r="F8" s="741"/>
      <c r="G8" s="741"/>
      <c r="H8" s="252"/>
      <c r="I8" s="252"/>
      <c r="J8" s="252"/>
      <c r="L8" s="199"/>
    </row>
    <row r="9" spans="1:12" x14ac:dyDescent="0.25">
      <c r="B9" s="200"/>
      <c r="C9" s="200" t="s">
        <v>6</v>
      </c>
      <c r="D9" s="252" t="s">
        <v>19</v>
      </c>
      <c r="E9" s="741" t="e">
        <f>VLOOKUP(E7,DATABASE!D3:E68,2,FALSE)</f>
        <v>#REF!</v>
      </c>
      <c r="F9" s="741"/>
      <c r="G9" s="741"/>
      <c r="H9" s="252"/>
      <c r="I9" s="252"/>
      <c r="J9" s="252"/>
      <c r="L9" s="199"/>
    </row>
    <row r="10" spans="1:12" x14ac:dyDescent="0.25">
      <c r="B10" s="200"/>
      <c r="C10" s="200" t="s">
        <v>7</v>
      </c>
      <c r="D10" s="252" t="s">
        <v>19</v>
      </c>
      <c r="E10" s="741" t="e">
        <f>VLOOKUP(E7,DATABASE!H3:I68,2,FALSE)</f>
        <v>#REF!</v>
      </c>
      <c r="F10" s="741"/>
      <c r="G10" s="741"/>
      <c r="H10" s="741"/>
      <c r="I10" s="252"/>
      <c r="J10" s="252"/>
      <c r="L10" s="199"/>
    </row>
    <row r="11" spans="1:12" ht="10.5" customHeight="1" x14ac:dyDescent="0.25">
      <c r="A11" s="199"/>
      <c r="B11" s="199"/>
      <c r="C11" s="199"/>
      <c r="D11" s="199"/>
      <c r="E11" s="199"/>
      <c r="F11" s="199"/>
      <c r="G11" s="199"/>
    </row>
    <row r="12" spans="1:12" ht="57" customHeight="1" x14ac:dyDescent="0.25">
      <c r="A12" s="745" t="s">
        <v>374</v>
      </c>
      <c r="B12" s="745"/>
      <c r="C12" s="745"/>
      <c r="D12" s="745"/>
      <c r="E12" s="745"/>
      <c r="F12" s="745"/>
      <c r="G12" s="745"/>
      <c r="H12" s="745"/>
      <c r="K12" s="166" t="s">
        <v>189</v>
      </c>
    </row>
    <row r="13" spans="1:12" ht="33" customHeight="1" x14ac:dyDescent="0.25">
      <c r="A13" s="745" t="s">
        <v>372</v>
      </c>
      <c r="B13" s="745"/>
      <c r="C13" s="745"/>
      <c r="D13" s="745"/>
      <c r="E13" s="745"/>
      <c r="F13" s="745"/>
      <c r="G13" s="745"/>
      <c r="H13" s="745"/>
    </row>
    <row r="15" spans="1:12" x14ac:dyDescent="0.25">
      <c r="C15" s="253"/>
      <c r="D15" s="199"/>
      <c r="E15" s="199"/>
      <c r="F15" s="746" t="s">
        <v>443</v>
      </c>
      <c r="G15" s="746"/>
      <c r="H15" s="746"/>
    </row>
    <row r="16" spans="1:12" x14ac:dyDescent="0.25">
      <c r="C16" s="253"/>
      <c r="D16" s="199"/>
      <c r="E16" s="199"/>
      <c r="F16" s="747" t="s">
        <v>366</v>
      </c>
      <c r="G16" s="747"/>
      <c r="H16" s="747"/>
    </row>
    <row r="21" spans="1:8" x14ac:dyDescent="0.25">
      <c r="A21" s="748"/>
      <c r="B21" s="748"/>
      <c r="C21" s="748"/>
      <c r="D21" s="748"/>
      <c r="F21" s="748" t="e">
        <f>E7</f>
        <v>#REF!</v>
      </c>
      <c r="G21" s="748"/>
      <c r="H21" s="748"/>
    </row>
    <row r="22" spans="1:8" x14ac:dyDescent="0.25">
      <c r="A22" s="744"/>
      <c r="B22" s="744"/>
      <c r="C22" s="744"/>
      <c r="D22" s="744"/>
      <c r="F22" s="744" t="e">
        <f>VLOOKUP(F21,DATABASE!F3:G68,2,FALSE)</f>
        <v>#REF!</v>
      </c>
      <c r="G22" s="744"/>
      <c r="H22" s="744"/>
    </row>
  </sheetData>
  <mergeCells count="14">
    <mergeCell ref="E10:H10"/>
    <mergeCell ref="F22:H22"/>
    <mergeCell ref="A1:H1"/>
    <mergeCell ref="A2:H2"/>
    <mergeCell ref="E7:G7"/>
    <mergeCell ref="E8:G8"/>
    <mergeCell ref="E9:G9"/>
    <mergeCell ref="A22:D22"/>
    <mergeCell ref="A12:H12"/>
    <mergeCell ref="A13:H13"/>
    <mergeCell ref="F15:H15"/>
    <mergeCell ref="F16:H16"/>
    <mergeCell ref="A21:D21"/>
    <mergeCell ref="F21:H21"/>
  </mergeCells>
  <pageMargins left="0.37" right="0.13" top="0.75" bottom="0.75" header="0.3" footer="0.3"/>
  <pageSetup paperSize="5" scale="95" orientation="portrait" horizontalDpi="360" verticalDpi="360" r:id="rId1"/>
  <legacyDrawing r:id="rId2"/>
  <extLst>
    <ext xmlns:x14="http://schemas.microsoft.com/office/spreadsheetml/2009/9/main" uri="{CCE6A557-97BC-4b89-ADB6-D9C93CAAB3DF}">
      <x14:dataValidations xmlns:xm="http://schemas.microsoft.com/office/excel/2006/main" count="2">
        <x14:dataValidation type="list" allowBlank="1" showInputMessage="1" xr:uid="{00000000-0002-0000-3C00-000000000000}">
          <x14:formula1>
            <xm:f>'D:\FILE KPHP BERAU BARAT\2019\KEGIATAN KPHP BERAU BARAT 2019\02. FEBRUARI\2. SPJ BIMTEK TEPRA BALIKPAPAN 04-07\[DPR Balikpapan.xlsx]DATABASE'!#REF!</xm:f>
          </x14:formula1>
          <xm:sqref>H7:J7</xm:sqref>
        </x14:dataValidation>
        <x14:dataValidation type="list" allowBlank="1" showInputMessage="1" xr:uid="{00000000-0002-0000-3C00-000001000000}">
          <x14:formula1>
            <xm:f>'[5. Pernyataan tdk mnginap .xlsx]DATABASE'!#REF!</xm:f>
          </x14:formula1>
          <xm:sqref>E7:G7</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0070C0"/>
  </sheetPr>
  <dimension ref="B1:L44"/>
  <sheetViews>
    <sheetView showGridLines="0" topLeftCell="B1" zoomScaleNormal="100" workbookViewId="0">
      <selection activeCell="C4" sqref="C4:F6"/>
    </sheetView>
  </sheetViews>
  <sheetFormatPr defaultColWidth="9.140625" defaultRowHeight="15" zeroHeight="1" x14ac:dyDescent="0.25"/>
  <cols>
    <col min="1" max="1" width="9.140625" style="133"/>
    <col min="2" max="2" width="24" style="133" bestFit="1" customWidth="1"/>
    <col min="3" max="6" width="24.140625" style="135" customWidth="1"/>
    <col min="7" max="7" width="9.140625" style="133"/>
    <col min="8" max="8" width="9.140625" style="133" customWidth="1"/>
    <col min="9" max="11" width="9.140625" style="133"/>
    <col min="12" max="12" width="16.140625" style="133" customWidth="1"/>
    <col min="13" max="16384" width="9.140625" style="133"/>
  </cols>
  <sheetData>
    <row r="1" spans="2:12" ht="27.75" x14ac:dyDescent="0.45">
      <c r="B1" s="480" t="s">
        <v>284</v>
      </c>
      <c r="C1" s="480"/>
      <c r="D1" s="480"/>
      <c r="E1" s="480"/>
      <c r="F1" s="480"/>
      <c r="L1" s="134" t="s">
        <v>285</v>
      </c>
    </row>
    <row r="2" spans="2:12" ht="16.5" x14ac:dyDescent="0.3">
      <c r="L2" s="134" t="s">
        <v>286</v>
      </c>
    </row>
    <row r="3" spans="2:12" ht="19.5" x14ac:dyDescent="0.3">
      <c r="B3" s="136" t="s">
        <v>287</v>
      </c>
      <c r="C3" s="137">
        <f>RBPD7!K17</f>
        <v>1013700</v>
      </c>
      <c r="D3" s="138"/>
      <c r="E3" s="138"/>
      <c r="F3" s="138"/>
      <c r="L3" s="134" t="s">
        <v>288</v>
      </c>
    </row>
    <row r="4" spans="2:12" ht="16.5" x14ac:dyDescent="0.3">
      <c r="B4" s="481" t="s">
        <v>289</v>
      </c>
      <c r="C4" s="482" t="str">
        <f>TRIM(C17&amp;" "&amp;D17&amp;" "&amp;E17&amp;" "&amp;F17)</f>
        <v>satu juta tiga belas ribu tujuh ratus</v>
      </c>
      <c r="D4" s="482"/>
      <c r="E4" s="482"/>
      <c r="F4" s="482"/>
      <c r="L4" s="134" t="s">
        <v>290</v>
      </c>
    </row>
    <row r="5" spans="2:12" ht="16.5" x14ac:dyDescent="0.3">
      <c r="B5" s="481"/>
      <c r="C5" s="482"/>
      <c r="D5" s="482"/>
      <c r="E5" s="482"/>
      <c r="F5" s="482"/>
      <c r="L5" s="134" t="s">
        <v>291</v>
      </c>
    </row>
    <row r="6" spans="2:12" ht="16.5" x14ac:dyDescent="0.3">
      <c r="B6" s="481"/>
      <c r="C6" s="482"/>
      <c r="D6" s="482"/>
      <c r="E6" s="482"/>
      <c r="F6" s="482"/>
      <c r="L6" s="134" t="s">
        <v>292</v>
      </c>
    </row>
    <row r="7" spans="2:12" ht="16.5" x14ac:dyDescent="0.3">
      <c r="L7" s="134" t="s">
        <v>293</v>
      </c>
    </row>
    <row r="8" spans="2:12" ht="17.25" thickBot="1" x14ac:dyDescent="0.35">
      <c r="L8" s="134" t="s">
        <v>294</v>
      </c>
    </row>
    <row r="9" spans="2:12" ht="33.75" thickTop="1" thickBot="1" x14ac:dyDescent="0.35">
      <c r="B9" s="139" t="s">
        <v>189</v>
      </c>
      <c r="C9" s="140" t="s">
        <v>295</v>
      </c>
      <c r="D9" s="140" t="s">
        <v>296</v>
      </c>
      <c r="E9" s="141" t="s">
        <v>297</v>
      </c>
      <c r="F9" s="142" t="s">
        <v>298</v>
      </c>
      <c r="L9" s="134" t="s">
        <v>299</v>
      </c>
    </row>
    <row r="10" spans="2:12" ht="18" thickTop="1" thickBot="1" x14ac:dyDescent="0.35">
      <c r="B10" s="143" t="s">
        <v>300</v>
      </c>
      <c r="C10" s="144">
        <v>1</v>
      </c>
      <c r="D10" s="144">
        <v>4</v>
      </c>
      <c r="E10" s="144">
        <v>7</v>
      </c>
      <c r="F10" s="145">
        <v>10</v>
      </c>
      <c r="L10" s="134" t="s">
        <v>301</v>
      </c>
    </row>
    <row r="11" spans="2:12" ht="18" thickTop="1" thickBot="1" x14ac:dyDescent="0.35">
      <c r="B11" s="146" t="s">
        <v>302</v>
      </c>
      <c r="C11" s="147">
        <v>3</v>
      </c>
      <c r="D11" s="147">
        <v>3</v>
      </c>
      <c r="E11" s="147">
        <v>3</v>
      </c>
      <c r="F11" s="148">
        <v>3</v>
      </c>
      <c r="L11" s="134" t="s">
        <v>303</v>
      </c>
    </row>
    <row r="12" spans="2:12" ht="18" thickTop="1" thickBot="1" x14ac:dyDescent="0.35">
      <c r="B12" s="149" t="s">
        <v>304</v>
      </c>
      <c r="C12" s="150">
        <f>--MID(TEXT(TRUNC(N($C$3),0),REPT(0,12)),C10,C11)</f>
        <v>0</v>
      </c>
      <c r="D12" s="150">
        <f>--MID(TEXT(TRUNC(N($C$3),0),REPT(0,12)),D10,D11)</f>
        <v>1</v>
      </c>
      <c r="E12" s="150">
        <f>--MID(TEXT(TRUNC(N($C$3),0),REPT(0,12)),E10,E11)</f>
        <v>13</v>
      </c>
      <c r="F12" s="151">
        <f>--MID(TEXT(TRUNC(N($C$3),0),REPT(0,12)),F10,F11)</f>
        <v>700</v>
      </c>
      <c r="L12" s="134" t="s">
        <v>305</v>
      </c>
    </row>
    <row r="13" spans="2:12" ht="17.25" thickTop="1" x14ac:dyDescent="0.3">
      <c r="B13" s="152" t="s">
        <v>306</v>
      </c>
      <c r="C13" s="153">
        <f>N("Ambil angka Milyar")
+--MID(TEXT(N(C$12),REPT(0,3)),1,1)</f>
        <v>0</v>
      </c>
      <c r="D13" s="153">
        <f>--MID(TEXT(N(D$12),REPT(0,3)),1,1)</f>
        <v>0</v>
      </c>
      <c r="E13" s="153">
        <f>--MID(TEXT(N(E$12),REPT(0,3)),1,1)</f>
        <v>0</v>
      </c>
      <c r="F13" s="153">
        <f>--MID(TEXT(N(F$12),REPT(0,3)),1,1)</f>
        <v>7</v>
      </c>
      <c r="L13" s="134" t="s">
        <v>307</v>
      </c>
    </row>
    <row r="14" spans="2:12" ht="16.5" x14ac:dyDescent="0.3">
      <c r="B14" s="154" t="s">
        <v>308</v>
      </c>
      <c r="C14" s="155">
        <f>N("Bila digit pertama angka puluhan &gt; 1 MAKA hasilkan 1 digit angka depannya BILA TIDAK hasilkan Nol")
+IF(--MID(TEXT(N(C$12),REPT(0,3)),2,1)&gt;1,--MID(TEXT(N(C$12),REPT(0,3)),2,1),0)</f>
        <v>0</v>
      </c>
      <c r="D14" s="155">
        <f>N("Bila digit pertama angka puluhan &gt; 1 MAKA hasilkan 1 digit angka depannya BILA TIDAK hasilkan Nol")
+IF(--MID(TEXT(N(D$12),REPT(0,3)),2,1)&gt;1,--MID(TEXT(N(D$12),REPT(0,3)),2,1),0)</f>
        <v>0</v>
      </c>
      <c r="E14" s="155">
        <f>N("Bila digit pertama angka puluhan &gt; 1 MAKA hasilkan 1 digit angka depannya BILA TIDAK hasilkan Nol")
+IF(--MID(TEXT(N(E$12),REPT(0,3)),2,1)&gt;1,--MID(TEXT(N(E$12),REPT(0,3)),2,1),0)</f>
        <v>0</v>
      </c>
      <c r="F14" s="155">
        <f>N("Bila digit pertama angka puluhan &gt; 1 MAKA hasilkan 1 digit angka depannya BILA TIDAK hasilkan Nol")
+IF(--MID(TEXT(N(F$12),REPT(0,3)),2,1)&gt;1,--MID(TEXT(N(F$12),REPT(0,3)),2,1),0)</f>
        <v>0</v>
      </c>
      <c r="L14" s="134" t="s">
        <v>309</v>
      </c>
    </row>
    <row r="15" spans="2:12" ht="16.5" x14ac:dyDescent="0.3">
      <c r="B15" s="154" t="s">
        <v>310</v>
      </c>
      <c r="C15" s="155">
        <f>N("Bila 2 digit terakhir &gt; 19 MAKA hasilkan 1 digit terakhir BILA TIDAK hasilkan 2 digit terakhir")
+IF(--MID(TEXT(N(C$12),REPT(0,3)),2,2)&gt;19,--MID(TEXT(N(C$12),REPT(0,3)),3,1),--MID(TEXT(N(C$12),REPT(0,3)),2,2))</f>
        <v>0</v>
      </c>
      <c r="D15" s="155">
        <f>N("Bila 2 digit terakhir &gt; 19 MAKA hasilkan 1 digit terakhir BILA TIDAK hasilkan 2 digit terakhir")
+IF(--MID(TEXT(N(D$12),REPT(0,3)),2,2)&gt;19,--MID(TEXT(N(D$12),REPT(0,3)),3,1),--MID(TEXT(N(D$12),REPT(0,3)),2,2))</f>
        <v>1</v>
      </c>
      <c r="E15" s="155">
        <f>N("Bila 2 digit terakhir &gt; 19 MAKA hasilkan 1 digit terakhir BILA TIDAK hasilkan 2 digit terakhir")
+IF(--MID(TEXT(N(E$12),REPT(0,3)),2,2)&gt;19,--MID(TEXT(N(E$12),REPT(0,3)),3,1),--MID(TEXT(N(E$12),REPT(0,3)),2,2))</f>
        <v>13</v>
      </c>
      <c r="F15" s="155">
        <f>N("Bila 2 digit terakhir &gt; 19 MAKA hasilkan 1 digit terakhir BILA TIDAK hasilkan 2 digit terakhir")
+IF(--MID(TEXT(N(F$12),REPT(0,3)),2,2)&gt;19,--MID(TEXT(N(F$12),REPT(0,3)),3,1),--MID(TEXT(N(F$12),REPT(0,3)),2,2))</f>
        <v>0</v>
      </c>
      <c r="L15" s="134" t="s">
        <v>311</v>
      </c>
    </row>
    <row r="16" spans="2:12" ht="49.5" customHeight="1" x14ac:dyDescent="0.3">
      <c r="B16" s="156" t="s">
        <v>312</v>
      </c>
      <c r="C16" s="157" t="str">
        <f>IF(C13=0," ",VLOOKUP(C13,tblTerbilang678[],2,0)&amp;" ratus ")
&amp;IF(C14=0," ",VLOOKUP(C14,tblTerbilang678[],2,0)&amp;" puluh ")
&amp;IF(C15=0," ",VLOOKUP(C15,tblTerbilang678[],2,0))
&amp;IF(SUM(C13:C15)=0," "," milyar ")</f>
        <v xml:space="preserve">    </v>
      </c>
      <c r="D16" s="157" t="str">
        <f>IF(D13=0," ",VLOOKUP(D13,tblTerbilang678[],2,0)&amp;" ratus ")
&amp;IF(D14=0," ",VLOOKUP(D14,tblTerbilang678[],2,0)&amp;" puluh ")
&amp;IF(D15=0," ",VLOOKUP(D15,tblTerbilang678[],2,0))
&amp;IF(SUM(D13:D15)=0," "," juta ")</f>
        <v xml:space="preserve">  satu juta </v>
      </c>
      <c r="E16" s="157" t="str">
        <f>IF(E13=0," ",VLOOKUP(E13,tblTerbilang678[],2,0)&amp;" ratus ")
&amp;IF(E14=0," ",VLOOKUP(E14,tblTerbilang678[],2,0)&amp;" puluh ")
&amp;IF(E15=0," ",VLOOKUP(E15,tblTerbilang678[],2,0))
&amp;IF(SUM(E13:E15)=0," "," ribu ")</f>
        <v xml:space="preserve">  tiga belas ribu </v>
      </c>
      <c r="F16" s="157" t="str">
        <f>IF(F13=0," ",VLOOKUP(F13,tblTerbilang678[],2,0)&amp;" ratus ")
&amp;IF(F14=0," ",VLOOKUP(F14,tblTerbilang678[],2,0)&amp;" puluh ")
&amp;IF(F15=0," ",VLOOKUP(F15,tblTerbilang678[],2,0)&amp;" ")</f>
        <v xml:space="preserve">tujuh ratus   </v>
      </c>
      <c r="L16" s="134" t="s">
        <v>313</v>
      </c>
    </row>
    <row r="17" spans="2:12" ht="49.5" customHeight="1" x14ac:dyDescent="0.3">
      <c r="B17" s="158" t="s">
        <v>314</v>
      </c>
      <c r="C17" s="159" t="str">
        <f>TRIM(SUBSTITUTE(SUBSTITUTE(SUBSTITUTE(TRIM(C16),"satu ribu"," seribu "),"satu ratus"," seratus "),"satu puluh"," sepuluh "))</f>
        <v/>
      </c>
      <c r="D17" s="159" t="str">
        <f>TRIM(SUBSTITUTE(SUBSTITUTE(SUBSTITUTE(TRIM(D16),"satu ribu"," seribu "),"satu ratus"," seratus "),"satu puluh"," sepuluh "))</f>
        <v>satu juta</v>
      </c>
      <c r="E17" s="159" t="str">
        <f>TRIM(SUBSTITUTE(SUBSTITUTE(SUBSTITUTE(TRIM(E16),"satu ribu"," satu ribu "),"satu ratus"," seratus "),"satu puluh"," sepuluh "))</f>
        <v>tiga belas ribu</v>
      </c>
      <c r="F17" s="159" t="str">
        <f>TRIM(SUBSTITUTE(SUBSTITUTE(SUBSTITUTE(TRIM(F16),"satu ribu"," seribu "),"satu ratus"," seratus "),"satu puluh"," sepuluh "))</f>
        <v>tujuh ratus</v>
      </c>
      <c r="L17" s="134" t="s">
        <v>315</v>
      </c>
    </row>
    <row r="18" spans="2:12" ht="16.5" x14ac:dyDescent="0.3">
      <c r="L18" s="134" t="s">
        <v>316</v>
      </c>
    </row>
    <row r="19" spans="2:12" ht="16.5" x14ac:dyDescent="0.3">
      <c r="L19" s="134" t="s">
        <v>317</v>
      </c>
    </row>
    <row r="20" spans="2:12" ht="16.5" x14ac:dyDescent="0.3">
      <c r="L20" s="134" t="s">
        <v>318</v>
      </c>
    </row>
    <row r="21" spans="2:12" ht="15" hidden="1" customHeight="1" x14ac:dyDescent="0.25"/>
    <row r="22" spans="2:12" ht="15" hidden="1" customHeight="1" x14ac:dyDescent="0.25"/>
    <row r="23" spans="2:12" ht="15" hidden="1" customHeight="1" x14ac:dyDescent="0.25"/>
    <row r="24" spans="2:12" ht="15" hidden="1" customHeight="1" x14ac:dyDescent="0.25">
      <c r="B24" s="160" t="s">
        <v>319</v>
      </c>
      <c r="C24" s="161" t="s">
        <v>289</v>
      </c>
    </row>
    <row r="25" spans="2:12" hidden="1" x14ac:dyDescent="0.25">
      <c r="B25" s="133">
        <v>0</v>
      </c>
    </row>
    <row r="26" spans="2:12" hidden="1" x14ac:dyDescent="0.25">
      <c r="B26" s="133">
        <v>1</v>
      </c>
      <c r="C26" s="135" t="s">
        <v>320</v>
      </c>
    </row>
    <row r="27" spans="2:12" hidden="1" x14ac:dyDescent="0.25">
      <c r="B27" s="133">
        <v>2</v>
      </c>
      <c r="C27" s="135" t="s">
        <v>321</v>
      </c>
    </row>
    <row r="28" spans="2:12" hidden="1" x14ac:dyDescent="0.25">
      <c r="B28" s="133">
        <v>3</v>
      </c>
      <c r="C28" s="135" t="s">
        <v>322</v>
      </c>
    </row>
    <row r="29" spans="2:12" hidden="1" x14ac:dyDescent="0.25">
      <c r="B29" s="133">
        <v>4</v>
      </c>
      <c r="C29" s="135" t="s">
        <v>323</v>
      </c>
    </row>
    <row r="30" spans="2:12" hidden="1" x14ac:dyDescent="0.25">
      <c r="B30" s="133">
        <v>5</v>
      </c>
      <c r="C30" s="135" t="s">
        <v>324</v>
      </c>
    </row>
    <row r="31" spans="2:12" hidden="1" x14ac:dyDescent="0.25">
      <c r="B31" s="133">
        <v>6</v>
      </c>
      <c r="C31" s="135" t="s">
        <v>325</v>
      </c>
    </row>
    <row r="32" spans="2:12" hidden="1" x14ac:dyDescent="0.25">
      <c r="B32" s="133">
        <v>7</v>
      </c>
      <c r="C32" s="135" t="s">
        <v>326</v>
      </c>
    </row>
    <row r="33" spans="2:3" hidden="1" x14ac:dyDescent="0.25">
      <c r="B33" s="133">
        <v>8</v>
      </c>
      <c r="C33" s="135" t="s">
        <v>327</v>
      </c>
    </row>
    <row r="34" spans="2:3" hidden="1" x14ac:dyDescent="0.25">
      <c r="B34" s="133">
        <v>9</v>
      </c>
      <c r="C34" s="135" t="s">
        <v>328</v>
      </c>
    </row>
    <row r="35" spans="2:3" hidden="1" x14ac:dyDescent="0.25">
      <c r="B35" s="133">
        <v>10</v>
      </c>
      <c r="C35" s="135" t="s">
        <v>329</v>
      </c>
    </row>
    <row r="36" spans="2:3" hidden="1" x14ac:dyDescent="0.25">
      <c r="B36" s="133">
        <v>11</v>
      </c>
      <c r="C36" s="135" t="s">
        <v>330</v>
      </c>
    </row>
    <row r="37" spans="2:3" hidden="1" x14ac:dyDescent="0.25">
      <c r="B37" s="133">
        <v>12</v>
      </c>
      <c r="C37" s="135" t="s">
        <v>331</v>
      </c>
    </row>
    <row r="38" spans="2:3" hidden="1" x14ac:dyDescent="0.25">
      <c r="B38" s="133">
        <v>13</v>
      </c>
      <c r="C38" s="135" t="s">
        <v>332</v>
      </c>
    </row>
    <row r="39" spans="2:3" hidden="1" x14ac:dyDescent="0.25">
      <c r="B39" s="133">
        <v>14</v>
      </c>
      <c r="C39" s="135" t="s">
        <v>333</v>
      </c>
    </row>
    <row r="40" spans="2:3" hidden="1" x14ac:dyDescent="0.25">
      <c r="B40" s="133">
        <v>15</v>
      </c>
      <c r="C40" s="135" t="s">
        <v>334</v>
      </c>
    </row>
    <row r="41" spans="2:3" hidden="1" x14ac:dyDescent="0.25">
      <c r="B41" s="133">
        <v>16</v>
      </c>
      <c r="C41" s="135" t="s">
        <v>335</v>
      </c>
    </row>
    <row r="42" spans="2:3" hidden="1" x14ac:dyDescent="0.25">
      <c r="B42" s="133">
        <v>17</v>
      </c>
      <c r="C42" s="135" t="s">
        <v>336</v>
      </c>
    </row>
    <row r="43" spans="2:3" hidden="1" x14ac:dyDescent="0.25">
      <c r="B43" s="133">
        <v>18</v>
      </c>
      <c r="C43" s="135" t="s">
        <v>337</v>
      </c>
    </row>
    <row r="44" spans="2:3" hidden="1" x14ac:dyDescent="0.25">
      <c r="B44" s="133">
        <v>19</v>
      </c>
      <c r="C44" s="135" t="s">
        <v>338</v>
      </c>
    </row>
  </sheetData>
  <mergeCells count="3">
    <mergeCell ref="B1:F1"/>
    <mergeCell ref="B4:B6"/>
    <mergeCell ref="C4:F6"/>
  </mergeCells>
  <pageMargins left="0.7" right="0.7" top="0.75" bottom="0.75" header="0.3" footer="0.3"/>
  <pageSetup orientation="portrait" horizontalDpi="300" verticalDpi="300" r:id="rId1"/>
  <picture r:id="rId2"/>
  <tableParts count="1">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0070C0"/>
  </sheetPr>
  <dimension ref="B1:L44"/>
  <sheetViews>
    <sheetView showGridLines="0" topLeftCell="C1" zoomScaleNormal="100" workbookViewId="0">
      <selection activeCell="I6" sqref="I6"/>
    </sheetView>
  </sheetViews>
  <sheetFormatPr defaultColWidth="9.140625" defaultRowHeight="15" zeroHeight="1" x14ac:dyDescent="0.25"/>
  <cols>
    <col min="1" max="1" width="9.140625" style="133"/>
    <col min="2" max="2" width="24" style="133" bestFit="1" customWidth="1"/>
    <col min="3" max="6" width="24.140625" style="135" customWidth="1"/>
    <col min="7" max="7" width="9.140625" style="133"/>
    <col min="8" max="8" width="9.140625" style="133" customWidth="1"/>
    <col min="9" max="11" width="9.140625" style="133"/>
    <col min="12" max="12" width="16.140625" style="133" customWidth="1"/>
    <col min="13" max="16384" width="9.140625" style="133"/>
  </cols>
  <sheetData>
    <row r="1" spans="2:12" ht="27.75" x14ac:dyDescent="0.45">
      <c r="B1" s="480" t="s">
        <v>284</v>
      </c>
      <c r="C1" s="480"/>
      <c r="D1" s="480"/>
      <c r="E1" s="480"/>
      <c r="F1" s="480"/>
      <c r="L1" s="134" t="s">
        <v>285</v>
      </c>
    </row>
    <row r="2" spans="2:12" ht="16.5" x14ac:dyDescent="0.3">
      <c r="L2" s="134" t="s">
        <v>286</v>
      </c>
    </row>
    <row r="3" spans="2:12" ht="19.5" x14ac:dyDescent="0.3">
      <c r="B3" s="136" t="s">
        <v>287</v>
      </c>
      <c r="C3" s="137">
        <f>RBPD8!K17</f>
        <v>1013700</v>
      </c>
      <c r="D3" s="138"/>
      <c r="E3" s="138"/>
      <c r="F3" s="138"/>
      <c r="L3" s="134" t="s">
        <v>288</v>
      </c>
    </row>
    <row r="4" spans="2:12" ht="16.5" x14ac:dyDescent="0.3">
      <c r="B4" s="481" t="s">
        <v>289</v>
      </c>
      <c r="C4" s="482" t="str">
        <f>TRIM(C17&amp;" "&amp;D17&amp;" "&amp;E17&amp;" "&amp;F17)</f>
        <v>satu juta tiga belas ribu tujuh ratus</v>
      </c>
      <c r="D4" s="482"/>
      <c r="E4" s="482"/>
      <c r="F4" s="482"/>
      <c r="L4" s="134" t="s">
        <v>290</v>
      </c>
    </row>
    <row r="5" spans="2:12" ht="16.5" x14ac:dyDescent="0.3">
      <c r="B5" s="481"/>
      <c r="C5" s="482"/>
      <c r="D5" s="482"/>
      <c r="E5" s="482"/>
      <c r="F5" s="482"/>
      <c r="L5" s="134" t="s">
        <v>291</v>
      </c>
    </row>
    <row r="6" spans="2:12" ht="16.5" x14ac:dyDescent="0.3">
      <c r="B6" s="481"/>
      <c r="C6" s="482"/>
      <c r="D6" s="482"/>
      <c r="E6" s="482"/>
      <c r="F6" s="482"/>
      <c r="L6" s="134" t="s">
        <v>292</v>
      </c>
    </row>
    <row r="7" spans="2:12" ht="16.5" x14ac:dyDescent="0.3">
      <c r="L7" s="134" t="s">
        <v>293</v>
      </c>
    </row>
    <row r="8" spans="2:12" ht="17.25" thickBot="1" x14ac:dyDescent="0.35">
      <c r="L8" s="134" t="s">
        <v>294</v>
      </c>
    </row>
    <row r="9" spans="2:12" ht="33.75" thickTop="1" thickBot="1" x14ac:dyDescent="0.35">
      <c r="B9" s="139" t="s">
        <v>189</v>
      </c>
      <c r="C9" s="140" t="s">
        <v>295</v>
      </c>
      <c r="D9" s="140" t="s">
        <v>296</v>
      </c>
      <c r="E9" s="141" t="s">
        <v>297</v>
      </c>
      <c r="F9" s="142" t="s">
        <v>298</v>
      </c>
      <c r="L9" s="134" t="s">
        <v>299</v>
      </c>
    </row>
    <row r="10" spans="2:12" ht="18" thickTop="1" thickBot="1" x14ac:dyDescent="0.35">
      <c r="B10" s="143" t="s">
        <v>300</v>
      </c>
      <c r="C10" s="144">
        <v>1</v>
      </c>
      <c r="D10" s="144">
        <v>4</v>
      </c>
      <c r="E10" s="144">
        <v>7</v>
      </c>
      <c r="F10" s="145">
        <v>10</v>
      </c>
      <c r="L10" s="134" t="s">
        <v>301</v>
      </c>
    </row>
    <row r="11" spans="2:12" ht="18" thickTop="1" thickBot="1" x14ac:dyDescent="0.35">
      <c r="B11" s="146" t="s">
        <v>302</v>
      </c>
      <c r="C11" s="147">
        <v>3</v>
      </c>
      <c r="D11" s="147">
        <v>3</v>
      </c>
      <c r="E11" s="147">
        <v>3</v>
      </c>
      <c r="F11" s="148">
        <v>3</v>
      </c>
      <c r="L11" s="134" t="s">
        <v>303</v>
      </c>
    </row>
    <row r="12" spans="2:12" ht="18" thickTop="1" thickBot="1" x14ac:dyDescent="0.35">
      <c r="B12" s="149" t="s">
        <v>304</v>
      </c>
      <c r="C12" s="150">
        <f>--MID(TEXT(TRUNC(N($C$3),0),REPT(0,12)),C10,C11)</f>
        <v>0</v>
      </c>
      <c r="D12" s="150">
        <f>--MID(TEXT(TRUNC(N($C$3),0),REPT(0,12)),D10,D11)</f>
        <v>1</v>
      </c>
      <c r="E12" s="150">
        <f>--MID(TEXT(TRUNC(N($C$3),0),REPT(0,12)),E10,E11)</f>
        <v>13</v>
      </c>
      <c r="F12" s="151">
        <f>--MID(TEXT(TRUNC(N($C$3),0),REPT(0,12)),F10,F11)</f>
        <v>700</v>
      </c>
      <c r="L12" s="134" t="s">
        <v>305</v>
      </c>
    </row>
    <row r="13" spans="2:12" ht="17.25" thickTop="1" x14ac:dyDescent="0.3">
      <c r="B13" s="152" t="s">
        <v>306</v>
      </c>
      <c r="C13" s="153">
        <f>N("Ambil angka Milyar")
+--MID(TEXT(N(C$12),REPT(0,3)),1,1)</f>
        <v>0</v>
      </c>
      <c r="D13" s="153">
        <f>--MID(TEXT(N(D$12),REPT(0,3)),1,1)</f>
        <v>0</v>
      </c>
      <c r="E13" s="153">
        <f>--MID(TEXT(N(E$12),REPT(0,3)),1,1)</f>
        <v>0</v>
      </c>
      <c r="F13" s="153">
        <f>--MID(TEXT(N(F$12),REPT(0,3)),1,1)</f>
        <v>7</v>
      </c>
      <c r="L13" s="134" t="s">
        <v>307</v>
      </c>
    </row>
    <row r="14" spans="2:12" ht="16.5" x14ac:dyDescent="0.3">
      <c r="B14" s="154" t="s">
        <v>308</v>
      </c>
      <c r="C14" s="155">
        <f>N("Bila digit pertama angka puluhan &gt; 1 MAKA hasilkan 1 digit angka depannya BILA TIDAK hasilkan Nol")
+IF(--MID(TEXT(N(C$12),REPT(0,3)),2,1)&gt;1,--MID(TEXT(N(C$12),REPT(0,3)),2,1),0)</f>
        <v>0</v>
      </c>
      <c r="D14" s="155">
        <f>N("Bila digit pertama angka puluhan &gt; 1 MAKA hasilkan 1 digit angka depannya BILA TIDAK hasilkan Nol")
+IF(--MID(TEXT(N(D$12),REPT(0,3)),2,1)&gt;1,--MID(TEXT(N(D$12),REPT(0,3)),2,1),0)</f>
        <v>0</v>
      </c>
      <c r="E14" s="155">
        <f>N("Bila digit pertama angka puluhan &gt; 1 MAKA hasilkan 1 digit angka depannya BILA TIDAK hasilkan Nol")
+IF(--MID(TEXT(N(E$12),REPT(0,3)),2,1)&gt;1,--MID(TEXT(N(E$12),REPT(0,3)),2,1),0)</f>
        <v>0</v>
      </c>
      <c r="F14" s="155">
        <f>N("Bila digit pertama angka puluhan &gt; 1 MAKA hasilkan 1 digit angka depannya BILA TIDAK hasilkan Nol")
+IF(--MID(TEXT(N(F$12),REPT(0,3)),2,1)&gt;1,--MID(TEXT(N(F$12),REPT(0,3)),2,1),0)</f>
        <v>0</v>
      </c>
      <c r="L14" s="134" t="s">
        <v>309</v>
      </c>
    </row>
    <row r="15" spans="2:12" ht="16.5" x14ac:dyDescent="0.3">
      <c r="B15" s="154" t="s">
        <v>310</v>
      </c>
      <c r="C15" s="155">
        <f>N("Bila 2 digit terakhir &gt; 19 MAKA hasilkan 1 digit terakhir BILA TIDAK hasilkan 2 digit terakhir")
+IF(--MID(TEXT(N(C$12),REPT(0,3)),2,2)&gt;19,--MID(TEXT(N(C$12),REPT(0,3)),3,1),--MID(TEXT(N(C$12),REPT(0,3)),2,2))</f>
        <v>0</v>
      </c>
      <c r="D15" s="155">
        <f>N("Bila 2 digit terakhir &gt; 19 MAKA hasilkan 1 digit terakhir BILA TIDAK hasilkan 2 digit terakhir")
+IF(--MID(TEXT(N(D$12),REPT(0,3)),2,2)&gt;19,--MID(TEXT(N(D$12),REPT(0,3)),3,1),--MID(TEXT(N(D$12),REPT(0,3)),2,2))</f>
        <v>1</v>
      </c>
      <c r="E15" s="155">
        <f>N("Bila 2 digit terakhir &gt; 19 MAKA hasilkan 1 digit terakhir BILA TIDAK hasilkan 2 digit terakhir")
+IF(--MID(TEXT(N(E$12),REPT(0,3)),2,2)&gt;19,--MID(TEXT(N(E$12),REPT(0,3)),3,1),--MID(TEXT(N(E$12),REPT(0,3)),2,2))</f>
        <v>13</v>
      </c>
      <c r="F15" s="155">
        <f>N("Bila 2 digit terakhir &gt; 19 MAKA hasilkan 1 digit terakhir BILA TIDAK hasilkan 2 digit terakhir")
+IF(--MID(TEXT(N(F$12),REPT(0,3)),2,2)&gt;19,--MID(TEXT(N(F$12),REPT(0,3)),3,1),--MID(TEXT(N(F$12),REPT(0,3)),2,2))</f>
        <v>0</v>
      </c>
      <c r="L15" s="134" t="s">
        <v>311</v>
      </c>
    </row>
    <row r="16" spans="2:12" ht="49.5" customHeight="1" x14ac:dyDescent="0.3">
      <c r="B16" s="156" t="s">
        <v>312</v>
      </c>
      <c r="C16" s="157" t="str">
        <f>IF(C13=0," ",VLOOKUP(C13,tblTerbilang9[],2,0)&amp;" ratus ")
&amp;IF(C14=0," ",VLOOKUP(C14,tblTerbilang9[],2,0)&amp;" puluh ")
&amp;IF(C15=0," ",VLOOKUP(C15,tblTerbilang9[],2,0))
&amp;IF(SUM(C13:C15)=0," "," milyar ")</f>
        <v xml:space="preserve">    </v>
      </c>
      <c r="D16" s="157" t="str">
        <f>IF(D13=0," ",VLOOKUP(D13,tblTerbilang9[],2,0)&amp;" ratus ")
&amp;IF(D14=0," ",VLOOKUP(D14,tblTerbilang9[],2,0)&amp;" puluh ")
&amp;IF(D15=0," ",VLOOKUP(D15,tblTerbilang9[],2,0))
&amp;IF(SUM(D13:D15)=0," "," juta ")</f>
        <v xml:space="preserve">  satu juta </v>
      </c>
      <c r="E16" s="157" t="str">
        <f>IF(E13=0," ",VLOOKUP(E13,tblTerbilang9[],2,0)&amp;" ratus ")
&amp;IF(E14=0," ",VLOOKUP(E14,tblTerbilang9[],2,0)&amp;" puluh ")
&amp;IF(E15=0," ",VLOOKUP(E15,tblTerbilang9[],2,0))
&amp;IF(SUM(E13:E15)=0," "," ribu ")</f>
        <v xml:space="preserve">  tiga belas ribu </v>
      </c>
      <c r="F16" s="157" t="str">
        <f>IF(F13=0," ",VLOOKUP(F13,tblTerbilang9[],2,0)&amp;" ratus ")
&amp;IF(F14=0," ",VLOOKUP(F14,tblTerbilang9[],2,0)&amp;" puluh ")
&amp;IF(F15=0," ",VLOOKUP(F15,tblTerbilang9[],2,0)&amp;" ")</f>
        <v xml:space="preserve">tujuh ratus   </v>
      </c>
      <c r="L16" s="134" t="s">
        <v>313</v>
      </c>
    </row>
    <row r="17" spans="2:12" ht="49.5" customHeight="1" x14ac:dyDescent="0.3">
      <c r="B17" s="158" t="s">
        <v>314</v>
      </c>
      <c r="C17" s="159" t="str">
        <f>TRIM(SUBSTITUTE(SUBSTITUTE(SUBSTITUTE(TRIM(C16),"satu ribu"," seribu "),"satu ratus"," seratus "),"satu puluh"," sepuluh "))</f>
        <v/>
      </c>
      <c r="D17" s="159" t="str">
        <f>TRIM(SUBSTITUTE(SUBSTITUTE(SUBSTITUTE(TRIM(D16),"satu ribu"," seribu "),"satu ratus"," seratus "),"satu puluh"," sepuluh "))</f>
        <v>satu juta</v>
      </c>
      <c r="E17" s="159" t="str">
        <f>TRIM(SUBSTITUTE(SUBSTITUTE(SUBSTITUTE(TRIM(E16),"satu ribu"," satu ribu "),"satu ratus"," seratus "),"satu puluh"," sepuluh "))</f>
        <v>tiga belas ribu</v>
      </c>
      <c r="F17" s="159" t="str">
        <f>TRIM(SUBSTITUTE(SUBSTITUTE(SUBSTITUTE(TRIM(F16),"satu ribu"," seribu "),"satu ratus"," seratus "),"satu puluh"," sepuluh "))</f>
        <v>tujuh ratus</v>
      </c>
      <c r="L17" s="134" t="s">
        <v>315</v>
      </c>
    </row>
    <row r="18" spans="2:12" ht="16.5" x14ac:dyDescent="0.3">
      <c r="L18" s="134" t="s">
        <v>316</v>
      </c>
    </row>
    <row r="19" spans="2:12" ht="16.5" x14ac:dyDescent="0.3">
      <c r="L19" s="134" t="s">
        <v>317</v>
      </c>
    </row>
    <row r="20" spans="2:12" ht="16.5" x14ac:dyDescent="0.3">
      <c r="L20" s="134" t="s">
        <v>318</v>
      </c>
    </row>
    <row r="21" spans="2:12" ht="15" hidden="1" customHeight="1" x14ac:dyDescent="0.25"/>
    <row r="22" spans="2:12" ht="15" hidden="1" customHeight="1" x14ac:dyDescent="0.25"/>
    <row r="23" spans="2:12" ht="15" hidden="1" customHeight="1" x14ac:dyDescent="0.25"/>
    <row r="24" spans="2:12" ht="15" hidden="1" customHeight="1" x14ac:dyDescent="0.25">
      <c r="B24" s="160" t="s">
        <v>319</v>
      </c>
      <c r="C24" s="161" t="s">
        <v>289</v>
      </c>
    </row>
    <row r="25" spans="2:12" hidden="1" x14ac:dyDescent="0.25">
      <c r="B25" s="133">
        <v>0</v>
      </c>
    </row>
    <row r="26" spans="2:12" hidden="1" x14ac:dyDescent="0.25">
      <c r="B26" s="133">
        <v>1</v>
      </c>
      <c r="C26" s="135" t="s">
        <v>320</v>
      </c>
    </row>
    <row r="27" spans="2:12" hidden="1" x14ac:dyDescent="0.25">
      <c r="B27" s="133">
        <v>2</v>
      </c>
      <c r="C27" s="135" t="s">
        <v>321</v>
      </c>
    </row>
    <row r="28" spans="2:12" hidden="1" x14ac:dyDescent="0.25">
      <c r="B28" s="133">
        <v>3</v>
      </c>
      <c r="C28" s="135" t="s">
        <v>322</v>
      </c>
    </row>
    <row r="29" spans="2:12" hidden="1" x14ac:dyDescent="0.25">
      <c r="B29" s="133">
        <v>4</v>
      </c>
      <c r="C29" s="135" t="s">
        <v>323</v>
      </c>
    </row>
    <row r="30" spans="2:12" hidden="1" x14ac:dyDescent="0.25">
      <c r="B30" s="133">
        <v>5</v>
      </c>
      <c r="C30" s="135" t="s">
        <v>324</v>
      </c>
    </row>
    <row r="31" spans="2:12" hidden="1" x14ac:dyDescent="0.25">
      <c r="B31" s="133">
        <v>6</v>
      </c>
      <c r="C31" s="135" t="s">
        <v>325</v>
      </c>
    </row>
    <row r="32" spans="2:12" hidden="1" x14ac:dyDescent="0.25">
      <c r="B32" s="133">
        <v>7</v>
      </c>
      <c r="C32" s="135" t="s">
        <v>326</v>
      </c>
    </row>
    <row r="33" spans="2:3" hidden="1" x14ac:dyDescent="0.25">
      <c r="B33" s="133">
        <v>8</v>
      </c>
      <c r="C33" s="135" t="s">
        <v>327</v>
      </c>
    </row>
    <row r="34" spans="2:3" hidden="1" x14ac:dyDescent="0.25">
      <c r="B34" s="133">
        <v>9</v>
      </c>
      <c r="C34" s="135" t="s">
        <v>328</v>
      </c>
    </row>
    <row r="35" spans="2:3" hidden="1" x14ac:dyDescent="0.25">
      <c r="B35" s="133">
        <v>10</v>
      </c>
      <c r="C35" s="135" t="s">
        <v>329</v>
      </c>
    </row>
    <row r="36" spans="2:3" hidden="1" x14ac:dyDescent="0.25">
      <c r="B36" s="133">
        <v>11</v>
      </c>
      <c r="C36" s="135" t="s">
        <v>330</v>
      </c>
    </row>
    <row r="37" spans="2:3" hidden="1" x14ac:dyDescent="0.25">
      <c r="B37" s="133">
        <v>12</v>
      </c>
      <c r="C37" s="135" t="s">
        <v>331</v>
      </c>
    </row>
    <row r="38" spans="2:3" hidden="1" x14ac:dyDescent="0.25">
      <c r="B38" s="133">
        <v>13</v>
      </c>
      <c r="C38" s="135" t="s">
        <v>332</v>
      </c>
    </row>
    <row r="39" spans="2:3" hidden="1" x14ac:dyDescent="0.25">
      <c r="B39" s="133">
        <v>14</v>
      </c>
      <c r="C39" s="135" t="s">
        <v>333</v>
      </c>
    </row>
    <row r="40" spans="2:3" hidden="1" x14ac:dyDescent="0.25">
      <c r="B40" s="133">
        <v>15</v>
      </c>
      <c r="C40" s="135" t="s">
        <v>334</v>
      </c>
    </row>
    <row r="41" spans="2:3" hidden="1" x14ac:dyDescent="0.25">
      <c r="B41" s="133">
        <v>16</v>
      </c>
      <c r="C41" s="135" t="s">
        <v>335</v>
      </c>
    </row>
    <row r="42" spans="2:3" hidden="1" x14ac:dyDescent="0.25">
      <c r="B42" s="133">
        <v>17</v>
      </c>
      <c r="C42" s="135" t="s">
        <v>336</v>
      </c>
    </row>
    <row r="43" spans="2:3" hidden="1" x14ac:dyDescent="0.25">
      <c r="B43" s="133">
        <v>18</v>
      </c>
      <c r="C43" s="135" t="s">
        <v>337</v>
      </c>
    </row>
    <row r="44" spans="2:3" hidden="1" x14ac:dyDescent="0.25">
      <c r="B44" s="133">
        <v>19</v>
      </c>
      <c r="C44" s="135" t="s">
        <v>338</v>
      </c>
    </row>
  </sheetData>
  <mergeCells count="3">
    <mergeCell ref="B1:F1"/>
    <mergeCell ref="B4:B6"/>
    <mergeCell ref="C4:F6"/>
  </mergeCells>
  <pageMargins left="0.7" right="0.7" top="0.75" bottom="0.75" header="0.3" footer="0.3"/>
  <pageSetup orientation="portrait" horizontalDpi="300" verticalDpi="300" r:id="rId1"/>
  <picture r:id="rId2"/>
  <tableParts count="1">
    <tablePart r:id="rId3"/>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6">
    <tabColor rgb="FFFF0000"/>
  </sheetPr>
  <dimension ref="A1:AA136"/>
  <sheetViews>
    <sheetView topLeftCell="J1" zoomScaleNormal="100" workbookViewId="0">
      <selection activeCell="M8" sqref="M8"/>
    </sheetView>
  </sheetViews>
  <sheetFormatPr defaultColWidth="8.7109375" defaultRowHeight="15" x14ac:dyDescent="0.25"/>
  <cols>
    <col min="1" max="1" width="5.5703125" style="366" customWidth="1"/>
    <col min="2" max="2" width="37.5703125" style="236" customWidth="1"/>
    <col min="3" max="3" width="23.85546875" style="231" customWidth="1"/>
    <col min="4" max="4" width="37.28515625" style="231" customWidth="1"/>
    <col min="5" max="5" width="23.140625" style="231" customWidth="1"/>
    <col min="6" max="6" width="37.42578125" style="12" customWidth="1"/>
    <col min="7" max="7" width="33" style="12" customWidth="1"/>
    <col min="8" max="8" width="38.140625" style="12" customWidth="1"/>
    <col min="9" max="9" width="61.7109375" style="231" customWidth="1"/>
    <col min="10" max="10" width="37.28515625" style="231" customWidth="1"/>
    <col min="11" max="11" width="51.140625" style="231" bestFit="1" customWidth="1"/>
    <col min="12" max="12" width="23.140625" style="12" customWidth="1"/>
    <col min="13" max="13" width="45.140625" style="88" customWidth="1"/>
    <col min="14" max="14" width="61.7109375" style="12" customWidth="1"/>
    <col min="15" max="15" width="50" style="12" customWidth="1"/>
    <col min="16" max="16" width="40.85546875" style="12" customWidth="1"/>
    <col min="17" max="17" width="43.140625" style="12" customWidth="1"/>
    <col min="18" max="18" width="49.85546875" style="12" customWidth="1"/>
    <col min="19" max="20" width="34.140625" style="12" customWidth="1"/>
    <col min="21" max="21" width="31.28515625" style="12" customWidth="1"/>
    <col min="22" max="22" width="33" style="12" customWidth="1"/>
    <col min="23" max="23" width="45" style="263" customWidth="1"/>
    <col min="24" max="24" width="31" style="263" customWidth="1"/>
    <col min="25" max="25" width="49.7109375" style="12" customWidth="1"/>
    <col min="26" max="26" width="41.85546875" style="12" customWidth="1"/>
    <col min="27" max="27" width="45.5703125" style="12" customWidth="1"/>
    <col min="28" max="34" width="9.140625" style="12" customWidth="1"/>
    <col min="35" max="16384" width="8.7109375" style="12"/>
  </cols>
  <sheetData>
    <row r="1" spans="1:24" x14ac:dyDescent="0.25">
      <c r="A1" s="366" t="s">
        <v>242</v>
      </c>
      <c r="O1" s="84" t="s">
        <v>135</v>
      </c>
      <c r="P1" s="85"/>
      <c r="Q1" s="84" t="s">
        <v>135</v>
      </c>
      <c r="R1" s="85"/>
    </row>
    <row r="2" spans="1:24" ht="15" customHeight="1" x14ac:dyDescent="0.25">
      <c r="A2" s="235"/>
      <c r="B2" s="326"/>
      <c r="C2" s="326"/>
      <c r="D2" s="326"/>
      <c r="E2" s="327"/>
      <c r="F2" s="328"/>
      <c r="G2" s="326"/>
      <c r="H2" s="328"/>
      <c r="I2" s="327"/>
      <c r="J2" s="327"/>
      <c r="K2" s="327"/>
      <c r="L2" s="329"/>
      <c r="M2" s="330"/>
      <c r="N2" s="331"/>
      <c r="O2" s="36" t="s">
        <v>136</v>
      </c>
      <c r="P2" s="18" t="s">
        <v>104</v>
      </c>
      <c r="Q2" s="36" t="s">
        <v>136</v>
      </c>
      <c r="R2" s="87" t="s">
        <v>128</v>
      </c>
      <c r="S2" s="10" t="s">
        <v>22</v>
      </c>
      <c r="T2" s="10" t="s">
        <v>22</v>
      </c>
      <c r="U2" s="89" t="s">
        <v>32</v>
      </c>
      <c r="V2" s="11" t="s">
        <v>389</v>
      </c>
      <c r="X2" s="306"/>
    </row>
    <row r="3" spans="1:24" ht="15" customHeight="1" x14ac:dyDescent="0.25">
      <c r="A3" s="235">
        <v>1</v>
      </c>
      <c r="B3" s="89" t="s">
        <v>444</v>
      </c>
      <c r="C3" s="11" t="s">
        <v>381</v>
      </c>
      <c r="D3" s="89" t="s">
        <v>444</v>
      </c>
      <c r="E3" s="231" t="s">
        <v>446</v>
      </c>
      <c r="F3" s="89" t="s">
        <v>444</v>
      </c>
      <c r="G3" s="11" t="s">
        <v>447</v>
      </c>
      <c r="H3" s="89" t="s">
        <v>444</v>
      </c>
      <c r="I3" s="8" t="s">
        <v>445</v>
      </c>
      <c r="J3" s="89" t="s">
        <v>444</v>
      </c>
      <c r="K3" s="89" t="s">
        <v>448</v>
      </c>
      <c r="L3" s="11" t="s">
        <v>381</v>
      </c>
      <c r="M3" s="89" t="s">
        <v>448</v>
      </c>
      <c r="N3" s="8" t="s">
        <v>445</v>
      </c>
      <c r="O3" s="36" t="s">
        <v>432</v>
      </c>
      <c r="P3" s="86" t="s">
        <v>105</v>
      </c>
      <c r="Q3" s="36" t="s">
        <v>432</v>
      </c>
      <c r="R3" s="132" t="s">
        <v>411</v>
      </c>
      <c r="S3" s="10" t="s">
        <v>23</v>
      </c>
      <c r="T3" s="10" t="s">
        <v>23</v>
      </c>
      <c r="U3" s="10" t="s">
        <v>376</v>
      </c>
      <c r="V3" s="11" t="s">
        <v>120</v>
      </c>
      <c r="X3" s="306"/>
    </row>
    <row r="4" spans="1:24" ht="15" customHeight="1" x14ac:dyDescent="0.25">
      <c r="A4" s="235">
        <v>2</v>
      </c>
      <c r="B4" s="11" t="s">
        <v>378</v>
      </c>
      <c r="C4" s="14" t="s">
        <v>407</v>
      </c>
      <c r="D4" s="11" t="s">
        <v>378</v>
      </c>
      <c r="E4" s="231" t="s">
        <v>92</v>
      </c>
      <c r="F4" s="11" t="s">
        <v>378</v>
      </c>
      <c r="G4" s="11" t="s">
        <v>386</v>
      </c>
      <c r="H4" s="11" t="s">
        <v>378</v>
      </c>
      <c r="I4" s="239" t="s">
        <v>113</v>
      </c>
      <c r="J4" s="11" t="s">
        <v>378</v>
      </c>
      <c r="K4" s="20" t="s">
        <v>158</v>
      </c>
      <c r="L4" s="14" t="s">
        <v>407</v>
      </c>
      <c r="M4" s="20" t="s">
        <v>158</v>
      </c>
      <c r="N4" s="239" t="s">
        <v>113</v>
      </c>
      <c r="O4" s="36" t="s">
        <v>139</v>
      </c>
      <c r="P4" s="86" t="s">
        <v>106</v>
      </c>
      <c r="Q4" s="36" t="s">
        <v>139</v>
      </c>
      <c r="R4" s="132" t="s">
        <v>412</v>
      </c>
      <c r="S4" s="10" t="s">
        <v>25</v>
      </c>
      <c r="T4" s="10" t="s">
        <v>25</v>
      </c>
      <c r="U4" s="11" t="s">
        <v>472</v>
      </c>
      <c r="V4" s="11" t="s">
        <v>474</v>
      </c>
      <c r="X4" s="306"/>
    </row>
    <row r="5" spans="1:24" ht="15" customHeight="1" x14ac:dyDescent="0.25">
      <c r="A5" s="235">
        <v>3</v>
      </c>
      <c r="B5" s="11" t="s">
        <v>472</v>
      </c>
      <c r="C5" s="14" t="s">
        <v>407</v>
      </c>
      <c r="D5" s="11" t="s">
        <v>472</v>
      </c>
      <c r="E5" s="231" t="s">
        <v>473</v>
      </c>
      <c r="F5" s="11" t="s">
        <v>472</v>
      </c>
      <c r="G5" s="11" t="s">
        <v>474</v>
      </c>
      <c r="H5" s="11" t="s">
        <v>472</v>
      </c>
      <c r="I5" s="239" t="s">
        <v>482</v>
      </c>
      <c r="J5" s="11" t="s">
        <v>472</v>
      </c>
      <c r="K5" s="20" t="s">
        <v>475</v>
      </c>
      <c r="L5" s="14" t="s">
        <v>407</v>
      </c>
      <c r="M5" s="20" t="s">
        <v>475</v>
      </c>
      <c r="N5" s="239" t="s">
        <v>482</v>
      </c>
      <c r="O5" s="363" t="s">
        <v>139</v>
      </c>
      <c r="P5" s="364" t="s">
        <v>106</v>
      </c>
      <c r="Q5" s="363" t="s">
        <v>139</v>
      </c>
      <c r="R5" s="346" t="s">
        <v>412</v>
      </c>
      <c r="S5" s="10" t="s">
        <v>25</v>
      </c>
      <c r="T5" s="10" t="s">
        <v>25</v>
      </c>
      <c r="U5" s="10" t="s">
        <v>377</v>
      </c>
      <c r="V5" s="11" t="s">
        <v>21</v>
      </c>
      <c r="X5" s="306"/>
    </row>
    <row r="6" spans="1:24" ht="15" customHeight="1" x14ac:dyDescent="0.25">
      <c r="A6" s="235">
        <v>4</v>
      </c>
      <c r="B6" s="14" t="s">
        <v>32</v>
      </c>
      <c r="C6" s="14" t="s">
        <v>407</v>
      </c>
      <c r="D6" s="14" t="s">
        <v>32</v>
      </c>
      <c r="E6" s="345" t="s">
        <v>465</v>
      </c>
      <c r="F6" s="14" t="s">
        <v>32</v>
      </c>
      <c r="G6" s="14" t="s">
        <v>389</v>
      </c>
      <c r="H6" s="14" t="s">
        <v>32</v>
      </c>
      <c r="I6" s="8" t="s">
        <v>483</v>
      </c>
      <c r="J6" s="14" t="s">
        <v>32</v>
      </c>
      <c r="K6" s="346" t="s">
        <v>144</v>
      </c>
      <c r="L6" s="14" t="s">
        <v>407</v>
      </c>
      <c r="M6" s="346" t="s">
        <v>144</v>
      </c>
      <c r="N6" s="8" t="s">
        <v>483</v>
      </c>
      <c r="O6" s="36" t="s">
        <v>140</v>
      </c>
      <c r="P6" s="86" t="s">
        <v>107</v>
      </c>
      <c r="Q6" s="36" t="s">
        <v>140</v>
      </c>
      <c r="R6" s="132" t="s">
        <v>413</v>
      </c>
      <c r="S6" s="14" t="s">
        <v>26</v>
      </c>
      <c r="T6" s="14" t="s">
        <v>26</v>
      </c>
      <c r="U6" s="14" t="s">
        <v>25</v>
      </c>
      <c r="V6" s="14" t="s">
        <v>385</v>
      </c>
      <c r="X6" s="306"/>
    </row>
    <row r="7" spans="1:24" ht="15" customHeight="1" x14ac:dyDescent="0.25">
      <c r="A7" s="235">
        <v>5</v>
      </c>
      <c r="B7" s="14" t="s">
        <v>47</v>
      </c>
      <c r="C7" s="14" t="s">
        <v>408</v>
      </c>
      <c r="D7" s="14" t="s">
        <v>47</v>
      </c>
      <c r="E7" s="231" t="s">
        <v>93</v>
      </c>
      <c r="F7" s="14" t="s">
        <v>47</v>
      </c>
      <c r="G7" s="14" t="s">
        <v>392</v>
      </c>
      <c r="H7" s="14" t="s">
        <v>47</v>
      </c>
      <c r="I7" s="239" t="s">
        <v>463</v>
      </c>
      <c r="J7" s="14" t="s">
        <v>47</v>
      </c>
      <c r="K7" s="36" t="s">
        <v>678</v>
      </c>
      <c r="L7" s="14" t="s">
        <v>408</v>
      </c>
      <c r="M7" s="36" t="s">
        <v>678</v>
      </c>
      <c r="N7" s="239" t="s">
        <v>463</v>
      </c>
      <c r="O7" s="36" t="s">
        <v>137</v>
      </c>
      <c r="P7" s="86" t="s">
        <v>109</v>
      </c>
      <c r="Q7" s="36" t="s">
        <v>137</v>
      </c>
      <c r="R7" s="87" t="s">
        <v>129</v>
      </c>
      <c r="S7" s="11" t="s">
        <v>27</v>
      </c>
      <c r="T7" s="11" t="s">
        <v>27</v>
      </c>
      <c r="U7" s="11" t="s">
        <v>378</v>
      </c>
      <c r="V7" s="11" t="s">
        <v>386</v>
      </c>
      <c r="X7" s="306"/>
    </row>
    <row r="8" spans="1:24" ht="15" customHeight="1" x14ac:dyDescent="0.25">
      <c r="A8" s="235">
        <v>6</v>
      </c>
      <c r="B8" s="14" t="s">
        <v>50</v>
      </c>
      <c r="C8" s="14" t="s">
        <v>408</v>
      </c>
      <c r="D8" s="14" t="s">
        <v>50</v>
      </c>
      <c r="E8" s="231" t="s">
        <v>94</v>
      </c>
      <c r="F8" s="14" t="s">
        <v>50</v>
      </c>
      <c r="G8" s="14" t="s">
        <v>393</v>
      </c>
      <c r="H8" s="14" t="s">
        <v>50</v>
      </c>
      <c r="I8" s="239" t="s">
        <v>504</v>
      </c>
      <c r="J8" s="14" t="s">
        <v>50</v>
      </c>
      <c r="K8" s="36" t="s">
        <v>161</v>
      </c>
      <c r="L8" s="14" t="s">
        <v>408</v>
      </c>
      <c r="M8" s="36" t="s">
        <v>161</v>
      </c>
      <c r="N8" s="239" t="s">
        <v>463</v>
      </c>
      <c r="O8" s="132" t="s">
        <v>180</v>
      </c>
      <c r="P8" s="87" t="s">
        <v>110</v>
      </c>
      <c r="Q8" s="132" t="s">
        <v>180</v>
      </c>
      <c r="R8" s="132" t="s">
        <v>414</v>
      </c>
      <c r="S8" s="10" t="s">
        <v>28</v>
      </c>
      <c r="T8" s="10" t="s">
        <v>28</v>
      </c>
      <c r="U8" s="10" t="s">
        <v>31</v>
      </c>
      <c r="V8" s="11" t="s">
        <v>387</v>
      </c>
      <c r="X8" s="306"/>
    </row>
    <row r="9" spans="1:24" ht="12" customHeight="1" x14ac:dyDescent="0.25">
      <c r="A9" s="235">
        <v>7</v>
      </c>
      <c r="B9" s="14" t="s">
        <v>240</v>
      </c>
      <c r="C9" s="14" t="s">
        <v>492</v>
      </c>
      <c r="D9" s="14" t="s">
        <v>240</v>
      </c>
      <c r="E9" s="231" t="s">
        <v>95</v>
      </c>
      <c r="F9" s="14" t="s">
        <v>240</v>
      </c>
      <c r="G9" s="14" t="s">
        <v>394</v>
      </c>
      <c r="H9" s="14" t="s">
        <v>240</v>
      </c>
      <c r="I9" s="239" t="s">
        <v>491</v>
      </c>
      <c r="J9" s="14" t="s">
        <v>240</v>
      </c>
      <c r="K9" s="36" t="s">
        <v>147</v>
      </c>
      <c r="L9" s="14" t="s">
        <v>492</v>
      </c>
      <c r="M9" s="36" t="s">
        <v>147</v>
      </c>
      <c r="N9" s="239" t="s">
        <v>491</v>
      </c>
      <c r="O9" s="132" t="s">
        <v>141</v>
      </c>
      <c r="P9" s="87" t="s">
        <v>112</v>
      </c>
      <c r="Q9" s="132" t="s">
        <v>141</v>
      </c>
      <c r="R9" s="132" t="s">
        <v>415</v>
      </c>
      <c r="S9" s="11" t="s">
        <v>29</v>
      </c>
      <c r="T9" s="11" t="s">
        <v>29</v>
      </c>
      <c r="U9" s="11" t="s">
        <v>32</v>
      </c>
      <c r="V9" s="11" t="s">
        <v>389</v>
      </c>
      <c r="X9" s="306"/>
    </row>
    <row r="10" spans="1:24" ht="15" customHeight="1" x14ac:dyDescent="0.25">
      <c r="A10" s="235">
        <v>8</v>
      </c>
      <c r="B10" s="14" t="s">
        <v>451</v>
      </c>
      <c r="C10" s="14" t="s">
        <v>408</v>
      </c>
      <c r="D10" s="14" t="s">
        <v>451</v>
      </c>
      <c r="E10" s="231" t="s">
        <v>96</v>
      </c>
      <c r="F10" s="14" t="s">
        <v>451</v>
      </c>
      <c r="G10" s="14" t="s">
        <v>395</v>
      </c>
      <c r="H10" s="14" t="s">
        <v>451</v>
      </c>
      <c r="I10" s="239" t="s">
        <v>463</v>
      </c>
      <c r="J10" s="14" t="s">
        <v>451</v>
      </c>
      <c r="K10" s="36" t="s">
        <v>452</v>
      </c>
      <c r="L10" s="14" t="s">
        <v>408</v>
      </c>
      <c r="M10" s="36" t="s">
        <v>452</v>
      </c>
      <c r="N10" s="239" t="s">
        <v>463</v>
      </c>
      <c r="O10" s="336"/>
      <c r="P10" s="336"/>
      <c r="Q10" s="336"/>
      <c r="R10" s="87"/>
      <c r="S10" s="14" t="s">
        <v>30</v>
      </c>
      <c r="T10" s="14" t="s">
        <v>30</v>
      </c>
      <c r="U10" s="14"/>
      <c r="V10" s="16"/>
      <c r="X10" s="306"/>
    </row>
    <row r="11" spans="1:24" ht="15" customHeight="1" x14ac:dyDescent="0.25">
      <c r="A11" s="235">
        <v>9</v>
      </c>
      <c r="B11" s="14" t="s">
        <v>68</v>
      </c>
      <c r="C11" s="14" t="s">
        <v>382</v>
      </c>
      <c r="D11" s="14" t="s">
        <v>68</v>
      </c>
      <c r="E11" s="231" t="s">
        <v>97</v>
      </c>
      <c r="F11" s="14" t="s">
        <v>68</v>
      </c>
      <c r="G11" s="14" t="s">
        <v>396</v>
      </c>
      <c r="H11" s="14" t="s">
        <v>68</v>
      </c>
      <c r="I11" s="239" t="s">
        <v>463</v>
      </c>
      <c r="J11" s="14" t="s">
        <v>68</v>
      </c>
      <c r="K11" s="36" t="s">
        <v>162</v>
      </c>
      <c r="L11" s="14" t="s">
        <v>382</v>
      </c>
      <c r="M11" s="36" t="s">
        <v>162</v>
      </c>
      <c r="N11" s="239" t="s">
        <v>463</v>
      </c>
      <c r="O11" s="337" t="s">
        <v>142</v>
      </c>
      <c r="P11" s="337"/>
      <c r="Q11" s="337" t="s">
        <v>142</v>
      </c>
      <c r="R11" s="337"/>
      <c r="S11" s="11" t="s">
        <v>31</v>
      </c>
      <c r="T11" s="11" t="s">
        <v>31</v>
      </c>
      <c r="U11" s="11"/>
      <c r="V11" s="11"/>
      <c r="X11" s="306"/>
    </row>
    <row r="12" spans="1:24" ht="15" customHeight="1" x14ac:dyDescent="0.25">
      <c r="A12" s="235">
        <v>10</v>
      </c>
      <c r="B12" s="14" t="s">
        <v>72</v>
      </c>
      <c r="C12" s="14" t="s">
        <v>382</v>
      </c>
      <c r="D12" s="14" t="s">
        <v>72</v>
      </c>
      <c r="E12" s="231" t="s">
        <v>98</v>
      </c>
      <c r="F12" s="14" t="s">
        <v>72</v>
      </c>
      <c r="G12" s="14" t="s">
        <v>368</v>
      </c>
      <c r="H12" s="14" t="s">
        <v>72</v>
      </c>
      <c r="I12" s="239" t="s">
        <v>504</v>
      </c>
      <c r="J12" s="14" t="s">
        <v>72</v>
      </c>
      <c r="K12" s="36" t="s">
        <v>152</v>
      </c>
      <c r="L12" s="14" t="s">
        <v>382</v>
      </c>
      <c r="M12" s="36" t="s">
        <v>152</v>
      </c>
      <c r="N12" s="239" t="s">
        <v>463</v>
      </c>
      <c r="O12" s="132" t="s">
        <v>237</v>
      </c>
      <c r="P12" s="132" t="s">
        <v>103</v>
      </c>
      <c r="Q12" s="132" t="s">
        <v>237</v>
      </c>
      <c r="R12" s="8" t="s">
        <v>177</v>
      </c>
      <c r="S12" s="11" t="s">
        <v>32</v>
      </c>
      <c r="T12" s="11" t="s">
        <v>32</v>
      </c>
      <c r="U12" s="11"/>
      <c r="V12" s="11"/>
      <c r="X12" s="306"/>
    </row>
    <row r="13" spans="1:24" ht="15" customHeight="1" x14ac:dyDescent="0.25">
      <c r="A13" s="235">
        <v>11</v>
      </c>
      <c r="B13" s="14" t="s">
        <v>73</v>
      </c>
      <c r="C13" s="14" t="s">
        <v>382</v>
      </c>
      <c r="D13" s="14" t="s">
        <v>73</v>
      </c>
      <c r="E13" s="231" t="s">
        <v>99</v>
      </c>
      <c r="F13" s="14" t="s">
        <v>73</v>
      </c>
      <c r="G13" s="14" t="s">
        <v>397</v>
      </c>
      <c r="H13" s="14" t="s">
        <v>73</v>
      </c>
      <c r="I13" s="239" t="s">
        <v>504</v>
      </c>
      <c r="J13" s="14" t="s">
        <v>73</v>
      </c>
      <c r="K13" s="36" t="s">
        <v>404</v>
      </c>
      <c r="L13" s="14" t="s">
        <v>382</v>
      </c>
      <c r="M13" s="36" t="s">
        <v>404</v>
      </c>
      <c r="N13" s="239" t="s">
        <v>463</v>
      </c>
      <c r="O13" s="132" t="s">
        <v>426</v>
      </c>
      <c r="P13" s="87" t="s">
        <v>104</v>
      </c>
      <c r="Q13" s="132" t="s">
        <v>426</v>
      </c>
      <c r="R13" s="87" t="s">
        <v>131</v>
      </c>
      <c r="S13" s="14" t="s">
        <v>33</v>
      </c>
      <c r="T13" s="14" t="s">
        <v>33</v>
      </c>
      <c r="U13" s="14" t="s">
        <v>54</v>
      </c>
      <c r="V13" s="14" t="s">
        <v>390</v>
      </c>
      <c r="X13" s="306"/>
    </row>
    <row r="14" spans="1:24" ht="15" customHeight="1" x14ac:dyDescent="0.25">
      <c r="A14" s="235">
        <v>12</v>
      </c>
      <c r="B14" s="14" t="s">
        <v>380</v>
      </c>
      <c r="C14" s="11" t="s">
        <v>477</v>
      </c>
      <c r="D14" s="14" t="s">
        <v>380</v>
      </c>
      <c r="E14" s="231" t="s">
        <v>100</v>
      </c>
      <c r="F14" s="14" t="s">
        <v>380</v>
      </c>
      <c r="G14" s="11" t="s">
        <v>400</v>
      </c>
      <c r="H14" s="14" t="s">
        <v>380</v>
      </c>
      <c r="I14" s="239" t="s">
        <v>463</v>
      </c>
      <c r="J14" s="14" t="s">
        <v>380</v>
      </c>
      <c r="K14" s="36" t="s">
        <v>155</v>
      </c>
      <c r="L14" s="11" t="s">
        <v>477</v>
      </c>
      <c r="M14" s="36" t="s">
        <v>155</v>
      </c>
      <c r="N14" s="239" t="s">
        <v>463</v>
      </c>
      <c r="O14" s="132" t="s">
        <v>144</v>
      </c>
      <c r="P14" s="87" t="s">
        <v>104</v>
      </c>
      <c r="Q14" s="132" t="s">
        <v>144</v>
      </c>
      <c r="R14" s="132" t="s">
        <v>133</v>
      </c>
      <c r="S14" s="14" t="s">
        <v>34</v>
      </c>
      <c r="T14" s="14" t="s">
        <v>34</v>
      </c>
      <c r="U14" s="14" t="s">
        <v>479</v>
      </c>
      <c r="V14" s="11" t="s">
        <v>480</v>
      </c>
      <c r="X14" s="306"/>
    </row>
    <row r="15" spans="1:24" ht="15" customHeight="1" x14ac:dyDescent="0.25">
      <c r="A15" s="235">
        <v>13</v>
      </c>
      <c r="B15" s="14" t="s">
        <v>405</v>
      </c>
      <c r="C15" s="14" t="s">
        <v>383</v>
      </c>
      <c r="D15" s="14" t="s">
        <v>405</v>
      </c>
      <c r="E15" s="231" t="s">
        <v>101</v>
      </c>
      <c r="F15" s="14" t="s">
        <v>405</v>
      </c>
      <c r="G15" s="14" t="s">
        <v>401</v>
      </c>
      <c r="H15" s="14" t="s">
        <v>405</v>
      </c>
      <c r="I15" s="239" t="s">
        <v>463</v>
      </c>
      <c r="J15" s="14" t="s">
        <v>405</v>
      </c>
      <c r="K15" s="36" t="s">
        <v>406</v>
      </c>
      <c r="L15" s="14" t="s">
        <v>383</v>
      </c>
      <c r="M15" s="36" t="s">
        <v>406</v>
      </c>
      <c r="N15" s="239" t="s">
        <v>463</v>
      </c>
      <c r="O15" s="132" t="s">
        <v>143</v>
      </c>
      <c r="P15" s="87" t="s">
        <v>104</v>
      </c>
      <c r="Q15" s="132" t="s">
        <v>143</v>
      </c>
      <c r="R15" s="87" t="s">
        <v>131</v>
      </c>
      <c r="S15" s="15" t="s">
        <v>35</v>
      </c>
      <c r="T15" s="15" t="s">
        <v>35</v>
      </c>
      <c r="U15" s="15"/>
      <c r="V15" s="14"/>
      <c r="X15" s="306"/>
    </row>
    <row r="16" spans="1:24" ht="15" customHeight="1" x14ac:dyDescent="0.25">
      <c r="A16" s="235">
        <v>14</v>
      </c>
      <c r="B16" s="11" t="s">
        <v>469</v>
      </c>
      <c r="C16" s="14" t="s">
        <v>20</v>
      </c>
      <c r="D16" s="11" t="s">
        <v>469</v>
      </c>
      <c r="E16" s="14" t="s">
        <v>20</v>
      </c>
      <c r="F16" s="11" t="s">
        <v>469</v>
      </c>
      <c r="G16" s="14" t="s">
        <v>20</v>
      </c>
      <c r="H16" s="11" t="s">
        <v>469</v>
      </c>
      <c r="I16" s="14" t="s">
        <v>490</v>
      </c>
      <c r="J16" s="11" t="s">
        <v>469</v>
      </c>
      <c r="K16" s="11" t="s">
        <v>469</v>
      </c>
      <c r="L16" s="16" t="s">
        <v>20</v>
      </c>
      <c r="M16" s="11" t="s">
        <v>469</v>
      </c>
      <c r="N16" s="14" t="s">
        <v>464</v>
      </c>
      <c r="O16" s="132" t="s">
        <v>145</v>
      </c>
      <c r="P16" s="20" t="s">
        <v>105</v>
      </c>
      <c r="Q16" s="132" t="s">
        <v>145</v>
      </c>
      <c r="R16" s="132" t="s">
        <v>428</v>
      </c>
      <c r="S16" s="15" t="s">
        <v>36</v>
      </c>
      <c r="T16" s="15" t="s">
        <v>36</v>
      </c>
      <c r="U16" s="15"/>
      <c r="V16" s="14"/>
      <c r="X16" s="306"/>
    </row>
    <row r="17" spans="1:24" ht="15" customHeight="1" x14ac:dyDescent="0.25">
      <c r="A17" s="235">
        <v>15</v>
      </c>
      <c r="B17" s="11" t="s">
        <v>478</v>
      </c>
      <c r="C17" s="14" t="s">
        <v>20</v>
      </c>
      <c r="D17" s="11" t="s">
        <v>478</v>
      </c>
      <c r="E17" s="14" t="s">
        <v>20</v>
      </c>
      <c r="F17" s="11" t="s">
        <v>478</v>
      </c>
      <c r="G17" s="14" t="s">
        <v>20</v>
      </c>
      <c r="H17" s="11" t="s">
        <v>478</v>
      </c>
      <c r="I17" s="14" t="s">
        <v>490</v>
      </c>
      <c r="J17" s="11" t="s">
        <v>478</v>
      </c>
      <c r="K17" s="11" t="s">
        <v>478</v>
      </c>
      <c r="L17" s="16" t="s">
        <v>20</v>
      </c>
      <c r="M17" s="11" t="s">
        <v>478</v>
      </c>
      <c r="N17" s="14" t="s">
        <v>464</v>
      </c>
      <c r="O17" s="132" t="s">
        <v>146</v>
      </c>
      <c r="P17" s="87" t="s">
        <v>106</v>
      </c>
      <c r="Q17" s="132" t="s">
        <v>146</v>
      </c>
      <c r="R17" s="132" t="s">
        <v>428</v>
      </c>
      <c r="S17" s="14" t="s">
        <v>37</v>
      </c>
      <c r="T17" s="14" t="s">
        <v>37</v>
      </c>
      <c r="U17" s="14"/>
      <c r="V17" s="14"/>
      <c r="X17" s="306"/>
    </row>
    <row r="18" spans="1:24" ht="15" customHeight="1" x14ac:dyDescent="0.25">
      <c r="A18" s="235">
        <v>16</v>
      </c>
      <c r="B18" s="11" t="s">
        <v>471</v>
      </c>
      <c r="C18" s="14" t="s">
        <v>20</v>
      </c>
      <c r="D18" s="11" t="s">
        <v>471</v>
      </c>
      <c r="E18" s="14" t="s">
        <v>20</v>
      </c>
      <c r="F18" s="11" t="s">
        <v>471</v>
      </c>
      <c r="G18" s="14" t="s">
        <v>20</v>
      </c>
      <c r="H18" s="11" t="s">
        <v>471</v>
      </c>
      <c r="I18" s="14" t="s">
        <v>490</v>
      </c>
      <c r="J18" s="11" t="s">
        <v>471</v>
      </c>
      <c r="K18" s="11" t="s">
        <v>471</v>
      </c>
      <c r="L18" s="16" t="s">
        <v>20</v>
      </c>
      <c r="M18" s="11" t="s">
        <v>471</v>
      </c>
      <c r="N18" s="14" t="s">
        <v>464</v>
      </c>
      <c r="O18" s="132" t="s">
        <v>147</v>
      </c>
      <c r="P18" s="132" t="s">
        <v>476</v>
      </c>
      <c r="Q18" s="132" t="s">
        <v>147</v>
      </c>
      <c r="R18" s="132" t="s">
        <v>130</v>
      </c>
      <c r="S18" s="15" t="s">
        <v>38</v>
      </c>
      <c r="T18" s="15" t="s">
        <v>38</v>
      </c>
      <c r="U18" s="15"/>
      <c r="V18" s="14"/>
    </row>
    <row r="19" spans="1:24" ht="15" customHeight="1" x14ac:dyDescent="0.25">
      <c r="A19" s="235">
        <v>17</v>
      </c>
      <c r="B19" s="14" t="s">
        <v>453</v>
      </c>
      <c r="C19" s="14" t="s">
        <v>20</v>
      </c>
      <c r="D19" s="14" t="s">
        <v>453</v>
      </c>
      <c r="E19" s="14" t="s">
        <v>20</v>
      </c>
      <c r="F19" s="14" t="s">
        <v>453</v>
      </c>
      <c r="G19" s="14" t="s">
        <v>20</v>
      </c>
      <c r="H19" s="14" t="s">
        <v>453</v>
      </c>
      <c r="I19" s="14" t="s">
        <v>490</v>
      </c>
      <c r="J19" s="14" t="s">
        <v>453</v>
      </c>
      <c r="K19" s="14" t="s">
        <v>453</v>
      </c>
      <c r="L19" s="16" t="s">
        <v>20</v>
      </c>
      <c r="M19" s="14" t="s">
        <v>453</v>
      </c>
      <c r="N19" s="14" t="s">
        <v>464</v>
      </c>
      <c r="O19" s="132" t="s">
        <v>148</v>
      </c>
      <c r="P19" s="87" t="s">
        <v>106</v>
      </c>
      <c r="Q19" s="132" t="s">
        <v>148</v>
      </c>
      <c r="R19" s="132" t="s">
        <v>130</v>
      </c>
      <c r="S19" s="15" t="s">
        <v>39</v>
      </c>
      <c r="T19" s="15" t="s">
        <v>39</v>
      </c>
      <c r="U19" s="15"/>
      <c r="V19" s="14"/>
      <c r="X19" s="306"/>
    </row>
    <row r="20" spans="1:24" ht="15" customHeight="1" x14ac:dyDescent="0.25">
      <c r="A20" s="235">
        <v>18</v>
      </c>
      <c r="B20" s="14" t="s">
        <v>454</v>
      </c>
      <c r="C20" s="14" t="s">
        <v>20</v>
      </c>
      <c r="D20" s="14" t="s">
        <v>454</v>
      </c>
      <c r="E20" s="14" t="s">
        <v>20</v>
      </c>
      <c r="F20" s="14" t="s">
        <v>454</v>
      </c>
      <c r="G20" s="14" t="s">
        <v>20</v>
      </c>
      <c r="H20" s="14" t="s">
        <v>454</v>
      </c>
      <c r="I20" s="14" t="s">
        <v>490</v>
      </c>
      <c r="J20" s="14" t="s">
        <v>454</v>
      </c>
      <c r="K20" s="14" t="s">
        <v>454</v>
      </c>
      <c r="L20" s="16" t="s">
        <v>20</v>
      </c>
      <c r="M20" s="14" t="s">
        <v>454</v>
      </c>
      <c r="N20" s="14" t="s">
        <v>464</v>
      </c>
      <c r="O20" s="132" t="s">
        <v>151</v>
      </c>
      <c r="P20" s="87" t="s">
        <v>107</v>
      </c>
      <c r="Q20" s="132" t="s">
        <v>151</v>
      </c>
      <c r="R20" s="132" t="s">
        <v>416</v>
      </c>
      <c r="S20" s="14" t="s">
        <v>40</v>
      </c>
      <c r="T20" s="14" t="s">
        <v>40</v>
      </c>
      <c r="U20" s="14" t="s">
        <v>44</v>
      </c>
      <c r="V20" s="14" t="s">
        <v>391</v>
      </c>
      <c r="X20" s="306"/>
    </row>
    <row r="21" spans="1:24" ht="15" customHeight="1" x14ac:dyDescent="0.25">
      <c r="A21" s="235">
        <v>19</v>
      </c>
      <c r="B21" s="11" t="s">
        <v>481</v>
      </c>
      <c r="C21" s="14" t="s">
        <v>20</v>
      </c>
      <c r="D21" s="11" t="s">
        <v>481</v>
      </c>
      <c r="E21" s="14" t="s">
        <v>20</v>
      </c>
      <c r="F21" s="11" t="s">
        <v>481</v>
      </c>
      <c r="G21" s="14" t="s">
        <v>20</v>
      </c>
      <c r="H21" s="11" t="s">
        <v>481</v>
      </c>
      <c r="I21" s="14" t="s">
        <v>490</v>
      </c>
      <c r="J21" s="11" t="s">
        <v>481</v>
      </c>
      <c r="K21" s="11" t="s">
        <v>481</v>
      </c>
      <c r="L21" s="16" t="s">
        <v>20</v>
      </c>
      <c r="M21" s="11" t="s">
        <v>481</v>
      </c>
      <c r="N21" s="14" t="s">
        <v>464</v>
      </c>
      <c r="O21" s="132" t="s">
        <v>150</v>
      </c>
      <c r="P21" s="87" t="s">
        <v>107</v>
      </c>
      <c r="Q21" s="132" t="s">
        <v>150</v>
      </c>
      <c r="R21" s="132" t="s">
        <v>132</v>
      </c>
      <c r="S21" s="14" t="s">
        <v>41</v>
      </c>
      <c r="T21" s="14" t="s">
        <v>41</v>
      </c>
      <c r="U21" s="14"/>
      <c r="V21" s="14"/>
      <c r="X21" s="306"/>
    </row>
    <row r="22" spans="1:24" s="336" customFormat="1" ht="15" customHeight="1" x14ac:dyDescent="0.25">
      <c r="A22" s="235">
        <v>20</v>
      </c>
      <c r="B22" s="15" t="s">
        <v>489</v>
      </c>
      <c r="C22" s="14" t="s">
        <v>20</v>
      </c>
      <c r="D22" s="15" t="s">
        <v>489</v>
      </c>
      <c r="E22" s="345" t="s">
        <v>20</v>
      </c>
      <c r="F22" s="15" t="s">
        <v>489</v>
      </c>
      <c r="G22" s="345" t="s">
        <v>20</v>
      </c>
      <c r="H22" s="15" t="s">
        <v>489</v>
      </c>
      <c r="I22" s="345" t="s">
        <v>490</v>
      </c>
      <c r="J22" s="15" t="s">
        <v>489</v>
      </c>
      <c r="K22" s="15" t="s">
        <v>489</v>
      </c>
      <c r="L22" s="14" t="s">
        <v>20</v>
      </c>
      <c r="M22" s="15" t="s">
        <v>489</v>
      </c>
      <c r="N22" s="345" t="s">
        <v>490</v>
      </c>
      <c r="O22" s="132"/>
      <c r="P22" s="87"/>
      <c r="Q22" s="132"/>
      <c r="R22" s="132"/>
      <c r="S22" s="15"/>
      <c r="T22" s="15"/>
      <c r="U22" s="15"/>
      <c r="V22" s="14"/>
      <c r="W22" s="370"/>
      <c r="X22" s="371"/>
    </row>
    <row r="23" spans="1:24" s="336" customFormat="1" ht="15" customHeight="1" x14ac:dyDescent="0.25">
      <c r="A23" s="235">
        <v>21</v>
      </c>
      <c r="B23" s="15" t="s">
        <v>493</v>
      </c>
      <c r="C23" s="14" t="s">
        <v>20</v>
      </c>
      <c r="D23" s="15" t="s">
        <v>493</v>
      </c>
      <c r="E23" s="345" t="s">
        <v>20</v>
      </c>
      <c r="F23" s="15" t="s">
        <v>493</v>
      </c>
      <c r="G23" s="345" t="s">
        <v>20</v>
      </c>
      <c r="H23" s="15" t="s">
        <v>493</v>
      </c>
      <c r="I23" s="345" t="s">
        <v>490</v>
      </c>
      <c r="J23" s="15" t="s">
        <v>493</v>
      </c>
      <c r="K23" s="15" t="s">
        <v>493</v>
      </c>
      <c r="L23" s="14" t="s">
        <v>20</v>
      </c>
      <c r="M23" s="15" t="s">
        <v>493</v>
      </c>
      <c r="N23" s="345" t="s">
        <v>490</v>
      </c>
      <c r="O23" s="132"/>
      <c r="P23" s="87"/>
      <c r="Q23" s="132"/>
      <c r="R23" s="132"/>
      <c r="S23" s="15"/>
      <c r="T23" s="15"/>
      <c r="U23" s="15"/>
      <c r="V23" s="14"/>
      <c r="W23" s="370"/>
      <c r="X23" s="371"/>
    </row>
    <row r="24" spans="1:24" s="336" customFormat="1" ht="15" customHeight="1" x14ac:dyDescent="0.25">
      <c r="A24" s="235">
        <v>22</v>
      </c>
      <c r="B24" s="15" t="s">
        <v>494</v>
      </c>
      <c r="C24" s="14" t="s">
        <v>20</v>
      </c>
      <c r="D24" s="15" t="s">
        <v>494</v>
      </c>
      <c r="E24" s="345" t="s">
        <v>20</v>
      </c>
      <c r="F24" s="15" t="s">
        <v>494</v>
      </c>
      <c r="G24" s="345" t="s">
        <v>20</v>
      </c>
      <c r="H24" s="15" t="s">
        <v>494</v>
      </c>
      <c r="I24" s="345" t="s">
        <v>490</v>
      </c>
      <c r="J24" s="15" t="s">
        <v>494</v>
      </c>
      <c r="K24" s="15" t="s">
        <v>494</v>
      </c>
      <c r="L24" s="14" t="s">
        <v>20</v>
      </c>
      <c r="M24" s="15" t="s">
        <v>494</v>
      </c>
      <c r="N24" s="345" t="s">
        <v>490</v>
      </c>
      <c r="O24" s="132"/>
      <c r="P24" s="87"/>
      <c r="Q24" s="132"/>
      <c r="R24" s="132"/>
      <c r="S24" s="15"/>
      <c r="T24" s="15"/>
      <c r="U24" s="15"/>
      <c r="V24" s="14"/>
      <c r="W24" s="370"/>
      <c r="X24" s="371"/>
    </row>
    <row r="25" spans="1:24" s="336" customFormat="1" ht="15" customHeight="1" x14ac:dyDescent="0.25">
      <c r="A25" s="235">
        <v>23</v>
      </c>
      <c r="B25" s="15" t="s">
        <v>495</v>
      </c>
      <c r="C25" s="14" t="s">
        <v>20</v>
      </c>
      <c r="D25" s="15" t="s">
        <v>495</v>
      </c>
      <c r="E25" s="345" t="s">
        <v>20</v>
      </c>
      <c r="F25" s="15" t="s">
        <v>495</v>
      </c>
      <c r="G25" s="345" t="s">
        <v>20</v>
      </c>
      <c r="H25" s="15" t="s">
        <v>495</v>
      </c>
      <c r="I25" s="345" t="s">
        <v>490</v>
      </c>
      <c r="J25" s="15" t="s">
        <v>495</v>
      </c>
      <c r="K25" s="15" t="s">
        <v>495</v>
      </c>
      <c r="L25" s="14" t="s">
        <v>20</v>
      </c>
      <c r="M25" s="15" t="s">
        <v>495</v>
      </c>
      <c r="N25" s="345" t="s">
        <v>490</v>
      </c>
      <c r="O25" s="132"/>
      <c r="P25" s="87"/>
      <c r="Q25" s="132"/>
      <c r="R25" s="132"/>
      <c r="S25" s="15"/>
      <c r="T25" s="15"/>
      <c r="U25" s="15"/>
      <c r="V25" s="14"/>
      <c r="W25" s="370"/>
      <c r="X25" s="371"/>
    </row>
    <row r="26" spans="1:24" s="336" customFormat="1" ht="15" customHeight="1" x14ac:dyDescent="0.25">
      <c r="A26" s="235">
        <v>24</v>
      </c>
      <c r="B26" s="15" t="s">
        <v>496</v>
      </c>
      <c r="C26" s="14" t="s">
        <v>20</v>
      </c>
      <c r="D26" s="15" t="s">
        <v>496</v>
      </c>
      <c r="E26" s="345" t="s">
        <v>20</v>
      </c>
      <c r="F26" s="15" t="s">
        <v>496</v>
      </c>
      <c r="G26" s="345" t="s">
        <v>20</v>
      </c>
      <c r="H26" s="15" t="s">
        <v>496</v>
      </c>
      <c r="I26" s="345" t="s">
        <v>490</v>
      </c>
      <c r="J26" s="15" t="s">
        <v>496</v>
      </c>
      <c r="K26" s="15" t="s">
        <v>496</v>
      </c>
      <c r="L26" s="14" t="s">
        <v>20</v>
      </c>
      <c r="M26" s="15" t="s">
        <v>496</v>
      </c>
      <c r="N26" s="345" t="s">
        <v>490</v>
      </c>
      <c r="O26" s="132"/>
      <c r="P26" s="87"/>
      <c r="Q26" s="132"/>
      <c r="R26" s="132"/>
      <c r="S26" s="15"/>
      <c r="T26" s="15"/>
      <c r="U26" s="15"/>
      <c r="V26" s="14"/>
      <c r="W26" s="370"/>
      <c r="X26" s="371"/>
    </row>
    <row r="27" spans="1:24" s="336" customFormat="1" ht="15" customHeight="1" x14ac:dyDescent="0.25">
      <c r="A27" s="235">
        <v>25</v>
      </c>
      <c r="B27" s="15" t="s">
        <v>497</v>
      </c>
      <c r="C27" s="14" t="s">
        <v>20</v>
      </c>
      <c r="D27" s="15" t="s">
        <v>497</v>
      </c>
      <c r="E27" s="345" t="s">
        <v>20</v>
      </c>
      <c r="F27" s="15" t="s">
        <v>497</v>
      </c>
      <c r="G27" s="345" t="s">
        <v>20</v>
      </c>
      <c r="H27" s="15" t="s">
        <v>497</v>
      </c>
      <c r="I27" s="345" t="s">
        <v>490</v>
      </c>
      <c r="J27" s="15" t="s">
        <v>497</v>
      </c>
      <c r="K27" s="15" t="s">
        <v>497</v>
      </c>
      <c r="L27" s="14" t="s">
        <v>20</v>
      </c>
      <c r="M27" s="15" t="s">
        <v>497</v>
      </c>
      <c r="N27" s="345" t="s">
        <v>490</v>
      </c>
      <c r="O27" s="132"/>
      <c r="P27" s="87"/>
      <c r="Q27" s="132"/>
      <c r="R27" s="132"/>
      <c r="S27" s="15"/>
      <c r="T27" s="15"/>
      <c r="U27" s="15"/>
      <c r="V27" s="14"/>
      <c r="W27" s="370"/>
      <c r="X27" s="371"/>
    </row>
    <row r="28" spans="1:24" ht="15" customHeight="1" x14ac:dyDescent="0.25">
      <c r="A28" s="235">
        <v>26</v>
      </c>
      <c r="B28" s="14" t="s">
        <v>501</v>
      </c>
      <c r="C28" s="14" t="s">
        <v>20</v>
      </c>
      <c r="D28" s="14" t="s">
        <v>501</v>
      </c>
      <c r="E28" s="345" t="s">
        <v>20</v>
      </c>
      <c r="F28" s="14" t="s">
        <v>501</v>
      </c>
      <c r="G28" s="345" t="s">
        <v>20</v>
      </c>
      <c r="H28" s="14" t="s">
        <v>501</v>
      </c>
      <c r="I28" s="345" t="s">
        <v>490</v>
      </c>
      <c r="J28" s="14" t="s">
        <v>501</v>
      </c>
      <c r="K28" s="36" t="s">
        <v>501</v>
      </c>
      <c r="L28" s="14" t="s">
        <v>20</v>
      </c>
      <c r="M28" s="36" t="s">
        <v>501</v>
      </c>
      <c r="N28" s="345" t="s">
        <v>490</v>
      </c>
      <c r="O28" s="36" t="s">
        <v>149</v>
      </c>
      <c r="P28" s="86" t="s">
        <v>107</v>
      </c>
      <c r="Q28" s="36" t="s">
        <v>149</v>
      </c>
      <c r="R28" s="132" t="s">
        <v>427</v>
      </c>
      <c r="S28" s="14" t="s">
        <v>42</v>
      </c>
      <c r="T28" s="14" t="s">
        <v>42</v>
      </c>
      <c r="U28" s="14" t="s">
        <v>47</v>
      </c>
      <c r="V28" s="14" t="s">
        <v>392</v>
      </c>
      <c r="X28" s="306"/>
    </row>
    <row r="29" spans="1:24" ht="15" customHeight="1" x14ac:dyDescent="0.25">
      <c r="A29" s="235">
        <v>27</v>
      </c>
      <c r="B29" s="14" t="s">
        <v>549</v>
      </c>
      <c r="C29" s="14" t="s">
        <v>108</v>
      </c>
      <c r="D29" s="14" t="s">
        <v>549</v>
      </c>
      <c r="E29" s="345" t="s">
        <v>550</v>
      </c>
      <c r="F29" s="14" t="s">
        <v>549</v>
      </c>
      <c r="G29" s="345" t="s">
        <v>551</v>
      </c>
      <c r="H29" s="14" t="s">
        <v>549</v>
      </c>
      <c r="I29" s="345" t="s">
        <v>552</v>
      </c>
      <c r="J29" s="14" t="s">
        <v>549</v>
      </c>
      <c r="K29" s="14" t="s">
        <v>549</v>
      </c>
      <c r="L29" s="14" t="s">
        <v>108</v>
      </c>
      <c r="M29" s="14" t="s">
        <v>549</v>
      </c>
      <c r="N29" s="345" t="s">
        <v>552</v>
      </c>
      <c r="O29" s="36"/>
      <c r="P29" s="86"/>
      <c r="Q29" s="36"/>
      <c r="R29" s="132"/>
      <c r="S29" s="14"/>
      <c r="T29" s="14"/>
      <c r="U29" s="14"/>
      <c r="V29" s="14"/>
      <c r="X29" s="306"/>
    </row>
    <row r="30" spans="1:24" s="336" customFormat="1" ht="15" customHeight="1" x14ac:dyDescent="0.25">
      <c r="A30" s="235">
        <v>28</v>
      </c>
      <c r="B30" s="14" t="s">
        <v>553</v>
      </c>
      <c r="C30" s="14" t="s">
        <v>20</v>
      </c>
      <c r="D30" s="14" t="s">
        <v>553</v>
      </c>
      <c r="E30" s="14" t="s">
        <v>20</v>
      </c>
      <c r="F30" s="14" t="s">
        <v>553</v>
      </c>
      <c r="G30" s="14" t="s">
        <v>20</v>
      </c>
      <c r="H30" s="14" t="s">
        <v>553</v>
      </c>
      <c r="I30" s="14" t="s">
        <v>676</v>
      </c>
      <c r="J30" s="14" t="s">
        <v>553</v>
      </c>
      <c r="K30" s="14" t="s">
        <v>553</v>
      </c>
      <c r="L30" s="14" t="s">
        <v>20</v>
      </c>
      <c r="M30" s="14" t="s">
        <v>553</v>
      </c>
      <c r="N30" s="14" t="s">
        <v>676</v>
      </c>
      <c r="O30" s="132" t="s">
        <v>153</v>
      </c>
      <c r="P30" s="87" t="s">
        <v>109</v>
      </c>
      <c r="Q30" s="132" t="s">
        <v>153</v>
      </c>
      <c r="R30" s="132" t="s">
        <v>427</v>
      </c>
      <c r="S30" s="14" t="s">
        <v>43</v>
      </c>
      <c r="T30" s="14" t="s">
        <v>43</v>
      </c>
      <c r="U30" s="14"/>
      <c r="V30" s="14"/>
      <c r="W30" s="370"/>
      <c r="X30" s="371"/>
    </row>
    <row r="31" spans="1:24" s="336" customFormat="1" ht="15" customHeight="1" x14ac:dyDescent="0.25">
      <c r="A31" s="235">
        <v>29</v>
      </c>
      <c r="B31" s="14" t="s">
        <v>554</v>
      </c>
      <c r="C31" s="14" t="s">
        <v>20</v>
      </c>
      <c r="D31" s="14" t="s">
        <v>554</v>
      </c>
      <c r="E31" s="14" t="s">
        <v>20</v>
      </c>
      <c r="F31" s="14" t="s">
        <v>554</v>
      </c>
      <c r="G31" s="14" t="s">
        <v>20</v>
      </c>
      <c r="H31" s="14" t="s">
        <v>554</v>
      </c>
      <c r="I31" s="14" t="s">
        <v>676</v>
      </c>
      <c r="J31" s="14" t="s">
        <v>554</v>
      </c>
      <c r="K31" s="14" t="s">
        <v>554</v>
      </c>
      <c r="L31" s="14" t="s">
        <v>20</v>
      </c>
      <c r="M31" s="14" t="s">
        <v>554</v>
      </c>
      <c r="N31" s="14" t="s">
        <v>676</v>
      </c>
      <c r="O31" s="132" t="s">
        <v>154</v>
      </c>
      <c r="P31" s="87" t="s">
        <v>110</v>
      </c>
      <c r="Q31" s="132" t="s">
        <v>154</v>
      </c>
      <c r="R31" s="132" t="s">
        <v>429</v>
      </c>
      <c r="S31" s="14" t="s">
        <v>44</v>
      </c>
      <c r="T31" s="14" t="s">
        <v>44</v>
      </c>
      <c r="U31" s="14"/>
      <c r="V31" s="14"/>
      <c r="W31" s="370"/>
      <c r="X31" s="371"/>
    </row>
    <row r="32" spans="1:24" s="336" customFormat="1" ht="15" customHeight="1" x14ac:dyDescent="0.25">
      <c r="A32" s="235">
        <v>30</v>
      </c>
      <c r="B32" s="459" t="s">
        <v>555</v>
      </c>
      <c r="C32" s="14" t="s">
        <v>20</v>
      </c>
      <c r="D32" s="459" t="s">
        <v>555</v>
      </c>
      <c r="E32" s="14" t="s">
        <v>20</v>
      </c>
      <c r="F32" s="459" t="s">
        <v>555</v>
      </c>
      <c r="G32" s="14" t="s">
        <v>20</v>
      </c>
      <c r="H32" s="459" t="s">
        <v>555</v>
      </c>
      <c r="I32" s="14" t="s">
        <v>676</v>
      </c>
      <c r="J32" s="459" t="s">
        <v>555</v>
      </c>
      <c r="K32" s="459" t="s">
        <v>555</v>
      </c>
      <c r="L32" s="14" t="s">
        <v>20</v>
      </c>
      <c r="M32" s="459" t="s">
        <v>555</v>
      </c>
      <c r="N32" s="14" t="s">
        <v>676</v>
      </c>
      <c r="O32" s="132" t="s">
        <v>156</v>
      </c>
      <c r="P32" s="87" t="s">
        <v>110</v>
      </c>
      <c r="Q32" s="132" t="s">
        <v>156</v>
      </c>
      <c r="R32" s="132" t="s">
        <v>134</v>
      </c>
      <c r="S32" s="14" t="s">
        <v>45</v>
      </c>
      <c r="T32" s="14" t="s">
        <v>45</v>
      </c>
      <c r="U32" s="14" t="s">
        <v>50</v>
      </c>
      <c r="V32" s="14" t="s">
        <v>393</v>
      </c>
      <c r="W32" s="370"/>
      <c r="X32" s="371"/>
    </row>
    <row r="33" spans="1:24" s="336" customFormat="1" ht="15" customHeight="1" x14ac:dyDescent="0.25">
      <c r="A33" s="235">
        <v>31</v>
      </c>
      <c r="B33" s="14" t="s">
        <v>556</v>
      </c>
      <c r="C33" s="14" t="s">
        <v>20</v>
      </c>
      <c r="D33" s="14" t="s">
        <v>556</v>
      </c>
      <c r="E33" s="14" t="s">
        <v>20</v>
      </c>
      <c r="F33" s="14" t="s">
        <v>556</v>
      </c>
      <c r="G33" s="14" t="s">
        <v>20</v>
      </c>
      <c r="H33" s="14" t="s">
        <v>556</v>
      </c>
      <c r="I33" s="14" t="s">
        <v>676</v>
      </c>
      <c r="J33" s="14" t="s">
        <v>556</v>
      </c>
      <c r="K33" s="14" t="s">
        <v>556</v>
      </c>
      <c r="L33" s="14" t="s">
        <v>20</v>
      </c>
      <c r="M33" s="14" t="s">
        <v>556</v>
      </c>
      <c r="N33" s="14" t="s">
        <v>676</v>
      </c>
      <c r="O33" s="132" t="s">
        <v>163</v>
      </c>
      <c r="P33" s="87" t="s">
        <v>110</v>
      </c>
      <c r="Q33" s="132" t="s">
        <v>163</v>
      </c>
      <c r="R33" s="338" t="s">
        <v>425</v>
      </c>
      <c r="S33" s="14" t="s">
        <v>46</v>
      </c>
      <c r="T33" s="14" t="s">
        <v>46</v>
      </c>
      <c r="U33" s="14"/>
      <c r="V33" s="14"/>
      <c r="W33" s="370"/>
      <c r="X33" s="371"/>
    </row>
    <row r="34" spans="1:24" s="336" customFormat="1" ht="15" customHeight="1" x14ac:dyDescent="0.25">
      <c r="A34" s="235">
        <v>32</v>
      </c>
      <c r="B34" s="459" t="s">
        <v>557</v>
      </c>
      <c r="C34" s="14" t="s">
        <v>20</v>
      </c>
      <c r="D34" s="459" t="s">
        <v>557</v>
      </c>
      <c r="E34" s="14" t="s">
        <v>20</v>
      </c>
      <c r="F34" s="459" t="s">
        <v>557</v>
      </c>
      <c r="G34" s="14" t="s">
        <v>20</v>
      </c>
      <c r="H34" s="459" t="s">
        <v>557</v>
      </c>
      <c r="I34" s="14" t="s">
        <v>676</v>
      </c>
      <c r="J34" s="459" t="s">
        <v>557</v>
      </c>
      <c r="K34" s="459" t="s">
        <v>557</v>
      </c>
      <c r="L34" s="14" t="s">
        <v>20</v>
      </c>
      <c r="M34" s="459" t="s">
        <v>557</v>
      </c>
      <c r="N34" s="14" t="s">
        <v>676</v>
      </c>
      <c r="O34" s="132" t="s">
        <v>138</v>
      </c>
      <c r="P34" s="87" t="s">
        <v>111</v>
      </c>
      <c r="Q34" s="132" t="s">
        <v>138</v>
      </c>
      <c r="R34" s="132" t="s">
        <v>131</v>
      </c>
      <c r="S34" s="14" t="s">
        <v>47</v>
      </c>
      <c r="T34" s="14" t="s">
        <v>47</v>
      </c>
      <c r="U34" s="14" t="s">
        <v>240</v>
      </c>
      <c r="V34" s="14" t="s">
        <v>394</v>
      </c>
      <c r="W34" s="370"/>
      <c r="X34" s="371"/>
    </row>
    <row r="35" spans="1:24" s="336" customFormat="1" ht="15" customHeight="1" x14ac:dyDescent="0.25">
      <c r="A35" s="235">
        <v>33</v>
      </c>
      <c r="B35" s="14" t="s">
        <v>558</v>
      </c>
      <c r="C35" s="14" t="s">
        <v>20</v>
      </c>
      <c r="D35" s="14" t="s">
        <v>558</v>
      </c>
      <c r="E35" s="14" t="s">
        <v>20</v>
      </c>
      <c r="F35" s="14" t="s">
        <v>558</v>
      </c>
      <c r="G35" s="14" t="s">
        <v>20</v>
      </c>
      <c r="H35" s="14" t="s">
        <v>558</v>
      </c>
      <c r="I35" s="14" t="s">
        <v>676</v>
      </c>
      <c r="J35" s="14" t="s">
        <v>558</v>
      </c>
      <c r="K35" s="14" t="s">
        <v>558</v>
      </c>
      <c r="L35" s="14" t="s">
        <v>20</v>
      </c>
      <c r="M35" s="14" t="s">
        <v>558</v>
      </c>
      <c r="N35" s="14" t="s">
        <v>676</v>
      </c>
      <c r="O35" s="132" t="s">
        <v>155</v>
      </c>
      <c r="P35" s="87" t="s">
        <v>111</v>
      </c>
      <c r="Q35" s="132" t="s">
        <v>155</v>
      </c>
      <c r="R35" s="132" t="s">
        <v>134</v>
      </c>
      <c r="S35" s="14" t="s">
        <v>48</v>
      </c>
      <c r="T35" s="14" t="s">
        <v>48</v>
      </c>
      <c r="U35" s="14"/>
      <c r="V35" s="14"/>
      <c r="W35" s="370"/>
      <c r="X35" s="371"/>
    </row>
    <row r="36" spans="1:24" s="336" customFormat="1" ht="15" customHeight="1" x14ac:dyDescent="0.25">
      <c r="A36" s="235">
        <v>34</v>
      </c>
      <c r="B36" s="15" t="s">
        <v>559</v>
      </c>
      <c r="C36" s="14" t="s">
        <v>20</v>
      </c>
      <c r="D36" s="15" t="s">
        <v>559</v>
      </c>
      <c r="E36" s="14" t="s">
        <v>20</v>
      </c>
      <c r="F36" s="15" t="s">
        <v>559</v>
      </c>
      <c r="G36" s="14" t="s">
        <v>20</v>
      </c>
      <c r="H36" s="15" t="s">
        <v>559</v>
      </c>
      <c r="I36" s="14" t="s">
        <v>676</v>
      </c>
      <c r="J36" s="15" t="s">
        <v>559</v>
      </c>
      <c r="K36" s="15" t="s">
        <v>559</v>
      </c>
      <c r="L36" s="14" t="s">
        <v>20</v>
      </c>
      <c r="M36" s="15" t="s">
        <v>559</v>
      </c>
      <c r="N36" s="14" t="s">
        <v>676</v>
      </c>
      <c r="O36" s="132" t="s">
        <v>406</v>
      </c>
      <c r="P36" s="132" t="s">
        <v>417</v>
      </c>
      <c r="Q36" s="132" t="s">
        <v>406</v>
      </c>
      <c r="R36" s="132" t="s">
        <v>428</v>
      </c>
      <c r="S36" s="15" t="s">
        <v>49</v>
      </c>
      <c r="T36" s="15" t="s">
        <v>49</v>
      </c>
      <c r="U36" s="15"/>
      <c r="V36" s="14"/>
      <c r="W36" s="370"/>
      <c r="X36" s="371"/>
    </row>
    <row r="37" spans="1:24" s="336" customFormat="1" ht="15" customHeight="1" x14ac:dyDescent="0.25">
      <c r="A37" s="235">
        <v>35</v>
      </c>
      <c r="B37" s="14" t="s">
        <v>560</v>
      </c>
      <c r="C37" s="14" t="s">
        <v>20</v>
      </c>
      <c r="D37" s="14" t="s">
        <v>560</v>
      </c>
      <c r="E37" s="14" t="s">
        <v>20</v>
      </c>
      <c r="F37" s="14" t="s">
        <v>560</v>
      </c>
      <c r="G37" s="14" t="s">
        <v>20</v>
      </c>
      <c r="H37" s="14" t="s">
        <v>560</v>
      </c>
      <c r="I37" s="14" t="s">
        <v>676</v>
      </c>
      <c r="J37" s="14" t="s">
        <v>560</v>
      </c>
      <c r="K37" s="14" t="s">
        <v>560</v>
      </c>
      <c r="L37" s="14" t="s">
        <v>20</v>
      </c>
      <c r="M37" s="14" t="s">
        <v>560</v>
      </c>
      <c r="N37" s="14" t="s">
        <v>676</v>
      </c>
      <c r="S37" s="14" t="s">
        <v>50</v>
      </c>
      <c r="T37" s="14" t="s">
        <v>50</v>
      </c>
      <c r="U37" s="14"/>
      <c r="V37" s="14"/>
      <c r="W37" s="370"/>
      <c r="X37" s="371"/>
    </row>
    <row r="38" spans="1:24" s="336" customFormat="1" ht="15" customHeight="1" x14ac:dyDescent="0.25">
      <c r="A38" s="235">
        <v>36</v>
      </c>
      <c r="B38" s="14" t="s">
        <v>561</v>
      </c>
      <c r="C38" s="14" t="s">
        <v>20</v>
      </c>
      <c r="D38" s="14" t="s">
        <v>561</v>
      </c>
      <c r="E38" s="14" t="s">
        <v>20</v>
      </c>
      <c r="F38" s="14" t="s">
        <v>561</v>
      </c>
      <c r="G38" s="14" t="s">
        <v>20</v>
      </c>
      <c r="H38" s="14" t="s">
        <v>561</v>
      </c>
      <c r="I38" s="14" t="s">
        <v>676</v>
      </c>
      <c r="J38" s="14" t="s">
        <v>561</v>
      </c>
      <c r="K38" s="14" t="s">
        <v>561</v>
      </c>
      <c r="L38" s="14" t="s">
        <v>20</v>
      </c>
      <c r="M38" s="14" t="s">
        <v>561</v>
      </c>
      <c r="N38" s="14" t="s">
        <v>676</v>
      </c>
      <c r="O38" s="337" t="s">
        <v>157</v>
      </c>
      <c r="P38" s="337"/>
      <c r="Q38" s="337" t="s">
        <v>157</v>
      </c>
      <c r="R38" s="337"/>
      <c r="S38" s="14" t="s">
        <v>51</v>
      </c>
      <c r="T38" s="14" t="s">
        <v>51</v>
      </c>
      <c r="U38" s="14"/>
      <c r="V38" s="14"/>
      <c r="W38" s="370"/>
      <c r="X38" s="371"/>
    </row>
    <row r="39" spans="1:24" s="336" customFormat="1" ht="15" customHeight="1" x14ac:dyDescent="0.25">
      <c r="A39" s="235">
        <v>37</v>
      </c>
      <c r="B39" s="14" t="s">
        <v>562</v>
      </c>
      <c r="C39" s="14" t="s">
        <v>20</v>
      </c>
      <c r="D39" s="14" t="s">
        <v>562</v>
      </c>
      <c r="E39" s="14" t="s">
        <v>20</v>
      </c>
      <c r="F39" s="14" t="s">
        <v>562</v>
      </c>
      <c r="G39" s="14" t="s">
        <v>20</v>
      </c>
      <c r="H39" s="14" t="s">
        <v>562</v>
      </c>
      <c r="I39" s="14" t="s">
        <v>676</v>
      </c>
      <c r="J39" s="14" t="s">
        <v>562</v>
      </c>
      <c r="K39" s="14" t="s">
        <v>562</v>
      </c>
      <c r="L39" s="14" t="s">
        <v>20</v>
      </c>
      <c r="M39" s="14" t="s">
        <v>562</v>
      </c>
      <c r="N39" s="14" t="s">
        <v>676</v>
      </c>
      <c r="O39" s="132" t="s">
        <v>238</v>
      </c>
      <c r="P39" s="87" t="s">
        <v>102</v>
      </c>
      <c r="Q39" s="132" t="s">
        <v>238</v>
      </c>
      <c r="R39" s="87" t="s">
        <v>178</v>
      </c>
      <c r="S39" s="14" t="s">
        <v>52</v>
      </c>
      <c r="T39" s="14" t="s">
        <v>52</v>
      </c>
      <c r="U39" s="14"/>
      <c r="V39" s="14"/>
      <c r="W39" s="370"/>
      <c r="X39" s="371"/>
    </row>
    <row r="40" spans="1:24" s="336" customFormat="1" ht="15" customHeight="1" x14ac:dyDescent="0.25">
      <c r="A40" s="235">
        <v>38</v>
      </c>
      <c r="B40" s="345" t="s">
        <v>563</v>
      </c>
      <c r="C40" s="14" t="s">
        <v>20</v>
      </c>
      <c r="D40" s="345" t="s">
        <v>563</v>
      </c>
      <c r="E40" s="14" t="s">
        <v>20</v>
      </c>
      <c r="F40" s="345" t="s">
        <v>563</v>
      </c>
      <c r="G40" s="14" t="s">
        <v>20</v>
      </c>
      <c r="H40" s="345" t="s">
        <v>563</v>
      </c>
      <c r="I40" s="14" t="s">
        <v>490</v>
      </c>
      <c r="J40" s="345" t="s">
        <v>563</v>
      </c>
      <c r="K40" s="345" t="s">
        <v>563</v>
      </c>
      <c r="L40" s="336" t="s">
        <v>20</v>
      </c>
      <c r="M40" s="345" t="s">
        <v>563</v>
      </c>
      <c r="N40" s="14" t="s">
        <v>490</v>
      </c>
      <c r="O40" s="132" t="s">
        <v>158</v>
      </c>
      <c r="P40" s="87" t="s">
        <v>104</v>
      </c>
      <c r="Q40" s="132" t="s">
        <v>158</v>
      </c>
      <c r="R40" s="338" t="s">
        <v>388</v>
      </c>
      <c r="S40" s="14" t="s">
        <v>53</v>
      </c>
      <c r="T40" s="14" t="s">
        <v>53</v>
      </c>
      <c r="U40" s="14" t="s">
        <v>451</v>
      </c>
      <c r="V40" s="14" t="s">
        <v>395</v>
      </c>
      <c r="W40" s="370"/>
      <c r="X40" s="371"/>
    </row>
    <row r="41" spans="1:24" s="336" customFormat="1" ht="15" customHeight="1" x14ac:dyDescent="0.25">
      <c r="A41" s="235">
        <v>39</v>
      </c>
      <c r="B41" s="477" t="s">
        <v>675</v>
      </c>
      <c r="C41" s="345" t="s">
        <v>20</v>
      </c>
      <c r="D41" s="345" t="s">
        <v>675</v>
      </c>
      <c r="E41" s="345" t="s">
        <v>20</v>
      </c>
      <c r="F41" s="345" t="s">
        <v>675</v>
      </c>
      <c r="G41" s="14" t="s">
        <v>20</v>
      </c>
      <c r="H41" s="345" t="s">
        <v>675</v>
      </c>
      <c r="I41" s="345" t="s">
        <v>490</v>
      </c>
      <c r="J41" s="345" t="s">
        <v>675</v>
      </c>
      <c r="K41" s="345" t="s">
        <v>675</v>
      </c>
      <c r="L41" s="14" t="s">
        <v>20</v>
      </c>
      <c r="M41" s="345" t="s">
        <v>675</v>
      </c>
      <c r="N41" s="14" t="s">
        <v>490</v>
      </c>
      <c r="O41" s="132" t="s">
        <v>159</v>
      </c>
      <c r="P41" s="19" t="s">
        <v>104</v>
      </c>
      <c r="Q41" s="132" t="s">
        <v>159</v>
      </c>
      <c r="R41" s="132" t="s">
        <v>423</v>
      </c>
      <c r="S41" s="14" t="s">
        <v>240</v>
      </c>
      <c r="T41" s="14" t="s">
        <v>240</v>
      </c>
      <c r="U41" s="14" t="s">
        <v>68</v>
      </c>
      <c r="V41" s="14" t="s">
        <v>396</v>
      </c>
      <c r="W41" s="370"/>
      <c r="X41" s="371"/>
    </row>
    <row r="42" spans="1:24" s="336" customFormat="1" ht="15" customHeight="1" x14ac:dyDescent="0.25">
      <c r="A42" s="235"/>
      <c r="B42" s="14"/>
      <c r="C42" s="14"/>
      <c r="D42" s="14"/>
      <c r="E42" s="345"/>
      <c r="F42" s="14"/>
      <c r="G42" s="14"/>
      <c r="H42" s="14"/>
      <c r="I42" s="338"/>
      <c r="J42" s="14"/>
      <c r="K42" s="132"/>
      <c r="L42" s="14"/>
      <c r="M42" s="132"/>
      <c r="N42" s="338"/>
      <c r="O42" s="132" t="s">
        <v>164</v>
      </c>
      <c r="P42" s="87" t="s">
        <v>105</v>
      </c>
      <c r="Q42" s="132" t="s">
        <v>164</v>
      </c>
      <c r="R42" s="338" t="s">
        <v>402</v>
      </c>
      <c r="S42" s="14" t="s">
        <v>54</v>
      </c>
      <c r="T42" s="14" t="s">
        <v>54</v>
      </c>
      <c r="U42" s="14"/>
      <c r="V42" s="14"/>
      <c r="W42" s="370"/>
      <c r="X42" s="371"/>
    </row>
    <row r="43" spans="1:24" ht="15" customHeight="1" x14ac:dyDescent="0.25">
      <c r="A43" s="235"/>
      <c r="B43" s="326"/>
      <c r="C43" s="326"/>
      <c r="D43" s="326"/>
      <c r="E43" s="327"/>
      <c r="F43" s="326"/>
      <c r="G43" s="326"/>
      <c r="H43" s="326"/>
      <c r="I43" s="332"/>
      <c r="J43" s="326"/>
      <c r="K43" s="333"/>
      <c r="L43" s="326"/>
      <c r="M43" s="333"/>
      <c r="N43" s="332"/>
      <c r="O43" s="36" t="s">
        <v>160</v>
      </c>
      <c r="P43" s="86" t="s">
        <v>106</v>
      </c>
      <c r="Q43" s="36" t="s">
        <v>160</v>
      </c>
      <c r="R43" s="239" t="s">
        <v>424</v>
      </c>
      <c r="S43" s="14" t="s">
        <v>55</v>
      </c>
      <c r="T43" s="14" t="s">
        <v>55</v>
      </c>
      <c r="U43" s="14"/>
      <c r="V43" s="14"/>
      <c r="X43" s="306"/>
    </row>
    <row r="44" spans="1:24" ht="15" customHeight="1" x14ac:dyDescent="0.25">
      <c r="A44" s="235"/>
      <c r="B44" s="326"/>
      <c r="C44" s="326"/>
      <c r="D44" s="326"/>
      <c r="E44" s="327"/>
      <c r="F44" s="326"/>
      <c r="G44" s="326"/>
      <c r="H44" s="326"/>
      <c r="I44" s="332"/>
      <c r="J44" s="326"/>
      <c r="K44" s="333"/>
      <c r="L44" s="326"/>
      <c r="M44" s="333"/>
      <c r="N44" s="332"/>
      <c r="O44" s="36" t="s">
        <v>166</v>
      </c>
      <c r="P44" s="86" t="s">
        <v>106</v>
      </c>
      <c r="Q44" s="36" t="s">
        <v>166</v>
      </c>
      <c r="R44" s="239" t="s">
        <v>402</v>
      </c>
      <c r="S44" s="14" t="s">
        <v>56</v>
      </c>
      <c r="T44" s="14" t="s">
        <v>56</v>
      </c>
      <c r="U44" s="14"/>
      <c r="V44" s="14"/>
    </row>
    <row r="45" spans="1:24" ht="15" customHeight="1" x14ac:dyDescent="0.25">
      <c r="A45" s="235"/>
      <c r="O45" s="36" t="s">
        <v>171</v>
      </c>
      <c r="P45" s="86" t="s">
        <v>106</v>
      </c>
      <c r="Q45" s="36" t="s">
        <v>171</v>
      </c>
      <c r="R45" s="239" t="s">
        <v>402</v>
      </c>
      <c r="S45" s="14" t="s">
        <v>57</v>
      </c>
      <c r="T45" s="14" t="s">
        <v>57</v>
      </c>
      <c r="U45" s="14" t="s">
        <v>72</v>
      </c>
      <c r="V45" s="14" t="s">
        <v>368</v>
      </c>
    </row>
    <row r="46" spans="1:24" ht="15" customHeight="1" x14ac:dyDescent="0.25">
      <c r="A46" s="235"/>
      <c r="O46" s="36" t="s">
        <v>165</v>
      </c>
      <c r="P46" s="86" t="s">
        <v>106</v>
      </c>
      <c r="Q46" s="36" t="s">
        <v>165</v>
      </c>
      <c r="R46" s="239" t="s">
        <v>424</v>
      </c>
      <c r="S46" s="14" t="s">
        <v>58</v>
      </c>
      <c r="T46" s="14" t="s">
        <v>58</v>
      </c>
      <c r="U46" s="14" t="s">
        <v>73</v>
      </c>
      <c r="V46" s="14" t="s">
        <v>397</v>
      </c>
    </row>
    <row r="47" spans="1:24" ht="15" customHeight="1" x14ac:dyDescent="0.25">
      <c r="A47" s="235"/>
      <c r="B47" s="328"/>
      <c r="C47" s="326"/>
      <c r="D47" s="328"/>
      <c r="E47" s="327"/>
      <c r="F47" s="328"/>
      <c r="G47" s="326"/>
      <c r="H47" s="328"/>
      <c r="I47" s="332"/>
      <c r="J47" s="328"/>
      <c r="K47" s="333"/>
      <c r="L47" s="326"/>
      <c r="M47" s="333"/>
      <c r="N47" s="332"/>
      <c r="O47" s="36" t="s">
        <v>161</v>
      </c>
      <c r="P47" s="86" t="s">
        <v>106</v>
      </c>
      <c r="Q47" s="36" t="s">
        <v>161</v>
      </c>
      <c r="R47" s="239" t="s">
        <v>424</v>
      </c>
      <c r="S47" s="10" t="s">
        <v>59</v>
      </c>
      <c r="T47" s="10" t="s">
        <v>59</v>
      </c>
      <c r="U47" s="10"/>
      <c r="V47" s="11"/>
    </row>
    <row r="48" spans="1:24" ht="15" customHeight="1" x14ac:dyDescent="0.25">
      <c r="A48" s="235"/>
      <c r="B48" s="328"/>
      <c r="C48" s="326"/>
      <c r="D48" s="328"/>
      <c r="E48" s="327"/>
      <c r="F48" s="328"/>
      <c r="G48" s="326"/>
      <c r="H48" s="328"/>
      <c r="I48" s="332"/>
      <c r="J48" s="328"/>
      <c r="K48" s="333"/>
      <c r="L48" s="326"/>
      <c r="M48" s="333"/>
      <c r="N48" s="332"/>
      <c r="O48" s="36" t="s">
        <v>418</v>
      </c>
      <c r="P48" s="86" t="s">
        <v>106</v>
      </c>
      <c r="Q48" s="36" t="s">
        <v>418</v>
      </c>
      <c r="R48" s="239" t="s">
        <v>424</v>
      </c>
      <c r="S48" s="10" t="s">
        <v>60</v>
      </c>
      <c r="T48" s="10" t="s">
        <v>60</v>
      </c>
      <c r="U48" s="10"/>
      <c r="V48" s="11"/>
    </row>
    <row r="49" spans="1:22" ht="15" customHeight="1" x14ac:dyDescent="0.25">
      <c r="A49" s="235"/>
      <c r="B49" s="328"/>
      <c r="C49" s="326"/>
      <c r="D49" s="328"/>
      <c r="E49" s="327"/>
      <c r="F49" s="328"/>
      <c r="G49" s="326"/>
      <c r="H49" s="328"/>
      <c r="I49" s="332"/>
      <c r="J49" s="328"/>
      <c r="K49" s="333"/>
      <c r="L49" s="326"/>
      <c r="M49" s="333"/>
      <c r="N49" s="332"/>
      <c r="O49" s="36" t="s">
        <v>167</v>
      </c>
      <c r="P49" s="19" t="s">
        <v>106</v>
      </c>
      <c r="Q49" s="36" t="s">
        <v>167</v>
      </c>
      <c r="R49" s="239" t="s">
        <v>431</v>
      </c>
      <c r="S49" s="15" t="s">
        <v>61</v>
      </c>
      <c r="T49" s="15" t="s">
        <v>61</v>
      </c>
      <c r="U49" s="15"/>
      <c r="V49" s="11"/>
    </row>
    <row r="50" spans="1:22" ht="15" customHeight="1" x14ac:dyDescent="0.25">
      <c r="A50" s="235"/>
      <c r="B50" s="326"/>
      <c r="C50" s="326"/>
      <c r="D50" s="326"/>
      <c r="E50" s="327"/>
      <c r="F50" s="326"/>
      <c r="G50" s="326"/>
      <c r="H50" s="326"/>
      <c r="I50" s="332"/>
      <c r="J50" s="326"/>
      <c r="K50" s="333"/>
      <c r="L50" s="326"/>
      <c r="M50" s="333"/>
      <c r="N50" s="332"/>
      <c r="O50" s="36" t="s">
        <v>172</v>
      </c>
      <c r="P50" s="86" t="s">
        <v>107</v>
      </c>
      <c r="Q50" s="36" t="s">
        <v>172</v>
      </c>
      <c r="R50" s="132" t="s">
        <v>419</v>
      </c>
      <c r="S50" s="11" t="s">
        <v>62</v>
      </c>
      <c r="T50" s="11" t="s">
        <v>62</v>
      </c>
      <c r="U50" s="11"/>
      <c r="V50" s="11"/>
    </row>
    <row r="51" spans="1:22" ht="15" customHeight="1" x14ac:dyDescent="0.25">
      <c r="A51" s="235"/>
      <c r="B51" s="326"/>
      <c r="C51" s="326"/>
      <c r="D51" s="326"/>
      <c r="E51" s="327"/>
      <c r="F51" s="326"/>
      <c r="G51" s="326"/>
      <c r="H51" s="326"/>
      <c r="I51" s="332"/>
      <c r="J51" s="326"/>
      <c r="K51" s="333"/>
      <c r="L51" s="326"/>
      <c r="M51" s="333"/>
      <c r="N51" s="332"/>
      <c r="O51" s="36" t="s">
        <v>173</v>
      </c>
      <c r="P51" s="86" t="s">
        <v>107</v>
      </c>
      <c r="Q51" s="36" t="s">
        <v>173</v>
      </c>
      <c r="R51" s="239" t="s">
        <v>431</v>
      </c>
      <c r="S51" s="11" t="s">
        <v>63</v>
      </c>
      <c r="T51" s="11" t="s">
        <v>63</v>
      </c>
      <c r="U51" s="11"/>
      <c r="V51" s="11"/>
    </row>
    <row r="52" spans="1:22" ht="15" customHeight="1" x14ac:dyDescent="0.25">
      <c r="A52" s="235"/>
      <c r="B52" s="326"/>
      <c r="C52" s="326"/>
      <c r="D52" s="326"/>
      <c r="E52" s="327"/>
      <c r="F52" s="326"/>
      <c r="G52" s="326"/>
      <c r="H52" s="326"/>
      <c r="I52" s="332"/>
      <c r="J52" s="326"/>
      <c r="K52" s="333"/>
      <c r="L52" s="326"/>
      <c r="M52" s="333"/>
      <c r="N52" s="332"/>
      <c r="O52" s="36" t="s">
        <v>162</v>
      </c>
      <c r="P52" s="86" t="s">
        <v>107</v>
      </c>
      <c r="Q52" s="36" t="s">
        <v>162</v>
      </c>
      <c r="R52" s="239" t="s">
        <v>424</v>
      </c>
      <c r="S52" s="11" t="s">
        <v>64</v>
      </c>
      <c r="T52" s="11" t="s">
        <v>64</v>
      </c>
      <c r="U52" s="11"/>
      <c r="V52" s="11"/>
    </row>
    <row r="53" spans="1:22" ht="15" customHeight="1" x14ac:dyDescent="0.25">
      <c r="A53" s="235"/>
      <c r="B53" s="326"/>
      <c r="C53" s="326"/>
      <c r="D53" s="326"/>
      <c r="E53" s="327"/>
      <c r="F53" s="326"/>
      <c r="G53" s="326"/>
      <c r="H53" s="326"/>
      <c r="I53" s="332"/>
      <c r="J53" s="326"/>
      <c r="K53" s="333"/>
      <c r="L53" s="326"/>
      <c r="M53" s="333"/>
      <c r="N53" s="332"/>
      <c r="O53" s="36" t="s">
        <v>404</v>
      </c>
      <c r="P53" s="86" t="s">
        <v>107</v>
      </c>
      <c r="Q53" s="36" t="s">
        <v>404</v>
      </c>
      <c r="R53" s="239" t="s">
        <v>424</v>
      </c>
      <c r="S53" s="11" t="s">
        <v>65</v>
      </c>
      <c r="T53" s="11" t="s">
        <v>65</v>
      </c>
      <c r="U53" s="11" t="s">
        <v>484</v>
      </c>
      <c r="V53" s="11" t="s">
        <v>398</v>
      </c>
    </row>
    <row r="54" spans="1:22" ht="15" customHeight="1" x14ac:dyDescent="0.25">
      <c r="A54" s="235"/>
      <c r="B54" s="328"/>
      <c r="C54" s="326"/>
      <c r="D54" s="328"/>
      <c r="E54" s="327"/>
      <c r="F54" s="328"/>
      <c r="G54" s="326"/>
      <c r="H54" s="328"/>
      <c r="I54" s="332"/>
      <c r="J54" s="328"/>
      <c r="K54" s="333"/>
      <c r="L54" s="326"/>
      <c r="M54" s="333"/>
      <c r="N54" s="332"/>
      <c r="O54" s="36" t="s">
        <v>175</v>
      </c>
      <c r="P54" s="86" t="s">
        <v>107</v>
      </c>
      <c r="Q54" s="36" t="s">
        <v>175</v>
      </c>
      <c r="R54" s="239" t="s">
        <v>424</v>
      </c>
      <c r="S54" s="10" t="s">
        <v>66</v>
      </c>
      <c r="T54" s="10" t="s">
        <v>66</v>
      </c>
      <c r="U54" s="10" t="s">
        <v>81</v>
      </c>
      <c r="V54" s="11" t="s">
        <v>399</v>
      </c>
    </row>
    <row r="55" spans="1:22" ht="15" customHeight="1" x14ac:dyDescent="0.25">
      <c r="A55" s="235"/>
      <c r="O55" s="36" t="s">
        <v>168</v>
      </c>
      <c r="P55" s="86" t="s">
        <v>107</v>
      </c>
      <c r="Q55" s="36" t="s">
        <v>168</v>
      </c>
      <c r="R55" s="239" t="s">
        <v>424</v>
      </c>
      <c r="S55" s="10" t="s">
        <v>67</v>
      </c>
      <c r="T55" s="10" t="s">
        <v>67</v>
      </c>
      <c r="U55" s="15" t="s">
        <v>468</v>
      </c>
      <c r="V55" s="11" t="s">
        <v>20</v>
      </c>
    </row>
    <row r="56" spans="1:22" ht="15" customHeight="1" x14ac:dyDescent="0.25">
      <c r="A56" s="235"/>
      <c r="O56" s="36" t="s">
        <v>174</v>
      </c>
      <c r="P56" s="86" t="s">
        <v>107</v>
      </c>
      <c r="Q56" s="36" t="s">
        <v>174</v>
      </c>
      <c r="R56" s="239" t="s">
        <v>402</v>
      </c>
      <c r="S56" s="11" t="s">
        <v>68</v>
      </c>
      <c r="T56" s="11" t="s">
        <v>68</v>
      </c>
      <c r="U56" s="11" t="s">
        <v>469</v>
      </c>
      <c r="V56" s="11" t="s">
        <v>20</v>
      </c>
    </row>
    <row r="57" spans="1:22" ht="15" customHeight="1" x14ac:dyDescent="0.25">
      <c r="A57" s="235"/>
      <c r="O57" s="36" t="s">
        <v>170</v>
      </c>
      <c r="P57" s="18" t="s">
        <v>108</v>
      </c>
      <c r="Q57" s="36" t="s">
        <v>170</v>
      </c>
      <c r="R57" s="239" t="s">
        <v>402</v>
      </c>
      <c r="S57" s="11" t="s">
        <v>69</v>
      </c>
      <c r="T57" s="11" t="s">
        <v>69</v>
      </c>
      <c r="U57" s="11" t="s">
        <v>470</v>
      </c>
      <c r="V57" s="11" t="s">
        <v>20</v>
      </c>
    </row>
    <row r="58" spans="1:22" ht="15" customHeight="1" x14ac:dyDescent="0.25">
      <c r="A58" s="235"/>
      <c r="O58" s="36" t="s">
        <v>169</v>
      </c>
      <c r="P58" s="86" t="s">
        <v>109</v>
      </c>
      <c r="Q58" s="36" t="s">
        <v>169</v>
      </c>
      <c r="R58" s="239" t="s">
        <v>402</v>
      </c>
      <c r="S58" s="11" t="s">
        <v>70</v>
      </c>
      <c r="T58" s="11" t="s">
        <v>70</v>
      </c>
      <c r="U58" s="11" t="s">
        <v>478</v>
      </c>
      <c r="V58" s="11" t="s">
        <v>20</v>
      </c>
    </row>
    <row r="59" spans="1:22" ht="15" customHeight="1" x14ac:dyDescent="0.25">
      <c r="A59" s="235"/>
      <c r="O59" s="36" t="s">
        <v>420</v>
      </c>
      <c r="P59" s="86" t="s">
        <v>110</v>
      </c>
      <c r="Q59" s="36" t="s">
        <v>420</v>
      </c>
      <c r="R59" s="132" t="s">
        <v>410</v>
      </c>
      <c r="S59" s="11" t="s">
        <v>71</v>
      </c>
      <c r="T59" s="11" t="s">
        <v>71</v>
      </c>
      <c r="U59" s="11" t="s">
        <v>471</v>
      </c>
      <c r="V59" s="11" t="s">
        <v>20</v>
      </c>
    </row>
    <row r="60" spans="1:22" ht="15" customHeight="1" x14ac:dyDescent="0.25">
      <c r="A60" s="235"/>
      <c r="O60" s="36" t="s">
        <v>176</v>
      </c>
      <c r="P60" s="86" t="s">
        <v>110</v>
      </c>
      <c r="Q60" s="36" t="s">
        <v>176</v>
      </c>
      <c r="R60" s="239" t="s">
        <v>424</v>
      </c>
      <c r="S60" s="14" t="s">
        <v>72</v>
      </c>
      <c r="T60" s="14" t="s">
        <v>72</v>
      </c>
      <c r="U60" s="14" t="s">
        <v>453</v>
      </c>
      <c r="V60" s="11" t="s">
        <v>20</v>
      </c>
    </row>
    <row r="61" spans="1:22" ht="15" customHeight="1" x14ac:dyDescent="0.25">
      <c r="A61" s="235"/>
      <c r="S61" s="14" t="s">
        <v>73</v>
      </c>
      <c r="T61" s="14" t="s">
        <v>73</v>
      </c>
      <c r="U61" s="14" t="s">
        <v>454</v>
      </c>
      <c r="V61" s="11" t="s">
        <v>20</v>
      </c>
    </row>
    <row r="62" spans="1:22" ht="15" customHeight="1" x14ac:dyDescent="0.25">
      <c r="A62" s="235"/>
      <c r="S62" s="11" t="s">
        <v>236</v>
      </c>
      <c r="T62" s="11" t="s">
        <v>236</v>
      </c>
      <c r="U62" s="11" t="s">
        <v>455</v>
      </c>
      <c r="V62" s="11" t="s">
        <v>20</v>
      </c>
    </row>
    <row r="63" spans="1:22" ht="15" customHeight="1" x14ac:dyDescent="0.25">
      <c r="A63" s="235"/>
      <c r="O63" s="36"/>
      <c r="P63" s="86"/>
      <c r="Q63" s="36"/>
      <c r="R63" s="87"/>
      <c r="S63" s="14" t="s">
        <v>74</v>
      </c>
      <c r="T63" s="14" t="s">
        <v>74</v>
      </c>
      <c r="U63" s="14" t="s">
        <v>380</v>
      </c>
      <c r="V63" s="11" t="s">
        <v>400</v>
      </c>
    </row>
    <row r="64" spans="1:22" ht="15" customHeight="1" x14ac:dyDescent="0.25">
      <c r="A64" s="235"/>
      <c r="S64" s="14" t="s">
        <v>75</v>
      </c>
      <c r="T64" s="14" t="s">
        <v>75</v>
      </c>
      <c r="U64" s="14" t="s">
        <v>405</v>
      </c>
      <c r="V64" s="14" t="s">
        <v>401</v>
      </c>
    </row>
    <row r="65" spans="1:22" ht="15" customHeight="1" x14ac:dyDescent="0.25">
      <c r="A65" s="235"/>
      <c r="B65" s="326"/>
      <c r="C65" s="326"/>
      <c r="D65" s="326"/>
      <c r="E65" s="327"/>
      <c r="F65" s="326"/>
      <c r="G65" s="326"/>
      <c r="H65" s="326"/>
      <c r="I65" s="332"/>
      <c r="J65" s="326"/>
      <c r="K65" s="333"/>
      <c r="L65" s="326"/>
      <c r="M65" s="333"/>
      <c r="N65" s="332"/>
      <c r="O65" s="36"/>
      <c r="P65" s="86"/>
      <c r="Q65" s="36"/>
      <c r="R65" s="87"/>
      <c r="S65" s="11" t="s">
        <v>76</v>
      </c>
      <c r="T65" s="11" t="s">
        <v>76</v>
      </c>
      <c r="U65" s="11"/>
      <c r="V65" s="11"/>
    </row>
    <row r="66" spans="1:22" ht="15" customHeight="1" x14ac:dyDescent="0.25">
      <c r="A66" s="235"/>
      <c r="B66" s="326"/>
      <c r="C66" s="334"/>
      <c r="D66" s="326"/>
      <c r="E66" s="334"/>
      <c r="F66" s="326"/>
      <c r="G66" s="334"/>
      <c r="H66" s="326"/>
      <c r="I66" s="339"/>
      <c r="J66" s="326"/>
      <c r="K66" s="339"/>
      <c r="L66" s="334"/>
      <c r="M66" s="339"/>
      <c r="N66" s="339"/>
      <c r="O66" s="260"/>
      <c r="P66" s="295"/>
      <c r="Q66" s="260" t="s">
        <v>422</v>
      </c>
      <c r="R66" s="83" t="s">
        <v>403</v>
      </c>
      <c r="S66" s="14" t="s">
        <v>77</v>
      </c>
      <c r="T66" s="14" t="s">
        <v>77</v>
      </c>
      <c r="U66" s="14"/>
      <c r="V66" s="11"/>
    </row>
    <row r="67" spans="1:22" ht="15" customHeight="1" x14ac:dyDescent="0.25">
      <c r="A67" s="235"/>
      <c r="B67" s="328"/>
      <c r="C67" s="334"/>
      <c r="D67" s="328"/>
      <c r="E67" s="334"/>
      <c r="F67" s="328"/>
      <c r="G67" s="334"/>
      <c r="H67" s="328"/>
      <c r="I67" s="339"/>
      <c r="J67" s="328"/>
      <c r="K67" s="339"/>
      <c r="L67" s="334"/>
      <c r="M67" s="339"/>
      <c r="N67" s="339"/>
      <c r="O67" s="260"/>
      <c r="P67" s="295"/>
      <c r="Q67" s="260" t="s">
        <v>421</v>
      </c>
      <c r="R67" s="83" t="s">
        <v>403</v>
      </c>
      <c r="S67" s="10" t="s">
        <v>484</v>
      </c>
      <c r="T67" s="10" t="s">
        <v>484</v>
      </c>
      <c r="U67" s="10"/>
      <c r="V67" s="11"/>
    </row>
    <row r="68" spans="1:22" ht="15" customHeight="1" x14ac:dyDescent="0.25">
      <c r="A68" s="235"/>
      <c r="B68" s="11"/>
      <c r="C68" s="11"/>
      <c r="D68" s="11"/>
      <c r="F68" s="11"/>
      <c r="G68" s="11"/>
      <c r="H68" s="11"/>
      <c r="I68" s="14"/>
      <c r="J68" s="14"/>
      <c r="K68" s="260"/>
      <c r="L68" s="18"/>
      <c r="N68" s="13"/>
      <c r="S68" s="11" t="s">
        <v>78</v>
      </c>
      <c r="T68" s="11" t="s">
        <v>78</v>
      </c>
      <c r="U68" s="15"/>
      <c r="V68" s="345"/>
    </row>
    <row r="69" spans="1:22" ht="15" customHeight="1" x14ac:dyDescent="0.25">
      <c r="A69" s="235"/>
      <c r="B69" s="11"/>
      <c r="C69" s="11"/>
      <c r="D69" s="11"/>
      <c r="F69" s="11"/>
      <c r="G69" s="11"/>
      <c r="H69" s="11"/>
      <c r="I69" s="14"/>
      <c r="J69" s="14"/>
      <c r="K69" s="14"/>
      <c r="L69" s="13"/>
      <c r="S69" s="11" t="s">
        <v>79</v>
      </c>
      <c r="T69" s="11" t="s">
        <v>79</v>
      </c>
      <c r="U69" s="343"/>
      <c r="V69" s="340"/>
    </row>
    <row r="70" spans="1:22" ht="15" customHeight="1" x14ac:dyDescent="0.25">
      <c r="A70" s="235"/>
      <c r="B70" s="11"/>
      <c r="C70" s="11"/>
      <c r="D70" s="11"/>
      <c r="F70" s="11"/>
      <c r="G70" s="11"/>
      <c r="H70" s="11"/>
      <c r="I70" s="14"/>
      <c r="J70" s="14"/>
      <c r="K70" s="14"/>
      <c r="S70" s="11" t="s">
        <v>80</v>
      </c>
      <c r="T70" s="11" t="s">
        <v>80</v>
      </c>
      <c r="U70" s="340"/>
      <c r="V70" s="340"/>
    </row>
    <row r="71" spans="1:22" ht="15" customHeight="1" x14ac:dyDescent="0.25">
      <c r="A71" s="235"/>
      <c r="B71" s="11"/>
      <c r="C71" s="11"/>
      <c r="D71" s="11"/>
      <c r="F71" s="11"/>
      <c r="G71" s="11"/>
      <c r="H71" s="11"/>
      <c r="I71" s="14"/>
      <c r="J71" s="14"/>
      <c r="K71" s="14"/>
      <c r="S71" s="11" t="s">
        <v>81</v>
      </c>
      <c r="T71" s="11" t="s">
        <v>81</v>
      </c>
      <c r="U71" s="11" t="s">
        <v>444</v>
      </c>
      <c r="V71" s="21" t="s">
        <v>447</v>
      </c>
    </row>
    <row r="72" spans="1:22" ht="15" customHeight="1" x14ac:dyDescent="0.25">
      <c r="A72" s="235"/>
      <c r="B72" s="11"/>
      <c r="C72" s="11"/>
      <c r="D72" s="11"/>
      <c r="F72" s="11"/>
      <c r="G72" s="11"/>
      <c r="H72" s="11"/>
      <c r="I72" s="14"/>
      <c r="J72" s="14"/>
      <c r="K72" s="14"/>
      <c r="S72" s="11" t="s">
        <v>82</v>
      </c>
      <c r="T72" s="11" t="s">
        <v>82</v>
      </c>
      <c r="U72" s="10" t="s">
        <v>378</v>
      </c>
      <c r="V72" s="21" t="s">
        <v>385</v>
      </c>
    </row>
    <row r="73" spans="1:22" ht="15" customHeight="1" x14ac:dyDescent="0.25">
      <c r="A73" s="235"/>
      <c r="B73" s="11"/>
      <c r="C73" s="11"/>
      <c r="D73" s="11"/>
      <c r="F73" s="11"/>
      <c r="G73" s="11"/>
      <c r="H73" s="11"/>
      <c r="I73" s="14"/>
      <c r="J73" s="14"/>
      <c r="K73" s="14"/>
      <c r="S73" s="11" t="s">
        <v>83</v>
      </c>
      <c r="T73" s="11" t="s">
        <v>83</v>
      </c>
      <c r="U73" s="10" t="s">
        <v>32</v>
      </c>
      <c r="V73" s="21" t="s">
        <v>389</v>
      </c>
    </row>
    <row r="74" spans="1:22" ht="15" customHeight="1" x14ac:dyDescent="0.25">
      <c r="A74" s="235"/>
      <c r="B74" s="11"/>
      <c r="C74" s="11"/>
      <c r="D74" s="11"/>
      <c r="F74" s="11"/>
      <c r="G74" s="11"/>
      <c r="H74" s="11"/>
      <c r="I74" s="14"/>
      <c r="J74" s="14"/>
      <c r="K74" s="14"/>
      <c r="S74" s="14" t="s">
        <v>84</v>
      </c>
      <c r="T74" s="14" t="s">
        <v>84</v>
      </c>
      <c r="U74" s="11" t="s">
        <v>472</v>
      </c>
      <c r="V74" s="11" t="s">
        <v>474</v>
      </c>
    </row>
    <row r="75" spans="1:22" ht="15" customHeight="1" x14ac:dyDescent="0.25">
      <c r="A75" s="235"/>
      <c r="B75" s="11"/>
      <c r="C75" s="11"/>
      <c r="D75" s="11"/>
      <c r="F75" s="11"/>
      <c r="G75" s="11"/>
      <c r="H75" s="11"/>
      <c r="I75" s="14"/>
      <c r="J75" s="14"/>
      <c r="K75" s="14"/>
      <c r="S75" s="14"/>
      <c r="T75" s="14"/>
      <c r="U75" s="10" t="s">
        <v>451</v>
      </c>
      <c r="V75" s="21" t="s">
        <v>395</v>
      </c>
    </row>
    <row r="76" spans="1:22" ht="15" customHeight="1" x14ac:dyDescent="0.25">
      <c r="A76" s="235"/>
      <c r="B76" s="11"/>
      <c r="C76" s="11"/>
      <c r="D76" s="11"/>
      <c r="F76" s="11"/>
      <c r="G76" s="11"/>
      <c r="H76" s="11"/>
      <c r="I76" s="14"/>
      <c r="J76" s="14"/>
      <c r="K76" s="14"/>
      <c r="S76" s="14"/>
      <c r="T76" s="14"/>
      <c r="U76" s="14" t="s">
        <v>47</v>
      </c>
      <c r="V76" s="231" t="s">
        <v>392</v>
      </c>
    </row>
    <row r="77" spans="1:22" ht="15" customHeight="1" x14ac:dyDescent="0.25">
      <c r="A77" s="235"/>
      <c r="B77" s="326"/>
      <c r="C77" s="326"/>
      <c r="D77" s="11"/>
      <c r="F77" s="326"/>
      <c r="G77" s="327"/>
      <c r="H77" s="11"/>
      <c r="K77" s="14"/>
      <c r="S77" s="14" t="s">
        <v>85</v>
      </c>
      <c r="T77" s="14" t="s">
        <v>85</v>
      </c>
      <c r="U77" s="341"/>
      <c r="V77" s="342"/>
    </row>
    <row r="78" spans="1:22" x14ac:dyDescent="0.25">
      <c r="A78" s="235"/>
      <c r="B78" s="11" t="s">
        <v>444</v>
      </c>
      <c r="C78" s="11" t="s">
        <v>381</v>
      </c>
      <c r="D78" s="11"/>
      <c r="F78" s="14" t="s">
        <v>444</v>
      </c>
      <c r="G78" s="11" t="s">
        <v>447</v>
      </c>
      <c r="H78" s="14"/>
      <c r="S78" s="14" t="s">
        <v>86</v>
      </c>
      <c r="T78" s="14" t="s">
        <v>86</v>
      </c>
    </row>
    <row r="79" spans="1:22" x14ac:dyDescent="0.25">
      <c r="A79" s="235"/>
      <c r="B79" s="326"/>
      <c r="C79" s="326"/>
      <c r="D79" s="11"/>
      <c r="F79" s="326"/>
      <c r="G79" s="327"/>
      <c r="H79" s="14"/>
      <c r="S79" s="11" t="s">
        <v>87</v>
      </c>
      <c r="T79" s="11" t="s">
        <v>87</v>
      </c>
      <c r="U79" s="11" t="s">
        <v>444</v>
      </c>
      <c r="V79" s="12" t="s">
        <v>460</v>
      </c>
    </row>
    <row r="80" spans="1:22" x14ac:dyDescent="0.25">
      <c r="A80" s="235"/>
      <c r="B80" s="11" t="s">
        <v>378</v>
      </c>
      <c r="C80" s="11" t="s">
        <v>407</v>
      </c>
      <c r="D80" s="11"/>
      <c r="F80" s="14" t="s">
        <v>378</v>
      </c>
      <c r="G80" s="11" t="s">
        <v>386</v>
      </c>
      <c r="H80" s="14"/>
      <c r="S80" s="11" t="s">
        <v>88</v>
      </c>
      <c r="T80" s="11" t="s">
        <v>88</v>
      </c>
      <c r="U80" s="10" t="s">
        <v>378</v>
      </c>
      <c r="V80" s="17" t="s">
        <v>113</v>
      </c>
    </row>
    <row r="81" spans="1:22" x14ac:dyDescent="0.25">
      <c r="A81" s="235"/>
      <c r="B81" s="326"/>
      <c r="C81" s="326"/>
      <c r="D81" s="11"/>
      <c r="F81" s="326"/>
      <c r="G81" s="327"/>
      <c r="H81" s="11"/>
      <c r="I81" s="14"/>
      <c r="J81" s="14"/>
      <c r="S81" s="11" t="s">
        <v>89</v>
      </c>
      <c r="T81" s="11" t="s">
        <v>89</v>
      </c>
      <c r="U81" s="343"/>
      <c r="V81" s="344"/>
    </row>
    <row r="82" spans="1:22" x14ac:dyDescent="0.25">
      <c r="A82" s="235"/>
      <c r="B82" s="326"/>
      <c r="C82" s="326"/>
      <c r="D82" s="11"/>
      <c r="F82" s="326"/>
      <c r="G82" s="327"/>
      <c r="H82" s="11"/>
      <c r="I82" s="14"/>
      <c r="J82" s="14"/>
      <c r="K82" s="14"/>
      <c r="S82" s="11" t="s">
        <v>90</v>
      </c>
      <c r="T82" s="11" t="s">
        <v>90</v>
      </c>
      <c r="U82" s="10"/>
      <c r="V82" s="17"/>
    </row>
    <row r="83" spans="1:22" x14ac:dyDescent="0.25">
      <c r="A83" s="235"/>
      <c r="B83" s="11"/>
      <c r="C83" s="11"/>
      <c r="D83" s="11"/>
      <c r="F83" s="326"/>
      <c r="G83" s="327"/>
      <c r="H83" s="11"/>
      <c r="K83" s="14"/>
      <c r="S83" s="11" t="s">
        <v>91</v>
      </c>
      <c r="T83" s="11" t="s">
        <v>91</v>
      </c>
    </row>
    <row r="84" spans="1:22" x14ac:dyDescent="0.25">
      <c r="A84" s="235"/>
      <c r="B84" s="11"/>
      <c r="C84" s="11"/>
      <c r="D84" s="11"/>
      <c r="F84" s="11"/>
      <c r="G84" s="11"/>
      <c r="H84" s="11"/>
      <c r="I84" s="14"/>
      <c r="J84" s="14"/>
      <c r="S84" s="11" t="s">
        <v>114</v>
      </c>
      <c r="T84" s="11" t="s">
        <v>114</v>
      </c>
    </row>
    <row r="85" spans="1:22" x14ac:dyDescent="0.25">
      <c r="A85" s="235"/>
      <c r="B85" s="326"/>
      <c r="C85" s="335"/>
      <c r="D85" s="8"/>
      <c r="F85" s="326"/>
      <c r="G85" s="327"/>
      <c r="H85" s="11"/>
      <c r="K85" s="14"/>
      <c r="S85" s="11" t="s">
        <v>115</v>
      </c>
      <c r="T85" s="11" t="s">
        <v>115</v>
      </c>
    </row>
    <row r="86" spans="1:22" x14ac:dyDescent="0.25">
      <c r="A86" s="235"/>
      <c r="B86" s="11" t="s">
        <v>444</v>
      </c>
      <c r="C86" s="8" t="s">
        <v>449</v>
      </c>
      <c r="D86" s="8"/>
      <c r="F86" s="11" t="s">
        <v>444</v>
      </c>
      <c r="G86" s="261" t="s">
        <v>121</v>
      </c>
      <c r="H86" s="11"/>
      <c r="S86" s="11" t="s">
        <v>116</v>
      </c>
      <c r="T86" s="11" t="s">
        <v>116</v>
      </c>
    </row>
    <row r="87" spans="1:22" x14ac:dyDescent="0.25">
      <c r="A87" s="235"/>
      <c r="B87" s="326"/>
      <c r="C87" s="335"/>
      <c r="D87" s="8"/>
      <c r="F87" s="326"/>
      <c r="G87" s="327"/>
      <c r="H87" s="11"/>
      <c r="S87" s="11" t="s">
        <v>117</v>
      </c>
      <c r="T87" s="11" t="s">
        <v>117</v>
      </c>
    </row>
    <row r="88" spans="1:22" x14ac:dyDescent="0.25">
      <c r="A88" s="235"/>
      <c r="B88" s="11" t="s">
        <v>378</v>
      </c>
      <c r="C88" s="8" t="s">
        <v>384</v>
      </c>
      <c r="D88" s="8"/>
      <c r="F88" s="11" t="s">
        <v>378</v>
      </c>
      <c r="G88" s="231" t="s">
        <v>113</v>
      </c>
      <c r="H88" s="11"/>
      <c r="S88" s="14" t="s">
        <v>118</v>
      </c>
      <c r="T88" s="14" t="s">
        <v>118</v>
      </c>
    </row>
    <row r="89" spans="1:22" x14ac:dyDescent="0.25">
      <c r="A89" s="235"/>
      <c r="B89" s="326"/>
      <c r="C89" s="335"/>
      <c r="D89" s="8"/>
      <c r="F89" s="326"/>
      <c r="G89" s="334"/>
      <c r="H89" s="11"/>
    </row>
    <row r="90" spans="1:22" x14ac:dyDescent="0.25">
      <c r="A90" s="235"/>
      <c r="B90" s="326"/>
      <c r="C90" s="335"/>
      <c r="D90" s="8"/>
      <c r="F90" s="326"/>
      <c r="G90" s="334"/>
      <c r="H90" s="14"/>
    </row>
    <row r="91" spans="1:22" x14ac:dyDescent="0.25">
      <c r="A91" s="367"/>
      <c r="B91" s="237"/>
      <c r="F91" s="13"/>
      <c r="G91" s="13"/>
      <c r="H91" s="13"/>
      <c r="S91" s="13"/>
      <c r="T91" s="13"/>
    </row>
    <row r="92" spans="1:22" x14ac:dyDescent="0.25">
      <c r="A92" s="368"/>
      <c r="B92" s="230"/>
      <c r="C92" s="232"/>
      <c r="D92" s="232"/>
      <c r="F92" s="1"/>
      <c r="G92" s="1"/>
    </row>
    <row r="93" spans="1:22" x14ac:dyDescent="0.25">
      <c r="A93" s="368"/>
      <c r="B93" s="230"/>
      <c r="C93" s="11"/>
      <c r="D93" s="11"/>
      <c r="F93" s="1"/>
      <c r="G93" s="1"/>
    </row>
    <row r="94" spans="1:22" x14ac:dyDescent="0.25">
      <c r="A94" s="369"/>
      <c r="B94" s="238"/>
      <c r="C94" s="233"/>
      <c r="D94" s="233"/>
      <c r="F94" s="7"/>
      <c r="G94" s="21"/>
    </row>
    <row r="95" spans="1:22" x14ac:dyDescent="0.25">
      <c r="A95" s="235"/>
      <c r="B95" s="11"/>
      <c r="C95" s="233"/>
      <c r="D95" s="233"/>
      <c r="F95" s="10"/>
      <c r="G95" s="21"/>
    </row>
    <row r="98" spans="1:27" x14ac:dyDescent="0.25">
      <c r="A98" s="368"/>
      <c r="B98" s="230"/>
      <c r="C98" s="234"/>
      <c r="D98" s="234"/>
      <c r="F98" s="1"/>
    </row>
    <row r="99" spans="1:27" x14ac:dyDescent="0.25">
      <c r="A99" s="368"/>
      <c r="B99" s="230"/>
      <c r="C99" s="233"/>
      <c r="D99" s="233"/>
      <c r="F99" s="1"/>
    </row>
    <row r="100" spans="1:27" x14ac:dyDescent="0.25">
      <c r="A100" s="369"/>
      <c r="B100" s="238"/>
      <c r="C100" s="233"/>
      <c r="D100" s="233"/>
      <c r="F100" s="7"/>
      <c r="G100" s="17"/>
    </row>
    <row r="101" spans="1:27" x14ac:dyDescent="0.25">
      <c r="A101" s="235"/>
      <c r="B101" s="11"/>
      <c r="C101" s="233"/>
      <c r="D101" s="233"/>
      <c r="F101" s="10"/>
      <c r="G101" s="17"/>
    </row>
    <row r="103" spans="1:27" ht="52.5" x14ac:dyDescent="0.25">
      <c r="U103" s="484" t="s">
        <v>656</v>
      </c>
      <c r="V103" s="373">
        <v>1</v>
      </c>
      <c r="W103" s="265" t="s">
        <v>604</v>
      </c>
      <c r="X103" s="374" t="s">
        <v>617</v>
      </c>
      <c r="Y103" s="265" t="s">
        <v>630</v>
      </c>
      <c r="Z103" s="265" t="s">
        <v>643</v>
      </c>
      <c r="AA103" s="265"/>
    </row>
    <row r="104" spans="1:27" ht="52.5" x14ac:dyDescent="0.25">
      <c r="U104" s="484"/>
      <c r="V104" s="375">
        <v>2</v>
      </c>
      <c r="W104" s="265" t="s">
        <v>605</v>
      </c>
      <c r="X104" s="374" t="s">
        <v>618</v>
      </c>
      <c r="Y104" s="265" t="s">
        <v>631</v>
      </c>
      <c r="Z104" s="265" t="s">
        <v>644</v>
      </c>
      <c r="AA104" s="265"/>
    </row>
    <row r="105" spans="1:27" ht="63" x14ac:dyDescent="0.25">
      <c r="U105" s="484"/>
      <c r="V105" s="373">
        <v>3</v>
      </c>
      <c r="W105" s="265" t="s">
        <v>606</v>
      </c>
      <c r="X105" s="374" t="s">
        <v>619</v>
      </c>
      <c r="Y105" s="265" t="s">
        <v>632</v>
      </c>
      <c r="Z105" s="265" t="s">
        <v>645</v>
      </c>
      <c r="AA105" s="265"/>
    </row>
    <row r="106" spans="1:27" ht="52.5" x14ac:dyDescent="0.25">
      <c r="U106" s="484"/>
      <c r="V106" s="375">
        <v>4</v>
      </c>
      <c r="W106" s="265" t="s">
        <v>607</v>
      </c>
      <c r="X106" s="374" t="s">
        <v>620</v>
      </c>
      <c r="Y106" s="265" t="s">
        <v>633</v>
      </c>
      <c r="Z106" s="265" t="s">
        <v>646</v>
      </c>
      <c r="AA106" s="265"/>
    </row>
    <row r="107" spans="1:27" ht="54.95" customHeight="1" x14ac:dyDescent="0.25">
      <c r="V107" s="373">
        <v>5</v>
      </c>
      <c r="W107" s="265"/>
      <c r="X107" s="374"/>
      <c r="Y107" s="265"/>
      <c r="Z107" s="265"/>
      <c r="AA107" s="265"/>
    </row>
    <row r="108" spans="1:27" ht="63" x14ac:dyDescent="0.25">
      <c r="U108" s="485" t="s">
        <v>657</v>
      </c>
      <c r="V108" s="375">
        <v>6</v>
      </c>
      <c r="W108" s="265" t="s">
        <v>608</v>
      </c>
      <c r="X108" s="374" t="s">
        <v>621</v>
      </c>
      <c r="Y108" s="265" t="s">
        <v>634</v>
      </c>
      <c r="Z108" s="265" t="s">
        <v>647</v>
      </c>
      <c r="AA108" s="265"/>
    </row>
    <row r="109" spans="1:27" ht="63" x14ac:dyDescent="0.25">
      <c r="U109" s="485"/>
      <c r="V109" s="373">
        <v>7</v>
      </c>
      <c r="W109" s="265" t="s">
        <v>609</v>
      </c>
      <c r="X109" s="374" t="s">
        <v>622</v>
      </c>
      <c r="Y109" s="265" t="s">
        <v>635</v>
      </c>
      <c r="Z109" s="265" t="s">
        <v>648</v>
      </c>
      <c r="AA109" s="265"/>
    </row>
    <row r="110" spans="1:27" ht="52.5" x14ac:dyDescent="0.25">
      <c r="U110" s="485"/>
      <c r="V110" s="375">
        <v>8</v>
      </c>
      <c r="W110" s="265" t="s">
        <v>610</v>
      </c>
      <c r="X110" s="374" t="s">
        <v>623</v>
      </c>
      <c r="Y110" s="265" t="s">
        <v>636</v>
      </c>
      <c r="Z110" s="265" t="s">
        <v>649</v>
      </c>
      <c r="AA110" s="265"/>
    </row>
    <row r="111" spans="1:27" ht="52.5" x14ac:dyDescent="0.25">
      <c r="U111" s="485"/>
      <c r="V111" s="373">
        <v>9</v>
      </c>
      <c r="W111" s="265" t="s">
        <v>611</v>
      </c>
      <c r="X111" s="374" t="s">
        <v>624</v>
      </c>
      <c r="Y111" s="265" t="s">
        <v>637</v>
      </c>
      <c r="Z111" s="265" t="s">
        <v>650</v>
      </c>
      <c r="AA111" s="265"/>
    </row>
    <row r="112" spans="1:27" ht="52.5" x14ac:dyDescent="0.25">
      <c r="U112" s="485"/>
      <c r="V112" s="375">
        <v>10</v>
      </c>
      <c r="W112" s="265" t="s">
        <v>612</v>
      </c>
      <c r="X112" s="374" t="s">
        <v>625</v>
      </c>
      <c r="Y112" s="265" t="s">
        <v>638</v>
      </c>
      <c r="Z112" s="265" t="s">
        <v>651</v>
      </c>
      <c r="AA112" s="265"/>
    </row>
    <row r="113" spans="21:27" ht="52.5" x14ac:dyDescent="0.25">
      <c r="U113" s="485"/>
      <c r="V113" s="373">
        <v>11</v>
      </c>
      <c r="W113" s="265" t="s">
        <v>613</v>
      </c>
      <c r="X113" s="374" t="s">
        <v>626</v>
      </c>
      <c r="Y113" s="265" t="s">
        <v>639</v>
      </c>
      <c r="Z113" s="265" t="s">
        <v>652</v>
      </c>
      <c r="AA113" s="265"/>
    </row>
    <row r="114" spans="21:27" ht="73.5" x14ac:dyDescent="0.25">
      <c r="U114" s="485"/>
      <c r="V114" s="375">
        <v>12</v>
      </c>
      <c r="W114" s="265" t="s">
        <v>614</v>
      </c>
      <c r="X114" s="374" t="s">
        <v>627</v>
      </c>
      <c r="Y114" s="265" t="s">
        <v>640</v>
      </c>
      <c r="Z114" s="265" t="s">
        <v>653</v>
      </c>
      <c r="AA114" s="265"/>
    </row>
    <row r="115" spans="21:27" ht="63" x14ac:dyDescent="0.25">
      <c r="U115" s="485"/>
      <c r="V115" s="373">
        <v>13</v>
      </c>
      <c r="W115" s="265" t="s">
        <v>615</v>
      </c>
      <c r="X115" s="374" t="s">
        <v>628</v>
      </c>
      <c r="Y115" s="265" t="s">
        <v>641</v>
      </c>
      <c r="Z115" s="265" t="s">
        <v>654</v>
      </c>
      <c r="AA115" s="265"/>
    </row>
    <row r="116" spans="21:27" ht="63" x14ac:dyDescent="0.25">
      <c r="U116" s="485"/>
      <c r="V116" s="375">
        <v>14</v>
      </c>
      <c r="W116" s="265" t="s">
        <v>616</v>
      </c>
      <c r="X116" s="374" t="s">
        <v>629</v>
      </c>
      <c r="Y116" s="265" t="s">
        <v>642</v>
      </c>
      <c r="Z116" s="265" t="s">
        <v>655</v>
      </c>
      <c r="AA116" s="265"/>
    </row>
    <row r="117" spans="21:27" ht="54.95" customHeight="1" x14ac:dyDescent="0.25">
      <c r="V117" s="373">
        <v>15</v>
      </c>
      <c r="W117" s="265"/>
      <c r="X117" s="374"/>
      <c r="Y117" s="265"/>
      <c r="Z117" s="265"/>
      <c r="AA117" s="265"/>
    </row>
    <row r="118" spans="21:27" ht="58.5" customHeight="1" x14ac:dyDescent="0.25">
      <c r="V118" s="375">
        <v>16</v>
      </c>
      <c r="W118" s="265"/>
      <c r="X118" s="374"/>
      <c r="Y118" s="265"/>
      <c r="Z118" s="265"/>
      <c r="AA118" s="265"/>
    </row>
    <row r="119" spans="21:27" ht="58.5" customHeight="1" x14ac:dyDescent="0.25">
      <c r="V119" s="373">
        <v>17</v>
      </c>
      <c r="W119" s="265"/>
      <c r="X119" s="374"/>
      <c r="Y119" s="265"/>
      <c r="Z119" s="265"/>
      <c r="AA119" s="265"/>
    </row>
    <row r="120" spans="21:27" ht="58.5" customHeight="1" x14ac:dyDescent="0.25">
      <c r="V120" s="373">
        <v>18</v>
      </c>
      <c r="W120" s="265"/>
      <c r="X120" s="374"/>
      <c r="Y120" s="265"/>
      <c r="Z120" s="265"/>
      <c r="AA120" s="265"/>
    </row>
    <row r="121" spans="21:27" ht="58.5" customHeight="1" x14ac:dyDescent="0.25">
      <c r="V121" s="373">
        <v>19</v>
      </c>
      <c r="W121" s="265"/>
      <c r="X121" s="374"/>
      <c r="Y121" s="265"/>
      <c r="Z121" s="265"/>
      <c r="AA121" s="265"/>
    </row>
    <row r="122" spans="21:27" ht="22.5" x14ac:dyDescent="0.25">
      <c r="V122" s="373">
        <v>20</v>
      </c>
      <c r="W122" s="365"/>
      <c r="X122" s="374"/>
      <c r="Y122" s="365"/>
      <c r="Z122" s="365"/>
      <c r="AA122" s="265"/>
    </row>
    <row r="123" spans="21:27" ht="22.5" x14ac:dyDescent="0.25">
      <c r="V123" s="373">
        <v>21</v>
      </c>
      <c r="W123" s="365"/>
      <c r="X123" s="374"/>
      <c r="Y123" s="365"/>
      <c r="Z123" s="365"/>
      <c r="AA123" s="265"/>
    </row>
    <row r="124" spans="21:27" ht="52.5" x14ac:dyDescent="0.25">
      <c r="U124" s="483"/>
      <c r="V124" s="373">
        <v>22</v>
      </c>
      <c r="W124" s="365" t="s">
        <v>564</v>
      </c>
      <c r="X124" s="374" t="s">
        <v>488</v>
      </c>
      <c r="Y124" s="365" t="s">
        <v>568</v>
      </c>
      <c r="Z124" s="365" t="s">
        <v>564</v>
      </c>
      <c r="AA124" s="265" t="s">
        <v>582</v>
      </c>
    </row>
    <row r="125" spans="21:27" ht="43.5" x14ac:dyDescent="0.25">
      <c r="U125" s="483"/>
      <c r="V125" s="373">
        <v>23</v>
      </c>
      <c r="W125" s="365" t="s">
        <v>565</v>
      </c>
      <c r="X125" s="374" t="s">
        <v>487</v>
      </c>
      <c r="Y125" s="365" t="s">
        <v>569</v>
      </c>
      <c r="Z125" s="365" t="s">
        <v>581</v>
      </c>
      <c r="AA125" s="265" t="s">
        <v>603</v>
      </c>
    </row>
    <row r="126" spans="21:27" ht="52.5" x14ac:dyDescent="0.25">
      <c r="U126" s="483"/>
      <c r="V126" s="373">
        <v>24</v>
      </c>
      <c r="W126" s="365" t="s">
        <v>566</v>
      </c>
      <c r="X126" s="376" t="s">
        <v>486</v>
      </c>
      <c r="Y126" s="365" t="s">
        <v>570</v>
      </c>
      <c r="Z126" s="365" t="s">
        <v>566</v>
      </c>
      <c r="AA126" s="265" t="s">
        <v>583</v>
      </c>
    </row>
    <row r="127" spans="21:27" ht="52.5" x14ac:dyDescent="0.25">
      <c r="U127" s="483"/>
      <c r="V127" s="373">
        <v>25</v>
      </c>
      <c r="W127" s="365" t="s">
        <v>567</v>
      </c>
      <c r="X127" s="372" t="s">
        <v>485</v>
      </c>
      <c r="Y127" s="365" t="s">
        <v>571</v>
      </c>
      <c r="Z127" s="365" t="s">
        <v>567</v>
      </c>
      <c r="AA127" s="265" t="s">
        <v>584</v>
      </c>
    </row>
    <row r="128" spans="21:27" ht="63" x14ac:dyDescent="0.25">
      <c r="V128" s="373">
        <v>26</v>
      </c>
      <c r="W128" s="446" t="s">
        <v>525</v>
      </c>
      <c r="X128" s="444" t="s">
        <v>527</v>
      </c>
      <c r="Y128" s="365" t="s">
        <v>537</v>
      </c>
      <c r="Z128" s="365" t="s">
        <v>580</v>
      </c>
      <c r="AA128" s="265" t="s">
        <v>526</v>
      </c>
    </row>
    <row r="129" spans="22:27" ht="52.5" x14ac:dyDescent="0.25">
      <c r="V129" s="373">
        <v>27</v>
      </c>
      <c r="W129" s="365" t="s">
        <v>524</v>
      </c>
      <c r="X129" s="444" t="s">
        <v>528</v>
      </c>
      <c r="Y129" s="365" t="s">
        <v>538</v>
      </c>
      <c r="Z129" s="365" t="s">
        <v>579</v>
      </c>
      <c r="AA129" s="265" t="s">
        <v>539</v>
      </c>
    </row>
    <row r="130" spans="22:27" ht="52.5" x14ac:dyDescent="0.25">
      <c r="V130" s="373">
        <v>28</v>
      </c>
      <c r="W130" s="365" t="s">
        <v>523</v>
      </c>
      <c r="X130" s="447" t="s">
        <v>529</v>
      </c>
      <c r="Y130" s="365" t="s">
        <v>536</v>
      </c>
      <c r="Z130" s="365" t="s">
        <v>578</v>
      </c>
      <c r="AA130" s="265" t="s">
        <v>540</v>
      </c>
    </row>
    <row r="131" spans="22:27" ht="52.5" x14ac:dyDescent="0.25">
      <c r="V131" s="373">
        <v>29</v>
      </c>
      <c r="W131" s="365" t="s">
        <v>522</v>
      </c>
      <c r="X131" s="444" t="s">
        <v>530</v>
      </c>
      <c r="Y131" s="365" t="s">
        <v>541</v>
      </c>
      <c r="Z131" s="365" t="s">
        <v>577</v>
      </c>
      <c r="AA131" s="265" t="s">
        <v>542</v>
      </c>
    </row>
    <row r="132" spans="22:27" ht="63" x14ac:dyDescent="0.25">
      <c r="V132" s="373">
        <v>30</v>
      </c>
      <c r="W132" s="365" t="s">
        <v>521</v>
      </c>
      <c r="X132" s="445" t="s">
        <v>531</v>
      </c>
      <c r="Y132" s="365" t="s">
        <v>543</v>
      </c>
      <c r="Z132" s="265" t="s">
        <v>576</v>
      </c>
      <c r="AA132" s="265" t="s">
        <v>544</v>
      </c>
    </row>
    <row r="133" spans="22:27" ht="63" x14ac:dyDescent="0.25">
      <c r="V133" s="373">
        <v>31</v>
      </c>
      <c r="W133" s="458" t="s">
        <v>516</v>
      </c>
      <c r="X133" s="445" t="s">
        <v>532</v>
      </c>
      <c r="Y133" s="365" t="s">
        <v>517</v>
      </c>
      <c r="Z133" s="365" t="s">
        <v>575</v>
      </c>
      <c r="AA133" s="265" t="s">
        <v>518</v>
      </c>
    </row>
    <row r="134" spans="22:27" ht="63" x14ac:dyDescent="0.25">
      <c r="V134" s="373">
        <v>32</v>
      </c>
      <c r="W134" s="365" t="s">
        <v>520</v>
      </c>
      <c r="X134" s="445" t="s">
        <v>533</v>
      </c>
      <c r="Y134" s="365" t="s">
        <v>545</v>
      </c>
      <c r="Z134" s="365" t="s">
        <v>574</v>
      </c>
      <c r="AA134" s="265" t="s">
        <v>546</v>
      </c>
    </row>
    <row r="135" spans="22:27" ht="52.5" x14ac:dyDescent="0.25">
      <c r="V135" s="373">
        <v>33</v>
      </c>
      <c r="W135" s="365" t="s">
        <v>519</v>
      </c>
      <c r="X135" s="448" t="s">
        <v>534</v>
      </c>
      <c r="Y135" s="365" t="s">
        <v>547</v>
      </c>
      <c r="Z135" s="365" t="s">
        <v>573</v>
      </c>
      <c r="AA135" s="265" t="s">
        <v>548</v>
      </c>
    </row>
    <row r="136" spans="22:27" ht="63" x14ac:dyDescent="0.25">
      <c r="V136" s="373">
        <v>34</v>
      </c>
      <c r="W136" s="458" t="s">
        <v>513</v>
      </c>
      <c r="X136" s="448" t="s">
        <v>535</v>
      </c>
      <c r="Y136" s="365" t="s">
        <v>515</v>
      </c>
      <c r="Z136" s="365" t="s">
        <v>572</v>
      </c>
      <c r="AA136" s="265" t="s">
        <v>514</v>
      </c>
    </row>
  </sheetData>
  <mergeCells count="3">
    <mergeCell ref="U124:U127"/>
    <mergeCell ref="U103:U106"/>
    <mergeCell ref="U108:U116"/>
  </mergeCells>
  <phoneticPr fontId="103" type="noConversion"/>
  <pageMargins left="0.70866141732283472" right="0.70866141732283472" top="0.74803149606299213" bottom="0.74803149606299213" header="0.31496062992125984" footer="0.31496062992125984"/>
  <pageSetup paperSize="256" scale="95" orientation="portrait" horizont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61</vt:i4>
      </vt:variant>
      <vt:variant>
        <vt:lpstr>Named Ranges</vt:lpstr>
      </vt:variant>
      <vt:variant>
        <vt:i4>33</vt:i4>
      </vt:variant>
    </vt:vector>
  </HeadingPairs>
  <TitlesOfParts>
    <vt:vector size="94" baseType="lpstr">
      <vt:lpstr>Terbilang1</vt:lpstr>
      <vt:lpstr>Terbilang2</vt:lpstr>
      <vt:lpstr>Terbilang3</vt:lpstr>
      <vt:lpstr>Terbilang4</vt:lpstr>
      <vt:lpstr>Terbilang5</vt:lpstr>
      <vt:lpstr>Terbilang6</vt:lpstr>
      <vt:lpstr>Terbilang7</vt:lpstr>
      <vt:lpstr>Terbilang8</vt:lpstr>
      <vt:lpstr>DATABASE</vt:lpstr>
      <vt:lpstr>PARAF</vt:lpstr>
      <vt:lpstr>SPT</vt:lpstr>
      <vt:lpstr>SPD1</vt:lpstr>
      <vt:lpstr>SPD2</vt:lpstr>
      <vt:lpstr>SPD3</vt:lpstr>
      <vt:lpstr>SPD4</vt:lpstr>
      <vt:lpstr>SPD5</vt:lpstr>
      <vt:lpstr>SPD6</vt:lpstr>
      <vt:lpstr>SPD7</vt:lpstr>
      <vt:lpstr>SPD8</vt:lpstr>
      <vt:lpstr>SPD</vt:lpstr>
      <vt:lpstr>SPD (2)</vt:lpstr>
      <vt:lpstr>RBPD1</vt:lpstr>
      <vt:lpstr>RBPD2</vt:lpstr>
      <vt:lpstr>RBPD3</vt:lpstr>
      <vt:lpstr>RBPD4</vt:lpstr>
      <vt:lpstr>RBPD5</vt:lpstr>
      <vt:lpstr>RBPD6</vt:lpstr>
      <vt:lpstr>RBPD7</vt:lpstr>
      <vt:lpstr>RBPD8</vt:lpstr>
      <vt:lpstr>RBPD5 (2)</vt:lpstr>
      <vt:lpstr>RBPD5 (3)</vt:lpstr>
      <vt:lpstr>KWT1</vt:lpstr>
      <vt:lpstr>KWT2</vt:lpstr>
      <vt:lpstr>KWT3</vt:lpstr>
      <vt:lpstr>KWT4</vt:lpstr>
      <vt:lpstr>KWT5</vt:lpstr>
      <vt:lpstr>KWT6</vt:lpstr>
      <vt:lpstr>KWT7</vt:lpstr>
      <vt:lpstr>KWT8</vt:lpstr>
      <vt:lpstr>KWT5 (2)</vt:lpstr>
      <vt:lpstr>KWT5 (3)</vt:lpstr>
      <vt:lpstr>DPR1</vt:lpstr>
      <vt:lpstr>DPR2</vt:lpstr>
      <vt:lpstr>DPR3</vt:lpstr>
      <vt:lpstr>DPR4</vt:lpstr>
      <vt:lpstr>DPR5</vt:lpstr>
      <vt:lpstr>DPR6</vt:lpstr>
      <vt:lpstr>DPR7</vt:lpstr>
      <vt:lpstr>DPR8</vt:lpstr>
      <vt:lpstr>DPR5 (2)</vt:lpstr>
      <vt:lpstr>DPR5 (3)</vt:lpstr>
      <vt:lpstr>SP1</vt:lpstr>
      <vt:lpstr>SP2</vt:lpstr>
      <vt:lpstr>SP3</vt:lpstr>
      <vt:lpstr>SP4</vt:lpstr>
      <vt:lpstr>SP5</vt:lpstr>
      <vt:lpstr>SP5 (2)</vt:lpstr>
      <vt:lpstr>SP5 (3)</vt:lpstr>
      <vt:lpstr>SP6</vt:lpstr>
      <vt:lpstr>SP7</vt:lpstr>
      <vt:lpstr>SP8</vt:lpstr>
      <vt:lpstr>DATABASE!Print_Area</vt:lpstr>
      <vt:lpstr>'KWT1'!Print_Area</vt:lpstr>
      <vt:lpstr>RBPD1!Print_Area</vt:lpstr>
      <vt:lpstr>RBPD2!Print_Area</vt:lpstr>
      <vt:lpstr>RBPD3!Print_Area</vt:lpstr>
      <vt:lpstr>RBPD4!Print_Area</vt:lpstr>
      <vt:lpstr>RBPD5!Print_Area</vt:lpstr>
      <vt:lpstr>'RBPD5 (2)'!Print_Area</vt:lpstr>
      <vt:lpstr>'RBPD5 (3)'!Print_Area</vt:lpstr>
      <vt:lpstr>RBPD6!Print_Area</vt:lpstr>
      <vt:lpstr>RBPD7!Print_Area</vt:lpstr>
      <vt:lpstr>RBPD8!Print_Area</vt:lpstr>
      <vt:lpstr>'SP1'!Print_Area</vt:lpstr>
      <vt:lpstr>'SP2'!Print_Area</vt:lpstr>
      <vt:lpstr>'SP3'!Print_Area</vt:lpstr>
      <vt:lpstr>'SP4'!Print_Area</vt:lpstr>
      <vt:lpstr>'SP5'!Print_Area</vt:lpstr>
      <vt:lpstr>'SP5 (2)'!Print_Area</vt:lpstr>
      <vt:lpstr>'SP5 (3)'!Print_Area</vt:lpstr>
      <vt:lpstr>'SP6'!Print_Area</vt:lpstr>
      <vt:lpstr>'SP7'!Print_Area</vt:lpstr>
      <vt:lpstr>'SP8'!Print_Area</vt:lpstr>
      <vt:lpstr>SPD!Print_Area</vt:lpstr>
      <vt:lpstr>'SPD (2)'!Print_Area</vt:lpstr>
      <vt:lpstr>'SPD1'!Print_Area</vt:lpstr>
      <vt:lpstr>'SPD2'!Print_Area</vt:lpstr>
      <vt:lpstr>'SPD3'!Print_Area</vt:lpstr>
      <vt:lpstr>'SPD4'!Print_Area</vt:lpstr>
      <vt:lpstr>'SPD5'!Print_Area</vt:lpstr>
      <vt:lpstr>'SPD6'!Print_Area</vt:lpstr>
      <vt:lpstr>'SPD7'!Print_Area</vt:lpstr>
      <vt:lpstr>'SPD8'!Print_Area</vt:lpstr>
      <vt:lpstr>SPT!Print_Area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My Asus</dc:creator>
  <cp:lastModifiedBy>KPHP BERAU UTARA</cp:lastModifiedBy>
  <cp:lastPrinted>2022-03-18T01:56:33Z</cp:lastPrinted>
  <dcterms:created xsi:type="dcterms:W3CDTF">2015-08-24T05:17:58Z</dcterms:created>
  <dcterms:modified xsi:type="dcterms:W3CDTF">2022-03-18T03:30:47Z</dcterms:modified>
</cp:coreProperties>
</file>