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24226"/>
  <mc:AlternateContent xmlns:mc="http://schemas.openxmlformats.org/markup-compatibility/2006">
    <mc:Choice Requires="x15">
      <x15ac:absPath xmlns:x15ac="http://schemas.microsoft.com/office/spreadsheetml/2010/11/ac" url="G:\WORK WORK WORK\3 - PROJECT\7. Techzone Sales - Excel\"/>
    </mc:Choice>
  </mc:AlternateContent>
  <xr:revisionPtr revIDLastSave="0" documentId="13_ncr:1_{D538383D-FB83-4780-B4B0-2F3FC2A0F797}" xr6:coauthVersionLast="47" xr6:coauthVersionMax="47" xr10:uidLastSave="{00000000-0000-0000-0000-000000000000}"/>
  <bookViews>
    <workbookView xWindow="-120" yWindow="-120" windowWidth="20730" windowHeight="11160" activeTab="4" xr2:uid="{00000000-000D-0000-FFFF-FFFF00000000}"/>
  </bookViews>
  <sheets>
    <sheet name="Dashboard" sheetId="8" r:id="rId1"/>
    <sheet name="Summary Pages" sheetId="9" r:id="rId2"/>
    <sheet name="Pivot Analysis" sheetId="6" r:id="rId3"/>
    <sheet name="Rumus_Manual" sheetId="7" r:id="rId4"/>
    <sheet name="Sales_Data" sheetId="1" r:id="rId5"/>
    <sheet name="Product_List" sheetId="2" r:id="rId6"/>
    <sheet name="Salesperson_List" sheetId="3" r:id="rId7"/>
    <sheet name="Sales_Data(Raw)" sheetId="11" r:id="rId8"/>
  </sheets>
  <definedNames>
    <definedName name="_xlnm._FilterDatabase" localSheetId="2" hidden="1">'Pivot Analysis'!$A$83:$B$83</definedName>
    <definedName name="_xlnm._FilterDatabase" localSheetId="5" hidden="1">Product_List!$A$1:$C$21</definedName>
    <definedName name="_xlnm._FilterDatabase" localSheetId="3" hidden="1">Rumus_Manual!$A$4:$B$4</definedName>
    <definedName name="_xlchart.v1.0" hidden="1">'Pivot Analysis'!$D$78:$D$82</definedName>
    <definedName name="_xlchart.v1.1" hidden="1">'Pivot Analysis'!$E$78:$E$82</definedName>
    <definedName name="_xlchart.v1.2" hidden="1">'Pivot Analysis'!$D$78:$D$82</definedName>
    <definedName name="_xlchart.v1.3" hidden="1">'Pivot Analysis'!$E$78:$E$82</definedName>
    <definedName name="_xlchart.v1.4" hidden="1">'Pivot Analysis'!$D$78:$D$82</definedName>
    <definedName name="_xlchart.v1.5" hidden="1">'Pivot Analysis'!$E$78:$E$82</definedName>
    <definedName name="_xlchart.v1.6" hidden="1">'Pivot Analysis'!$D$78:$D$82</definedName>
    <definedName name="_xlchart.v1.7" hidden="1">'Pivot Analysis'!$E$78:$E$82</definedName>
    <definedName name="_xlchart.v1.8" hidden="1">'Pivot Analysis'!$D$78:$D$82</definedName>
    <definedName name="_xlchart.v1.9" hidden="1">'Pivot Analysis'!$E$78:$E$82</definedName>
    <definedName name="_xlcn.WorksheetConnection_TechZone_Sales_Data.xlsxdata1" hidden="1">data[]</definedName>
    <definedName name="_xlcn.WorksheetConnection_TechZone_Sales_Data.xlsxTable11" hidden="1">Table1</definedName>
    <definedName name="Slicer_Category">#N/A</definedName>
    <definedName name="Slicer_Months1">#N/A</definedName>
    <definedName name="Slicer_Sales_Name">#N/A</definedName>
  </definedNames>
  <calcPr calcId="191029"/>
  <pivotCaches>
    <pivotCache cacheId="16" r:id="rId9"/>
  </pivotCaches>
  <fileRecoveryPr repairLoad="1"/>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TechZone_Sales_Data.xlsx!Table1"/>
          <x15:modelTable id="data" name="data" connection="WorksheetConnection_TechZone_Sales_Data.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9" l="1"/>
  <c r="D79" i="6"/>
  <c r="D80" i="6"/>
  <c r="D81" i="6"/>
  <c r="D82" i="6"/>
  <c r="D78" i="6"/>
  <c r="C5" i="9"/>
  <c r="C3" i="9"/>
  <c r="C4" i="9"/>
  <c r="E78" i="6"/>
  <c r="E80" i="6"/>
  <c r="E79" i="6"/>
  <c r="E81" i="6"/>
  <c r="E82" i="6"/>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2" i="1"/>
  <c r="F24" i="7" l="1"/>
  <c r="F20" i="7"/>
  <c r="F16" i="7"/>
  <c r="F8" i="7"/>
  <c r="F15" i="7"/>
  <c r="F21" i="7"/>
  <c r="F17" i="7"/>
  <c r="F23" i="7"/>
  <c r="F19" i="7"/>
  <c r="F22" i="7"/>
  <c r="F18" i="7"/>
  <c r="F5" i="7"/>
  <c r="F6" i="7"/>
  <c r="F7" i="7"/>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2" i="1"/>
  <c r="K3" i="1"/>
  <c r="K4" i="1"/>
  <c r="K5" i="1"/>
  <c r="K6" i="1"/>
  <c r="K7" i="1"/>
  <c r="K8" i="1"/>
  <c r="K9" i="1"/>
  <c r="K10" i="1"/>
  <c r="K11" i="1"/>
  <c r="K12" i="1"/>
  <c r="K13" i="1"/>
  <c r="K14" i="1"/>
  <c r="K15" i="1"/>
  <c r="K16" i="1"/>
  <c r="K17" i="1"/>
  <c r="K18" i="1"/>
  <c r="G16" i="7" s="1"/>
  <c r="K19" i="1"/>
  <c r="K20" i="1"/>
  <c r="K21" i="1"/>
  <c r="K22" i="1"/>
  <c r="K23" i="1"/>
  <c r="G15" i="7" s="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2" i="1"/>
  <c r="J16" i="7" l="1"/>
  <c r="G22" i="7"/>
  <c r="G21" i="7"/>
  <c r="J13" i="7"/>
  <c r="J14" i="7"/>
  <c r="G17" i="7"/>
  <c r="J15" i="7"/>
  <c r="J17" i="7"/>
  <c r="G24" i="7"/>
  <c r="G19" i="7"/>
  <c r="J5" i="7" a="1"/>
  <c r="J5" i="7" s="1"/>
  <c r="J7" i="7" a="1"/>
  <c r="J7" i="7" s="1"/>
  <c r="G23" i="7"/>
  <c r="J6" i="7" a="1"/>
  <c r="J6" i="7" s="1"/>
  <c r="G18" i="7"/>
  <c r="B9" i="7"/>
  <c r="B8" i="7"/>
  <c r="B5" i="7"/>
  <c r="B21" i="7"/>
  <c r="B7" i="7"/>
  <c r="B17" i="7"/>
  <c r="B11" i="7"/>
  <c r="B19" i="7"/>
  <c r="B6" i="7"/>
  <c r="B15" i="7"/>
  <c r="B18" i="7"/>
  <c r="B24" i="7"/>
  <c r="B23" i="7"/>
  <c r="B12" i="7"/>
  <c r="B10" i="7"/>
  <c r="B16" i="7"/>
  <c r="B22" i="7"/>
  <c r="B13" i="7"/>
  <c r="B14" i="7"/>
  <c r="B20" i="7"/>
  <c r="G20" i="7"/>
  <c r="F9" i="7"/>
  <c r="B29" i="7" l="1"/>
  <c r="A29" i="7" s="1"/>
  <c r="B32" i="7"/>
  <c r="A32" i="7" s="1"/>
  <c r="B28" i="7"/>
  <c r="A28" i="7" s="1"/>
  <c r="B31" i="7"/>
  <c r="A31" i="7" s="1"/>
  <c r="B30" i="7"/>
  <c r="A30"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45B44B-A5FB-4AFC-8EF7-40A38E1C39CB}"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F97B151A-CEB5-4678-9381-7A819D603768}" name="WorksheetConnection_TechZone_Sales_Data.xlsx!data" type="102" refreshedVersion="7" minRefreshableVersion="5">
    <extLst>
      <ext xmlns:x15="http://schemas.microsoft.com/office/spreadsheetml/2010/11/main" uri="{DE250136-89BD-433C-8126-D09CA5730AF9}">
        <x15:connection id="data">
          <x15:rangePr sourceName="_xlcn.WorksheetConnection_TechZone_Sales_Data.xlsxdata1"/>
        </x15:connection>
      </ext>
    </extLst>
  </connection>
  <connection id="3" xr16:uid="{F2557B72-13D7-43E7-B7FF-48D87D4F86FA}" name="WorksheetConnection_TechZone_Sales_Data.xlsx!Table1" type="102" refreshedVersion="7" minRefreshableVersion="5">
    <extLst>
      <ext xmlns:x15="http://schemas.microsoft.com/office/spreadsheetml/2010/11/main" uri="{DE250136-89BD-433C-8126-D09CA5730AF9}">
        <x15:connection id="Table1">
          <x15:rangePr sourceName="_xlcn.WorksheetConnection_TechZone_Sales_Data.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<sst xmlns="http://schemas.openxmlformats.org/spreadsheetml/2006/main" count="6240" uniqueCount="867">
  <si>
    <t>Order_ID</t>
  </si>
  <si>
    <t>Date</t>
  </si>
  <si>
    <t>Product_ID</t>
  </si>
  <si>
    <t>Salesperson_ID</t>
  </si>
  <si>
    <t>Quantity</t>
  </si>
  <si>
    <t>Unit_Price</t>
  </si>
  <si>
    <t>Region</t>
  </si>
  <si>
    <t>ORD0001</t>
  </si>
  <si>
    <t>ORD0002</t>
  </si>
  <si>
    <t>ORD0003</t>
  </si>
  <si>
    <t>ORD0004</t>
  </si>
  <si>
    <t>ORD0005</t>
  </si>
  <si>
    <t>ORD0006</t>
  </si>
  <si>
    <t>ORD0007</t>
  </si>
  <si>
    <t>ORD0008</t>
  </si>
  <si>
    <t>ORD0009</t>
  </si>
  <si>
    <t>ORD0010</t>
  </si>
  <si>
    <t>ORD0011</t>
  </si>
  <si>
    <t>ORD0012</t>
  </si>
  <si>
    <t>ORD0013</t>
  </si>
  <si>
    <t>ORD0014</t>
  </si>
  <si>
    <t>ORD0015</t>
  </si>
  <si>
    <t>ORD0016</t>
  </si>
  <si>
    <t>ORD0017</t>
  </si>
  <si>
    <t>ORD0018</t>
  </si>
  <si>
    <t>ORD0019</t>
  </si>
  <si>
    <t>ORD0020</t>
  </si>
  <si>
    <t>ORD0021</t>
  </si>
  <si>
    <t>ORD0022</t>
  </si>
  <si>
    <t>ORD0023</t>
  </si>
  <si>
    <t>ORD0024</t>
  </si>
  <si>
    <t>ORD0025</t>
  </si>
  <si>
    <t>ORD0026</t>
  </si>
  <si>
    <t>ORD0027</t>
  </si>
  <si>
    <t>ORD0028</t>
  </si>
  <si>
    <t>ORD0029</t>
  </si>
  <si>
    <t>ORD0030</t>
  </si>
  <si>
    <t>ORD0031</t>
  </si>
  <si>
    <t>ORD0032</t>
  </si>
  <si>
    <t>ORD0033</t>
  </si>
  <si>
    <t>ORD0034</t>
  </si>
  <si>
    <t>ORD0035</t>
  </si>
  <si>
    <t>ORD0036</t>
  </si>
  <si>
    <t>ORD0037</t>
  </si>
  <si>
    <t>ORD0038</t>
  </si>
  <si>
    <t>ORD0039</t>
  </si>
  <si>
    <t>ORD0040</t>
  </si>
  <si>
    <t>ORD0041</t>
  </si>
  <si>
    <t>ORD0042</t>
  </si>
  <si>
    <t>ORD0043</t>
  </si>
  <si>
    <t>ORD0044</t>
  </si>
  <si>
    <t>ORD0045</t>
  </si>
  <si>
    <t>ORD0046</t>
  </si>
  <si>
    <t>ORD0047</t>
  </si>
  <si>
    <t>ORD0048</t>
  </si>
  <si>
    <t>ORD0049</t>
  </si>
  <si>
    <t>ORD0050</t>
  </si>
  <si>
    <t>ORD0051</t>
  </si>
  <si>
    <t>ORD0052</t>
  </si>
  <si>
    <t>ORD0053</t>
  </si>
  <si>
    <t>ORD0054</t>
  </si>
  <si>
    <t>ORD0055</t>
  </si>
  <si>
    <t>ORD0056</t>
  </si>
  <si>
    <t>ORD0057</t>
  </si>
  <si>
    <t>ORD0058</t>
  </si>
  <si>
    <t>ORD0059</t>
  </si>
  <si>
    <t>ORD0060</t>
  </si>
  <si>
    <t>ORD0061</t>
  </si>
  <si>
    <t>ORD0062</t>
  </si>
  <si>
    <t>ORD0063</t>
  </si>
  <si>
    <t>ORD0064</t>
  </si>
  <si>
    <t>ORD0065</t>
  </si>
  <si>
    <t>ORD0066</t>
  </si>
  <si>
    <t>ORD0067</t>
  </si>
  <si>
    <t>ORD0068</t>
  </si>
  <si>
    <t>ORD0069</t>
  </si>
  <si>
    <t>ORD0070</t>
  </si>
  <si>
    <t>ORD0071</t>
  </si>
  <si>
    <t>ORD0072</t>
  </si>
  <si>
    <t>ORD0073</t>
  </si>
  <si>
    <t>ORD0074</t>
  </si>
  <si>
    <t>ORD0075</t>
  </si>
  <si>
    <t>ORD0076</t>
  </si>
  <si>
    <t>ORD0077</t>
  </si>
  <si>
    <t>ORD0078</t>
  </si>
  <si>
    <t>ORD0079</t>
  </si>
  <si>
    <t>ORD0080</t>
  </si>
  <si>
    <t>ORD0081</t>
  </si>
  <si>
    <t>ORD0082</t>
  </si>
  <si>
    <t>ORD0083</t>
  </si>
  <si>
    <t>ORD0084</t>
  </si>
  <si>
    <t>ORD0085</t>
  </si>
  <si>
    <t>ORD0086</t>
  </si>
  <si>
    <t>ORD0087</t>
  </si>
  <si>
    <t>ORD0088</t>
  </si>
  <si>
    <t>ORD0089</t>
  </si>
  <si>
    <t>ORD0090</t>
  </si>
  <si>
    <t>ORD0091</t>
  </si>
  <si>
    <t>ORD0092</t>
  </si>
  <si>
    <t>ORD0093</t>
  </si>
  <si>
    <t>ORD0094</t>
  </si>
  <si>
    <t>ORD0095</t>
  </si>
  <si>
    <t>ORD0096</t>
  </si>
  <si>
    <t>ORD0097</t>
  </si>
  <si>
    <t>ORD0098</t>
  </si>
  <si>
    <t>ORD0099</t>
  </si>
  <si>
    <t>ORD0100</t>
  </si>
  <si>
    <t>ORD0101</t>
  </si>
  <si>
    <t>ORD0102</t>
  </si>
  <si>
    <t>ORD0103</t>
  </si>
  <si>
    <t>ORD0104</t>
  </si>
  <si>
    <t>ORD0105</t>
  </si>
  <si>
    <t>ORD0106</t>
  </si>
  <si>
    <t>ORD0107</t>
  </si>
  <si>
    <t>ORD0108</t>
  </si>
  <si>
    <t>ORD0109</t>
  </si>
  <si>
    <t>ORD0110</t>
  </si>
  <si>
    <t>ORD0111</t>
  </si>
  <si>
    <t>ORD0112</t>
  </si>
  <si>
    <t>ORD0113</t>
  </si>
  <si>
    <t>ORD0114</t>
  </si>
  <si>
    <t>ORD0115</t>
  </si>
  <si>
    <t>ORD0116</t>
  </si>
  <si>
    <t>ORD0117</t>
  </si>
  <si>
    <t>ORD0118</t>
  </si>
  <si>
    <t>ORD0119</t>
  </si>
  <si>
    <t>ORD0120</t>
  </si>
  <si>
    <t>ORD0121</t>
  </si>
  <si>
    <t>ORD0122</t>
  </si>
  <si>
    <t>ORD0123</t>
  </si>
  <si>
    <t>ORD0124</t>
  </si>
  <si>
    <t>ORD0125</t>
  </si>
  <si>
    <t>ORD0126</t>
  </si>
  <si>
    <t>ORD0127</t>
  </si>
  <si>
    <t>ORD0128</t>
  </si>
  <si>
    <t>ORD0129</t>
  </si>
  <si>
    <t>ORD0130</t>
  </si>
  <si>
    <t>ORD0131</t>
  </si>
  <si>
    <t>ORD0132</t>
  </si>
  <si>
    <t>ORD0133</t>
  </si>
  <si>
    <t>ORD0134</t>
  </si>
  <si>
    <t>ORD0135</t>
  </si>
  <si>
    <t>ORD0136</t>
  </si>
  <si>
    <t>ORD0137</t>
  </si>
  <si>
    <t>ORD0138</t>
  </si>
  <si>
    <t>ORD0139</t>
  </si>
  <si>
    <t>ORD0140</t>
  </si>
  <si>
    <t>ORD0141</t>
  </si>
  <si>
    <t>ORD0142</t>
  </si>
  <si>
    <t>ORD0143</t>
  </si>
  <si>
    <t>ORD0144</t>
  </si>
  <si>
    <t>ORD0145</t>
  </si>
  <si>
    <t>ORD0146</t>
  </si>
  <si>
    <t>ORD0147</t>
  </si>
  <si>
    <t>ORD0148</t>
  </si>
  <si>
    <t>ORD0149</t>
  </si>
  <si>
    <t>ORD0150</t>
  </si>
  <si>
    <t>ORD0151</t>
  </si>
  <si>
    <t>ORD0152</t>
  </si>
  <si>
    <t>ORD0153</t>
  </si>
  <si>
    <t>ORD0154</t>
  </si>
  <si>
    <t>ORD0155</t>
  </si>
  <si>
    <t>ORD0156</t>
  </si>
  <si>
    <t>ORD0157</t>
  </si>
  <si>
    <t>ORD0158</t>
  </si>
  <si>
    <t>ORD0159</t>
  </si>
  <si>
    <t>ORD0160</t>
  </si>
  <si>
    <t>ORD0161</t>
  </si>
  <si>
    <t>ORD0162</t>
  </si>
  <si>
    <t>ORD0163</t>
  </si>
  <si>
    <t>ORD0164</t>
  </si>
  <si>
    <t>ORD0165</t>
  </si>
  <si>
    <t>ORD0166</t>
  </si>
  <si>
    <t>ORD0167</t>
  </si>
  <si>
    <t>ORD0168</t>
  </si>
  <si>
    <t>ORD0169</t>
  </si>
  <si>
    <t>ORD0170</t>
  </si>
  <si>
    <t>ORD0171</t>
  </si>
  <si>
    <t>ORD0172</t>
  </si>
  <si>
    <t>ORD0173</t>
  </si>
  <si>
    <t>ORD0174</t>
  </si>
  <si>
    <t>ORD0175</t>
  </si>
  <si>
    <t>ORD0176</t>
  </si>
  <si>
    <t>ORD0177</t>
  </si>
  <si>
    <t>ORD0178</t>
  </si>
  <si>
    <t>ORD0179</t>
  </si>
  <si>
    <t>ORD0180</t>
  </si>
  <si>
    <t>ORD0181</t>
  </si>
  <si>
    <t>ORD0182</t>
  </si>
  <si>
    <t>ORD0183</t>
  </si>
  <si>
    <t>ORD0184</t>
  </si>
  <si>
    <t>ORD0185</t>
  </si>
  <si>
    <t>ORD0186</t>
  </si>
  <si>
    <t>ORD0187</t>
  </si>
  <si>
    <t>ORD0188</t>
  </si>
  <si>
    <t>ORD0189</t>
  </si>
  <si>
    <t>ORD0190</t>
  </si>
  <si>
    <t>ORD0191</t>
  </si>
  <si>
    <t>ORD0192</t>
  </si>
  <si>
    <t>ORD0193</t>
  </si>
  <si>
    <t>ORD0194</t>
  </si>
  <si>
    <t>ORD0195</t>
  </si>
  <si>
    <t>ORD0196</t>
  </si>
  <si>
    <t>ORD0197</t>
  </si>
  <si>
    <t>ORD0198</t>
  </si>
  <si>
    <t>ORD0199</t>
  </si>
  <si>
    <t>ORD0200</t>
  </si>
  <si>
    <t>ORD0201</t>
  </si>
  <si>
    <t>ORD0202</t>
  </si>
  <si>
    <t>ORD0203</t>
  </si>
  <si>
    <t>ORD0204</t>
  </si>
  <si>
    <t>ORD0205</t>
  </si>
  <si>
    <t>ORD0206</t>
  </si>
  <si>
    <t>ORD0207</t>
  </si>
  <si>
    <t>ORD0208</t>
  </si>
  <si>
    <t>ORD0209</t>
  </si>
  <si>
    <t>ORD0210</t>
  </si>
  <si>
    <t>ORD0211</t>
  </si>
  <si>
    <t>ORD0212</t>
  </si>
  <si>
    <t>ORD0213</t>
  </si>
  <si>
    <t>ORD0214</t>
  </si>
  <si>
    <t>ORD0215</t>
  </si>
  <si>
    <t>ORD0216</t>
  </si>
  <si>
    <t>ORD0217</t>
  </si>
  <si>
    <t>ORD0218</t>
  </si>
  <si>
    <t>ORD0219</t>
  </si>
  <si>
    <t>ORD0220</t>
  </si>
  <si>
    <t>ORD0221</t>
  </si>
  <si>
    <t>ORD0222</t>
  </si>
  <si>
    <t>ORD0223</t>
  </si>
  <si>
    <t>ORD0224</t>
  </si>
  <si>
    <t>ORD0225</t>
  </si>
  <si>
    <t>ORD0226</t>
  </si>
  <si>
    <t>ORD0227</t>
  </si>
  <si>
    <t>ORD0228</t>
  </si>
  <si>
    <t>ORD0229</t>
  </si>
  <si>
    <t>ORD0230</t>
  </si>
  <si>
    <t>ORD0231</t>
  </si>
  <si>
    <t>ORD0232</t>
  </si>
  <si>
    <t>ORD0233</t>
  </si>
  <si>
    <t>ORD0234</t>
  </si>
  <si>
    <t>ORD0235</t>
  </si>
  <si>
    <t>ORD0236</t>
  </si>
  <si>
    <t>ORD0237</t>
  </si>
  <si>
    <t>ORD0238</t>
  </si>
  <si>
    <t>ORD0239</t>
  </si>
  <si>
    <t>ORD0240</t>
  </si>
  <si>
    <t>ORD0241</t>
  </si>
  <si>
    <t>ORD0242</t>
  </si>
  <si>
    <t>ORD0243</t>
  </si>
  <si>
    <t>ORD0244</t>
  </si>
  <si>
    <t>ORD0245</t>
  </si>
  <si>
    <t>ORD0246</t>
  </si>
  <si>
    <t>ORD0247</t>
  </si>
  <si>
    <t>ORD0248</t>
  </si>
  <si>
    <t>ORD0249</t>
  </si>
  <si>
    <t>ORD0250</t>
  </si>
  <si>
    <t>ORD0251</t>
  </si>
  <si>
    <t>ORD0252</t>
  </si>
  <si>
    <t>ORD0253</t>
  </si>
  <si>
    <t>ORD0254</t>
  </si>
  <si>
    <t>ORD0255</t>
  </si>
  <si>
    <t>ORD0256</t>
  </si>
  <si>
    <t>ORD0257</t>
  </si>
  <si>
    <t>ORD0258</t>
  </si>
  <si>
    <t>ORD0259</t>
  </si>
  <si>
    <t>ORD0260</t>
  </si>
  <si>
    <t>ORD0261</t>
  </si>
  <si>
    <t>ORD0262</t>
  </si>
  <si>
    <t>ORD0263</t>
  </si>
  <si>
    <t>ORD0264</t>
  </si>
  <si>
    <t>ORD0265</t>
  </si>
  <si>
    <t>ORD0266</t>
  </si>
  <si>
    <t>ORD0267</t>
  </si>
  <si>
    <t>ORD0268</t>
  </si>
  <si>
    <t>ORD0269</t>
  </si>
  <si>
    <t>ORD0270</t>
  </si>
  <si>
    <t>ORD0271</t>
  </si>
  <si>
    <t>ORD0272</t>
  </si>
  <si>
    <t>ORD0273</t>
  </si>
  <si>
    <t>ORD0274</t>
  </si>
  <si>
    <t>ORD0275</t>
  </si>
  <si>
    <t>ORD0276</t>
  </si>
  <si>
    <t>ORD0277</t>
  </si>
  <si>
    <t>ORD0278</t>
  </si>
  <si>
    <t>ORD0279</t>
  </si>
  <si>
    <t>ORD0280</t>
  </si>
  <si>
    <t>ORD0281</t>
  </si>
  <si>
    <t>ORD0282</t>
  </si>
  <si>
    <t>ORD0283</t>
  </si>
  <si>
    <t>ORD0284</t>
  </si>
  <si>
    <t>ORD0285</t>
  </si>
  <si>
    <t>ORD0286</t>
  </si>
  <si>
    <t>ORD0287</t>
  </si>
  <si>
    <t>ORD0288</t>
  </si>
  <si>
    <t>ORD0289</t>
  </si>
  <si>
    <t>ORD0290</t>
  </si>
  <si>
    <t>ORD0291</t>
  </si>
  <si>
    <t>ORD0292</t>
  </si>
  <si>
    <t>ORD0293</t>
  </si>
  <si>
    <t>ORD0294</t>
  </si>
  <si>
    <t>ORD0295</t>
  </si>
  <si>
    <t>ORD0296</t>
  </si>
  <si>
    <t>ORD0297</t>
  </si>
  <si>
    <t>ORD0298</t>
  </si>
  <si>
    <t>ORD0299</t>
  </si>
  <si>
    <t>ORD0300</t>
  </si>
  <si>
    <t>ORD0301</t>
  </si>
  <si>
    <t>ORD0302</t>
  </si>
  <si>
    <t>ORD0303</t>
  </si>
  <si>
    <t>ORD0304</t>
  </si>
  <si>
    <t>ORD0305</t>
  </si>
  <si>
    <t>ORD0306</t>
  </si>
  <si>
    <t>ORD0307</t>
  </si>
  <si>
    <t>ORD0308</t>
  </si>
  <si>
    <t>ORD0309</t>
  </si>
  <si>
    <t>ORD0310</t>
  </si>
  <si>
    <t>ORD0311</t>
  </si>
  <si>
    <t>ORD0312</t>
  </si>
  <si>
    <t>ORD0313</t>
  </si>
  <si>
    <t>ORD0314</t>
  </si>
  <si>
    <t>ORD0315</t>
  </si>
  <si>
    <t>ORD0316</t>
  </si>
  <si>
    <t>ORD0317</t>
  </si>
  <si>
    <t>ORD0318</t>
  </si>
  <si>
    <t>ORD0319</t>
  </si>
  <si>
    <t>ORD0320</t>
  </si>
  <si>
    <t>ORD0321</t>
  </si>
  <si>
    <t>ORD0322</t>
  </si>
  <si>
    <t>ORD0323</t>
  </si>
  <si>
    <t>ORD0324</t>
  </si>
  <si>
    <t>ORD0325</t>
  </si>
  <si>
    <t>ORD0326</t>
  </si>
  <si>
    <t>ORD0327</t>
  </si>
  <si>
    <t>ORD0328</t>
  </si>
  <si>
    <t>ORD0329</t>
  </si>
  <si>
    <t>ORD0330</t>
  </si>
  <si>
    <t>ORD0331</t>
  </si>
  <si>
    <t>ORD0332</t>
  </si>
  <si>
    <t>ORD0333</t>
  </si>
  <si>
    <t>ORD0334</t>
  </si>
  <si>
    <t>ORD0335</t>
  </si>
  <si>
    <t>ORD0336</t>
  </si>
  <si>
    <t>ORD0337</t>
  </si>
  <si>
    <t>ORD0338</t>
  </si>
  <si>
    <t>ORD0339</t>
  </si>
  <si>
    <t>ORD0340</t>
  </si>
  <si>
    <t>ORD0341</t>
  </si>
  <si>
    <t>ORD0342</t>
  </si>
  <si>
    <t>ORD0343</t>
  </si>
  <si>
    <t>ORD0344</t>
  </si>
  <si>
    <t>ORD0345</t>
  </si>
  <si>
    <t>ORD0346</t>
  </si>
  <si>
    <t>ORD0347</t>
  </si>
  <si>
    <t>ORD0348</t>
  </si>
  <si>
    <t>ORD0349</t>
  </si>
  <si>
    <t>ORD0350</t>
  </si>
  <si>
    <t>ORD0351</t>
  </si>
  <si>
    <t>ORD0352</t>
  </si>
  <si>
    <t>ORD0353</t>
  </si>
  <si>
    <t>ORD0354</t>
  </si>
  <si>
    <t>ORD0355</t>
  </si>
  <si>
    <t>ORD0356</t>
  </si>
  <si>
    <t>ORD0357</t>
  </si>
  <si>
    <t>ORD0358</t>
  </si>
  <si>
    <t>ORD0359</t>
  </si>
  <si>
    <t>ORD0360</t>
  </si>
  <si>
    <t>ORD0361</t>
  </si>
  <si>
    <t>ORD0362</t>
  </si>
  <si>
    <t>ORD0363</t>
  </si>
  <si>
    <t>ORD0364</t>
  </si>
  <si>
    <t>ORD0365</t>
  </si>
  <si>
    <t>ORD0366</t>
  </si>
  <si>
    <t>ORD0367</t>
  </si>
  <si>
    <t>ORD0368</t>
  </si>
  <si>
    <t>ORD0369</t>
  </si>
  <si>
    <t>ORD0370</t>
  </si>
  <si>
    <t>ORD0371</t>
  </si>
  <si>
    <t>ORD0372</t>
  </si>
  <si>
    <t>ORD0373</t>
  </si>
  <si>
    <t>ORD0374</t>
  </si>
  <si>
    <t>ORD0375</t>
  </si>
  <si>
    <t>ORD0376</t>
  </si>
  <si>
    <t>ORD0377</t>
  </si>
  <si>
    <t>ORD0378</t>
  </si>
  <si>
    <t>ORD0379</t>
  </si>
  <si>
    <t>ORD0380</t>
  </si>
  <si>
    <t>ORD0381</t>
  </si>
  <si>
    <t>ORD0382</t>
  </si>
  <si>
    <t>ORD0383</t>
  </si>
  <si>
    <t>ORD0384</t>
  </si>
  <si>
    <t>ORD0385</t>
  </si>
  <si>
    <t>ORD0386</t>
  </si>
  <si>
    <t>ORD0387</t>
  </si>
  <si>
    <t>ORD0388</t>
  </si>
  <si>
    <t>ORD0389</t>
  </si>
  <si>
    <t>ORD0390</t>
  </si>
  <si>
    <t>ORD0391</t>
  </si>
  <si>
    <t>ORD0392</t>
  </si>
  <si>
    <t>ORD0393</t>
  </si>
  <si>
    <t>ORD0394</t>
  </si>
  <si>
    <t>ORD0395</t>
  </si>
  <si>
    <t>ORD0396</t>
  </si>
  <si>
    <t>ORD0397</t>
  </si>
  <si>
    <t>ORD0398</t>
  </si>
  <si>
    <t>ORD0399</t>
  </si>
  <si>
    <t>ORD0400</t>
  </si>
  <si>
    <t>ORD0401</t>
  </si>
  <si>
    <t>ORD0402</t>
  </si>
  <si>
    <t>ORD0403</t>
  </si>
  <si>
    <t>ORD0404</t>
  </si>
  <si>
    <t>ORD0405</t>
  </si>
  <si>
    <t>ORD0406</t>
  </si>
  <si>
    <t>ORD0407</t>
  </si>
  <si>
    <t>ORD0408</t>
  </si>
  <si>
    <t>ORD0409</t>
  </si>
  <si>
    <t>ORD0410</t>
  </si>
  <si>
    <t>ORD0411</t>
  </si>
  <si>
    <t>ORD0412</t>
  </si>
  <si>
    <t>ORD0413</t>
  </si>
  <si>
    <t>ORD0414</t>
  </si>
  <si>
    <t>ORD0415</t>
  </si>
  <si>
    <t>ORD0416</t>
  </si>
  <si>
    <t>ORD0417</t>
  </si>
  <si>
    <t>ORD0418</t>
  </si>
  <si>
    <t>ORD0419</t>
  </si>
  <si>
    <t>ORD0420</t>
  </si>
  <si>
    <t>ORD0421</t>
  </si>
  <si>
    <t>ORD0422</t>
  </si>
  <si>
    <t>ORD0423</t>
  </si>
  <si>
    <t>ORD0424</t>
  </si>
  <si>
    <t>ORD0425</t>
  </si>
  <si>
    <t>ORD0426</t>
  </si>
  <si>
    <t>ORD0427</t>
  </si>
  <si>
    <t>ORD0428</t>
  </si>
  <si>
    <t>ORD0429</t>
  </si>
  <si>
    <t>ORD0430</t>
  </si>
  <si>
    <t>ORD0431</t>
  </si>
  <si>
    <t>ORD0432</t>
  </si>
  <si>
    <t>ORD0433</t>
  </si>
  <si>
    <t>ORD0434</t>
  </si>
  <si>
    <t>ORD0435</t>
  </si>
  <si>
    <t>ORD0436</t>
  </si>
  <si>
    <t>ORD0437</t>
  </si>
  <si>
    <t>ORD0438</t>
  </si>
  <si>
    <t>ORD0439</t>
  </si>
  <si>
    <t>ORD0440</t>
  </si>
  <si>
    <t>ORD0441</t>
  </si>
  <si>
    <t>ORD0442</t>
  </si>
  <si>
    <t>ORD0443</t>
  </si>
  <si>
    <t>ORD0444</t>
  </si>
  <si>
    <t>ORD0445</t>
  </si>
  <si>
    <t>ORD0446</t>
  </si>
  <si>
    <t>ORD0447</t>
  </si>
  <si>
    <t>ORD0448</t>
  </si>
  <si>
    <t>ORD0449</t>
  </si>
  <si>
    <t>ORD0450</t>
  </si>
  <si>
    <t>ORD0451</t>
  </si>
  <si>
    <t>ORD0452</t>
  </si>
  <si>
    <t>ORD0453</t>
  </si>
  <si>
    <t>ORD0454</t>
  </si>
  <si>
    <t>ORD0455</t>
  </si>
  <si>
    <t>ORD0456</t>
  </si>
  <si>
    <t>ORD0457</t>
  </si>
  <si>
    <t>ORD0458</t>
  </si>
  <si>
    <t>ORD0459</t>
  </si>
  <si>
    <t>ORD0460</t>
  </si>
  <si>
    <t>ORD0461</t>
  </si>
  <si>
    <t>ORD0462</t>
  </si>
  <si>
    <t>ORD0463</t>
  </si>
  <si>
    <t>ORD0464</t>
  </si>
  <si>
    <t>ORD0465</t>
  </si>
  <si>
    <t>ORD0466</t>
  </si>
  <si>
    <t>ORD0467</t>
  </si>
  <si>
    <t>ORD0468</t>
  </si>
  <si>
    <t>ORD0469</t>
  </si>
  <si>
    <t>ORD0470</t>
  </si>
  <si>
    <t>ORD0471</t>
  </si>
  <si>
    <t>ORD0472</t>
  </si>
  <si>
    <t>ORD0473</t>
  </si>
  <si>
    <t>ORD0474</t>
  </si>
  <si>
    <t>ORD0475</t>
  </si>
  <si>
    <t>ORD0476</t>
  </si>
  <si>
    <t>ORD0477</t>
  </si>
  <si>
    <t>ORD0478</t>
  </si>
  <si>
    <t>ORD0479</t>
  </si>
  <si>
    <t>ORD0480</t>
  </si>
  <si>
    <t>ORD0481</t>
  </si>
  <si>
    <t>ORD0482</t>
  </si>
  <si>
    <t>ORD0483</t>
  </si>
  <si>
    <t>ORD0484</t>
  </si>
  <si>
    <t>ORD0485</t>
  </si>
  <si>
    <t>ORD0486</t>
  </si>
  <si>
    <t>ORD0487</t>
  </si>
  <si>
    <t>ORD0488</t>
  </si>
  <si>
    <t>ORD0489</t>
  </si>
  <si>
    <t>ORD0490</t>
  </si>
  <si>
    <t>ORD0491</t>
  </si>
  <si>
    <t>ORD0492</t>
  </si>
  <si>
    <t>ORD0493</t>
  </si>
  <si>
    <t>ORD0494</t>
  </si>
  <si>
    <t>ORD0495</t>
  </si>
  <si>
    <t>ORD0496</t>
  </si>
  <si>
    <t>ORD0497</t>
  </si>
  <si>
    <t>ORD0498</t>
  </si>
  <si>
    <t>ORD0499</t>
  </si>
  <si>
    <t>ORD0500</t>
  </si>
  <si>
    <t>ORD0501</t>
  </si>
  <si>
    <t>ORD0502</t>
  </si>
  <si>
    <t>ORD0503</t>
  </si>
  <si>
    <t>ORD0504</t>
  </si>
  <si>
    <t>ORD0505</t>
  </si>
  <si>
    <t>ORD0506</t>
  </si>
  <si>
    <t>ORD0507</t>
  </si>
  <si>
    <t>ORD0508</t>
  </si>
  <si>
    <t>ORD0509</t>
  </si>
  <si>
    <t>ORD0510</t>
  </si>
  <si>
    <t>ORD0511</t>
  </si>
  <si>
    <t>ORD0512</t>
  </si>
  <si>
    <t>ORD0513</t>
  </si>
  <si>
    <t>ORD0514</t>
  </si>
  <si>
    <t>ORD0515</t>
  </si>
  <si>
    <t>ORD0516</t>
  </si>
  <si>
    <t>ORD0517</t>
  </si>
  <si>
    <t>ORD0518</t>
  </si>
  <si>
    <t>ORD0519</t>
  </si>
  <si>
    <t>ORD0520</t>
  </si>
  <si>
    <t>ORD0521</t>
  </si>
  <si>
    <t>ORD0522</t>
  </si>
  <si>
    <t>ORD0523</t>
  </si>
  <si>
    <t>ORD0524</t>
  </si>
  <si>
    <t>ORD0525</t>
  </si>
  <si>
    <t>ORD0526</t>
  </si>
  <si>
    <t>ORD0527</t>
  </si>
  <si>
    <t>ORD0528</t>
  </si>
  <si>
    <t>ORD0529</t>
  </si>
  <si>
    <t>ORD0530</t>
  </si>
  <si>
    <t>ORD0531</t>
  </si>
  <si>
    <t>ORD0532</t>
  </si>
  <si>
    <t>ORD0533</t>
  </si>
  <si>
    <t>ORD0534</t>
  </si>
  <si>
    <t>ORD0535</t>
  </si>
  <si>
    <t>ORD0536</t>
  </si>
  <si>
    <t>ORD0537</t>
  </si>
  <si>
    <t>ORD0538</t>
  </si>
  <si>
    <t>ORD0539</t>
  </si>
  <si>
    <t>ORD0540</t>
  </si>
  <si>
    <t>ORD0541</t>
  </si>
  <si>
    <t>ORD0542</t>
  </si>
  <si>
    <t>ORD0543</t>
  </si>
  <si>
    <t>ORD0544</t>
  </si>
  <si>
    <t>ORD0545</t>
  </si>
  <si>
    <t>ORD0546</t>
  </si>
  <si>
    <t>ORD0547</t>
  </si>
  <si>
    <t>ORD0548</t>
  </si>
  <si>
    <t>ORD0549</t>
  </si>
  <si>
    <t>ORD0550</t>
  </si>
  <si>
    <t>ORD0551</t>
  </si>
  <si>
    <t>ORD0552</t>
  </si>
  <si>
    <t>ORD0553</t>
  </si>
  <si>
    <t>ORD0554</t>
  </si>
  <si>
    <t>ORD0555</t>
  </si>
  <si>
    <t>ORD0556</t>
  </si>
  <si>
    <t>ORD0557</t>
  </si>
  <si>
    <t>ORD0558</t>
  </si>
  <si>
    <t>ORD0559</t>
  </si>
  <si>
    <t>ORD0560</t>
  </si>
  <si>
    <t>ORD0561</t>
  </si>
  <si>
    <t>ORD0562</t>
  </si>
  <si>
    <t>ORD0563</t>
  </si>
  <si>
    <t>ORD0564</t>
  </si>
  <si>
    <t>ORD0565</t>
  </si>
  <si>
    <t>ORD0566</t>
  </si>
  <si>
    <t>ORD0567</t>
  </si>
  <si>
    <t>ORD0568</t>
  </si>
  <si>
    <t>ORD0569</t>
  </si>
  <si>
    <t>ORD0570</t>
  </si>
  <si>
    <t>ORD0571</t>
  </si>
  <si>
    <t>ORD0572</t>
  </si>
  <si>
    <t>ORD0573</t>
  </si>
  <si>
    <t>ORD0574</t>
  </si>
  <si>
    <t>ORD0575</t>
  </si>
  <si>
    <t>ORD0576</t>
  </si>
  <si>
    <t>ORD0577</t>
  </si>
  <si>
    <t>ORD0578</t>
  </si>
  <si>
    <t>ORD0579</t>
  </si>
  <si>
    <t>ORD0580</t>
  </si>
  <si>
    <t>ORD0581</t>
  </si>
  <si>
    <t>ORD0582</t>
  </si>
  <si>
    <t>ORD0583</t>
  </si>
  <si>
    <t>ORD0584</t>
  </si>
  <si>
    <t>ORD0585</t>
  </si>
  <si>
    <t>ORD0586</t>
  </si>
  <si>
    <t>ORD0587</t>
  </si>
  <si>
    <t>ORD0588</t>
  </si>
  <si>
    <t>ORD0589</t>
  </si>
  <si>
    <t>ORD0590</t>
  </si>
  <si>
    <t>ORD0591</t>
  </si>
  <si>
    <t>ORD0592</t>
  </si>
  <si>
    <t>ORD0593</t>
  </si>
  <si>
    <t>ORD0594</t>
  </si>
  <si>
    <t>ORD0595</t>
  </si>
  <si>
    <t>ORD0596</t>
  </si>
  <si>
    <t>ORD0597</t>
  </si>
  <si>
    <t>ORD0598</t>
  </si>
  <si>
    <t>ORD0599</t>
  </si>
  <si>
    <t>ORD0600</t>
  </si>
  <si>
    <t>ORD0601</t>
  </si>
  <si>
    <t>ORD0602</t>
  </si>
  <si>
    <t>ORD0603</t>
  </si>
  <si>
    <t>ORD0604</t>
  </si>
  <si>
    <t>ORD0605</t>
  </si>
  <si>
    <t>ORD0606</t>
  </si>
  <si>
    <t>ORD0607</t>
  </si>
  <si>
    <t>ORD0608</t>
  </si>
  <si>
    <t>ORD0609</t>
  </si>
  <si>
    <t>ORD0610</t>
  </si>
  <si>
    <t>ORD0611</t>
  </si>
  <si>
    <t>ORD0612</t>
  </si>
  <si>
    <t>ORD0613</t>
  </si>
  <si>
    <t>ORD0614</t>
  </si>
  <si>
    <t>ORD0615</t>
  </si>
  <si>
    <t>ORD0616</t>
  </si>
  <si>
    <t>ORD0617</t>
  </si>
  <si>
    <t>ORD0618</t>
  </si>
  <si>
    <t>ORD0619</t>
  </si>
  <si>
    <t>ORD0620</t>
  </si>
  <si>
    <t>ORD0621</t>
  </si>
  <si>
    <t>ORD0622</t>
  </si>
  <si>
    <t>ORD0623</t>
  </si>
  <si>
    <t>ORD0624</t>
  </si>
  <si>
    <t>ORD0625</t>
  </si>
  <si>
    <t>ORD0626</t>
  </si>
  <si>
    <t>ORD0627</t>
  </si>
  <si>
    <t>ORD0628</t>
  </si>
  <si>
    <t>ORD0629</t>
  </si>
  <si>
    <t>ORD0630</t>
  </si>
  <si>
    <t>ORD0631</t>
  </si>
  <si>
    <t>ORD0632</t>
  </si>
  <si>
    <t>ORD0633</t>
  </si>
  <si>
    <t>ORD0634</t>
  </si>
  <si>
    <t>ORD0635</t>
  </si>
  <si>
    <t>ORD0636</t>
  </si>
  <si>
    <t>ORD0637</t>
  </si>
  <si>
    <t>ORD0638</t>
  </si>
  <si>
    <t>ORD0639</t>
  </si>
  <si>
    <t>ORD0640</t>
  </si>
  <si>
    <t>ORD0641</t>
  </si>
  <si>
    <t>ORD0642</t>
  </si>
  <si>
    <t>ORD0643</t>
  </si>
  <si>
    <t>ORD0644</t>
  </si>
  <si>
    <t>ORD0645</t>
  </si>
  <si>
    <t>ORD0646</t>
  </si>
  <si>
    <t>ORD0647</t>
  </si>
  <si>
    <t>ORD0648</t>
  </si>
  <si>
    <t>ORD0649</t>
  </si>
  <si>
    <t>ORD0650</t>
  </si>
  <si>
    <t>ORD0651</t>
  </si>
  <si>
    <t>ORD0652</t>
  </si>
  <si>
    <t>ORD0653</t>
  </si>
  <si>
    <t>ORD0654</t>
  </si>
  <si>
    <t>ORD0655</t>
  </si>
  <si>
    <t>ORD0656</t>
  </si>
  <si>
    <t>ORD0657</t>
  </si>
  <si>
    <t>ORD0658</t>
  </si>
  <si>
    <t>ORD0659</t>
  </si>
  <si>
    <t>ORD0660</t>
  </si>
  <si>
    <t>ORD0661</t>
  </si>
  <si>
    <t>ORD0662</t>
  </si>
  <si>
    <t>ORD0663</t>
  </si>
  <si>
    <t>ORD0664</t>
  </si>
  <si>
    <t>ORD0665</t>
  </si>
  <si>
    <t>ORD0666</t>
  </si>
  <si>
    <t>ORD0667</t>
  </si>
  <si>
    <t>ORD0668</t>
  </si>
  <si>
    <t>ORD0669</t>
  </si>
  <si>
    <t>ORD0670</t>
  </si>
  <si>
    <t>ORD0671</t>
  </si>
  <si>
    <t>ORD0672</t>
  </si>
  <si>
    <t>ORD0673</t>
  </si>
  <si>
    <t>ORD0674</t>
  </si>
  <si>
    <t>ORD0675</t>
  </si>
  <si>
    <t>ORD0676</t>
  </si>
  <si>
    <t>ORD0677</t>
  </si>
  <si>
    <t>ORD0678</t>
  </si>
  <si>
    <t>ORD0679</t>
  </si>
  <si>
    <t>ORD0680</t>
  </si>
  <si>
    <t>ORD0681</t>
  </si>
  <si>
    <t>ORD0682</t>
  </si>
  <si>
    <t>ORD0683</t>
  </si>
  <si>
    <t>ORD0684</t>
  </si>
  <si>
    <t>ORD0685</t>
  </si>
  <si>
    <t>ORD0686</t>
  </si>
  <si>
    <t>ORD0687</t>
  </si>
  <si>
    <t>ORD0688</t>
  </si>
  <si>
    <t>ORD0689</t>
  </si>
  <si>
    <t>ORD0690</t>
  </si>
  <si>
    <t>ORD0691</t>
  </si>
  <si>
    <t>ORD0692</t>
  </si>
  <si>
    <t>ORD0693</t>
  </si>
  <si>
    <t>ORD0694</t>
  </si>
  <si>
    <t>ORD0695</t>
  </si>
  <si>
    <t>ORD0696</t>
  </si>
  <si>
    <t>ORD0697</t>
  </si>
  <si>
    <t>ORD0698</t>
  </si>
  <si>
    <t>ORD0699</t>
  </si>
  <si>
    <t>ORD0700</t>
  </si>
  <si>
    <t>ORD0701</t>
  </si>
  <si>
    <t>ORD0702</t>
  </si>
  <si>
    <t>ORD0703</t>
  </si>
  <si>
    <t>ORD0704</t>
  </si>
  <si>
    <t>ORD0705</t>
  </si>
  <si>
    <t>ORD0706</t>
  </si>
  <si>
    <t>ORD0707</t>
  </si>
  <si>
    <t>ORD0708</t>
  </si>
  <si>
    <t>ORD0709</t>
  </si>
  <si>
    <t>ORD0710</t>
  </si>
  <si>
    <t>ORD0711</t>
  </si>
  <si>
    <t>ORD0712</t>
  </si>
  <si>
    <t>ORD0713</t>
  </si>
  <si>
    <t>ORD0714</t>
  </si>
  <si>
    <t>ORD0715</t>
  </si>
  <si>
    <t>ORD0716</t>
  </si>
  <si>
    <t>ORD0717</t>
  </si>
  <si>
    <t>ORD0718</t>
  </si>
  <si>
    <t>ORD0719</t>
  </si>
  <si>
    <t>ORD0720</t>
  </si>
  <si>
    <t>ORD0721</t>
  </si>
  <si>
    <t>ORD0722</t>
  </si>
  <si>
    <t>ORD0723</t>
  </si>
  <si>
    <t>ORD0724</t>
  </si>
  <si>
    <t>ORD0725</t>
  </si>
  <si>
    <t>ORD0726</t>
  </si>
  <si>
    <t>ORD0727</t>
  </si>
  <si>
    <t>ORD0728</t>
  </si>
  <si>
    <t>ORD0729</t>
  </si>
  <si>
    <t>ORD0730</t>
  </si>
  <si>
    <t>ORD0731</t>
  </si>
  <si>
    <t>ORD0732</t>
  </si>
  <si>
    <t>ORD0733</t>
  </si>
  <si>
    <t>ORD0734</t>
  </si>
  <si>
    <t>ORD0735</t>
  </si>
  <si>
    <t>ORD0736</t>
  </si>
  <si>
    <t>ORD0737</t>
  </si>
  <si>
    <t>ORD0738</t>
  </si>
  <si>
    <t>ORD0739</t>
  </si>
  <si>
    <t>ORD0740</t>
  </si>
  <si>
    <t>ORD0741</t>
  </si>
  <si>
    <t>ORD0742</t>
  </si>
  <si>
    <t>ORD0743</t>
  </si>
  <si>
    <t>ORD0744</t>
  </si>
  <si>
    <t>ORD0745</t>
  </si>
  <si>
    <t>ORD0746</t>
  </si>
  <si>
    <t>ORD0747</t>
  </si>
  <si>
    <t>ORD0748</t>
  </si>
  <si>
    <t>ORD0749</t>
  </si>
  <si>
    <t>ORD0750</t>
  </si>
  <si>
    <t>PRD018</t>
  </si>
  <si>
    <t>PRD012</t>
  </si>
  <si>
    <t>PRD001</t>
  </si>
  <si>
    <t>PRD005</t>
  </si>
  <si>
    <t>PRD017</t>
  </si>
  <si>
    <t>PRD016</t>
  </si>
  <si>
    <t>PRD015</t>
  </si>
  <si>
    <t>PRD014</t>
  </si>
  <si>
    <t>PRD002</t>
  </si>
  <si>
    <t>PRD011</t>
  </si>
  <si>
    <t>PRD019</t>
  </si>
  <si>
    <t>PRD007</t>
  </si>
  <si>
    <t>PRD006</t>
  </si>
  <si>
    <t>PRD020</t>
  </si>
  <si>
    <t>PRD010</t>
  </si>
  <si>
    <t>PRD004</t>
  </si>
  <si>
    <t>PRD013</t>
  </si>
  <si>
    <t>PRD008</t>
  </si>
  <si>
    <t>PRD003</t>
  </si>
  <si>
    <t>PRD009</t>
  </si>
  <si>
    <t>SP009</t>
  </si>
  <si>
    <t>SP005</t>
  </si>
  <si>
    <t>SP010</t>
  </si>
  <si>
    <t>SP004</t>
  </si>
  <si>
    <t>SP006</t>
  </si>
  <si>
    <t>SP007</t>
  </si>
  <si>
    <t>SP003</t>
  </si>
  <si>
    <t>SP002</t>
  </si>
  <si>
    <t>SP001</t>
  </si>
  <si>
    <t>SP008</t>
  </si>
  <si>
    <t>Bandung</t>
  </si>
  <si>
    <t>Medan</t>
  </si>
  <si>
    <t>Jakarta</t>
  </si>
  <si>
    <t>Yogyakarta</t>
  </si>
  <si>
    <t>Surabaya</t>
  </si>
  <si>
    <t>Product_Name</t>
  </si>
  <si>
    <t>Category</t>
  </si>
  <si>
    <t>Laptop</t>
  </si>
  <si>
    <t>Tablet</t>
  </si>
  <si>
    <t>Smartphone</t>
  </si>
  <si>
    <t>Accessories</t>
  </si>
  <si>
    <t>Name</t>
  </si>
  <si>
    <t>Join_Date</t>
  </si>
  <si>
    <t>Aldrian Mahendra</t>
  </si>
  <si>
    <t>Nayla Arunika</t>
  </si>
  <si>
    <t>Damar Pratama</t>
  </si>
  <si>
    <t>Keisha Alverina</t>
  </si>
  <si>
    <t>Raka Wijaya</t>
  </si>
  <si>
    <t>Tasya Anindira</t>
  </si>
  <si>
    <t>Farhan Iskandar</t>
  </si>
  <si>
    <t>Zahra Melati</t>
  </si>
  <si>
    <t>Rizky Aditya</t>
  </si>
  <si>
    <t>Salsabila Putri</t>
  </si>
  <si>
    <t>Huawei MatePad</t>
  </si>
  <si>
    <t>iPhone 13</t>
  </si>
  <si>
    <t>Baseus Charger</t>
  </si>
  <si>
    <t>Realme C35</t>
  </si>
  <si>
    <t>Oppo A57</t>
  </si>
  <si>
    <t>iPad 10th Gen</t>
  </si>
  <si>
    <t>Acer Swift Go 14</t>
  </si>
  <si>
    <t>HP Spectre x360 14</t>
  </si>
  <si>
    <t>Lenovo Legion Pro 7i (Gen 9)</t>
  </si>
  <si>
    <t>Asus ZenBook 14 OLED</t>
  </si>
  <si>
    <t>Dell XPS 13 Plus</t>
  </si>
  <si>
    <t>Apple MacBook Air M4</t>
  </si>
  <si>
    <t>Samsung A55</t>
  </si>
  <si>
    <t>Anker PowerCore</t>
  </si>
  <si>
    <t>Logitech MX Master</t>
  </si>
  <si>
    <t>TP-Link Archer</t>
  </si>
  <si>
    <t>Samsung Galaxy Buds</t>
  </si>
  <si>
    <t>SanDisk Ultra</t>
  </si>
  <si>
    <t>UGREEN HDMI Cable</t>
  </si>
  <si>
    <t>RAZER Mouse Bungee</t>
  </si>
  <si>
    <t>Total_Price</t>
  </si>
  <si>
    <t>Grand Total</t>
  </si>
  <si>
    <t>Sum of Quantity</t>
  </si>
  <si>
    <t>CASE 1 :</t>
  </si>
  <si>
    <t>Product Name</t>
  </si>
  <si>
    <t>TOTAL</t>
  </si>
  <si>
    <t>Produk Terlaris berdasarkan Kuantitas Terjual</t>
  </si>
  <si>
    <t>CASE 2 :</t>
  </si>
  <si>
    <t>Penjualan Berdasarkan Kategori Produk</t>
  </si>
  <si>
    <t>CASE 3 :</t>
  </si>
  <si>
    <t>Sales Name</t>
  </si>
  <si>
    <t>Performa Salesperson</t>
  </si>
  <si>
    <t>Count of Order_ID</t>
  </si>
  <si>
    <t>Sum of Total_Price</t>
  </si>
  <si>
    <t>Total Transaksi</t>
  </si>
  <si>
    <t>Total Penjualan</t>
  </si>
  <si>
    <t>CASE 4 :</t>
  </si>
  <si>
    <t>Jan</t>
  </si>
  <si>
    <t>Feb</t>
  </si>
  <si>
    <t>Mar</t>
  </si>
  <si>
    <t>Januari</t>
  </si>
  <si>
    <t>Februari</t>
  </si>
  <si>
    <t>Maret</t>
  </si>
  <si>
    <t>Trend Penjualan Bulanan</t>
  </si>
  <si>
    <t>Bulan</t>
  </si>
  <si>
    <t>CASE 5 :</t>
  </si>
  <si>
    <t>TOP 5 PRODUK</t>
  </si>
  <si>
    <t>📊 TechZone Sales Analysis Dashboard – Q1 2025</t>
  </si>
  <si>
    <t>Produk Terlaris</t>
  </si>
  <si>
    <t>Row Labels</t>
  </si>
  <si>
    <t xml:space="preserve">5 best-selling products </t>
  </si>
  <si>
    <t>📦 Sales by Category</t>
  </si>
  <si>
    <t>Salesperson Performance</t>
  </si>
  <si>
    <t>📅 Monthly Sales Trend</t>
  </si>
  <si>
    <t>📈Revenue by Region</t>
  </si>
  <si>
    <t>Total Unit Terjual</t>
  </si>
  <si>
    <t>Penjualan Berdasarkan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</si>
</sst>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yyyy\-mm\-dd"/>
    <numFmt numFmtId="165" formatCode="[$-13809]dd/mm/yyyy;@"/>
    <numFmt numFmtId="166" formatCode="_-[$Rp-3809]* #,##0_-;\-[$Rp-3809]* #,##0_-;_-[$Rp-3809]* &quot;-&quot;??_-;_-@_-"/>
  </numFmts>
  <fonts count="7"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b/>
      <sz val="24"/>
      <color theme="1"/>
      <name val="Calibri"/>
      <family val="2"/>
      <scheme val="minor"/>
    </font>
    <font>
      <sz val="16"/>
      <color theme="1"/>
      <name val="Calibri"/>
      <family val="2"/>
      <scheme val="minor"/>
    </font>
    <font>
      <b/>
      <sz val="11"/>
      <name val="Calibri"/>
      <family val="2"/>
      <scheme val="minor"/>
    </font>
  </fonts>
  <fills count="8">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0.14999847407452621"/>
        <bgColor theme="0" tint="-0.14999847407452621"/>
      </patternFill>
    </fill>
    <fill>
      <patternFill patternType="solid">
        <fgColor theme="4" tint="0.59999389629810485"/>
        <bgColor indexed="64"/>
      </patternFill>
    </fill>
    <fill>
      <patternFill patternType="solid">
        <fgColor theme="5" tint="0.59999389629810485"/>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vertical="top"/>
    </xf>
    <xf numFmtId="0" fontId="0" fillId="0" borderId="1" xfId="0" applyBorder="1"/>
    <xf numFmtId="165" fontId="0" fillId="0" borderId="1" xfId="0" applyNumberFormat="1" applyBorder="1"/>
    <xf numFmtId="164" fontId="0" fillId="0" borderId="1" xfId="0" applyNumberFormat="1" applyBorder="1"/>
    <xf numFmtId="166" fontId="0" fillId="0" borderId="1" xfId="0" applyNumberFormat="1" applyBorder="1"/>
    <xf numFmtId="0" fontId="0" fillId="3" borderId="1" xfId="0" applyFill="1" applyBorder="1"/>
    <xf numFmtId="0" fontId="0" fillId="0" borderId="0" xfId="0" pivotButton="1"/>
    <xf numFmtId="0" fontId="0" fillId="0" borderId="0" xfId="0" applyAlignment="1">
      <alignment horizontal="left"/>
    </xf>
    <xf numFmtId="0" fontId="0" fillId="0" borderId="0" xfId="0" applyNumberFormat="1"/>
    <xf numFmtId="0" fontId="2" fillId="0" borderId="0" xfId="0" applyFont="1" applyAlignment="1">
      <alignment horizontal="left"/>
    </xf>
    <xf numFmtId="0" fontId="0" fillId="0" borderId="1" xfId="0" applyBorder="1" applyAlignment="1">
      <alignment horizontal="left"/>
    </xf>
    <xf numFmtId="0" fontId="1" fillId="0" borderId="1" xfId="0" applyFont="1" applyFill="1" applyBorder="1" applyAlignment="1">
      <alignment horizontal="left"/>
    </xf>
    <xf numFmtId="0" fontId="1" fillId="0" borderId="1" xfId="0" applyFont="1" applyBorder="1"/>
    <xf numFmtId="0" fontId="3" fillId="0" borderId="0" xfId="0" applyFont="1" applyAlignment="1">
      <alignment horizontal="left"/>
    </xf>
    <xf numFmtId="0" fontId="3" fillId="0" borderId="0" xfId="0" applyFont="1" applyAlignment="1"/>
    <xf numFmtId="0" fontId="0" fillId="0" borderId="0" xfId="0" applyFill="1" applyAlignment="1"/>
    <xf numFmtId="166" fontId="0" fillId="0" borderId="0" xfId="0" applyNumberFormat="1"/>
    <xf numFmtId="0" fontId="0" fillId="0" borderId="1" xfId="0" applyBorder="1" applyAlignment="1">
      <alignment horizontal="center"/>
    </xf>
    <xf numFmtId="0" fontId="0" fillId="0" borderId="1" xfId="0" applyFill="1" applyBorder="1"/>
    <xf numFmtId="0" fontId="1" fillId="4" borderId="1" xfId="0" applyFont="1" applyFill="1" applyBorder="1"/>
    <xf numFmtId="0" fontId="1" fillId="2" borderId="1" xfId="0" applyFont="1" applyFill="1" applyBorder="1" applyAlignment="1">
      <alignment horizontal="left" vertical="top"/>
    </xf>
    <xf numFmtId="0" fontId="1" fillId="2" borderId="1" xfId="0" applyFont="1" applyFill="1" applyBorder="1" applyAlignment="1">
      <alignment horizontal="left"/>
    </xf>
    <xf numFmtId="0" fontId="0" fillId="0" borderId="0" xfId="0" applyAlignment="1"/>
    <xf numFmtId="0" fontId="0" fillId="0" borderId="0" xfId="0" applyAlignment="1">
      <alignment vertical="center"/>
    </xf>
    <xf numFmtId="166" fontId="1" fillId="0" borderId="0" xfId="0" applyNumberFormat="1" applyFont="1" applyAlignment="1">
      <alignment horizontal="center"/>
    </xf>
    <xf numFmtId="0" fontId="1" fillId="0" borderId="0" xfId="0" applyFont="1" applyFill="1" applyBorder="1" applyAlignment="1">
      <alignment horizontal="left"/>
    </xf>
    <xf numFmtId="0" fontId="1" fillId="0" borderId="0" xfId="0" applyFont="1" applyFill="1" applyBorder="1"/>
    <xf numFmtId="166" fontId="0" fillId="0" borderId="0" xfId="0" applyNumberFormat="1" applyFill="1" applyBorder="1"/>
    <xf numFmtId="0" fontId="0" fillId="0" borderId="0" xfId="0" applyFill="1" applyAlignment="1">
      <alignment horizontal="left"/>
    </xf>
    <xf numFmtId="166" fontId="0" fillId="0" borderId="0" xfId="0" applyNumberFormat="1" applyFill="1"/>
    <xf numFmtId="0" fontId="0" fillId="0" borderId="0" xfId="0" applyFill="1" applyBorder="1" applyAlignment="1">
      <alignment horizontal="left"/>
    </xf>
    <xf numFmtId="0" fontId="0" fillId="0" borderId="6" xfId="0" applyBorder="1"/>
    <xf numFmtId="0" fontId="1" fillId="2" borderId="4" xfId="0" applyFont="1" applyFill="1" applyBorder="1" applyAlignment="1">
      <alignment horizontal="center" vertical="top"/>
    </xf>
    <xf numFmtId="0" fontId="0" fillId="0" borderId="4" xfId="0" applyBorder="1"/>
    <xf numFmtId="0" fontId="1" fillId="2" borderId="8" xfId="0" applyFont="1" applyFill="1" applyBorder="1" applyAlignment="1">
      <alignment horizontal="center" vertical="top"/>
    </xf>
    <xf numFmtId="166" fontId="0" fillId="3" borderId="5" xfId="0" applyNumberFormat="1" applyFill="1" applyBorder="1"/>
    <xf numFmtId="165" fontId="0" fillId="0" borderId="3" xfId="0" applyNumberFormat="1" applyBorder="1"/>
    <xf numFmtId="0" fontId="0" fillId="0" borderId="3" xfId="0" applyBorder="1"/>
    <xf numFmtId="0" fontId="0" fillId="3" borderId="3" xfId="0" applyFill="1" applyBorder="1"/>
    <xf numFmtId="166" fontId="0" fillId="0" borderId="3" xfId="0" applyNumberFormat="1" applyBorder="1"/>
    <xf numFmtId="166" fontId="0" fillId="3" borderId="7" xfId="0" applyNumberFormat="1" applyFill="1" applyBorder="1"/>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1" fillId="0" borderId="2" xfId="0" applyFont="1" applyBorder="1" applyAlignment="1">
      <alignment horizontal="center"/>
    </xf>
    <xf numFmtId="0" fontId="6" fillId="0" borderId="0" xfId="0" applyFont="1" applyFill="1" applyBorder="1"/>
    <xf numFmtId="0" fontId="0" fillId="6" borderId="1" xfId="0" applyFill="1" applyBorder="1" applyAlignment="1">
      <alignment horizontal="left"/>
    </xf>
    <xf numFmtId="0" fontId="0" fillId="6" borderId="1" xfId="0" applyFill="1" applyBorder="1"/>
    <xf numFmtId="0" fontId="0" fillId="0" borderId="0" xfId="0" applyFill="1"/>
    <xf numFmtId="0" fontId="4" fillId="0" borderId="0" xfId="0" applyFont="1" applyFill="1" applyAlignment="1"/>
    <xf numFmtId="0" fontId="5" fillId="0" borderId="0" xfId="0" applyFont="1" applyFill="1" applyAlignment="1">
      <alignment vertical="center"/>
    </xf>
    <xf numFmtId="166" fontId="0" fillId="0" borderId="1" xfId="0" applyNumberFormat="1" applyBorder="1" applyAlignment="1"/>
    <xf numFmtId="0" fontId="0" fillId="0" borderId="1" xfId="0" applyBorder="1" applyAlignment="1"/>
    <xf numFmtId="0" fontId="1" fillId="7" borderId="1" xfId="0" applyFont="1" applyFill="1" applyBorder="1" applyAlignment="1">
      <alignment vertical="center"/>
    </xf>
    <xf numFmtId="0" fontId="1" fillId="7" borderId="1" xfId="0" applyFont="1" applyFill="1" applyBorder="1"/>
    <xf numFmtId="0" fontId="5" fillId="0" borderId="0" xfId="0" applyFont="1"/>
    <xf numFmtId="0" fontId="1" fillId="4" borderId="5" xfId="0" applyFont="1" applyFill="1" applyBorder="1"/>
    <xf numFmtId="166" fontId="1" fillId="0" borderId="0" xfId="0" applyNumberFormat="1" applyFont="1" applyFill="1" applyBorder="1"/>
    <xf numFmtId="166" fontId="0" fillId="5" borderId="1" xfId="0" applyNumberFormat="1" applyFont="1" applyFill="1" applyBorder="1"/>
    <xf numFmtId="0" fontId="0" fillId="5" borderId="1" xfId="0" applyFont="1" applyFill="1" applyBorder="1" applyAlignment="1">
      <alignment horizontal="left"/>
    </xf>
    <xf numFmtId="0" fontId="0" fillId="0" borderId="1" xfId="0" applyFont="1" applyBorder="1" applyAlignment="1">
      <alignment horizontal="left"/>
    </xf>
  </cellXfs>
  <cellStyles count="1">
    <cellStyle name="Normal" xfId="0" builtinId="0"/>
  </cellStyles>
  <dxfs count="43">
    <dxf>
      <border diagonalUp="0" diagonalDown="0">
        <left style="thin">
          <color auto="1"/>
        </left>
        <right style="thin">
          <color auto="1"/>
        </right>
        <top style="thin">
          <color auto="1"/>
        </top>
        <bottom style="thin">
          <color auto="1"/>
        </bottom>
        <vertical/>
        <horizontal/>
      </border>
    </dxf>
    <dxf>
      <numFmt numFmtId="166" formatCode="_-[$Rp-3809]* #,##0_-;\-[$Rp-3809]* #,##0_-;_-[$Rp-3809]* &quot;-&quot;??_-;_-@_-"/>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165" formatCode="[$-13809]dd/mm/yyyy;@"/>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left style="thin">
          <color auto="1"/>
        </left>
        <right style="thin">
          <color auto="1"/>
        </right>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3"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166" formatCode="_-[$Rp-3809]* #,##0_-;\-[$Rp-3809]* #,##0_-;_-[$Rp-3809]* &quot;-&quot;??_-;_-@_-"/>
    </dxf>
    <dxf>
      <numFmt numFmtId="166" formatCode="_-[$Rp-3809]* #,##0_-;\-[$Rp-3809]* #,##0_-;_-[$Rp-3809]* &quot;-&quot;??_-;_-@_-"/>
    </dxf>
    <dxf>
      <numFmt numFmtId="166" formatCode="_-[$Rp-3809]* #,##0_-;\-[$Rp-3809]* #,##0_-;_-[$Rp-3809]* &quot;-&quot;??_-;_-@_-"/>
    </dxf>
    <dxf>
      <numFmt numFmtId="168" formatCode="_-[$Rp-3809]* #,##0.0_-;\-[$Rp-3809]* #,##0.0_-;_-[$Rp-3809]* &quot;-&quot;??_-;_-@_-"/>
    </dxf>
    <dxf>
      <numFmt numFmtId="166" formatCode="_-[$Rp-3809]* #,##0_-;\-[$Rp-3809]* #,##0_-;_-[$Rp-3809]* &quot;-&quot;??_-;_-@_-"/>
    </dxf>
    <dxf>
      <numFmt numFmtId="166" formatCode="_-[$Rp-3809]* #,##0_-;\-[$Rp-3809]* #,##0_-;_-[$Rp-3809]* &quot;-&quot;??_-;_-@_-"/>
    </dxf>
    <dxf>
      <numFmt numFmtId="166" formatCode="_-[$Rp-3809]* #,##0_-;\-[$Rp-3809]* #,##0_-;_-[$Rp-3809]* &quot;-&quot;??_-;_-@_-"/>
    </dxf>
    <dxf>
      <numFmt numFmtId="166" formatCode="_-[$Rp-3809]* #,##0_-;\-[$Rp-3809]* #,##0_-;_-[$Rp-3809]* &quot;-&quot;??_-;_-@_-"/>
    </dxf>
    <dxf>
      <numFmt numFmtId="168" formatCode="_-[$Rp-3809]* #,##0.0_-;\-[$Rp-3809]* #,##0.0_-;_-[$Rp-3809]* &quot;-&quot;??_-;_-@_-"/>
    </dxf>
    <dxf>
      <numFmt numFmtId="166" formatCode="_-[$Rp-3809]* #,##0_-;\-[$Rp-3809]* #,##0_-;_-[$Rp-3809]* &quot;-&quot;??_-;_-@_-"/>
    </dxf>
    <dxf>
      <numFmt numFmtId="166" formatCode="_-[$Rp-3809]* #,##0_-;\-[$Rp-3809]* #,##0_-;_-[$Rp-3809]* &quot;-&quot;??_-;_-@_-"/>
    </dxf>
    <dxf>
      <numFmt numFmtId="166" formatCode="_-[$Rp-3809]* #,##0_-;\-[$Rp-3809]* #,##0_-;_-[$Rp-3809]* &quot;-&quot;??_-;_-@_-"/>
    </dxf>
    <dxf>
      <numFmt numFmtId="166" formatCode="_-[$Rp-3809]* #,##0_-;\-[$Rp-3809]* #,##0_-;_-[$Rp-3809]* &quot;-&quot;??_-;_-@_-"/>
    </dxf>
    <dxf>
      <numFmt numFmtId="168" formatCode="_-[$Rp-3809]* #,##0.0_-;\-[$Rp-3809]* #,##0.0_-;_-[$Rp-3809]* &quot;-&quot;??_-;_-@_-"/>
    </dxf>
    <dxf>
      <numFmt numFmtId="166" formatCode="_-[$Rp-3809]* #,##0_-;\-[$Rp-3809]* #,##0_-;_-[$Rp-3809]* &quot;-&quot;??_-;_-@_-"/>
    </dxf>
    <dxf>
      <numFmt numFmtId="166" formatCode="_-[$Rp-3809]* #,##0_-;\-[$Rp-3809]* #,##0_-;_-[$Rp-3809]* &quot;-&quot;??_-;_-@_-"/>
    </dxf>
    <dxf>
      <fill>
        <patternFill>
          <bgColor theme="3" tint="-0.499984740745262"/>
        </patternFill>
      </fill>
    </dxf>
    <dxf>
      <numFmt numFmtId="166" formatCode="_-[$Rp-3809]* #,##0_-;\-[$Rp-3809]* #,##0_-;_-[$Rp-3809]* &quot;-&quot;??_-;_-@_-"/>
    </dxf>
    <dxf>
      <numFmt numFmtId="166" formatCode="_-[$Rp-3809]* #,##0_-;\-[$Rp-3809]* #,##0_-;_-[$Rp-3809]* &quot;-&quot;??_-;_-@_-"/>
    </dxf>
    <dxf>
      <numFmt numFmtId="168" formatCode="_-[$Rp-3809]* #,##0.0_-;\-[$Rp-3809]* #,##0.0_-;_-[$Rp-3809]* &quot;-&quot;??_-;_-@_-"/>
    </dxf>
    <dxf>
      <numFmt numFmtId="166" formatCode="_-[$Rp-3809]* #,##0_-;\-[$Rp-3809]* #,##0_-;_-[$Rp-3809]* &quot;-&quot;??_-;_-@_-"/>
    </dxf>
    <dxf>
      <numFmt numFmtId="166" formatCode="_-[$Rp-3809]* #,##0_-;\-[$Rp-3809]* #,##0_-;_-[$Rp-3809]* &quot;-&quot;??_-;_-@_-"/>
      <fill>
        <patternFill patternType="solid">
          <fgColor indexed="64"/>
          <bgColor theme="0" tint="-0.14999847407452621"/>
        </patternFill>
      </fill>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166" formatCode="_-[$Rp-3809]* #,##0_-;\-[$Rp-3809]* #,##0_-;_-[$Rp-3809]* &quot;-&quot;??_-;_-@_-"/>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fill>
        <patternFill patternType="solid">
          <fgColor indexed="64"/>
          <bgColor theme="0" tint="-0.14999847407452621"/>
        </patternFill>
      </fill>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fill>
        <patternFill patternType="solid">
          <fgColor indexed="64"/>
          <bgColor theme="0" tint="-0.14999847407452621"/>
        </patternFill>
      </fill>
      <border diagonalUp="0" diagonalDown="0">
        <left style="thin">
          <color auto="1"/>
        </left>
        <right style="thin">
          <color auto="1"/>
        </right>
        <top style="thin">
          <color auto="1"/>
        </top>
        <bottom style="thin">
          <color auto="1"/>
        </bottom>
        <vertical/>
        <horizontal/>
      </border>
    </dxf>
    <dxf>
      <fill>
        <patternFill patternType="solid">
          <fgColor indexed="64"/>
          <bgColor theme="0" tint="-0.14999847407452621"/>
        </patternFill>
      </fill>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numFmt numFmtId="165" formatCode="[$-13809]dd/mm/yyyy;@"/>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left style="thin">
          <color auto="1"/>
        </left>
        <right style="thin">
          <color auto="1"/>
        </right>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3" tint="0.39997558519241921"/>
        </patternFill>
      </fill>
      <alignment horizontal="center" vertical="top" textRotation="0" wrapText="0" indent="0" justifyLastLine="0" shrinkToFit="0" readingOrder="0"/>
      <border diagonalUp="0" diagonalDown="0" outline="0">
        <left style="thin">
          <color auto="1"/>
        </left>
        <right style="thin">
          <color auto="1"/>
        </right>
        <top/>
        <bottom/>
      </border>
    </dxf>
  </dxfs>
  <tableStyles count="1" defaultTableStyle="TableStyleMedium9" defaultPivotStyle="PivotStyleLight16">
    <tableStyle name="Slicer Style 1" pivot="0" table="0" count="1" xr9:uid="{FCCCA4A7-170D-4507-8FF3-60C3DDC349BF}">
      <tableStyleElement type="wholeTable" dxfId="25"/>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powerPivotData" Target="model/item.data"/><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5" Type="http://schemas.openxmlformats.org/officeDocument/2006/relationships/customXml" Target="../customXml/item6.xml"/><Relationship Id="rId33"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5.xml"/><Relationship Id="rId32"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4.xml"/><Relationship Id="rId28" Type="http://schemas.openxmlformats.org/officeDocument/2006/relationships/customXml" Target="../customXml/item9.xml"/><Relationship Id="rId10" Type="http://schemas.microsoft.com/office/2007/relationships/slicerCache" Target="slicerCaches/slicerCache1.xml"/><Relationship Id="rId19" Type="http://schemas.openxmlformats.org/officeDocument/2006/relationships/calcChain" Target="calcChain.xml"/><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[TechZone_Sales_Data.xlsx]Pivot Analysis!Product Sales</c:name>
    <c:fmtId val="9"/>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D"/>
              <a:t>📈 </a:t>
            </a:r>
            <a:r>
              <a:rPr lang="en-US"/>
              <a:t>5 best-selling products </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Analysis'!$B$4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Analysis'!$A$5:$A$10</c:f>
              <c:strCache>
                <c:ptCount val="5"/>
                <c:pt idx="0">
                  <c:v>Acer Swift Go 14</c:v>
                </c:pt>
                <c:pt idx="1">
                  <c:v>UGREEN HDMI Cable</c:v>
                </c:pt>
                <c:pt idx="2">
                  <c:v>Anker PowerCore</c:v>
                </c:pt>
                <c:pt idx="3">
                  <c:v>Realme C35</c:v>
                </c:pt>
                <c:pt idx="4">
                  <c:v>Dell XPS 13 Plus</c:v>
                </c:pt>
              </c:strCache>
            </c:strRef>
          </c:cat>
          <c:val>
            <c:numRef>
              <c:f>'Pivot Analysis'!$B$5:$B$10</c:f>
              <c:numCache>
                <c:formatCode>General</c:formatCode>
                <c:ptCount val="5"/>
                <c:pt idx="0">
                  <c:v>127</c:v>
                </c:pt>
                <c:pt idx="1">
                  <c:v>138</c:v>
                </c:pt>
                <c:pt idx="2">
                  <c:v>141</c:v>
                </c:pt>
                <c:pt idx="3">
                  <c:v>147</c:v>
                </c:pt>
                <c:pt idx="4">
                  <c:v>153</c:v>
                </c:pt>
              </c:numCache>
            </c:numRef>
          </c:val>
          <c:extLst>
            <c:ext xmlns:c16="http://schemas.microsoft.com/office/drawing/2014/chart" uri="{C3380CC4-5D6E-409C-BE32-E72D297353CC}">
              <c16:uniqueId val="{00000000-8676-46CA-839C-79B9BF8063C4}"/>
            </c:ext>
          </c:extLst>
        </c:ser>
        <c:dLbls>
          <c:dLblPos val="outEnd"/>
          <c:showLegendKey val="0"/>
          <c:showVal val="1"/>
          <c:showCatName val="0"/>
          <c:showSerName val="0"/>
          <c:showPercent val="0"/>
          <c:showBubbleSize val="0"/>
        </c:dLbls>
        <c:gapWidth val="182"/>
        <c:axId val="2063360816"/>
        <c:axId val="2067185568"/>
      </c:barChart>
      <c:catAx>
        <c:axId val="2063360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67185568"/>
        <c:crosses val="autoZero"/>
        <c:auto val="1"/>
        <c:lblAlgn val="ctr"/>
        <c:lblOffset val="100"/>
        <c:noMultiLvlLbl val="0"/>
      </c:catAx>
      <c:valAx>
        <c:axId val="206718556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6336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accent2"/>
      </a:solidFill>
      <a:prstDash val="sysDot"/>
      <a:round/>
    </a:ln>
    <a:effectLst>
      <a:softEdge rad="0"/>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[TechZone_Sales_Data.xlsx]Pivot Analysis!Penjualan Kategori</c:name>
    <c:fmtId val="9"/>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D"/>
              <a:t>📦 </a:t>
            </a:r>
            <a:r>
              <a:rPr lang="en-US"/>
              <a:t>Products Sold per Category</a:t>
            </a:r>
            <a:endParaRPr lang="en-ID"/>
          </a:p>
        </c:rich>
      </c:tx>
      <c:layout>
        <c:manualLayout>
          <c:xMode val="edge"/>
          <c:yMode val="edge"/>
          <c:x val="0.12076549254872553"/>
          <c:y val="4.47852872557596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layout>
            <c:manualLayout>
              <c:x val="0.14939309056956115"/>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dLbl>
          <c:idx val="0"/>
          <c:layout>
            <c:manualLayout>
              <c:x val="0.14565826330532214"/>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dLbl>
          <c:idx val="0"/>
          <c:layout>
            <c:manualLayout>
              <c:x val="-0.15686274509803921"/>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8.9635854341736723E-2"/>
              <c:y val="-9.722222222222223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2"/>
        <c:spPr>
          <a:solidFill>
            <a:schemeClr val="accent2">
              <a:shade val="58000"/>
            </a:schemeClr>
          </a:solidFill>
          <a:ln w="19050">
            <a:solidFill>
              <a:schemeClr val="lt1"/>
            </a:solidFill>
          </a:ln>
          <a:effectLst/>
        </c:spPr>
        <c:dLbl>
          <c:idx val="0"/>
          <c:layout>
            <c:manualLayout>
              <c:x val="0.14939309056956115"/>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3"/>
        <c:spPr>
          <a:solidFill>
            <a:schemeClr val="accent2">
              <a:shade val="86000"/>
            </a:schemeClr>
          </a:solidFill>
          <a:ln w="19050">
            <a:solidFill>
              <a:schemeClr val="lt1"/>
            </a:solidFill>
          </a:ln>
          <a:effectLst/>
        </c:spPr>
        <c:dLbl>
          <c:idx val="0"/>
          <c:layout>
            <c:manualLayout>
              <c:x val="0.14565826330532214"/>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4"/>
        <c:spPr>
          <a:solidFill>
            <a:schemeClr val="accent2">
              <a:tint val="86000"/>
            </a:schemeClr>
          </a:solidFill>
          <a:ln w="19050">
            <a:solidFill>
              <a:schemeClr val="lt1"/>
            </a:solidFill>
          </a:ln>
          <a:effectLst/>
        </c:spPr>
        <c:dLbl>
          <c:idx val="0"/>
          <c:layout>
            <c:manualLayout>
              <c:x val="-0.15686274509803921"/>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5"/>
        <c:spPr>
          <a:solidFill>
            <a:schemeClr val="accent2">
              <a:tint val="58000"/>
            </a:schemeClr>
          </a:solidFill>
          <a:ln w="19050">
            <a:solidFill>
              <a:schemeClr val="lt1"/>
            </a:solidFill>
          </a:ln>
          <a:effectLst/>
        </c:spPr>
        <c:dLbl>
          <c:idx val="0"/>
          <c:layout>
            <c:manualLayout>
              <c:x val="-8.9635854341736723E-2"/>
              <c:y val="-9.722222222222223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7"/>
        <c:spPr>
          <a:solidFill>
            <a:schemeClr val="accent2">
              <a:shade val="58000"/>
            </a:schemeClr>
          </a:solidFill>
          <a:ln w="19050">
            <a:solidFill>
              <a:schemeClr val="lt1"/>
            </a:solidFill>
          </a:ln>
          <a:effectLst/>
        </c:spPr>
        <c:dLbl>
          <c:idx val="0"/>
          <c:layout>
            <c:manualLayout>
              <c:x val="0.14939309056956115"/>
              <c:y val="4.1666666666666664E-2"/>
            </c:manualLayout>
          </c:layout>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8"/>
        <c:spPr>
          <a:solidFill>
            <a:schemeClr val="accent2">
              <a:shade val="86000"/>
            </a:schemeClr>
          </a:solidFill>
          <a:ln w="19050">
            <a:solidFill>
              <a:schemeClr val="lt1"/>
            </a:solidFill>
          </a:ln>
          <a:effectLst/>
        </c:spPr>
        <c:dLbl>
          <c:idx val="0"/>
          <c:layout>
            <c:manualLayout>
              <c:x val="0.14565826330532214"/>
              <c:y val="0.1111111111111111"/>
            </c:manualLayout>
          </c:layout>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9"/>
        <c:spPr>
          <a:solidFill>
            <a:schemeClr val="accent2">
              <a:tint val="86000"/>
            </a:schemeClr>
          </a:solidFill>
          <a:ln w="19050">
            <a:solidFill>
              <a:schemeClr val="lt1"/>
            </a:solidFill>
          </a:ln>
          <a:effectLst/>
        </c:spPr>
        <c:dLbl>
          <c:idx val="0"/>
          <c:layout>
            <c:manualLayout>
              <c:x val="-0.15686274509803921"/>
              <c:y val="-7.8703703703703706E-2"/>
            </c:manualLayout>
          </c:layout>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0"/>
        <c:spPr>
          <a:solidFill>
            <a:schemeClr val="accent2">
              <a:tint val="58000"/>
            </a:schemeClr>
          </a:solidFill>
          <a:ln w="19050">
            <a:solidFill>
              <a:schemeClr val="lt1"/>
            </a:solidFill>
          </a:ln>
          <a:effectLst/>
        </c:spPr>
        <c:dLbl>
          <c:idx val="0"/>
          <c:layout>
            <c:manualLayout>
              <c:x val="-8.9635854341736723E-2"/>
              <c:y val="-9.7222222222222238E-2"/>
            </c:manualLayout>
          </c:layout>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174676694824908"/>
          <c:y val="0.2439614319043453"/>
          <c:w val="0.42675400869009028"/>
          <c:h val="0.52899715660542446"/>
        </c:manualLayout>
      </c:layout>
      <c:doughnutChart>
        <c:varyColors val="1"/>
        <c:ser>
          <c:idx val="0"/>
          <c:order val="0"/>
          <c:tx>
            <c:strRef>
              <c:f>'Pivot Analysis'!$B$25</c:f>
              <c:strCache>
                <c:ptCount val="1"/>
                <c:pt idx="0">
                  <c:v>Total</c:v>
                </c:pt>
              </c:strCache>
            </c:strRef>
          </c:tx>
          <c:dPt>
            <c:idx val="0"/>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1-7CD8-4DAE-8C6D-5A66CEF330FF}"/>
              </c:ext>
            </c:extLst>
          </c:dPt>
          <c:dPt>
            <c:idx val="1"/>
            <c:bubble3D val="0"/>
            <c:spPr>
              <a:solidFill>
                <a:schemeClr val="accent2">
                  <a:shade val="86000"/>
                </a:schemeClr>
              </a:solidFill>
              <a:ln w="19050">
                <a:solidFill>
                  <a:schemeClr val="lt1"/>
                </a:solidFill>
              </a:ln>
              <a:effectLst/>
            </c:spPr>
            <c:extLst>
              <c:ext xmlns:c16="http://schemas.microsoft.com/office/drawing/2014/chart" uri="{C3380CC4-5D6E-409C-BE32-E72D297353CC}">
                <c16:uniqueId val="{00000003-7CD8-4DAE-8C6D-5A66CEF330FF}"/>
              </c:ext>
            </c:extLst>
          </c:dPt>
          <c:dPt>
            <c:idx val="2"/>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5-7CD8-4DAE-8C6D-5A66CEF330FF}"/>
              </c:ext>
            </c:extLst>
          </c:dPt>
          <c:dPt>
            <c:idx val="3"/>
            <c:bubble3D val="0"/>
            <c:spPr>
              <a:solidFill>
                <a:schemeClr val="accent2">
                  <a:tint val="58000"/>
                </a:schemeClr>
              </a:solidFill>
              <a:ln w="19050">
                <a:solidFill>
                  <a:schemeClr val="lt1"/>
                </a:solidFill>
              </a:ln>
              <a:effectLst/>
            </c:spPr>
            <c:extLst>
              <c:ext xmlns:c16="http://schemas.microsoft.com/office/drawing/2014/chart" uri="{C3380CC4-5D6E-409C-BE32-E72D297353CC}">
                <c16:uniqueId val="{00000007-7CD8-4DAE-8C6D-5A66CEF330FF}"/>
              </c:ext>
            </c:extLst>
          </c:dPt>
          <c:dLbls>
            <c:dLbl>
              <c:idx val="0"/>
              <c:layout>
                <c:manualLayout>
                  <c:x val="0.14939309056956115"/>
                  <c:y val="4.1666666666666664E-2"/>
                </c:manualLayout>
              </c:layout>
              <c:showLegendKey val="1"/>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CD8-4DAE-8C6D-5A66CEF330FF}"/>
                </c:ext>
              </c:extLst>
            </c:dLbl>
            <c:dLbl>
              <c:idx val="1"/>
              <c:layout>
                <c:manualLayout>
                  <c:x val="0.14565826330532214"/>
                  <c:y val="0.1111111111111111"/>
                </c:manualLayout>
              </c:layout>
              <c:showLegendKey val="1"/>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CD8-4DAE-8C6D-5A66CEF330FF}"/>
                </c:ext>
              </c:extLst>
            </c:dLbl>
            <c:dLbl>
              <c:idx val="2"/>
              <c:layout>
                <c:manualLayout>
                  <c:x val="-0.15686274509803921"/>
                  <c:y val="-7.8703703703703706E-2"/>
                </c:manualLayout>
              </c:layout>
              <c:showLegendKey val="1"/>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CD8-4DAE-8C6D-5A66CEF330FF}"/>
                </c:ext>
              </c:extLst>
            </c:dLbl>
            <c:dLbl>
              <c:idx val="3"/>
              <c:layout>
                <c:manualLayout>
                  <c:x val="-8.9635854341736723E-2"/>
                  <c:y val="-9.7222222222222238E-2"/>
                </c:manualLayout>
              </c:layout>
              <c:showLegendKey val="1"/>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CD8-4DAE-8C6D-5A66CEF330FF}"/>
                </c:ext>
              </c:extLst>
            </c:dLbl>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showLegendKey val="1"/>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Analysis'!$A$26:$A$30</c:f>
              <c:strCache>
                <c:ptCount val="4"/>
                <c:pt idx="0">
                  <c:v>Accessories</c:v>
                </c:pt>
                <c:pt idx="1">
                  <c:v>Laptop</c:v>
                </c:pt>
                <c:pt idx="2">
                  <c:v>Smartphone</c:v>
                </c:pt>
                <c:pt idx="3">
                  <c:v>Tablet</c:v>
                </c:pt>
              </c:strCache>
            </c:strRef>
          </c:cat>
          <c:val>
            <c:numRef>
              <c:f>'Pivot Analysis'!$B$26:$B$30</c:f>
              <c:numCache>
                <c:formatCode>General</c:formatCode>
                <c:ptCount val="4"/>
                <c:pt idx="0">
                  <c:v>863</c:v>
                </c:pt>
                <c:pt idx="1">
                  <c:v>712</c:v>
                </c:pt>
                <c:pt idx="2">
                  <c:v>469</c:v>
                </c:pt>
                <c:pt idx="3">
                  <c:v>226</c:v>
                </c:pt>
              </c:numCache>
            </c:numRef>
          </c:val>
          <c:extLst>
            <c:ext xmlns:c16="http://schemas.microsoft.com/office/drawing/2014/chart" uri="{C3380CC4-5D6E-409C-BE32-E72D297353CC}">
              <c16:uniqueId val="{00000008-7CD8-4DAE-8C6D-5A66CEF330FF}"/>
            </c:ext>
          </c:extLst>
        </c:ser>
        <c:dLbls>
          <c:showLegendKey val="0"/>
          <c:showVal val="1"/>
          <c:showCatName val="0"/>
          <c:showSerName val="0"/>
          <c:showPercent val="0"/>
          <c:showBubbleSize val="0"/>
          <c:showLeaderLines val="1"/>
        </c:dLbls>
        <c:firstSliceAng val="0"/>
        <c:holeSize val="62"/>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accent2"/>
      </a:solidFill>
      <a:prstDash val="sysDot"/>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[TechZone_Sales_Data.xlsx]Pivot Analysis!monthly Sales</c:name>
    <c:fmtId val="9"/>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D"/>
              <a:t>📅 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2764150943396222"/>
                  <c:h val="0.20798282679264482"/>
                </c:manualLayout>
              </c15:layout>
            </c:ext>
          </c:extLst>
        </c:dLbl>
      </c:pivotFmt>
      <c:pivotFmt>
        <c:idx val="2"/>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3707547169811319"/>
                  <c:h val="0.20798282679264482"/>
                </c:manualLayout>
              </c15:layout>
            </c:ext>
          </c:extLst>
        </c:dLbl>
      </c:pivotFmt>
      <c:pivotFmt>
        <c:idx val="3"/>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4022012578616347"/>
                  <c:h val="0.20798282679264482"/>
                </c:manualLayout>
              </c15:layout>
            </c:ext>
          </c:extLst>
        </c:dLbl>
      </c:pivotFmt>
      <c:pivotFmt>
        <c:idx val="4"/>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4022012578616347"/>
                  <c:h val="0.20798282679264482"/>
                </c:manualLayout>
              </c15:layout>
            </c:ext>
          </c:extLst>
        </c:dLbl>
      </c:pivotFmt>
      <c:pivotFmt>
        <c:idx val="6"/>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3707547169811319"/>
                  <c:h val="0.20798282679264482"/>
                </c:manualLayout>
              </c15:layout>
            </c:ext>
          </c:extLst>
        </c:dLbl>
      </c:pivotFmt>
      <c:pivotFmt>
        <c:idx val="7"/>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2764150943396222"/>
                  <c:h val="0.20798282679264482"/>
                </c:manualLayout>
              </c15:layout>
            </c:ext>
          </c:extLst>
        </c:dLbl>
      </c:pivotFmt>
      <c:pivotFmt>
        <c:idx val="8"/>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4022012578616347"/>
                  <c:h val="0.20798282679264482"/>
                </c:manualLayout>
              </c15:layout>
            </c:ext>
          </c:extLst>
        </c:dLbl>
      </c:pivotFmt>
      <c:pivotFmt>
        <c:idx val="1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3707547169811319"/>
                  <c:h val="0.20798282679264482"/>
                </c:manualLayout>
              </c15:layout>
            </c:ext>
          </c:extLst>
        </c:dLbl>
      </c:pivotFmt>
      <c:pivotFmt>
        <c:idx val="1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2764150943396222"/>
                  <c:h val="0.20798282679264482"/>
                </c:manualLayout>
              </c15:layout>
            </c:ext>
          </c:extLst>
        </c:dLbl>
      </c:pivotFmt>
      <c:pivotFmt>
        <c:idx val="12"/>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4022012578616347"/>
                  <c:h val="0.20798282679264482"/>
                </c:manualLayout>
              </c15:layout>
            </c:ext>
          </c:extLst>
        </c:dLbl>
      </c:pivotFmt>
      <c:pivotFmt>
        <c:idx val="14"/>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3707547169811319"/>
                  <c:h val="0.20798282679264482"/>
                </c:manualLayout>
              </c15:layout>
            </c:ext>
          </c:extLst>
        </c:dLbl>
      </c:pivotFmt>
      <c:pivotFmt>
        <c:idx val="15"/>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2764150943396222"/>
                  <c:h val="0.20798282679264482"/>
                </c:manualLayout>
              </c15:layout>
            </c:ext>
          </c:extLst>
        </c:dLbl>
      </c:pivotFmt>
      <c:pivotFmt>
        <c:idx val="16"/>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18"/>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19"/>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20"/>
        <c:spPr>
          <a:solidFill>
            <a:schemeClr val="accent2"/>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9273527860912013"/>
                  <c:h val="0.17160265422307003"/>
                </c:manualLayout>
              </c15:layout>
            </c:ext>
          </c:extLst>
        </c:dLbl>
      </c:pivotFmt>
      <c:pivotFmt>
        <c:idx val="23"/>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34255044696365616"/>
                  <c:h val="0.17160265422307003"/>
                </c:manualLayout>
              </c15:layout>
            </c:ext>
          </c:extLst>
        </c:dLbl>
      </c:pivotFmt>
      <c:pivotFmt>
        <c:idx val="24"/>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9629350492015843"/>
                  <c:h val="0.17160265422307003"/>
                </c:manualLayout>
              </c15:layout>
            </c:ext>
          </c:extLst>
        </c:dLbl>
      </c:pivotFmt>
    </c:pivotFmts>
    <c:plotArea>
      <c:layout>
        <c:manualLayout>
          <c:layoutTarget val="inner"/>
          <c:xMode val="edge"/>
          <c:yMode val="edge"/>
          <c:x val="3.5194960629921258E-2"/>
          <c:y val="0.30372104016071499"/>
          <c:w val="0.85220125786163525"/>
          <c:h val="0.59444207431264506"/>
        </c:manualLayout>
      </c:layout>
      <c:lineChart>
        <c:grouping val="standard"/>
        <c:varyColors val="0"/>
        <c:ser>
          <c:idx val="0"/>
          <c:order val="0"/>
          <c:tx>
            <c:strRef>
              <c:f>'Pivot Analysis'!$B$62</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dLblPos val="t"/>
              <c:showLegendKey val="0"/>
              <c:showVal val="1"/>
              <c:showCatName val="0"/>
              <c:showSerName val="0"/>
              <c:showPercent val="0"/>
              <c:showBubbleSize val="0"/>
              <c:extLst>
                <c:ext xmlns:c15="http://schemas.microsoft.com/office/drawing/2012/chart" uri="{CE6537A1-D6FC-4f65-9D91-7224C49458BB}">
                  <c15:layout>
                    <c:manualLayout>
                      <c:w val="0.29629350492015843"/>
                      <c:h val="0.17160265422307003"/>
                    </c:manualLayout>
                  </c15:layout>
                </c:ext>
                <c:ext xmlns:c16="http://schemas.microsoft.com/office/drawing/2014/chart" uri="{C3380CC4-5D6E-409C-BE32-E72D297353CC}">
                  <c16:uniqueId val="{00000004-C250-4F33-8123-E6B6D1436717}"/>
                </c:ext>
              </c:extLst>
            </c:dLbl>
            <c:dLbl>
              <c:idx val="1"/>
              <c:dLblPos val="t"/>
              <c:showLegendKey val="0"/>
              <c:showVal val="1"/>
              <c:showCatName val="0"/>
              <c:showSerName val="0"/>
              <c:showPercent val="0"/>
              <c:showBubbleSize val="0"/>
              <c:extLst>
                <c:ext xmlns:c15="http://schemas.microsoft.com/office/drawing/2012/chart" uri="{CE6537A1-D6FC-4f65-9D91-7224C49458BB}">
                  <c15:layout>
                    <c:manualLayout>
                      <c:w val="0.29273527860912013"/>
                      <c:h val="0.17160265422307003"/>
                    </c:manualLayout>
                  </c15:layout>
                </c:ext>
                <c:ext xmlns:c16="http://schemas.microsoft.com/office/drawing/2014/chart" uri="{C3380CC4-5D6E-409C-BE32-E72D297353CC}">
                  <c16:uniqueId val="{00000002-C250-4F33-8123-E6B6D1436717}"/>
                </c:ext>
              </c:extLst>
            </c:dLbl>
            <c:dLbl>
              <c:idx val="2"/>
              <c:dLblPos val="t"/>
              <c:showLegendKey val="0"/>
              <c:showVal val="1"/>
              <c:showCatName val="0"/>
              <c:showSerName val="0"/>
              <c:showPercent val="0"/>
              <c:showBubbleSize val="0"/>
              <c:extLst>
                <c:ext xmlns:c15="http://schemas.microsoft.com/office/drawing/2012/chart" uri="{CE6537A1-D6FC-4f65-9D91-7224C49458BB}">
                  <c15:layout>
                    <c:manualLayout>
                      <c:w val="0.34255044696365616"/>
                      <c:h val="0.17160265422307003"/>
                    </c:manualLayout>
                  </c15:layout>
                </c:ext>
                <c:ext xmlns:c16="http://schemas.microsoft.com/office/drawing/2014/chart" uri="{C3380CC4-5D6E-409C-BE32-E72D297353CC}">
                  <c16:uniqueId val="{00000003-C250-4F33-8123-E6B6D1436717}"/>
                </c:ext>
              </c:extLst>
            </c:dLbl>
            <c:spPr>
              <a:noFill/>
              <a:ln>
                <a:noFill/>
              </a:ln>
              <a:effectLst/>
            </c:spPr>
            <c:txPr>
              <a:bodyPr rot="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Analysis'!$A$63:$A$66</c:f>
              <c:strCache>
                <c:ptCount val="3"/>
                <c:pt idx="0">
                  <c:v>Jan</c:v>
                </c:pt>
                <c:pt idx="1">
                  <c:v>Feb</c:v>
                </c:pt>
                <c:pt idx="2">
                  <c:v>Mar</c:v>
                </c:pt>
              </c:strCache>
            </c:strRef>
          </c:cat>
          <c:val>
            <c:numRef>
              <c:f>'Pivot Analysis'!$B$63:$B$66</c:f>
              <c:numCache>
                <c:formatCode>_-[$Rp-3809]* #,##0_-;\-[$Rp-3809]* #,##0_-;_-[$Rp-3809]* "-"??_-;_-@_-</c:formatCode>
                <c:ptCount val="3"/>
                <c:pt idx="0">
                  <c:v>4285644772</c:v>
                </c:pt>
                <c:pt idx="1">
                  <c:v>3725575841</c:v>
                </c:pt>
                <c:pt idx="2">
                  <c:v>3964251125</c:v>
                </c:pt>
              </c:numCache>
            </c:numRef>
          </c:val>
          <c:smooth val="0"/>
          <c:extLst>
            <c:ext xmlns:c16="http://schemas.microsoft.com/office/drawing/2014/chart" uri="{C3380CC4-5D6E-409C-BE32-E72D297353CC}">
              <c16:uniqueId val="{00000000-C250-4F33-8123-E6B6D1436717}"/>
            </c:ext>
          </c:extLst>
        </c:ser>
        <c:dLbls>
          <c:dLblPos val="t"/>
          <c:showLegendKey val="0"/>
          <c:showVal val="1"/>
          <c:showCatName val="0"/>
          <c:showSerName val="0"/>
          <c:showPercent val="0"/>
          <c:showBubbleSize val="0"/>
        </c:dLbls>
        <c:marker val="1"/>
        <c:smooth val="0"/>
        <c:axId val="1531949855"/>
        <c:axId val="1531950687"/>
      </c:lineChart>
      <c:catAx>
        <c:axId val="153194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531950687"/>
        <c:crosses val="autoZero"/>
        <c:auto val="1"/>
        <c:lblAlgn val="ctr"/>
        <c:lblOffset val="100"/>
        <c:noMultiLvlLbl val="0"/>
      </c:catAx>
      <c:valAx>
        <c:axId val="1531950687"/>
        <c:scaling>
          <c:orientation val="minMax"/>
        </c:scaling>
        <c:delete val="1"/>
        <c:axPos val="l"/>
        <c:numFmt formatCode="_-[$Rp-3809]* #,##0_-;\-[$Rp-3809]* #,##0_-;_-[$Rp-3809]* &quot;-&quot;??_-;_-@_-" sourceLinked="1"/>
        <c:majorTickMark val="out"/>
        <c:minorTickMark val="none"/>
        <c:tickLblPos val="nextTo"/>
        <c:crossAx val="153194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accent2"/>
      </a:solidFill>
      <a:prstDash val="sysDot"/>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[TechZone_Sales_Data.xlsx]Pivot Analysis!Salesperson Perf</c:name>
    <c:fmtId val="8"/>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D"/>
              <a:t>Salesperson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Analysis'!$B$43</c:f>
              <c:strCache>
                <c:ptCount val="1"/>
                <c:pt idx="0">
                  <c:v>Count of Order_ID</c:v>
                </c:pt>
              </c:strCache>
            </c:strRef>
          </c:tx>
          <c:spPr>
            <a:solidFill>
              <a:schemeClr val="accent2">
                <a:tint val="77000"/>
              </a:schemeClr>
            </a:solidFill>
            <a:ln>
              <a:noFill/>
            </a:ln>
            <a:effectLst/>
          </c:spPr>
          <c:invertIfNegative val="0"/>
          <c:cat>
            <c:strRef>
              <c:f>'Pivot Analysis'!$A$44:$A$53</c:f>
              <c:strCache>
                <c:ptCount val="10"/>
                <c:pt idx="0">
                  <c:v>Aldrian Mahendra</c:v>
                </c:pt>
                <c:pt idx="1">
                  <c:v>Damar Pratama</c:v>
                </c:pt>
                <c:pt idx="2">
                  <c:v>Farhan Iskandar</c:v>
                </c:pt>
                <c:pt idx="3">
                  <c:v>Keisha Alverina</c:v>
                </c:pt>
                <c:pt idx="4">
                  <c:v>Nayla Arunika</c:v>
                </c:pt>
                <c:pt idx="5">
                  <c:v>Raka Wijaya</c:v>
                </c:pt>
                <c:pt idx="6">
                  <c:v>Rizky Aditya</c:v>
                </c:pt>
                <c:pt idx="7">
                  <c:v>Salsabila Putri</c:v>
                </c:pt>
                <c:pt idx="8">
                  <c:v>Tasya Anindira</c:v>
                </c:pt>
                <c:pt idx="9">
                  <c:v>Zahra Melati</c:v>
                </c:pt>
              </c:strCache>
            </c:strRef>
          </c:cat>
          <c:val>
            <c:numRef>
              <c:f>'Pivot Analysis'!$B$44:$B$53</c:f>
              <c:numCache>
                <c:formatCode>General</c:formatCode>
                <c:ptCount val="10"/>
                <c:pt idx="0">
                  <c:v>70</c:v>
                </c:pt>
                <c:pt idx="1">
                  <c:v>69</c:v>
                </c:pt>
                <c:pt idx="2">
                  <c:v>76</c:v>
                </c:pt>
                <c:pt idx="3">
                  <c:v>81</c:v>
                </c:pt>
                <c:pt idx="4">
                  <c:v>90</c:v>
                </c:pt>
                <c:pt idx="5">
                  <c:v>74</c:v>
                </c:pt>
                <c:pt idx="6">
                  <c:v>74</c:v>
                </c:pt>
                <c:pt idx="7">
                  <c:v>71</c:v>
                </c:pt>
                <c:pt idx="8">
                  <c:v>82</c:v>
                </c:pt>
                <c:pt idx="9">
                  <c:v>63</c:v>
                </c:pt>
              </c:numCache>
            </c:numRef>
          </c:val>
          <c:extLst>
            <c:ext xmlns:c16="http://schemas.microsoft.com/office/drawing/2014/chart" uri="{C3380CC4-5D6E-409C-BE32-E72D297353CC}">
              <c16:uniqueId val="{00000000-56B8-4954-869F-51DC36C0B2D4}"/>
            </c:ext>
          </c:extLst>
        </c:ser>
        <c:dLbls>
          <c:showLegendKey val="0"/>
          <c:showVal val="0"/>
          <c:showCatName val="0"/>
          <c:showSerName val="0"/>
          <c:showPercent val="0"/>
          <c:showBubbleSize val="0"/>
        </c:dLbls>
        <c:gapWidth val="219"/>
        <c:overlap val="-27"/>
        <c:axId val="1452152511"/>
        <c:axId val="1452160415"/>
      </c:barChart>
      <c:lineChart>
        <c:grouping val="standard"/>
        <c:varyColors val="0"/>
        <c:ser>
          <c:idx val="1"/>
          <c:order val="1"/>
          <c:tx>
            <c:strRef>
              <c:f>'Pivot Analysis'!$C$43</c:f>
              <c:strCache>
                <c:ptCount val="1"/>
                <c:pt idx="0">
                  <c:v>Sum of Total_Price</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cat>
            <c:strRef>
              <c:f>'Pivot Analysis'!$A$44:$A$53</c:f>
              <c:strCache>
                <c:ptCount val="10"/>
                <c:pt idx="0">
                  <c:v>Aldrian Mahendra</c:v>
                </c:pt>
                <c:pt idx="1">
                  <c:v>Damar Pratama</c:v>
                </c:pt>
                <c:pt idx="2">
                  <c:v>Farhan Iskandar</c:v>
                </c:pt>
                <c:pt idx="3">
                  <c:v>Keisha Alverina</c:v>
                </c:pt>
                <c:pt idx="4">
                  <c:v>Nayla Arunika</c:v>
                </c:pt>
                <c:pt idx="5">
                  <c:v>Raka Wijaya</c:v>
                </c:pt>
                <c:pt idx="6">
                  <c:v>Rizky Aditya</c:v>
                </c:pt>
                <c:pt idx="7">
                  <c:v>Salsabila Putri</c:v>
                </c:pt>
                <c:pt idx="8">
                  <c:v>Tasya Anindira</c:v>
                </c:pt>
                <c:pt idx="9">
                  <c:v>Zahra Melati</c:v>
                </c:pt>
              </c:strCache>
            </c:strRef>
          </c:cat>
          <c:val>
            <c:numRef>
              <c:f>'Pivot Analysis'!$C$44:$C$53</c:f>
              <c:numCache>
                <c:formatCode>_-[$Rp-3809]* #,##0_-;\-[$Rp-3809]* #,##0_-;_-[$Rp-3809]* "-"??_-;_-@_-</c:formatCode>
                <c:ptCount val="10"/>
                <c:pt idx="0">
                  <c:v>1030749409</c:v>
                </c:pt>
                <c:pt idx="1">
                  <c:v>1062820773</c:v>
                </c:pt>
                <c:pt idx="2">
                  <c:v>1299623873</c:v>
                </c:pt>
                <c:pt idx="3">
                  <c:v>1283517750</c:v>
                </c:pt>
                <c:pt idx="4">
                  <c:v>1642007249</c:v>
                </c:pt>
                <c:pt idx="5">
                  <c:v>1159348291</c:v>
                </c:pt>
                <c:pt idx="6">
                  <c:v>1131952334</c:v>
                </c:pt>
                <c:pt idx="7">
                  <c:v>1139626691</c:v>
                </c:pt>
                <c:pt idx="8">
                  <c:v>1239363747</c:v>
                </c:pt>
                <c:pt idx="9">
                  <c:v>986461621</c:v>
                </c:pt>
              </c:numCache>
            </c:numRef>
          </c:val>
          <c:smooth val="0"/>
          <c:extLst>
            <c:ext xmlns:c16="http://schemas.microsoft.com/office/drawing/2014/chart" uri="{C3380CC4-5D6E-409C-BE32-E72D297353CC}">
              <c16:uniqueId val="{00000001-56B8-4954-869F-51DC36C0B2D4}"/>
            </c:ext>
          </c:extLst>
        </c:ser>
        <c:dLbls>
          <c:showLegendKey val="0"/>
          <c:showVal val="0"/>
          <c:showCatName val="0"/>
          <c:showSerName val="0"/>
          <c:showPercent val="0"/>
          <c:showBubbleSize val="0"/>
        </c:dLbls>
        <c:marker val="1"/>
        <c:smooth val="0"/>
        <c:axId val="1452159999"/>
        <c:axId val="1452154175"/>
      </c:lineChart>
      <c:catAx>
        <c:axId val="14521525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52160415"/>
        <c:crosses val="autoZero"/>
        <c:auto val="1"/>
        <c:lblAlgn val="ctr"/>
        <c:lblOffset val="100"/>
        <c:noMultiLvlLbl val="0"/>
      </c:catAx>
      <c:valAx>
        <c:axId val="1452160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52152511"/>
        <c:crosses val="autoZero"/>
        <c:crossBetween val="between"/>
      </c:valAx>
      <c:valAx>
        <c:axId val="1452154175"/>
        <c:scaling>
          <c:orientation val="minMax"/>
        </c:scaling>
        <c:delete val="0"/>
        <c:axPos val="r"/>
        <c:numFmt formatCode="_-[$Rp-3809]* #,##0_-;\-[$Rp-3809]* #,##0_-;_-[$Rp-38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452159999"/>
        <c:crosses val="max"/>
        <c:crossBetween val="between"/>
      </c:valAx>
      <c:catAx>
        <c:axId val="1452159999"/>
        <c:scaling>
          <c:orientation val="minMax"/>
        </c:scaling>
        <c:delete val="1"/>
        <c:axPos val="b"/>
        <c:numFmt formatCode="General" sourceLinked="1"/>
        <c:majorTickMark val="out"/>
        <c:minorTickMark val="none"/>
        <c:tickLblPos val="nextTo"/>
        <c:crossAx val="145215417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accent2"/>
      </a:solidFill>
      <a:prstDash val="sysDot"/>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[TechZone_Sales_Data.xlsx]Pivot Analysis!Product 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800" b="0" i="0" baseline="0">
                <a:effectLst/>
              </a:rPr>
              <a:t>📈 </a:t>
            </a:r>
            <a:r>
              <a:rPr lang="en-US" sz="1800" b="0" i="0" baseline="0">
                <a:effectLst/>
              </a:rPr>
              <a:t>5 best-selling products </a:t>
            </a:r>
            <a:endParaRPr lang="en-ID">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Analysis'!$B$4</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Analysis'!$A$5:$A$10</c:f>
              <c:strCache>
                <c:ptCount val="5"/>
                <c:pt idx="0">
                  <c:v>Acer Swift Go 14</c:v>
                </c:pt>
                <c:pt idx="1">
                  <c:v>UGREEN HDMI Cable</c:v>
                </c:pt>
                <c:pt idx="2">
                  <c:v>Anker PowerCore</c:v>
                </c:pt>
                <c:pt idx="3">
                  <c:v>Realme C35</c:v>
                </c:pt>
                <c:pt idx="4">
                  <c:v>Dell XPS 13 Plus</c:v>
                </c:pt>
              </c:strCache>
            </c:strRef>
          </c:cat>
          <c:val>
            <c:numRef>
              <c:f>'Pivot Analysis'!$B$5:$B$10</c:f>
              <c:numCache>
                <c:formatCode>General</c:formatCode>
                <c:ptCount val="5"/>
                <c:pt idx="0">
                  <c:v>127</c:v>
                </c:pt>
                <c:pt idx="1">
                  <c:v>138</c:v>
                </c:pt>
                <c:pt idx="2">
                  <c:v>141</c:v>
                </c:pt>
                <c:pt idx="3">
                  <c:v>147</c:v>
                </c:pt>
                <c:pt idx="4">
                  <c:v>153</c:v>
                </c:pt>
              </c:numCache>
            </c:numRef>
          </c:val>
          <c:extLst>
            <c:ext xmlns:c16="http://schemas.microsoft.com/office/drawing/2014/chart" uri="{C3380CC4-5D6E-409C-BE32-E72D297353CC}">
              <c16:uniqueId val="{00000000-5251-4F01-81DE-E7E66E5B695D}"/>
            </c:ext>
          </c:extLst>
        </c:ser>
        <c:dLbls>
          <c:dLblPos val="outEnd"/>
          <c:showLegendKey val="0"/>
          <c:showVal val="1"/>
          <c:showCatName val="0"/>
          <c:showSerName val="0"/>
          <c:showPercent val="0"/>
          <c:showBubbleSize val="0"/>
        </c:dLbls>
        <c:gapWidth val="182"/>
        <c:axId val="2063360816"/>
        <c:axId val="2067185568"/>
      </c:barChart>
      <c:catAx>
        <c:axId val="2063360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185568"/>
        <c:crosses val="autoZero"/>
        <c:auto val="1"/>
        <c:lblAlgn val="ctr"/>
        <c:lblOffset val="100"/>
        <c:noMultiLvlLbl val="0"/>
      </c:catAx>
      <c:valAx>
        <c:axId val="206718556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6336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[TechZone_Sales_Data.xlsx]Pivot Analysis!Penjualan Kategori</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600" b="0" i="0" baseline="0">
                <a:effectLst/>
              </a:rPr>
              <a:t>📦 </a:t>
            </a:r>
            <a:r>
              <a:rPr lang="en-US" sz="1600" b="0" i="0" baseline="0">
                <a:effectLst/>
              </a:rPr>
              <a:t>Products Sold per Category</a:t>
            </a:r>
            <a:endParaRPr lang="en-ID" sz="1200">
              <a:effectLst/>
            </a:endParaRPr>
          </a:p>
        </c:rich>
      </c:tx>
      <c:layout>
        <c:manualLayout>
          <c:xMode val="edge"/>
          <c:yMode val="edge"/>
          <c:x val="0.12076549254872553"/>
          <c:y val="4.47852872557596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layout>
            <c:manualLayout>
              <c:x val="0.14939309056956115"/>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dLbl>
          <c:idx val="0"/>
          <c:layout>
            <c:manualLayout>
              <c:x val="0.14565826330532214"/>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dLbl>
          <c:idx val="0"/>
          <c:layout>
            <c:manualLayout>
              <c:x val="-0.15686274509803921"/>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8.9635854341736723E-2"/>
              <c:y val="-9.722222222222223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174676694824908"/>
          <c:y val="0.2439614319043453"/>
          <c:w val="0.42675400869009028"/>
          <c:h val="0.52899715660542446"/>
        </c:manualLayout>
      </c:layout>
      <c:doughnutChart>
        <c:varyColors val="1"/>
        <c:ser>
          <c:idx val="0"/>
          <c:order val="0"/>
          <c:tx>
            <c:strRef>
              <c:f>'Pivot Analysis'!$B$25</c:f>
              <c:strCache>
                <c:ptCount val="1"/>
                <c:pt idx="0">
                  <c:v>Total</c:v>
                </c:pt>
              </c:strCache>
            </c:strRef>
          </c:tx>
          <c:dPt>
            <c:idx val="0"/>
            <c:bubble3D val="0"/>
            <c:spPr>
              <a:solidFill>
                <a:schemeClr val="accent2">
                  <a:shade val="58000"/>
                </a:schemeClr>
              </a:solidFill>
              <a:ln w="19050">
                <a:solidFill>
                  <a:schemeClr val="lt1"/>
                </a:solidFill>
              </a:ln>
              <a:effectLst/>
            </c:spPr>
            <c:extLst>
              <c:ext xmlns:c16="http://schemas.microsoft.com/office/drawing/2014/chart" uri="{C3380CC4-5D6E-409C-BE32-E72D297353CC}">
                <c16:uniqueId val="{00000001-666F-4B8A-827E-2BA8301C72BB}"/>
              </c:ext>
            </c:extLst>
          </c:dPt>
          <c:dPt>
            <c:idx val="1"/>
            <c:bubble3D val="0"/>
            <c:spPr>
              <a:solidFill>
                <a:schemeClr val="accent2">
                  <a:shade val="86000"/>
                </a:schemeClr>
              </a:solidFill>
              <a:ln w="19050">
                <a:solidFill>
                  <a:schemeClr val="lt1"/>
                </a:solidFill>
              </a:ln>
              <a:effectLst/>
            </c:spPr>
            <c:extLst>
              <c:ext xmlns:c16="http://schemas.microsoft.com/office/drawing/2014/chart" uri="{C3380CC4-5D6E-409C-BE32-E72D297353CC}">
                <c16:uniqueId val="{00000003-666F-4B8A-827E-2BA8301C72BB}"/>
              </c:ext>
            </c:extLst>
          </c:dPt>
          <c:dPt>
            <c:idx val="2"/>
            <c:bubble3D val="0"/>
            <c:spPr>
              <a:solidFill>
                <a:schemeClr val="accent2">
                  <a:tint val="86000"/>
                </a:schemeClr>
              </a:solidFill>
              <a:ln w="19050">
                <a:solidFill>
                  <a:schemeClr val="lt1"/>
                </a:solidFill>
              </a:ln>
              <a:effectLst/>
            </c:spPr>
            <c:extLst>
              <c:ext xmlns:c16="http://schemas.microsoft.com/office/drawing/2014/chart" uri="{C3380CC4-5D6E-409C-BE32-E72D297353CC}">
                <c16:uniqueId val="{00000005-666F-4B8A-827E-2BA8301C72BB}"/>
              </c:ext>
            </c:extLst>
          </c:dPt>
          <c:dPt>
            <c:idx val="3"/>
            <c:bubble3D val="0"/>
            <c:spPr>
              <a:solidFill>
                <a:schemeClr val="accent2">
                  <a:tint val="58000"/>
                </a:schemeClr>
              </a:solidFill>
              <a:ln w="19050">
                <a:solidFill>
                  <a:schemeClr val="lt1"/>
                </a:solidFill>
              </a:ln>
              <a:effectLst/>
            </c:spPr>
            <c:extLst>
              <c:ext xmlns:c16="http://schemas.microsoft.com/office/drawing/2014/chart" uri="{C3380CC4-5D6E-409C-BE32-E72D297353CC}">
                <c16:uniqueId val="{00000007-666F-4B8A-827E-2BA8301C72BB}"/>
              </c:ext>
            </c:extLst>
          </c:dPt>
          <c:dLbls>
            <c:dLbl>
              <c:idx val="0"/>
              <c:layout>
                <c:manualLayout>
                  <c:x val="0.14939309056956115"/>
                  <c:y val="4.1666666666666664E-2"/>
                </c:manualLayout>
              </c:layout>
              <c:showLegendKey val="1"/>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66F-4B8A-827E-2BA8301C72BB}"/>
                </c:ext>
              </c:extLst>
            </c:dLbl>
            <c:dLbl>
              <c:idx val="1"/>
              <c:layout>
                <c:manualLayout>
                  <c:x val="0.14565826330532214"/>
                  <c:y val="0.1111111111111111"/>
                </c:manualLayout>
              </c:layout>
              <c:showLegendKey val="1"/>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66F-4B8A-827E-2BA8301C72BB}"/>
                </c:ext>
              </c:extLst>
            </c:dLbl>
            <c:dLbl>
              <c:idx val="2"/>
              <c:layout>
                <c:manualLayout>
                  <c:x val="-0.15686274509803921"/>
                  <c:y val="-7.8703703703703706E-2"/>
                </c:manualLayout>
              </c:layout>
              <c:showLegendKey val="1"/>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66F-4B8A-827E-2BA8301C72BB}"/>
                </c:ext>
              </c:extLst>
            </c:dLbl>
            <c:dLbl>
              <c:idx val="3"/>
              <c:layout>
                <c:manualLayout>
                  <c:x val="-8.9635854341736723E-2"/>
                  <c:y val="-9.7222222222222238E-2"/>
                </c:manualLayout>
              </c:layout>
              <c:showLegendKey val="1"/>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66F-4B8A-827E-2BA8301C72B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j-lt"/>
                    <a:ea typeface="+mn-ea"/>
                    <a:cs typeface="+mn-cs"/>
                  </a:defRPr>
                </a:pPr>
                <a:endParaRPr lang="en-US"/>
              </a:p>
            </c:txPr>
            <c:showLegendKey val="1"/>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Analysis'!$A$26:$A$30</c:f>
              <c:strCache>
                <c:ptCount val="4"/>
                <c:pt idx="0">
                  <c:v>Accessories</c:v>
                </c:pt>
                <c:pt idx="1">
                  <c:v>Laptop</c:v>
                </c:pt>
                <c:pt idx="2">
                  <c:v>Smartphone</c:v>
                </c:pt>
                <c:pt idx="3">
                  <c:v>Tablet</c:v>
                </c:pt>
              </c:strCache>
            </c:strRef>
          </c:cat>
          <c:val>
            <c:numRef>
              <c:f>'Pivot Analysis'!$B$26:$B$30</c:f>
              <c:numCache>
                <c:formatCode>General</c:formatCode>
                <c:ptCount val="4"/>
                <c:pt idx="0">
                  <c:v>863</c:v>
                </c:pt>
                <c:pt idx="1">
                  <c:v>712</c:v>
                </c:pt>
                <c:pt idx="2">
                  <c:v>469</c:v>
                </c:pt>
                <c:pt idx="3">
                  <c:v>226</c:v>
                </c:pt>
              </c:numCache>
            </c:numRef>
          </c:val>
          <c:extLst>
            <c:ext xmlns:c16="http://schemas.microsoft.com/office/drawing/2014/chart" uri="{C3380CC4-5D6E-409C-BE32-E72D297353CC}">
              <c16:uniqueId val="{00000008-666F-4B8A-827E-2BA8301C72BB}"/>
            </c:ext>
          </c:extLst>
        </c:ser>
        <c:dLbls>
          <c:showLegendKey val="0"/>
          <c:showVal val="1"/>
          <c:showCatName val="0"/>
          <c:showSerName val="0"/>
          <c:showPercent val="0"/>
          <c:showBubbleSize val="0"/>
          <c:showLeaderLines val="1"/>
        </c:dLbls>
        <c:firstSliceAng val="0"/>
        <c:holeSize val="62"/>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[TechZone_Sales_Data.xlsx]Pivot Analysis!monthly 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 Monthly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2764150943396222"/>
                  <c:h val="0.20798282679264482"/>
                </c:manualLayout>
              </c15:layout>
            </c:ext>
          </c:extLst>
        </c:dLbl>
      </c:pivotFmt>
      <c:pivotFmt>
        <c:idx val="2"/>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3707547169811319"/>
                  <c:h val="0.20798282679264482"/>
                </c:manualLayout>
              </c15:layout>
            </c:ext>
          </c:extLst>
        </c:dLbl>
      </c:pivotFmt>
      <c:pivotFmt>
        <c:idx val="3"/>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4022012578616347"/>
                  <c:h val="0.20798282679264482"/>
                </c:manualLayout>
              </c15:layout>
            </c:ext>
          </c:extLst>
        </c:dLbl>
      </c:pivotFmt>
      <c:pivotFmt>
        <c:idx val="4"/>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4022012578616347"/>
                  <c:h val="0.20798282679264482"/>
                </c:manualLayout>
              </c15:layout>
            </c:ext>
          </c:extLst>
        </c:dLbl>
      </c:pivotFmt>
      <c:pivotFmt>
        <c:idx val="6"/>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3707547169811319"/>
                  <c:h val="0.20798282679264482"/>
                </c:manualLayout>
              </c15:layout>
            </c:ext>
          </c:extLst>
        </c:dLbl>
      </c:pivotFmt>
      <c:pivotFmt>
        <c:idx val="7"/>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2764150943396222"/>
                  <c:h val="0.20798282679264482"/>
                </c:manualLayout>
              </c15:layout>
            </c:ext>
          </c:extLst>
        </c:dLbl>
      </c:pivotFmt>
      <c:pivotFmt>
        <c:idx val="8"/>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4022012578616347"/>
                  <c:h val="0.20798282679264482"/>
                </c:manualLayout>
              </c15:layout>
            </c:ext>
          </c:extLst>
        </c:dLbl>
      </c:pivotFmt>
      <c:pivotFmt>
        <c:idx val="1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3707547169811319"/>
                  <c:h val="0.20798282679264482"/>
                </c:manualLayout>
              </c15:layout>
            </c:ext>
          </c:extLst>
        </c:dLbl>
      </c:pivotFmt>
      <c:pivotFmt>
        <c:idx val="1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2764150943396222"/>
                  <c:h val="0.20798282679264482"/>
                </c:manualLayout>
              </c15:layout>
            </c:ext>
          </c:extLst>
        </c:dLbl>
      </c:pivotFmt>
      <c:pivotFmt>
        <c:idx val="12"/>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4022012578616347"/>
                  <c:h val="0.20798282679264482"/>
                </c:manualLayout>
              </c15:layout>
            </c:ext>
          </c:extLst>
        </c:dLbl>
      </c:pivotFmt>
      <c:pivotFmt>
        <c:idx val="14"/>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3707547169811319"/>
                  <c:h val="0.20798282679264482"/>
                </c:manualLayout>
              </c15:layout>
            </c:ext>
          </c:extLst>
        </c:dLbl>
      </c:pivotFmt>
      <c:pivotFmt>
        <c:idx val="15"/>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2764150943396222"/>
                  <c:h val="0.20798282679264482"/>
                </c:manualLayout>
              </c15:layout>
            </c:ext>
          </c:extLst>
        </c:dLbl>
      </c:pivotFmt>
      <c:pivotFmt>
        <c:idx val="16"/>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18"/>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19"/>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3.5194960629921258E-2"/>
          <c:y val="0.30372104016071499"/>
          <c:w val="0.85220125786163525"/>
          <c:h val="0.59444207431264506"/>
        </c:manualLayout>
      </c:layout>
      <c:lineChart>
        <c:grouping val="standard"/>
        <c:varyColors val="0"/>
        <c:ser>
          <c:idx val="0"/>
          <c:order val="0"/>
          <c:tx>
            <c:strRef>
              <c:f>'Pivot Analysis'!$B$62</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Analysis'!$A$63:$A$66</c:f>
              <c:strCache>
                <c:ptCount val="3"/>
                <c:pt idx="0">
                  <c:v>Jan</c:v>
                </c:pt>
                <c:pt idx="1">
                  <c:v>Feb</c:v>
                </c:pt>
                <c:pt idx="2">
                  <c:v>Mar</c:v>
                </c:pt>
              </c:strCache>
            </c:strRef>
          </c:cat>
          <c:val>
            <c:numRef>
              <c:f>'Pivot Analysis'!$B$63:$B$66</c:f>
              <c:numCache>
                <c:formatCode>_-[$Rp-3809]* #,##0_-;\-[$Rp-3809]* #,##0_-;_-[$Rp-3809]* "-"??_-;_-@_-</c:formatCode>
                <c:ptCount val="3"/>
                <c:pt idx="0">
                  <c:v>4285644772</c:v>
                </c:pt>
                <c:pt idx="1">
                  <c:v>3725575841</c:v>
                </c:pt>
                <c:pt idx="2">
                  <c:v>3964251125</c:v>
                </c:pt>
              </c:numCache>
            </c:numRef>
          </c:val>
          <c:smooth val="0"/>
          <c:extLst>
            <c:ext xmlns:c16="http://schemas.microsoft.com/office/drawing/2014/chart" uri="{C3380CC4-5D6E-409C-BE32-E72D297353CC}">
              <c16:uniqueId val="{00000003-AC57-42BD-A552-EDD0B0E60178}"/>
            </c:ext>
          </c:extLst>
        </c:ser>
        <c:dLbls>
          <c:dLblPos val="t"/>
          <c:showLegendKey val="0"/>
          <c:showVal val="1"/>
          <c:showCatName val="0"/>
          <c:showSerName val="0"/>
          <c:showPercent val="0"/>
          <c:showBubbleSize val="0"/>
        </c:dLbls>
        <c:marker val="1"/>
        <c:smooth val="0"/>
        <c:axId val="1531949855"/>
        <c:axId val="1531950687"/>
      </c:lineChart>
      <c:catAx>
        <c:axId val="153194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950687"/>
        <c:crosses val="autoZero"/>
        <c:auto val="1"/>
        <c:lblAlgn val="ctr"/>
        <c:lblOffset val="100"/>
        <c:noMultiLvlLbl val="0"/>
      </c:catAx>
      <c:valAx>
        <c:axId val="1531950687"/>
        <c:scaling>
          <c:orientation val="minMax"/>
        </c:scaling>
        <c:delete val="1"/>
        <c:axPos val="l"/>
        <c:majorGridlines>
          <c:spPr>
            <a:ln w="9525" cap="flat" cmpd="sng" algn="ctr">
              <a:solidFill>
                <a:schemeClr val="tx1">
                  <a:lumMod val="15000"/>
                  <a:lumOff val="85000"/>
                </a:schemeClr>
              </a:solidFill>
              <a:round/>
            </a:ln>
            <a:effectLst/>
          </c:spPr>
        </c:majorGridlines>
        <c:numFmt formatCode="_-[$Rp-3809]* #,##0_-;\-[$Rp-3809]* #,##0_-;_-[$Rp-3809]* &quot;-&quot;??_-;_-@_-" sourceLinked="1"/>
        <c:majorTickMark val="out"/>
        <c:minorTickMark val="none"/>
        <c:tickLblPos val="nextTo"/>
        <c:crossAx val="153194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[TechZone_Sales_Data.xlsx]Pivot Analysis!Salesperson Perf</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800" b="0" i="0" baseline="0">
                <a:effectLst/>
              </a:rPr>
              <a:t>Salesperson Performance</a:t>
            </a:r>
            <a:endParaRPr lang="en-ID">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Analysis'!$B$43</c:f>
              <c:strCache>
                <c:ptCount val="1"/>
                <c:pt idx="0">
                  <c:v>Count of Order_ID</c:v>
                </c:pt>
              </c:strCache>
            </c:strRef>
          </c:tx>
          <c:spPr>
            <a:solidFill>
              <a:schemeClr val="accent2">
                <a:tint val="77000"/>
              </a:schemeClr>
            </a:solidFill>
            <a:ln>
              <a:noFill/>
            </a:ln>
            <a:effectLst/>
          </c:spPr>
          <c:invertIfNegative val="0"/>
          <c:cat>
            <c:strRef>
              <c:f>'Pivot Analysis'!$A$44:$A$53</c:f>
              <c:strCache>
                <c:ptCount val="10"/>
                <c:pt idx="0">
                  <c:v>Aldrian Mahendra</c:v>
                </c:pt>
                <c:pt idx="1">
                  <c:v>Damar Pratama</c:v>
                </c:pt>
                <c:pt idx="2">
                  <c:v>Farhan Iskandar</c:v>
                </c:pt>
                <c:pt idx="3">
                  <c:v>Keisha Alverina</c:v>
                </c:pt>
                <c:pt idx="4">
                  <c:v>Nayla Arunika</c:v>
                </c:pt>
                <c:pt idx="5">
                  <c:v>Raka Wijaya</c:v>
                </c:pt>
                <c:pt idx="6">
                  <c:v>Rizky Aditya</c:v>
                </c:pt>
                <c:pt idx="7">
                  <c:v>Salsabila Putri</c:v>
                </c:pt>
                <c:pt idx="8">
                  <c:v>Tasya Anindira</c:v>
                </c:pt>
                <c:pt idx="9">
                  <c:v>Zahra Melati</c:v>
                </c:pt>
              </c:strCache>
            </c:strRef>
          </c:cat>
          <c:val>
            <c:numRef>
              <c:f>'Pivot Analysis'!$B$44:$B$53</c:f>
              <c:numCache>
                <c:formatCode>General</c:formatCode>
                <c:ptCount val="10"/>
                <c:pt idx="0">
                  <c:v>70</c:v>
                </c:pt>
                <c:pt idx="1">
                  <c:v>69</c:v>
                </c:pt>
                <c:pt idx="2">
                  <c:v>76</c:v>
                </c:pt>
                <c:pt idx="3">
                  <c:v>81</c:v>
                </c:pt>
                <c:pt idx="4">
                  <c:v>90</c:v>
                </c:pt>
                <c:pt idx="5">
                  <c:v>74</c:v>
                </c:pt>
                <c:pt idx="6">
                  <c:v>74</c:v>
                </c:pt>
                <c:pt idx="7">
                  <c:v>71</c:v>
                </c:pt>
                <c:pt idx="8">
                  <c:v>82</c:v>
                </c:pt>
                <c:pt idx="9">
                  <c:v>63</c:v>
                </c:pt>
              </c:numCache>
            </c:numRef>
          </c:val>
          <c:extLst>
            <c:ext xmlns:c16="http://schemas.microsoft.com/office/drawing/2014/chart" uri="{C3380CC4-5D6E-409C-BE32-E72D297353CC}">
              <c16:uniqueId val="{00000000-D1EF-49A1-9F07-621A35874FF5}"/>
            </c:ext>
          </c:extLst>
        </c:ser>
        <c:dLbls>
          <c:showLegendKey val="0"/>
          <c:showVal val="0"/>
          <c:showCatName val="0"/>
          <c:showSerName val="0"/>
          <c:showPercent val="0"/>
          <c:showBubbleSize val="0"/>
        </c:dLbls>
        <c:gapWidth val="219"/>
        <c:overlap val="-27"/>
        <c:axId val="1452152511"/>
        <c:axId val="1452160415"/>
      </c:barChart>
      <c:lineChart>
        <c:grouping val="standard"/>
        <c:varyColors val="0"/>
        <c:ser>
          <c:idx val="1"/>
          <c:order val="1"/>
          <c:tx>
            <c:strRef>
              <c:f>'Pivot Analysis'!$C$43</c:f>
              <c:strCache>
                <c:ptCount val="1"/>
                <c:pt idx="0">
                  <c:v>Sum of Total_Price</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cat>
            <c:strRef>
              <c:f>'Pivot Analysis'!$A$44:$A$53</c:f>
              <c:strCache>
                <c:ptCount val="10"/>
                <c:pt idx="0">
                  <c:v>Aldrian Mahendra</c:v>
                </c:pt>
                <c:pt idx="1">
                  <c:v>Damar Pratama</c:v>
                </c:pt>
                <c:pt idx="2">
                  <c:v>Farhan Iskandar</c:v>
                </c:pt>
                <c:pt idx="3">
                  <c:v>Keisha Alverina</c:v>
                </c:pt>
                <c:pt idx="4">
                  <c:v>Nayla Arunika</c:v>
                </c:pt>
                <c:pt idx="5">
                  <c:v>Raka Wijaya</c:v>
                </c:pt>
                <c:pt idx="6">
                  <c:v>Rizky Aditya</c:v>
                </c:pt>
                <c:pt idx="7">
                  <c:v>Salsabila Putri</c:v>
                </c:pt>
                <c:pt idx="8">
                  <c:v>Tasya Anindira</c:v>
                </c:pt>
                <c:pt idx="9">
                  <c:v>Zahra Melati</c:v>
                </c:pt>
              </c:strCache>
            </c:strRef>
          </c:cat>
          <c:val>
            <c:numRef>
              <c:f>'Pivot Analysis'!$C$44:$C$53</c:f>
              <c:numCache>
                <c:formatCode>_-[$Rp-3809]* #,##0_-;\-[$Rp-3809]* #,##0_-;_-[$Rp-3809]* "-"??_-;_-@_-</c:formatCode>
                <c:ptCount val="10"/>
                <c:pt idx="0">
                  <c:v>1030749409</c:v>
                </c:pt>
                <c:pt idx="1">
                  <c:v>1062820773</c:v>
                </c:pt>
                <c:pt idx="2">
                  <c:v>1299623873</c:v>
                </c:pt>
                <c:pt idx="3">
                  <c:v>1283517750</c:v>
                </c:pt>
                <c:pt idx="4">
                  <c:v>1642007249</c:v>
                </c:pt>
                <c:pt idx="5">
                  <c:v>1159348291</c:v>
                </c:pt>
                <c:pt idx="6">
                  <c:v>1131952334</c:v>
                </c:pt>
                <c:pt idx="7">
                  <c:v>1139626691</c:v>
                </c:pt>
                <c:pt idx="8">
                  <c:v>1239363747</c:v>
                </c:pt>
                <c:pt idx="9">
                  <c:v>986461621</c:v>
                </c:pt>
              </c:numCache>
            </c:numRef>
          </c:val>
          <c:smooth val="0"/>
          <c:extLst>
            <c:ext xmlns:c16="http://schemas.microsoft.com/office/drawing/2014/chart" uri="{C3380CC4-5D6E-409C-BE32-E72D297353CC}">
              <c16:uniqueId val="{00000001-D1EF-49A1-9F07-621A35874FF5}"/>
            </c:ext>
          </c:extLst>
        </c:ser>
        <c:dLbls>
          <c:showLegendKey val="0"/>
          <c:showVal val="0"/>
          <c:showCatName val="0"/>
          <c:showSerName val="0"/>
          <c:showPercent val="0"/>
          <c:showBubbleSize val="0"/>
        </c:dLbls>
        <c:marker val="1"/>
        <c:smooth val="0"/>
        <c:axId val="1452159999"/>
        <c:axId val="1452154175"/>
      </c:lineChart>
      <c:catAx>
        <c:axId val="14521525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160415"/>
        <c:crosses val="autoZero"/>
        <c:auto val="1"/>
        <c:lblAlgn val="ctr"/>
        <c:lblOffset val="100"/>
        <c:noMultiLvlLbl val="0"/>
      </c:catAx>
      <c:valAx>
        <c:axId val="1452160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152511"/>
        <c:crosses val="autoZero"/>
        <c:crossBetween val="between"/>
      </c:valAx>
      <c:valAx>
        <c:axId val="1452154175"/>
        <c:scaling>
          <c:orientation val="minMax"/>
        </c:scaling>
        <c:delete val="0"/>
        <c:axPos val="r"/>
        <c:numFmt formatCode="_-[$Rp-3809]* #,##0_-;\-[$Rp-3809]* #,##0_-;_-[$Rp-38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159999"/>
        <c:crosses val="max"/>
        <c:crossBetween val="between"/>
      </c:valAx>
      <c:catAx>
        <c:axId val="1452159999"/>
        <c:scaling>
          <c:orientation val="minMax"/>
        </c:scaling>
        <c:delete val="1"/>
        <c:axPos val="b"/>
        <c:numFmt formatCode="General" sourceLinked="1"/>
        <c:majorTickMark val="out"/>
        <c:minorTickMark val="none"/>
        <c:tickLblPos val="nextTo"/>
        <c:crossAx val="145215417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[TechZone_Sales_Data.xlsx]Pivot Analysis!Product Sales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Analysis'!$B$4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Analysis'!$A$5:$A$10</c:f>
              <c:strCache>
                <c:ptCount val="5"/>
                <c:pt idx="0">
                  <c:v>Acer Swift Go 14</c:v>
                </c:pt>
                <c:pt idx="1">
                  <c:v>UGREEN HDMI Cable</c:v>
                </c:pt>
                <c:pt idx="2">
                  <c:v>Anker PowerCore</c:v>
                </c:pt>
                <c:pt idx="3">
                  <c:v>Realme C35</c:v>
                </c:pt>
                <c:pt idx="4">
                  <c:v>Dell XPS 13 Plus</c:v>
                </c:pt>
              </c:strCache>
            </c:strRef>
          </c:cat>
          <c:val>
            <c:numRef>
              <c:f>'Pivot Analysis'!$B$5:$B$10</c:f>
              <c:numCache>
                <c:formatCode>General</c:formatCode>
                <c:ptCount val="5"/>
                <c:pt idx="0">
                  <c:v>127</c:v>
                </c:pt>
                <c:pt idx="1">
                  <c:v>138</c:v>
                </c:pt>
                <c:pt idx="2">
                  <c:v>141</c:v>
                </c:pt>
                <c:pt idx="3">
                  <c:v>147</c:v>
                </c:pt>
                <c:pt idx="4">
                  <c:v>153</c:v>
                </c:pt>
              </c:numCache>
            </c:numRef>
          </c:val>
          <c:extLst>
            <c:ext xmlns:c16="http://schemas.microsoft.com/office/drawing/2014/chart" uri="{C3380CC4-5D6E-409C-BE32-E72D297353CC}">
              <c16:uniqueId val="{00000000-479B-4DC0-A48D-A61C7309F550}"/>
            </c:ext>
          </c:extLst>
        </c:ser>
        <c:dLbls>
          <c:dLblPos val="outEnd"/>
          <c:showLegendKey val="0"/>
          <c:showVal val="1"/>
          <c:showCatName val="0"/>
          <c:showSerName val="0"/>
          <c:showPercent val="0"/>
          <c:showBubbleSize val="0"/>
        </c:dLbls>
        <c:gapWidth val="182"/>
        <c:axId val="2063360816"/>
        <c:axId val="2067185568"/>
      </c:barChart>
      <c:catAx>
        <c:axId val="2063360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185568"/>
        <c:crosses val="autoZero"/>
        <c:auto val="1"/>
        <c:lblAlgn val="ctr"/>
        <c:lblOffset val="100"/>
        <c:noMultiLvlLbl val="0"/>
      </c:catAx>
      <c:valAx>
        <c:axId val="206718556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63360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[TechZone_Sales_Data.xlsx]Pivot Analysis!Penjualan Kategori</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Analysis'!$B$25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Analysis'!$A$26:$A$30</c:f>
              <c:strCache>
                <c:ptCount val="4"/>
                <c:pt idx="0">
                  <c:v>Accessories</c:v>
                </c:pt>
                <c:pt idx="1">
                  <c:v>Laptop</c:v>
                </c:pt>
                <c:pt idx="2">
                  <c:v>Smartphone</c:v>
                </c:pt>
                <c:pt idx="3">
                  <c:v>Tablet</c:v>
                </c:pt>
              </c:strCache>
            </c:strRef>
          </c:cat>
          <c:val>
            <c:numRef>
              <c:f>'Pivot Analysis'!$B$26:$B$30</c:f>
              <c:numCache>
                <c:formatCode>General</c:formatCode>
                <c:ptCount val="4"/>
                <c:pt idx="0">
                  <c:v>863</c:v>
                </c:pt>
                <c:pt idx="1">
                  <c:v>712</c:v>
                </c:pt>
                <c:pt idx="2">
                  <c:v>469</c:v>
                </c:pt>
                <c:pt idx="3">
                  <c:v>226</c:v>
                </c:pt>
              </c:numCache>
            </c:numRef>
          </c:val>
          <c:extLst>
            <c:ext xmlns:c16="http://schemas.microsoft.com/office/drawing/2014/chart" uri="{C3380CC4-5D6E-409C-BE32-E72D297353CC}">
              <c16:uniqueId val="{00000000-2380-4066-82BD-D4AF0C9D8B8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[TechZone_Sales_Data.xlsx]Pivot Analysis!Salesperson Perf</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Analysis'!$B$43</c:f>
              <c:strCache>
                <c:ptCount val="1"/>
                <c:pt idx="0">
                  <c:v>Count of Order_ID</c:v>
                </c:pt>
              </c:strCache>
            </c:strRef>
          </c:tx>
          <c:spPr>
            <a:solidFill>
              <a:schemeClr val="accent1"/>
            </a:solidFill>
            <a:ln>
              <a:noFill/>
            </a:ln>
            <a:effectLst/>
          </c:spPr>
          <c:invertIfNegative val="0"/>
          <c:cat>
            <c:strRef>
              <c:f>'Pivot Analysis'!$A$44:$A$53</c:f>
              <c:strCache>
                <c:ptCount val="10"/>
                <c:pt idx="0">
                  <c:v>Aldrian Mahendra</c:v>
                </c:pt>
                <c:pt idx="1">
                  <c:v>Damar Pratama</c:v>
                </c:pt>
                <c:pt idx="2">
                  <c:v>Farhan Iskandar</c:v>
                </c:pt>
                <c:pt idx="3">
                  <c:v>Keisha Alverina</c:v>
                </c:pt>
                <c:pt idx="4">
                  <c:v>Nayla Arunika</c:v>
                </c:pt>
                <c:pt idx="5">
                  <c:v>Raka Wijaya</c:v>
                </c:pt>
                <c:pt idx="6">
                  <c:v>Rizky Aditya</c:v>
                </c:pt>
                <c:pt idx="7">
                  <c:v>Salsabila Putri</c:v>
                </c:pt>
                <c:pt idx="8">
                  <c:v>Tasya Anindira</c:v>
                </c:pt>
                <c:pt idx="9">
                  <c:v>Zahra Melati</c:v>
                </c:pt>
              </c:strCache>
            </c:strRef>
          </c:cat>
          <c:val>
            <c:numRef>
              <c:f>'Pivot Analysis'!$B$44:$B$53</c:f>
              <c:numCache>
                <c:formatCode>General</c:formatCode>
                <c:ptCount val="10"/>
                <c:pt idx="0">
                  <c:v>70</c:v>
                </c:pt>
                <c:pt idx="1">
                  <c:v>69</c:v>
                </c:pt>
                <c:pt idx="2">
                  <c:v>76</c:v>
                </c:pt>
                <c:pt idx="3">
                  <c:v>81</c:v>
                </c:pt>
                <c:pt idx="4">
                  <c:v>90</c:v>
                </c:pt>
                <c:pt idx="5">
                  <c:v>74</c:v>
                </c:pt>
                <c:pt idx="6">
                  <c:v>74</c:v>
                </c:pt>
                <c:pt idx="7">
                  <c:v>71</c:v>
                </c:pt>
                <c:pt idx="8">
                  <c:v>82</c:v>
                </c:pt>
                <c:pt idx="9">
                  <c:v>63</c:v>
                </c:pt>
              </c:numCache>
            </c:numRef>
          </c:val>
          <c:extLst>
            <c:ext xmlns:c16="http://schemas.microsoft.com/office/drawing/2014/chart" uri="{C3380CC4-5D6E-409C-BE32-E72D297353CC}">
              <c16:uniqueId val="{00000000-8C6D-4139-AE40-ABCF7D5DB0F4}"/>
            </c:ext>
          </c:extLst>
        </c:ser>
        <c:dLbls>
          <c:showLegendKey val="0"/>
          <c:showVal val="0"/>
          <c:showCatName val="0"/>
          <c:showSerName val="0"/>
          <c:showPercent val="0"/>
          <c:showBubbleSize val="0"/>
        </c:dLbls>
        <c:gapWidth val="219"/>
        <c:overlap val="-27"/>
        <c:axId val="1452152511"/>
        <c:axId val="1452160415"/>
      </c:barChart>
      <c:lineChart>
        <c:grouping val="standard"/>
        <c:varyColors val="0"/>
        <c:ser>
          <c:idx val="1"/>
          <c:order val="1"/>
          <c:tx>
            <c:strRef>
              <c:f>'Pivot Analysis'!$C$43</c:f>
              <c:strCache>
                <c:ptCount val="1"/>
                <c:pt idx="0">
                  <c:v>Sum of Total_Price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Analysis'!$A$44:$A$53</c:f>
              <c:strCache>
                <c:ptCount val="10"/>
                <c:pt idx="0">
                  <c:v>Aldrian Mahendra</c:v>
                </c:pt>
                <c:pt idx="1">
                  <c:v>Damar Pratama</c:v>
                </c:pt>
                <c:pt idx="2">
                  <c:v>Farhan Iskandar</c:v>
                </c:pt>
                <c:pt idx="3">
                  <c:v>Keisha Alverina</c:v>
                </c:pt>
                <c:pt idx="4">
                  <c:v>Nayla Arunika</c:v>
                </c:pt>
                <c:pt idx="5">
                  <c:v>Raka Wijaya</c:v>
                </c:pt>
                <c:pt idx="6">
                  <c:v>Rizky Aditya</c:v>
                </c:pt>
                <c:pt idx="7">
                  <c:v>Salsabila Putri</c:v>
                </c:pt>
                <c:pt idx="8">
                  <c:v>Tasya Anindira</c:v>
                </c:pt>
                <c:pt idx="9">
                  <c:v>Zahra Melati</c:v>
                </c:pt>
              </c:strCache>
            </c:strRef>
          </c:cat>
          <c:val>
            <c:numRef>
              <c:f>'Pivot Analysis'!$C$44:$C$53</c:f>
              <c:numCache>
                <c:formatCode>_-[$Rp-3809]* #,##0_-;\-[$Rp-3809]* #,##0_-;_-[$Rp-3809]* "-"??_-;_-@_-</c:formatCode>
                <c:ptCount val="10"/>
                <c:pt idx="0">
                  <c:v>1030749409</c:v>
                </c:pt>
                <c:pt idx="1">
                  <c:v>1062820773</c:v>
                </c:pt>
                <c:pt idx="2">
                  <c:v>1299623873</c:v>
                </c:pt>
                <c:pt idx="3">
                  <c:v>1283517750</c:v>
                </c:pt>
                <c:pt idx="4">
                  <c:v>1642007249</c:v>
                </c:pt>
                <c:pt idx="5">
                  <c:v>1159348291</c:v>
                </c:pt>
                <c:pt idx="6">
                  <c:v>1131952334</c:v>
                </c:pt>
                <c:pt idx="7">
                  <c:v>1139626691</c:v>
                </c:pt>
                <c:pt idx="8">
                  <c:v>1239363747</c:v>
                </c:pt>
                <c:pt idx="9">
                  <c:v>986461621</c:v>
                </c:pt>
              </c:numCache>
            </c:numRef>
          </c:val>
          <c:smooth val="0"/>
          <c:extLst>
            <c:ext xmlns:c16="http://schemas.microsoft.com/office/drawing/2014/chart" uri="{C3380CC4-5D6E-409C-BE32-E72D297353CC}">
              <c16:uniqueId val="{00000001-8C6D-4139-AE40-ABCF7D5DB0F4}"/>
            </c:ext>
          </c:extLst>
        </c:ser>
        <c:dLbls>
          <c:showLegendKey val="0"/>
          <c:showVal val="0"/>
          <c:showCatName val="0"/>
          <c:showSerName val="0"/>
          <c:showPercent val="0"/>
          <c:showBubbleSize val="0"/>
        </c:dLbls>
        <c:marker val="1"/>
        <c:smooth val="0"/>
        <c:axId val="1452159999"/>
        <c:axId val="1452154175"/>
      </c:lineChart>
      <c:catAx>
        <c:axId val="14521525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160415"/>
        <c:crosses val="autoZero"/>
        <c:auto val="1"/>
        <c:lblAlgn val="ctr"/>
        <c:lblOffset val="100"/>
        <c:noMultiLvlLbl val="0"/>
      </c:catAx>
      <c:valAx>
        <c:axId val="1452160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152511"/>
        <c:crosses val="autoZero"/>
        <c:crossBetween val="between"/>
      </c:valAx>
      <c:valAx>
        <c:axId val="1452154175"/>
        <c:scaling>
          <c:orientation val="minMax"/>
        </c:scaling>
        <c:delete val="0"/>
        <c:axPos val="r"/>
        <c:numFmt formatCode="_-[$Rp-3809]* #,##0_-;\-[$Rp-3809]* #,##0_-;_-[$Rp-38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159999"/>
        <c:crosses val="max"/>
        <c:crossBetween val="between"/>
      </c:valAx>
      <c:catAx>
        <c:axId val="1452159999"/>
        <c:scaling>
          <c:orientation val="minMax"/>
        </c:scaling>
        <c:delete val="1"/>
        <c:axPos val="b"/>
        <c:numFmt formatCode="General" sourceLinked="1"/>
        <c:majorTickMark val="out"/>
        <c:minorTickMark val="none"/>
        <c:tickLblPos val="nextTo"/>
        <c:crossAx val="1452154175"/>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[TechZone_Sales_Data.xlsx]Pivot Analysis!monthly Sales</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2764150943396222"/>
                  <c:h val="0.20798282679264482"/>
                </c:manualLayout>
              </c15:layout>
            </c:ext>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3707547169811319"/>
                  <c:h val="0.20798282679264482"/>
                </c:manualLayout>
              </c15:layout>
            </c:ext>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24022012578616347"/>
                  <c:h val="0.20798282679264482"/>
                </c:manualLayout>
              </c15:layout>
            </c:ext>
          </c:extLst>
        </c:dLbl>
      </c:pivotFmt>
    </c:pivotFmts>
    <c:plotArea>
      <c:layout/>
      <c:lineChart>
        <c:grouping val="standard"/>
        <c:varyColors val="0"/>
        <c:ser>
          <c:idx val="0"/>
          <c:order val="0"/>
          <c:tx>
            <c:strRef>
              <c:f>'Pivot Analysis'!$B$62</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Lbl>
              <c:idx val="0"/>
              <c:dLblPos val="t"/>
              <c:showLegendKey val="0"/>
              <c:showVal val="1"/>
              <c:showCatName val="0"/>
              <c:showSerName val="0"/>
              <c:showPercent val="0"/>
              <c:showBubbleSize val="0"/>
              <c:extLst>
                <c:ext xmlns:c15="http://schemas.microsoft.com/office/drawing/2012/chart" uri="{CE6537A1-D6FC-4f65-9D91-7224C49458BB}">
                  <c15:layout>
                    <c:manualLayout>
                      <c:w val="0.24022012578616347"/>
                      <c:h val="0.20798282679264482"/>
                    </c:manualLayout>
                  </c15:layout>
                </c:ext>
                <c:ext xmlns:c16="http://schemas.microsoft.com/office/drawing/2014/chart" uri="{C3380CC4-5D6E-409C-BE32-E72D297353CC}">
                  <c16:uniqueId val="{00000004-3E74-4043-80B1-7F5A1A676904}"/>
                </c:ext>
              </c:extLst>
            </c:dLbl>
            <c:dLbl>
              <c:idx val="1"/>
              <c:dLblPos val="t"/>
              <c:showLegendKey val="0"/>
              <c:showVal val="1"/>
              <c:showCatName val="0"/>
              <c:showSerName val="0"/>
              <c:showPercent val="0"/>
              <c:showBubbleSize val="0"/>
              <c:extLst>
                <c:ext xmlns:c15="http://schemas.microsoft.com/office/drawing/2012/chart" uri="{CE6537A1-D6FC-4f65-9D91-7224C49458BB}">
                  <c15:layout>
                    <c:manualLayout>
                      <c:w val="0.23707547169811319"/>
                      <c:h val="0.20798282679264482"/>
                    </c:manualLayout>
                  </c15:layout>
                </c:ext>
                <c:ext xmlns:c16="http://schemas.microsoft.com/office/drawing/2014/chart" uri="{C3380CC4-5D6E-409C-BE32-E72D297353CC}">
                  <c16:uniqueId val="{00000003-3E74-4043-80B1-7F5A1A676904}"/>
                </c:ext>
              </c:extLst>
            </c:dLbl>
            <c:dLbl>
              <c:idx val="2"/>
              <c:dLblPos val="t"/>
              <c:showLegendKey val="0"/>
              <c:showVal val="1"/>
              <c:showCatName val="0"/>
              <c:showSerName val="0"/>
              <c:showPercent val="0"/>
              <c:showBubbleSize val="0"/>
              <c:extLst>
                <c:ext xmlns:c15="http://schemas.microsoft.com/office/drawing/2012/chart" uri="{CE6537A1-D6FC-4f65-9D91-7224C49458BB}">
                  <c15:layout>
                    <c:manualLayout>
                      <c:w val="0.22764150943396222"/>
                      <c:h val="0.20798282679264482"/>
                    </c:manualLayout>
                  </c15:layout>
                </c:ext>
                <c:ext xmlns:c16="http://schemas.microsoft.com/office/drawing/2014/chart" uri="{C3380CC4-5D6E-409C-BE32-E72D297353CC}">
                  <c16:uniqueId val="{00000002-3E74-4043-80B1-7F5A1A67690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Analysis'!$A$63:$A$66</c:f>
              <c:strCache>
                <c:ptCount val="3"/>
                <c:pt idx="0">
                  <c:v>Jan</c:v>
                </c:pt>
                <c:pt idx="1">
                  <c:v>Feb</c:v>
                </c:pt>
                <c:pt idx="2">
                  <c:v>Mar</c:v>
                </c:pt>
              </c:strCache>
            </c:strRef>
          </c:cat>
          <c:val>
            <c:numRef>
              <c:f>'Pivot Analysis'!$B$63:$B$66</c:f>
              <c:numCache>
                <c:formatCode>_-[$Rp-3809]* #,##0_-;\-[$Rp-3809]* #,##0_-;_-[$Rp-3809]* "-"??_-;_-@_-</c:formatCode>
                <c:ptCount val="3"/>
                <c:pt idx="0">
                  <c:v>4285644772</c:v>
                </c:pt>
                <c:pt idx="1">
                  <c:v>3725575841</c:v>
                </c:pt>
                <c:pt idx="2">
                  <c:v>3964251125</c:v>
                </c:pt>
              </c:numCache>
            </c:numRef>
          </c:val>
          <c:smooth val="0"/>
          <c:extLst>
            <c:ext xmlns:c16="http://schemas.microsoft.com/office/drawing/2014/chart" uri="{C3380CC4-5D6E-409C-BE32-E72D297353CC}">
              <c16:uniqueId val="{00000000-3E74-4043-80B1-7F5A1A676904}"/>
            </c:ext>
          </c:extLst>
        </c:ser>
        <c:dLbls>
          <c:dLblPos val="t"/>
          <c:showLegendKey val="0"/>
          <c:showVal val="1"/>
          <c:showCatName val="0"/>
          <c:showSerName val="0"/>
          <c:showPercent val="0"/>
          <c:showBubbleSize val="0"/>
        </c:dLbls>
        <c:marker val="1"/>
        <c:smooth val="0"/>
        <c:axId val="1531949855"/>
        <c:axId val="1531950687"/>
      </c:lineChart>
      <c:catAx>
        <c:axId val="153194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950687"/>
        <c:crosses val="autoZero"/>
        <c:auto val="1"/>
        <c:lblAlgn val="ctr"/>
        <c:lblOffset val="100"/>
        <c:noMultiLvlLbl val="0"/>
      </c:catAx>
      <c:valAx>
        <c:axId val="1531950687"/>
        <c:scaling>
          <c:orientation val="minMax"/>
        </c:scaling>
        <c:delete val="1"/>
        <c:axPos val="l"/>
        <c:majorGridlines>
          <c:spPr>
            <a:ln w="9525" cap="flat" cmpd="sng" algn="ctr">
              <a:solidFill>
                <a:schemeClr val="tx1">
                  <a:lumMod val="15000"/>
                  <a:lumOff val="85000"/>
                </a:schemeClr>
              </a:solidFill>
              <a:round/>
            </a:ln>
            <a:effectLst/>
          </c:spPr>
        </c:majorGridlines>
        <c:numFmt formatCode="_-[$Rp-3809]* #,##0_-;\-[$Rp-3809]* #,##0_-;_-[$Rp-3809]* &quot;-&quot;??_-;_-@_-" sourceLinked="1"/>
        <c:majorTickMark val="none"/>
        <c:minorTickMark val="none"/>
        <c:tickLblPos val="nextTo"/>
        <c:crossAx val="153194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  Revenue by Region</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75000"/>
                  <a:lumOff val="25000"/>
                </a:sysClr>
              </a:solidFill>
              <a:latin typeface="Calibri" panose="020F0502020204030204"/>
            </a:rPr>
            <a:t>📈  Revenue by Region</a:t>
          </a:r>
        </a:p>
      </cx:txPr>
    </cx:title>
    <cx:plotArea>
      <cx:plotAreaRegion>
        <cx:series layoutId="treemap" uniqueId="{63945F33-AFF3-4CB4-A1D2-8ECB64E0115E}">
          <cx:dataLabels pos="inEnd">
            <cx:txPr>
              <a:bodyPr spcFirstLastPara="1" vertOverflow="ellipsis" horzOverflow="overflow" wrap="square" lIns="0" tIns="0" rIns="0" bIns="0" anchor="ctr" anchorCtr="1"/>
              <a:lstStyle/>
              <a:p>
                <a:pPr algn="ctr" rtl="0">
                  <a:defRPr b="1"/>
                </a:pPr>
                <a:endParaRPr lang="en-US" sz="90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solidFill>
      <a:schemeClr val="lt1"/>
    </a:solidFill>
    <a:ln w="25400" cap="flat" cmpd="sng" algn="ctr">
      <a:solidFill>
        <a:schemeClr val="accent2"/>
      </a:solidFill>
      <a:prstDash val="sysDot"/>
    </a:ln>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📈Revenue by Region</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📈Revenue by Region</a:t>
          </a:r>
        </a:p>
      </cx:txPr>
    </cx:title>
    <cx:plotArea>
      <cx:plotAreaRegion>
        <cx:series layoutId="treemap" uniqueId="{63945F33-AFF3-4CB4-A1D2-8ECB64E0115E}">
          <cx:dataLabels pos="inEnd">
            <cx:visibility seriesName="0" categoryName="1" value="0"/>
          </cx:dataLabels>
          <cx:dataId val="0"/>
          <cx:layoutPr>
            <cx:parentLabelLayout val="overlapping"/>
          </cx:layoutPr>
        </cx:series>
      </cx:plotAreaRegion>
    </cx:plotArea>
  </cx:chart>
  <cx:spPr>
    <a:no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txData>
          <cx:v>📈Revenue by Region</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📈Revenue by Region</a:t>
          </a:r>
        </a:p>
      </cx:txPr>
    </cx:title>
    <cx:plotArea>
      <cx:plotAreaRegion>
        <cx:series layoutId="treemap" uniqueId="{63945F33-AFF3-4CB4-A1D2-8ECB64E0115E}">
          <cx:dataLabels pos="inEnd">
            <cx:visibility seriesName="0" categoryName="1" value="0"/>
          </cx:dataLabels>
          <cx:dataId val="0"/>
          <cx:layoutPr>
            <cx:parentLabelLayout val="overlapping"/>
          </cx:layoutPr>
        </cx:series>
      </cx:plotAreaRegion>
    </cx:plotArea>
  </cx:chart>
  <cx:spPr>
    <a:noFill/>
  </cx:spPr>
</cx: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Reversed" id="22">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microsoft.com/office/2014/relationships/chartEx" Target="../charts/chartEx2.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microsoft.com/office/2014/relationships/chartEx" Target="../charts/chartEx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182094</xdr:colOff>
      <xdr:row>0</xdr:row>
      <xdr:rowOff>0</xdr:rowOff>
    </xdr:from>
    <xdr:to>
      <xdr:col>23</xdr:col>
      <xdr:colOff>70037</xdr:colOff>
      <xdr:row>3</xdr:row>
      <xdr:rowOff>133350</xdr:rowOff>
    </xdr:to>
    <xdr:grpSp>
      <xdr:nvGrpSpPr>
        <xdr:cNvPr id="29" name="Group 28">
          <a:extLst>
            <a:ext uri="{FF2B5EF4-FFF2-40B4-BE49-F238E27FC236}">
              <a16:creationId xmlns:a16="http://schemas.microsoft.com/office/drawing/2014/main" id="{2950DD73-A766-4AFA-B25B-2532A67B9786}"/>
            </a:ext>
          </a:extLst>
        </xdr:cNvPr>
        <xdr:cNvGrpSpPr/>
      </xdr:nvGrpSpPr>
      <xdr:grpSpPr>
        <a:xfrm>
          <a:off x="554811" y="0"/>
          <a:ext cx="12125498" cy="899491"/>
          <a:chOff x="658345" y="0"/>
          <a:chExt cx="10503274" cy="931769"/>
        </a:xfrm>
      </xdr:grpSpPr>
      <xdr:sp macro="" textlink="">
        <xdr:nvSpPr>
          <xdr:cNvPr id="25" name="Rectangle: Rounded Corners 24">
            <a:extLst>
              <a:ext uri="{FF2B5EF4-FFF2-40B4-BE49-F238E27FC236}">
                <a16:creationId xmlns:a16="http://schemas.microsoft.com/office/drawing/2014/main" id="{FC698C6D-6D03-4FE0-9169-CB0FB16F1FEC}"/>
              </a:ext>
            </a:extLst>
          </xdr:cNvPr>
          <xdr:cNvSpPr/>
        </xdr:nvSpPr>
        <xdr:spPr>
          <a:xfrm>
            <a:off x="658345" y="0"/>
            <a:ext cx="10503274" cy="931769"/>
          </a:xfrm>
          <a:prstGeom prst="roundRect">
            <a:avLst/>
          </a:prstGeom>
          <a:solidFill>
            <a:schemeClr val="tx2">
              <a:lumMod val="50000"/>
            </a:schemeClr>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28" name="TextBox 27">
            <a:extLst>
              <a:ext uri="{FF2B5EF4-FFF2-40B4-BE49-F238E27FC236}">
                <a16:creationId xmlns:a16="http://schemas.microsoft.com/office/drawing/2014/main" id="{CBED0044-C559-4824-82B4-CB68D464667F}"/>
              </a:ext>
            </a:extLst>
          </xdr:cNvPr>
          <xdr:cNvSpPr txBox="1"/>
        </xdr:nvSpPr>
        <xdr:spPr>
          <a:xfrm>
            <a:off x="1064559" y="84044"/>
            <a:ext cx="9561179"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D" sz="2400" b="1">
                <a:solidFill>
                  <a:schemeClr val="bg1"/>
                </a:solidFill>
                <a:latin typeface="Square721 BT" panose="020B0504020202060204" pitchFamily="34" charset="0"/>
              </a:rPr>
              <a:t>📊 TechZone Sales Analysis Dashboard – Q1 2025</a:t>
            </a:r>
          </a:p>
        </xdr:txBody>
      </xdr:sp>
    </xdr:grpSp>
    <xdr:clientData/>
  </xdr:twoCellAnchor>
  <xdr:twoCellAnchor>
    <xdr:from>
      <xdr:col>5</xdr:col>
      <xdr:colOff>237565</xdr:colOff>
      <xdr:row>2</xdr:row>
      <xdr:rowOff>85165</xdr:rowOff>
    </xdr:from>
    <xdr:to>
      <xdr:col>21</xdr:col>
      <xdr:colOff>0</xdr:colOff>
      <xdr:row>6</xdr:row>
      <xdr:rowOff>28015</xdr:rowOff>
    </xdr:to>
    <xdr:grpSp>
      <xdr:nvGrpSpPr>
        <xdr:cNvPr id="24" name="Group 23">
          <a:extLst>
            <a:ext uri="{FF2B5EF4-FFF2-40B4-BE49-F238E27FC236}">
              <a16:creationId xmlns:a16="http://schemas.microsoft.com/office/drawing/2014/main" id="{9CEE9CD3-3E31-4D2C-BADC-E2737FD3CA5B}"/>
            </a:ext>
          </a:extLst>
        </xdr:cNvPr>
        <xdr:cNvGrpSpPr/>
      </xdr:nvGrpSpPr>
      <xdr:grpSpPr>
        <a:xfrm>
          <a:off x="1811261" y="664948"/>
          <a:ext cx="9598032" cy="771110"/>
          <a:chOff x="638175" y="638175"/>
          <a:chExt cx="9725025" cy="781050"/>
        </a:xfrm>
      </xdr:grpSpPr>
      <xdr:grpSp>
        <xdr:nvGrpSpPr>
          <xdr:cNvPr id="7" name="Group 6">
            <a:extLst>
              <a:ext uri="{FF2B5EF4-FFF2-40B4-BE49-F238E27FC236}">
                <a16:creationId xmlns:a16="http://schemas.microsoft.com/office/drawing/2014/main" id="{F9F27EC7-7246-4987-8A71-64C025EB777D}"/>
              </a:ext>
            </a:extLst>
          </xdr:cNvPr>
          <xdr:cNvGrpSpPr/>
        </xdr:nvGrpSpPr>
        <xdr:grpSpPr>
          <a:xfrm>
            <a:off x="5448300" y="638175"/>
            <a:ext cx="2400300" cy="781050"/>
            <a:chOff x="7467600" y="1295400"/>
            <a:chExt cx="2400300" cy="781050"/>
          </a:xfrm>
        </xdr:grpSpPr>
        <xdr:sp macro="" textlink="">
          <xdr:nvSpPr>
            <xdr:cNvPr id="2" name="Rectangle: Rounded Corners 1">
              <a:extLst>
                <a:ext uri="{FF2B5EF4-FFF2-40B4-BE49-F238E27FC236}">
                  <a16:creationId xmlns:a16="http://schemas.microsoft.com/office/drawing/2014/main" id="{D24B97EC-300E-49B6-9AE4-C4DDA0C8D5FE}"/>
                </a:ext>
              </a:extLst>
            </xdr:cNvPr>
            <xdr:cNvSpPr/>
          </xdr:nvSpPr>
          <xdr:spPr>
            <a:xfrm>
              <a:off x="7467600" y="1295400"/>
              <a:ext cx="2400300" cy="781050"/>
            </a:xfrm>
            <a:prstGeom prst="roundRect">
              <a:avLst/>
            </a:prstGeom>
            <a:solidFill>
              <a:schemeClr val="bg1"/>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3" name="TextBox 2">
              <a:extLst>
                <a:ext uri="{FF2B5EF4-FFF2-40B4-BE49-F238E27FC236}">
                  <a16:creationId xmlns:a16="http://schemas.microsoft.com/office/drawing/2014/main" id="{AB05F5BA-8F1A-414C-9050-78A1B1C8ACB7}"/>
                </a:ext>
              </a:extLst>
            </xdr:cNvPr>
            <xdr:cNvSpPr txBox="1"/>
          </xdr:nvSpPr>
          <xdr:spPr>
            <a:xfrm>
              <a:off x="7477125" y="1390649"/>
              <a:ext cx="6096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400" b="0" i="0">
                  <a:solidFill>
                    <a:schemeClr val="dk1"/>
                  </a:solidFill>
                  <a:effectLst/>
                  <a:latin typeface="+mn-lt"/>
                  <a:ea typeface="+mn-ea"/>
                  <a:cs typeface="+mn-cs"/>
                </a:rPr>
                <a:t>📠</a:t>
              </a:r>
              <a:endParaRPr lang="en-ID" sz="2400"/>
            </a:p>
          </xdr:txBody>
        </xdr:sp>
        <xdr:sp macro="" textlink="">
          <xdr:nvSpPr>
            <xdr:cNvPr id="4" name="TextBox 3">
              <a:extLst>
                <a:ext uri="{FF2B5EF4-FFF2-40B4-BE49-F238E27FC236}">
                  <a16:creationId xmlns:a16="http://schemas.microsoft.com/office/drawing/2014/main" id="{AF2B4EC9-1182-43B8-B06A-000DC9257D1B}"/>
                </a:ext>
              </a:extLst>
            </xdr:cNvPr>
            <xdr:cNvSpPr txBox="1"/>
          </xdr:nvSpPr>
          <xdr:spPr>
            <a:xfrm>
              <a:off x="8077200" y="1304924"/>
              <a:ext cx="1695451"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b="1" i="0">
                  <a:solidFill>
                    <a:sysClr val="windowText" lastClr="000000"/>
                  </a:solidFill>
                  <a:effectLst/>
                  <a:latin typeface="+mn-lt"/>
                  <a:ea typeface="+mn-ea"/>
                  <a:cs typeface="+mn-cs"/>
                </a:rPr>
                <a:t>Total Unit</a:t>
              </a:r>
              <a:r>
                <a:rPr lang="en-ID" sz="1600" b="1" i="0" baseline="0">
                  <a:solidFill>
                    <a:sysClr val="windowText" lastClr="000000"/>
                  </a:solidFill>
                  <a:effectLst/>
                  <a:latin typeface="+mn-lt"/>
                  <a:ea typeface="+mn-ea"/>
                  <a:cs typeface="+mn-cs"/>
                </a:rPr>
                <a:t> Terjual</a:t>
              </a:r>
              <a:endParaRPr lang="en-ID" sz="1600" b="1">
                <a:solidFill>
                  <a:sysClr val="windowText" lastClr="000000"/>
                </a:solidFill>
              </a:endParaRPr>
            </a:p>
          </xdr:txBody>
        </xdr:sp>
        <xdr:sp macro="" textlink="'Summary Pages'!$C$5">
          <xdr:nvSpPr>
            <xdr:cNvPr id="6" name="TextBox 5">
              <a:extLst>
                <a:ext uri="{FF2B5EF4-FFF2-40B4-BE49-F238E27FC236}">
                  <a16:creationId xmlns:a16="http://schemas.microsoft.com/office/drawing/2014/main" id="{9B388A11-9E9C-4724-9E99-1A5892C23C5B}"/>
                </a:ext>
              </a:extLst>
            </xdr:cNvPr>
            <xdr:cNvSpPr txBox="1"/>
          </xdr:nvSpPr>
          <xdr:spPr>
            <a:xfrm>
              <a:off x="7953375" y="1609725"/>
              <a:ext cx="1695451"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51D2014-9D9C-464D-97E9-885A065DD55F}" type="TxLink">
                <a:rPr lang="en-US" sz="1200" b="1" i="0" u="none" strike="noStrike">
                  <a:solidFill>
                    <a:srgbClr val="000000"/>
                  </a:solidFill>
                  <a:latin typeface="Square721 BT" panose="020B0504020202060204" pitchFamily="34" charset="0"/>
                  <a:cs typeface="Calibri"/>
                </a:rPr>
                <a:t>2270</a:t>
              </a:fld>
              <a:endParaRPr lang="en-ID" sz="1400" b="1">
                <a:solidFill>
                  <a:sysClr val="windowText" lastClr="000000"/>
                </a:solidFill>
                <a:latin typeface="Square721 BT" panose="020B0504020202060204" pitchFamily="34" charset="0"/>
              </a:endParaRPr>
            </a:p>
          </xdr:txBody>
        </xdr:sp>
      </xdr:grpSp>
      <xdr:grpSp>
        <xdr:nvGrpSpPr>
          <xdr:cNvPr id="8" name="Group 7">
            <a:extLst>
              <a:ext uri="{FF2B5EF4-FFF2-40B4-BE49-F238E27FC236}">
                <a16:creationId xmlns:a16="http://schemas.microsoft.com/office/drawing/2014/main" id="{87D208E0-17C5-4C07-9C87-D9E710B2A057}"/>
              </a:ext>
            </a:extLst>
          </xdr:cNvPr>
          <xdr:cNvGrpSpPr/>
        </xdr:nvGrpSpPr>
        <xdr:grpSpPr>
          <a:xfrm>
            <a:off x="638175" y="638175"/>
            <a:ext cx="2400300" cy="781050"/>
            <a:chOff x="7467600" y="1295400"/>
            <a:chExt cx="2400300" cy="781050"/>
          </a:xfrm>
        </xdr:grpSpPr>
        <xdr:sp macro="" textlink="">
          <xdr:nvSpPr>
            <xdr:cNvPr id="9" name="Rectangle: Rounded Corners 8">
              <a:extLst>
                <a:ext uri="{FF2B5EF4-FFF2-40B4-BE49-F238E27FC236}">
                  <a16:creationId xmlns:a16="http://schemas.microsoft.com/office/drawing/2014/main" id="{D6E156B0-C21F-401A-A708-9BE0E247FB50}"/>
                </a:ext>
              </a:extLst>
            </xdr:cNvPr>
            <xdr:cNvSpPr/>
          </xdr:nvSpPr>
          <xdr:spPr>
            <a:xfrm>
              <a:off x="7467600" y="1295400"/>
              <a:ext cx="2400300" cy="781050"/>
            </a:xfrm>
            <a:prstGeom prst="roundRect">
              <a:avLst/>
            </a:prstGeom>
            <a:solidFill>
              <a:schemeClr val="bg1"/>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10" name="TextBox 9">
              <a:extLst>
                <a:ext uri="{FF2B5EF4-FFF2-40B4-BE49-F238E27FC236}">
                  <a16:creationId xmlns:a16="http://schemas.microsoft.com/office/drawing/2014/main" id="{AE409977-CE9E-4500-BA00-C5036C9F9843}"/>
                </a:ext>
              </a:extLst>
            </xdr:cNvPr>
            <xdr:cNvSpPr txBox="1"/>
          </xdr:nvSpPr>
          <xdr:spPr>
            <a:xfrm>
              <a:off x="7477125" y="1390649"/>
              <a:ext cx="6096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400"/>
                <a:t>💰</a:t>
              </a:r>
            </a:p>
          </xdr:txBody>
        </xdr:sp>
        <xdr:sp macro="" textlink="">
          <xdr:nvSpPr>
            <xdr:cNvPr id="11" name="TextBox 10">
              <a:extLst>
                <a:ext uri="{FF2B5EF4-FFF2-40B4-BE49-F238E27FC236}">
                  <a16:creationId xmlns:a16="http://schemas.microsoft.com/office/drawing/2014/main" id="{6536D622-FAD1-4EFC-B209-BA0E475C57E3}"/>
                </a:ext>
              </a:extLst>
            </xdr:cNvPr>
            <xdr:cNvSpPr txBox="1"/>
          </xdr:nvSpPr>
          <xdr:spPr>
            <a:xfrm>
              <a:off x="8077200" y="1304924"/>
              <a:ext cx="1695451"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b="1" i="0">
                  <a:solidFill>
                    <a:sysClr val="windowText" lastClr="000000"/>
                  </a:solidFill>
                  <a:effectLst/>
                  <a:latin typeface="+mn-lt"/>
                  <a:ea typeface="+mn-ea"/>
                  <a:cs typeface="+mn-cs"/>
                </a:rPr>
                <a:t>Total Penjualan</a:t>
              </a:r>
              <a:endParaRPr lang="en-ID" sz="1600" b="1">
                <a:solidFill>
                  <a:sysClr val="windowText" lastClr="000000"/>
                </a:solidFill>
              </a:endParaRPr>
            </a:p>
          </xdr:txBody>
        </xdr:sp>
        <xdr:sp macro="" textlink="'Summary Pages'!$C$3">
          <xdr:nvSpPr>
            <xdr:cNvPr id="12" name="TextBox 11">
              <a:extLst>
                <a:ext uri="{FF2B5EF4-FFF2-40B4-BE49-F238E27FC236}">
                  <a16:creationId xmlns:a16="http://schemas.microsoft.com/office/drawing/2014/main" id="{8398A828-CA98-4F3F-B510-D58A4A47C3F9}"/>
                </a:ext>
              </a:extLst>
            </xdr:cNvPr>
            <xdr:cNvSpPr txBox="1"/>
          </xdr:nvSpPr>
          <xdr:spPr>
            <a:xfrm>
              <a:off x="7772400" y="1619250"/>
              <a:ext cx="1990725"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9EB187F-BDBB-4022-B574-BC01960DBCA8}" type="TxLink">
                <a:rPr lang="en-US" sz="1200" b="1" i="0" u="none" strike="noStrike">
                  <a:solidFill>
                    <a:srgbClr val="000000"/>
                  </a:solidFill>
                  <a:latin typeface="Square721 BT" panose="020B0504020202060204" pitchFamily="34" charset="0"/>
                  <a:cs typeface="Calibri"/>
                </a:rPr>
                <a:t> Rp11,975,471,738 </a:t>
              </a:fld>
              <a:endParaRPr lang="en-ID" sz="1400" b="1">
                <a:solidFill>
                  <a:sysClr val="windowText" lastClr="000000"/>
                </a:solidFill>
                <a:latin typeface="Square721 BT" panose="020B0504020202060204" pitchFamily="34" charset="0"/>
              </a:endParaRPr>
            </a:p>
          </xdr:txBody>
        </xdr:sp>
      </xdr:grpSp>
      <xdr:grpSp>
        <xdr:nvGrpSpPr>
          <xdr:cNvPr id="13" name="Group 12">
            <a:extLst>
              <a:ext uri="{FF2B5EF4-FFF2-40B4-BE49-F238E27FC236}">
                <a16:creationId xmlns:a16="http://schemas.microsoft.com/office/drawing/2014/main" id="{79DD2DE1-63D8-4801-9194-A3A0DAAB4D11}"/>
              </a:ext>
            </a:extLst>
          </xdr:cNvPr>
          <xdr:cNvGrpSpPr/>
        </xdr:nvGrpSpPr>
        <xdr:grpSpPr>
          <a:xfrm>
            <a:off x="3152775" y="638175"/>
            <a:ext cx="2190750" cy="781050"/>
            <a:chOff x="7467600" y="1295400"/>
            <a:chExt cx="2190750" cy="781050"/>
          </a:xfrm>
        </xdr:grpSpPr>
        <xdr:sp macro="" textlink="">
          <xdr:nvSpPr>
            <xdr:cNvPr id="14" name="Rectangle: Rounded Corners 13">
              <a:extLst>
                <a:ext uri="{FF2B5EF4-FFF2-40B4-BE49-F238E27FC236}">
                  <a16:creationId xmlns:a16="http://schemas.microsoft.com/office/drawing/2014/main" id="{A4C8B94C-84B4-4CBB-ADDA-6D5313308524}"/>
                </a:ext>
              </a:extLst>
            </xdr:cNvPr>
            <xdr:cNvSpPr/>
          </xdr:nvSpPr>
          <xdr:spPr>
            <a:xfrm>
              <a:off x="7467600" y="1295400"/>
              <a:ext cx="2190750" cy="781050"/>
            </a:xfrm>
            <a:prstGeom prst="roundRect">
              <a:avLst/>
            </a:prstGeom>
            <a:solidFill>
              <a:schemeClr val="bg1"/>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15" name="TextBox 14">
              <a:extLst>
                <a:ext uri="{FF2B5EF4-FFF2-40B4-BE49-F238E27FC236}">
                  <a16:creationId xmlns:a16="http://schemas.microsoft.com/office/drawing/2014/main" id="{8020BD29-6C8F-4CDA-A3FB-4789C30E3897}"/>
                </a:ext>
              </a:extLst>
            </xdr:cNvPr>
            <xdr:cNvSpPr txBox="1"/>
          </xdr:nvSpPr>
          <xdr:spPr>
            <a:xfrm>
              <a:off x="7477125" y="1390649"/>
              <a:ext cx="6096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400"/>
                <a:t>🛒 </a:t>
              </a:r>
            </a:p>
          </xdr:txBody>
        </xdr:sp>
        <xdr:sp macro="" textlink="">
          <xdr:nvSpPr>
            <xdr:cNvPr id="16" name="TextBox 15">
              <a:extLst>
                <a:ext uri="{FF2B5EF4-FFF2-40B4-BE49-F238E27FC236}">
                  <a16:creationId xmlns:a16="http://schemas.microsoft.com/office/drawing/2014/main" id="{D001BBCA-12ED-4CCF-9C6C-BDB911FA53F9}"/>
                </a:ext>
              </a:extLst>
            </xdr:cNvPr>
            <xdr:cNvSpPr txBox="1"/>
          </xdr:nvSpPr>
          <xdr:spPr>
            <a:xfrm>
              <a:off x="8077201" y="1304924"/>
              <a:ext cx="1552574"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b="1" i="0">
                  <a:solidFill>
                    <a:sysClr val="windowText" lastClr="000000"/>
                  </a:solidFill>
                  <a:effectLst/>
                  <a:latin typeface="+mn-lt"/>
                  <a:ea typeface="+mn-ea"/>
                  <a:cs typeface="+mn-cs"/>
                </a:rPr>
                <a:t>Total Transaksi</a:t>
              </a:r>
              <a:endParaRPr lang="en-ID" sz="1600" b="1">
                <a:solidFill>
                  <a:sysClr val="windowText" lastClr="000000"/>
                </a:solidFill>
              </a:endParaRPr>
            </a:p>
          </xdr:txBody>
        </xdr:sp>
        <xdr:sp macro="" textlink="'Summary Pages'!$C$4">
          <xdr:nvSpPr>
            <xdr:cNvPr id="17" name="TextBox 16">
              <a:extLst>
                <a:ext uri="{FF2B5EF4-FFF2-40B4-BE49-F238E27FC236}">
                  <a16:creationId xmlns:a16="http://schemas.microsoft.com/office/drawing/2014/main" id="{0206C05A-DA20-446E-B800-7A2D39FEF0CD}"/>
                </a:ext>
              </a:extLst>
            </xdr:cNvPr>
            <xdr:cNvSpPr txBox="1"/>
          </xdr:nvSpPr>
          <xdr:spPr>
            <a:xfrm>
              <a:off x="8153400" y="1600200"/>
              <a:ext cx="1323975"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DE0864D-9401-4855-8712-175CB6507C0D}" type="TxLink">
                <a:rPr lang="en-US" sz="1200" b="1" i="0" u="none" strike="noStrike">
                  <a:solidFill>
                    <a:srgbClr val="000000"/>
                  </a:solidFill>
                  <a:latin typeface="Square721 BT" panose="020B0504020202060204" pitchFamily="34" charset="0"/>
                  <a:cs typeface="Calibri"/>
                </a:rPr>
                <a:t>750</a:t>
              </a:fld>
              <a:endParaRPr lang="en-ID" sz="1600" b="1">
                <a:solidFill>
                  <a:sysClr val="windowText" lastClr="000000"/>
                </a:solidFill>
                <a:latin typeface="Square721 BT" panose="020B0504020202060204" pitchFamily="34" charset="0"/>
              </a:endParaRPr>
            </a:p>
          </xdr:txBody>
        </xdr:sp>
      </xdr:grpSp>
      <xdr:grpSp>
        <xdr:nvGrpSpPr>
          <xdr:cNvPr id="18" name="Group 17">
            <a:extLst>
              <a:ext uri="{FF2B5EF4-FFF2-40B4-BE49-F238E27FC236}">
                <a16:creationId xmlns:a16="http://schemas.microsoft.com/office/drawing/2014/main" id="{2D512573-9293-425F-A6EA-C19346405CA5}"/>
              </a:ext>
            </a:extLst>
          </xdr:cNvPr>
          <xdr:cNvGrpSpPr/>
        </xdr:nvGrpSpPr>
        <xdr:grpSpPr>
          <a:xfrm>
            <a:off x="7962900" y="638175"/>
            <a:ext cx="2400300" cy="781050"/>
            <a:chOff x="7467600" y="1295400"/>
            <a:chExt cx="2400300" cy="781050"/>
          </a:xfrm>
        </xdr:grpSpPr>
        <xdr:sp macro="" textlink="">
          <xdr:nvSpPr>
            <xdr:cNvPr id="19" name="Rectangle: Rounded Corners 18">
              <a:extLst>
                <a:ext uri="{FF2B5EF4-FFF2-40B4-BE49-F238E27FC236}">
                  <a16:creationId xmlns:a16="http://schemas.microsoft.com/office/drawing/2014/main" id="{0C023B1D-2D62-49FF-B2B8-E9A11DD5F488}"/>
                </a:ext>
              </a:extLst>
            </xdr:cNvPr>
            <xdr:cNvSpPr/>
          </xdr:nvSpPr>
          <xdr:spPr>
            <a:xfrm>
              <a:off x="7467600" y="1295400"/>
              <a:ext cx="2400300" cy="781050"/>
            </a:xfrm>
            <a:prstGeom prst="roundRect">
              <a:avLst/>
            </a:prstGeom>
            <a:solidFill>
              <a:schemeClr val="bg1"/>
            </a:solidFill>
            <a:ln>
              <a:solidFill>
                <a:schemeClr val="tx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D" sz="1100"/>
            </a:p>
          </xdr:txBody>
        </xdr:sp>
        <xdr:sp macro="" textlink="">
          <xdr:nvSpPr>
            <xdr:cNvPr id="20" name="TextBox 19">
              <a:extLst>
                <a:ext uri="{FF2B5EF4-FFF2-40B4-BE49-F238E27FC236}">
                  <a16:creationId xmlns:a16="http://schemas.microsoft.com/office/drawing/2014/main" id="{7B6CA670-5286-41F9-A425-6BC71E9867FE}"/>
                </a:ext>
              </a:extLst>
            </xdr:cNvPr>
            <xdr:cNvSpPr txBox="1"/>
          </xdr:nvSpPr>
          <xdr:spPr>
            <a:xfrm>
              <a:off x="7477125" y="1390649"/>
              <a:ext cx="6096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2400"/>
                <a:t>📈 </a:t>
              </a:r>
            </a:p>
          </xdr:txBody>
        </xdr:sp>
        <xdr:sp macro="" textlink="">
          <xdr:nvSpPr>
            <xdr:cNvPr id="21" name="TextBox 20">
              <a:extLst>
                <a:ext uri="{FF2B5EF4-FFF2-40B4-BE49-F238E27FC236}">
                  <a16:creationId xmlns:a16="http://schemas.microsoft.com/office/drawing/2014/main" id="{F2B908B7-8652-48A0-BA58-52284B15FC6A}"/>
                </a:ext>
              </a:extLst>
            </xdr:cNvPr>
            <xdr:cNvSpPr txBox="1"/>
          </xdr:nvSpPr>
          <xdr:spPr>
            <a:xfrm>
              <a:off x="8077200" y="1304924"/>
              <a:ext cx="1695451"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1600" b="1" i="0">
                  <a:solidFill>
                    <a:sysClr val="windowText" lastClr="000000"/>
                  </a:solidFill>
                  <a:effectLst/>
                  <a:latin typeface="+mn-lt"/>
                  <a:ea typeface="+mn-ea"/>
                  <a:cs typeface="+mn-cs"/>
                </a:rPr>
                <a:t>Produk Terlaris</a:t>
              </a:r>
              <a:endParaRPr lang="en-ID" sz="1600" b="1">
                <a:solidFill>
                  <a:sysClr val="windowText" lastClr="000000"/>
                </a:solidFill>
              </a:endParaRPr>
            </a:p>
          </xdr:txBody>
        </xdr:sp>
        <xdr:sp macro="" textlink="'Summary Pages'!#REF!">
          <xdr:nvSpPr>
            <xdr:cNvPr id="22" name="TextBox 21">
              <a:extLst>
                <a:ext uri="{FF2B5EF4-FFF2-40B4-BE49-F238E27FC236}">
                  <a16:creationId xmlns:a16="http://schemas.microsoft.com/office/drawing/2014/main" id="{F9801785-9B59-4F26-BB06-E9DC674FF8A9}"/>
                </a:ext>
              </a:extLst>
            </xdr:cNvPr>
            <xdr:cNvSpPr txBox="1"/>
          </xdr:nvSpPr>
          <xdr:spPr>
            <a:xfrm>
              <a:off x="7772400" y="1619250"/>
              <a:ext cx="1990725"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8727D6-6F76-433A-9A55-D463B9883B11}" type="TxLink">
                <a:rPr lang="en-US" sz="1200" b="1" i="0" u="none" strike="noStrike">
                  <a:solidFill>
                    <a:sysClr val="windowText" lastClr="000000"/>
                  </a:solidFill>
                  <a:latin typeface="Square721 BT" panose="020B0504020202060204" pitchFamily="34" charset="0"/>
                  <a:cs typeface="Calibri"/>
                </a:rPr>
                <a:t>Dell XPS 13 Plus</a:t>
              </a:fld>
              <a:endParaRPr lang="en-ID" sz="1600" b="1">
                <a:solidFill>
                  <a:sysClr val="windowText" lastClr="000000"/>
                </a:solidFill>
                <a:latin typeface="Square721 BT" panose="020B0504020202060204" pitchFamily="34" charset="0"/>
              </a:endParaRPr>
            </a:p>
          </xdr:txBody>
        </xdr:sp>
      </xdr:grpSp>
    </xdr:grpSp>
    <xdr:clientData/>
  </xdr:twoCellAnchor>
  <xdr:twoCellAnchor>
    <xdr:from>
      <xdr:col>6</xdr:col>
      <xdr:colOff>504827</xdr:colOff>
      <xdr:row>7</xdr:row>
      <xdr:rowOff>0</xdr:rowOff>
    </xdr:from>
    <xdr:to>
      <xdr:col>14</xdr:col>
      <xdr:colOff>0</xdr:colOff>
      <xdr:row>21</xdr:row>
      <xdr:rowOff>76200</xdr:rowOff>
    </xdr:to>
    <xdr:graphicFrame macro="">
      <xdr:nvGraphicFramePr>
        <xdr:cNvPr id="26" name="Chart 25">
          <a:extLst>
            <a:ext uri="{FF2B5EF4-FFF2-40B4-BE49-F238E27FC236}">
              <a16:creationId xmlns:a16="http://schemas.microsoft.com/office/drawing/2014/main" id="{05D415B6-4427-40D6-B5EF-0681F2614D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12</xdr:row>
      <xdr:rowOff>0</xdr:rowOff>
    </xdr:from>
    <xdr:to>
      <xdr:col>6</xdr:col>
      <xdr:colOff>0</xdr:colOff>
      <xdr:row>20</xdr:row>
      <xdr:rowOff>0</xdr:rowOff>
    </xdr:to>
    <mc:AlternateContent xmlns:mc="http://schemas.openxmlformats.org/markup-compatibility/2006">
      <mc:Choice xmlns:a14="http://schemas.microsoft.com/office/drawing/2010/main" Requires="a14">
        <xdr:graphicFrame macro="">
          <xdr:nvGraphicFramePr>
            <xdr:cNvPr id="30" name="Category 2">
              <a:extLst>
                <a:ext uri="{FF2B5EF4-FFF2-40B4-BE49-F238E27FC236}">
                  <a16:creationId xmlns:a16="http://schemas.microsoft.com/office/drawing/2014/main" id="{572EEB06-3448-4252-8C6B-E6C550172409}"/>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dr:sp macro="" textlink="">
          <xdr:nvSpPr>
            <xdr:cNvPr id="0" name=""/>
            <xdr:cNvSpPr>
              <a:spLocks noTextEdit="1"/>
            </xdr:cNvSpPr>
          </xdr:nvSpPr>
          <xdr:spPr>
            <a:xfrm>
              <a:off x="372717" y="2526196"/>
              <a:ext cx="1801468" cy="149086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21</xdr:row>
      <xdr:rowOff>20591</xdr:rowOff>
    </xdr:from>
    <xdr:to>
      <xdr:col>5</xdr:col>
      <xdr:colOff>366947</xdr:colOff>
      <xdr:row>36</xdr:row>
      <xdr:rowOff>138906</xdr:rowOff>
    </xdr:to>
    <mc:AlternateContent xmlns:mc="http://schemas.openxmlformats.org/markup-compatibility/2006">
      <mc:Choice xmlns:a14="http://schemas.microsoft.com/office/drawing/2010/main" Requires="a14">
        <xdr:graphicFrame macro="">
          <xdr:nvGraphicFramePr>
            <xdr:cNvPr id="32" name="Sales Name 2">
              <a:extLst>
                <a:ext uri="{FF2B5EF4-FFF2-40B4-BE49-F238E27FC236}">
                  <a16:creationId xmlns:a16="http://schemas.microsoft.com/office/drawing/2014/main" id="{B0C1EB63-F988-46A0-BF5B-83F73923169D}"/>
                </a:ext>
              </a:extLst>
            </xdr:cNvPr>
            <xdr:cNvGraphicFramePr/>
          </xdr:nvGraphicFramePr>
          <xdr:xfrm>
            <a:off x="0" y="0"/>
            <a:ext cx="0" cy="0"/>
          </xdr:xfrm>
          <a:graphic>
            <a:graphicData uri="http://schemas.microsoft.com/office/drawing/2010/slicer">
              <sle:slicer xmlns:sle="http://schemas.microsoft.com/office/drawing/2010/slicer" name="Sales Name 2"/>
            </a:graphicData>
          </a:graphic>
        </xdr:graphicFrame>
      </mc:Choice>
      <mc:Fallback>
        <xdr:sp macro="" textlink="">
          <xdr:nvSpPr>
            <xdr:cNvPr id="0" name=""/>
            <xdr:cNvSpPr>
              <a:spLocks noTextEdit="1"/>
            </xdr:cNvSpPr>
          </xdr:nvSpPr>
          <xdr:spPr>
            <a:xfrm>
              <a:off x="372717" y="4224015"/>
              <a:ext cx="1567926" cy="291369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7</xdr:row>
      <xdr:rowOff>67796</xdr:rowOff>
    </xdr:from>
    <xdr:to>
      <xdr:col>6</xdr:col>
      <xdr:colOff>343474</xdr:colOff>
      <xdr:row>11</xdr:row>
      <xdr:rowOff>0</xdr:rowOff>
    </xdr:to>
    <mc:AlternateContent xmlns:mc="http://schemas.openxmlformats.org/markup-compatibility/2006">
      <mc:Choice xmlns:a14="http://schemas.microsoft.com/office/drawing/2010/main" Requires="a14">
        <xdr:graphicFrame macro="">
          <xdr:nvGraphicFramePr>
            <xdr:cNvPr id="33" name="Months 2">
              <a:extLst>
                <a:ext uri="{FF2B5EF4-FFF2-40B4-BE49-F238E27FC236}">
                  <a16:creationId xmlns:a16="http://schemas.microsoft.com/office/drawing/2014/main" id="{076814F0-8007-4498-B135-3389008EADD9}"/>
                </a:ext>
              </a:extLst>
            </xdr:cNvPr>
            <xdr:cNvGraphicFramePr/>
          </xdr:nvGraphicFramePr>
          <xdr:xfrm>
            <a:off x="0" y="0"/>
            <a:ext cx="0" cy="0"/>
          </xdr:xfrm>
          <a:graphic>
            <a:graphicData uri="http://schemas.microsoft.com/office/drawing/2010/slicer">
              <sle:slicer xmlns:sle="http://schemas.microsoft.com/office/drawing/2010/slicer" name="Months 2"/>
            </a:graphicData>
          </a:graphic>
        </xdr:graphicFrame>
      </mc:Choice>
      <mc:Fallback>
        <xdr:sp macro="" textlink="">
          <xdr:nvSpPr>
            <xdr:cNvPr id="0" name=""/>
            <xdr:cNvSpPr>
              <a:spLocks noTextEdit="1"/>
            </xdr:cNvSpPr>
          </xdr:nvSpPr>
          <xdr:spPr>
            <a:xfrm>
              <a:off x="372717" y="1662198"/>
              <a:ext cx="2144942" cy="677639"/>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297515</xdr:colOff>
      <xdr:row>7</xdr:row>
      <xdr:rowOff>2241</xdr:rowOff>
    </xdr:from>
    <xdr:to>
      <xdr:col>20</xdr:col>
      <xdr:colOff>0</xdr:colOff>
      <xdr:row>21</xdr:row>
      <xdr:rowOff>0</xdr:rowOff>
    </xdr:to>
    <xdr:graphicFrame macro="">
      <xdr:nvGraphicFramePr>
        <xdr:cNvPr id="35" name="Chart 34">
          <a:extLst>
            <a:ext uri="{FF2B5EF4-FFF2-40B4-BE49-F238E27FC236}">
              <a16:creationId xmlns:a16="http://schemas.microsoft.com/office/drawing/2014/main" id="{4C5FC8A1-3CA1-4BC3-ADFC-BEC24D7F49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99218</xdr:colOff>
      <xdr:row>23</xdr:row>
      <xdr:rowOff>0</xdr:rowOff>
    </xdr:from>
    <xdr:to>
      <xdr:col>20</xdr:col>
      <xdr:colOff>0</xdr:colOff>
      <xdr:row>36</xdr:row>
      <xdr:rowOff>151000</xdr:rowOff>
    </xdr:to>
    <xdr:graphicFrame macro="">
      <xdr:nvGraphicFramePr>
        <xdr:cNvPr id="36" name="Chart 35">
          <a:extLst>
            <a:ext uri="{FF2B5EF4-FFF2-40B4-BE49-F238E27FC236}">
              <a16:creationId xmlns:a16="http://schemas.microsoft.com/office/drawing/2014/main" id="{13E49362-A28F-4791-B6B7-3B4DFD7B9C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23</xdr:row>
      <xdr:rowOff>0</xdr:rowOff>
    </xdr:from>
    <xdr:to>
      <xdr:col>13</xdr:col>
      <xdr:colOff>413125</xdr:colOff>
      <xdr:row>36</xdr:row>
      <xdr:rowOff>196196</xdr:rowOff>
    </xdr:to>
    <xdr:graphicFrame macro="">
      <xdr:nvGraphicFramePr>
        <xdr:cNvPr id="37" name="Chart 36">
          <a:extLst>
            <a:ext uri="{FF2B5EF4-FFF2-40B4-BE49-F238E27FC236}">
              <a16:creationId xmlns:a16="http://schemas.microsoft.com/office/drawing/2014/main" id="{3E85DABE-2874-4EAC-8D0F-6FB701B70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224119</xdr:colOff>
      <xdr:row>7</xdr:row>
      <xdr:rowOff>0</xdr:rowOff>
    </xdr:from>
    <xdr:to>
      <xdr:col>24</xdr:col>
      <xdr:colOff>0</xdr:colOff>
      <xdr:row>37</xdr:row>
      <xdr:rowOff>0</xdr:rowOff>
    </xdr:to>
    <mc:AlternateContent xmlns:mc="http://schemas.openxmlformats.org/markup-compatibility/2006">
      <mc:Choice xmlns:cx1="http://schemas.microsoft.com/office/drawing/2015/9/8/chartex" Requires="cx1">
        <xdr:graphicFrame macro="">
          <xdr:nvGraphicFramePr>
            <xdr:cNvPr id="38" name="Chart 37">
              <a:extLst>
                <a:ext uri="{FF2B5EF4-FFF2-40B4-BE49-F238E27FC236}">
                  <a16:creationId xmlns:a16="http://schemas.microsoft.com/office/drawing/2014/main" id="{338E1DA2-F8D5-403B-AA83-4CA5CF8E53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892244" y="1647031"/>
              <a:ext cx="2236506" cy="5953125"/>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9525</xdr:colOff>
      <xdr:row>2</xdr:row>
      <xdr:rowOff>0</xdr:rowOff>
    </xdr:from>
    <xdr:to>
      <xdr:col>11</xdr:col>
      <xdr:colOff>314325</xdr:colOff>
      <xdr:row>16</xdr:row>
      <xdr:rowOff>76200</xdr:rowOff>
    </xdr:to>
    <xdr:graphicFrame macro="">
      <xdr:nvGraphicFramePr>
        <xdr:cNvPr id="8" name="Chart 7">
          <a:extLst>
            <a:ext uri="{FF2B5EF4-FFF2-40B4-BE49-F238E27FC236}">
              <a16:creationId xmlns:a16="http://schemas.microsoft.com/office/drawing/2014/main" id="{5FCE770F-0243-482E-940E-1007BC2A4B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7</xdr:row>
      <xdr:rowOff>38100</xdr:rowOff>
    </xdr:from>
    <xdr:to>
      <xdr:col>3</xdr:col>
      <xdr:colOff>457200</xdr:colOff>
      <xdr:row>10</xdr:row>
      <xdr:rowOff>161925</xdr:rowOff>
    </xdr:to>
    <mc:AlternateContent xmlns:mc="http://schemas.openxmlformats.org/markup-compatibility/2006">
      <mc:Choice xmlns:a14="http://schemas.microsoft.com/office/drawing/2010/main" Requires="a14">
        <xdr:graphicFrame macro="">
          <xdr:nvGraphicFramePr>
            <xdr:cNvPr id="10" name="Category 1">
              <a:extLst>
                <a:ext uri="{FF2B5EF4-FFF2-40B4-BE49-F238E27FC236}">
                  <a16:creationId xmlns:a16="http://schemas.microsoft.com/office/drawing/2014/main" id="{58A05290-2154-4085-B08D-847B495FACB1}"/>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609600" y="1447800"/>
              <a:ext cx="2724150" cy="6953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11</xdr:row>
      <xdr:rowOff>0</xdr:rowOff>
    </xdr:from>
    <xdr:to>
      <xdr:col>2</xdr:col>
      <xdr:colOff>990600</xdr:colOff>
      <xdr:row>14</xdr:row>
      <xdr:rowOff>95250</xdr:rowOff>
    </xdr:to>
    <mc:AlternateContent xmlns:mc="http://schemas.openxmlformats.org/markup-compatibility/2006">
      <mc:Choice xmlns:a14="http://schemas.microsoft.com/office/drawing/2010/main" Requires="a14">
        <xdr:graphicFrame macro="">
          <xdr:nvGraphicFramePr>
            <xdr:cNvPr id="11" name="Months 1">
              <a:extLst>
                <a:ext uri="{FF2B5EF4-FFF2-40B4-BE49-F238E27FC236}">
                  <a16:creationId xmlns:a16="http://schemas.microsoft.com/office/drawing/2014/main" id="{11E76743-4B16-4AB3-B6F1-A2473E5D6CC4}"/>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dr:sp macro="" textlink="">
          <xdr:nvSpPr>
            <xdr:cNvPr id="0" name=""/>
            <xdr:cNvSpPr>
              <a:spLocks noTextEdit="1"/>
            </xdr:cNvSpPr>
          </xdr:nvSpPr>
          <xdr:spPr>
            <a:xfrm>
              <a:off x="609600" y="2171700"/>
              <a:ext cx="2076450" cy="6667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15</xdr:row>
      <xdr:rowOff>9524</xdr:rowOff>
    </xdr:from>
    <xdr:to>
      <xdr:col>2</xdr:col>
      <xdr:colOff>742950</xdr:colOff>
      <xdr:row>31</xdr:row>
      <xdr:rowOff>19049</xdr:rowOff>
    </xdr:to>
    <mc:AlternateContent xmlns:mc="http://schemas.openxmlformats.org/markup-compatibility/2006">
      <mc:Choice xmlns:a14="http://schemas.microsoft.com/office/drawing/2010/main" Requires="a14">
        <xdr:graphicFrame macro="">
          <xdr:nvGraphicFramePr>
            <xdr:cNvPr id="12" name="Sales Name 1">
              <a:extLst>
                <a:ext uri="{FF2B5EF4-FFF2-40B4-BE49-F238E27FC236}">
                  <a16:creationId xmlns:a16="http://schemas.microsoft.com/office/drawing/2014/main" id="{A82F15B9-2D8C-4C5F-95AB-07EA73D073B1}"/>
                </a:ext>
              </a:extLst>
            </xdr:cNvPr>
            <xdr:cNvGraphicFramePr/>
          </xdr:nvGraphicFramePr>
          <xdr:xfrm>
            <a:off x="0" y="0"/>
            <a:ext cx="0" cy="0"/>
          </xdr:xfrm>
          <a:graphic>
            <a:graphicData uri="http://schemas.microsoft.com/office/drawing/2010/slicer">
              <sle:slicer xmlns:sle="http://schemas.microsoft.com/office/drawing/2010/slicer" name="Sales Name 1"/>
            </a:graphicData>
          </a:graphic>
        </xdr:graphicFrame>
      </mc:Choice>
      <mc:Fallback>
        <xdr:sp macro="" textlink="">
          <xdr:nvSpPr>
            <xdr:cNvPr id="0" name=""/>
            <xdr:cNvSpPr>
              <a:spLocks noTextEdit="1"/>
            </xdr:cNvSpPr>
          </xdr:nvSpPr>
          <xdr:spPr>
            <a:xfrm>
              <a:off x="609600" y="2943224"/>
              <a:ext cx="1828800" cy="30575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523874</xdr:colOff>
      <xdr:row>0</xdr:row>
      <xdr:rowOff>180975</xdr:rowOff>
    </xdr:from>
    <xdr:to>
      <xdr:col>17</xdr:col>
      <xdr:colOff>266699</xdr:colOff>
      <xdr:row>16</xdr:row>
      <xdr:rowOff>66675</xdr:rowOff>
    </xdr:to>
    <xdr:graphicFrame macro="">
      <xdr:nvGraphicFramePr>
        <xdr:cNvPr id="13" name="Chart 12">
          <a:extLst>
            <a:ext uri="{FF2B5EF4-FFF2-40B4-BE49-F238E27FC236}">
              <a16:creationId xmlns:a16="http://schemas.microsoft.com/office/drawing/2014/main" id="{F52D5DF5-5481-458B-BE20-9F6AA4A30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1009650</xdr:colOff>
      <xdr:row>17</xdr:row>
      <xdr:rowOff>19050</xdr:rowOff>
    </xdr:from>
    <xdr:to>
      <xdr:col>9</xdr:col>
      <xdr:colOff>581025</xdr:colOff>
      <xdr:row>31</xdr:row>
      <xdr:rowOff>52388</xdr:rowOff>
    </xdr:to>
    <xdr:graphicFrame macro="">
      <xdr:nvGraphicFramePr>
        <xdr:cNvPr id="15" name="Chart 14">
          <a:extLst>
            <a:ext uri="{FF2B5EF4-FFF2-40B4-BE49-F238E27FC236}">
              <a16:creationId xmlns:a16="http://schemas.microsoft.com/office/drawing/2014/main" id="{E77AC2A8-5123-41DD-B8AB-B1BA9ACDDE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1076325</xdr:colOff>
      <xdr:row>32</xdr:row>
      <xdr:rowOff>57150</xdr:rowOff>
    </xdr:from>
    <xdr:to>
      <xdr:col>10</xdr:col>
      <xdr:colOff>504825</xdr:colOff>
      <xdr:row>46</xdr:row>
      <xdr:rowOff>133350</xdr:rowOff>
    </xdr:to>
    <xdr:graphicFrame macro="">
      <xdr:nvGraphicFramePr>
        <xdr:cNvPr id="16" name="Chart 15">
          <a:extLst>
            <a:ext uri="{FF2B5EF4-FFF2-40B4-BE49-F238E27FC236}">
              <a16:creationId xmlns:a16="http://schemas.microsoft.com/office/drawing/2014/main" id="{5D15C8E1-7CD7-4D61-84A2-CAA2EDA0B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209550</xdr:colOff>
      <xdr:row>17</xdr:row>
      <xdr:rowOff>9525</xdr:rowOff>
    </xdr:from>
    <xdr:to>
      <xdr:col>17</xdr:col>
      <xdr:colOff>514350</xdr:colOff>
      <xdr:row>33</xdr:row>
      <xdr:rowOff>4763</xdr:rowOff>
    </xdr:to>
    <mc:AlternateContent xmlns:mc="http://schemas.openxmlformats.org/markup-compatibility/2006">
      <mc:Choice xmlns:cx1="http://schemas.microsoft.com/office/drawing/2015/9/8/chartex" Requires="cx1">
        <xdr:graphicFrame macro="">
          <xdr:nvGraphicFramePr>
            <xdr:cNvPr id="17" name="Chart 16">
              <a:extLst>
                <a:ext uri="{FF2B5EF4-FFF2-40B4-BE49-F238E27FC236}">
                  <a16:creationId xmlns:a16="http://schemas.microsoft.com/office/drawing/2014/main" id="{D7CD2A23-CEAE-4B36-8279-3D8566A07F5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353300" y="3057525"/>
              <a:ext cx="4572000" cy="3043238"/>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247650</xdr:colOff>
      <xdr:row>3</xdr:row>
      <xdr:rowOff>52387</xdr:rowOff>
    </xdr:from>
    <xdr:to>
      <xdr:col>6</xdr:col>
      <xdr:colOff>323850</xdr:colOff>
      <xdr:row>17</xdr:row>
      <xdr:rowOff>128587</xdr:rowOff>
    </xdr:to>
    <xdr:graphicFrame macro="">
      <xdr:nvGraphicFramePr>
        <xdr:cNvPr id="5" name="Chart 4">
          <a:extLst>
            <a:ext uri="{FF2B5EF4-FFF2-40B4-BE49-F238E27FC236}">
              <a16:creationId xmlns:a16="http://schemas.microsoft.com/office/drawing/2014/main" id="{7F65A64F-5533-43BC-9D94-6CA96D93D3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171450</xdr:colOff>
      <xdr:row>20</xdr:row>
      <xdr:rowOff>195262</xdr:rowOff>
    </xdr:from>
    <xdr:to>
      <xdr:col>6</xdr:col>
      <xdr:colOff>247650</xdr:colOff>
      <xdr:row>35</xdr:row>
      <xdr:rowOff>71437</xdr:rowOff>
    </xdr:to>
    <xdr:graphicFrame macro="">
      <xdr:nvGraphicFramePr>
        <xdr:cNvPr id="6" name="Chart 5">
          <a:extLst>
            <a:ext uri="{FF2B5EF4-FFF2-40B4-BE49-F238E27FC236}">
              <a16:creationId xmlns:a16="http://schemas.microsoft.com/office/drawing/2014/main" id="{A8E3B8D7-439D-4293-B40C-188B9E128C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114300</xdr:colOff>
      <xdr:row>39</xdr:row>
      <xdr:rowOff>14287</xdr:rowOff>
    </xdr:from>
    <xdr:to>
      <xdr:col>7</xdr:col>
      <xdr:colOff>495300</xdr:colOff>
      <xdr:row>53</xdr:row>
      <xdr:rowOff>90487</xdr:rowOff>
    </xdr:to>
    <xdr:graphicFrame macro="">
      <xdr:nvGraphicFramePr>
        <xdr:cNvPr id="8" name="Chart 7">
          <a:extLst>
            <a:ext uri="{FF2B5EF4-FFF2-40B4-BE49-F238E27FC236}">
              <a16:creationId xmlns:a16="http://schemas.microsoft.com/office/drawing/2014/main" id="{CCA6BD1A-912C-4E71-B5C2-546FB9A603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219076</xdr:colOff>
      <xdr:row>58</xdr:row>
      <xdr:rowOff>166687</xdr:rowOff>
    </xdr:from>
    <xdr:to>
      <xdr:col>5</xdr:col>
      <xdr:colOff>866776</xdr:colOff>
      <xdr:row>70</xdr:row>
      <xdr:rowOff>76200</xdr:rowOff>
    </xdr:to>
    <xdr:graphicFrame macro="">
      <xdr:nvGraphicFramePr>
        <xdr:cNvPr id="9" name="Chart 8">
          <a:extLst>
            <a:ext uri="{FF2B5EF4-FFF2-40B4-BE49-F238E27FC236}">
              <a16:creationId xmlns:a16="http://schemas.microsoft.com/office/drawing/2014/main" id="{3062A451-9F4F-4501-BCFC-EA191BC76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333375</xdr:colOff>
      <xdr:row>73</xdr:row>
      <xdr:rowOff>176212</xdr:rowOff>
    </xdr:from>
    <xdr:to>
      <xdr:col>10</xdr:col>
      <xdr:colOff>257175</xdr:colOff>
      <xdr:row>89</xdr:row>
      <xdr:rowOff>161925</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16B8F614-1198-4030-93DE-1AFBE914DC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953125" y="14120812"/>
              <a:ext cx="4572000" cy="3043238"/>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876300</xdr:colOff>
      <xdr:row>91</xdr:row>
      <xdr:rowOff>57150</xdr:rowOff>
    </xdr:from>
    <xdr:to>
      <xdr:col>7</xdr:col>
      <xdr:colOff>514350</xdr:colOff>
      <xdr:row>96</xdr:row>
      <xdr:rowOff>38100</xdr:rowOff>
    </xdr:to>
    <mc:AlternateContent xmlns:mc="http://schemas.openxmlformats.org/markup-compatibility/2006">
      <mc:Choice xmlns:a14="http://schemas.microsoft.com/office/drawing/2010/main" Requires="a14">
        <xdr:graphicFrame macro="">
          <xdr:nvGraphicFramePr>
            <xdr:cNvPr id="13" name="Category">
              <a:extLst>
                <a:ext uri="{FF2B5EF4-FFF2-40B4-BE49-F238E27FC236}">
                  <a16:creationId xmlns:a16="http://schemas.microsoft.com/office/drawing/2014/main" id="{8DD9165B-F306-4056-A1B5-4B91306FD25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019800" y="17440275"/>
              <a:ext cx="2724150" cy="9334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0</xdr:colOff>
      <xdr:row>97</xdr:row>
      <xdr:rowOff>0</xdr:rowOff>
    </xdr:from>
    <xdr:to>
      <xdr:col>6</xdr:col>
      <xdr:colOff>723900</xdr:colOff>
      <xdr:row>100</xdr:row>
      <xdr:rowOff>104775</xdr:rowOff>
    </xdr:to>
    <mc:AlternateContent xmlns:mc="http://schemas.openxmlformats.org/markup-compatibility/2006">
      <mc:Choice xmlns:a14="http://schemas.microsoft.com/office/drawing/2010/main" Requires="a14">
        <xdr:graphicFrame macro="">
          <xdr:nvGraphicFramePr>
            <xdr:cNvPr id="15" name="Months">
              <a:extLst>
                <a:ext uri="{FF2B5EF4-FFF2-40B4-BE49-F238E27FC236}">
                  <a16:creationId xmlns:a16="http://schemas.microsoft.com/office/drawing/2014/main" id="{85DDA217-476A-4398-9DA3-85E5AB49D360}"/>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6248400" y="18526125"/>
              <a:ext cx="1828800" cy="6762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91</xdr:row>
      <xdr:rowOff>66675</xdr:rowOff>
    </xdr:from>
    <xdr:to>
      <xdr:col>9</xdr:col>
      <xdr:colOff>800100</xdr:colOff>
      <xdr:row>107</xdr:row>
      <xdr:rowOff>76200</xdr:rowOff>
    </xdr:to>
    <mc:AlternateContent xmlns:mc="http://schemas.openxmlformats.org/markup-compatibility/2006">
      <mc:Choice xmlns:a14="http://schemas.microsoft.com/office/drawing/2010/main" Requires="a14">
        <xdr:graphicFrame macro="">
          <xdr:nvGraphicFramePr>
            <xdr:cNvPr id="16" name="Sales Name">
              <a:extLst>
                <a:ext uri="{FF2B5EF4-FFF2-40B4-BE49-F238E27FC236}">
                  <a16:creationId xmlns:a16="http://schemas.microsoft.com/office/drawing/2014/main" id="{4AE802E5-E7F5-4512-9BF3-564036B7320C}"/>
                </a:ext>
              </a:extLst>
            </xdr:cNvPr>
            <xdr:cNvGraphicFramePr/>
          </xdr:nvGraphicFramePr>
          <xdr:xfrm>
            <a:off x="0" y="0"/>
            <a:ext cx="0" cy="0"/>
          </xdr:xfrm>
          <a:graphic>
            <a:graphicData uri="http://schemas.microsoft.com/office/drawing/2010/slicer">
              <sle:slicer xmlns:sle="http://schemas.microsoft.com/office/drawing/2010/slicer" name="Sales Name"/>
            </a:graphicData>
          </a:graphic>
        </xdr:graphicFrame>
      </mc:Choice>
      <mc:Fallback>
        <xdr:sp macro="" textlink="">
          <xdr:nvSpPr>
            <xdr:cNvPr id="0" name=""/>
            <xdr:cNvSpPr>
              <a:spLocks noTextEdit="1"/>
            </xdr:cNvSpPr>
          </xdr:nvSpPr>
          <xdr:spPr>
            <a:xfrm>
              <a:off x="9105900" y="17449800"/>
              <a:ext cx="1828800" cy="30575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urulqolbi Mutmainnah" refreshedDate="45760.531953703707" createdVersion="7" refreshedVersion="7" minRefreshableVersion="3" recordCount="750" xr:uid="{1F1A5B99-8137-4D02-B1A5-9CB6E0259CD7}">
  <cacheSource type="worksheet">
    <worksheetSource name="data"/>
  </cacheSource>
  <cacheFields count="12">
    <cacheField name="Order_ID" numFmtId="0">
      <sharedItems/>
    </cacheField>
    <cacheField name="Date" numFmtId="165">
      <sharedItems containsSemiMixedTypes="0" containsNonDate="0" containsDate="1" containsString="0" minDate="2025-01-01T00:00:00" maxDate="2025-04-01T00:00:00" count="90">
        <d v="2025-02-21T00:00:00"/>
        <d v="2025-01-15T00:00:00"/>
        <d v="2025-03-13T00:00:00"/>
        <d v="2025-03-02T00:00:00"/>
        <d v="2025-01-21T00:00:00"/>
        <d v="2025-03-24T00:00:00"/>
        <d v="2025-03-28T00:00:00"/>
        <d v="2025-03-16T00:00:00"/>
        <d v="2025-03-29T00:00:00"/>
        <d v="2025-01-24T00:00:00"/>
        <d v="2025-01-03T00:00:00"/>
        <d v="2025-01-22T00:00:00"/>
        <d v="2025-02-22T00:00:00"/>
        <d v="2025-01-02T00:00:00"/>
        <d v="2025-01-30T00:00:00"/>
        <d v="2025-02-07T00:00:00"/>
        <d v="2025-03-05T00:00:00"/>
        <d v="2025-03-01T00:00:00"/>
        <d v="2025-02-02T00:00:00"/>
        <d v="2025-03-17T00:00:00"/>
        <d v="2025-02-27T00:00:00"/>
        <d v="2025-03-30T00:00:00"/>
        <d v="2025-02-18T00:00:00"/>
        <d v="2025-02-28T00:00:00"/>
        <d v="2025-02-11T00:00:00"/>
        <d v="2025-03-21T00:00:00"/>
        <d v="2025-03-03T00:00:00"/>
        <d v="2025-02-16T00:00:00"/>
        <d v="2025-02-20T00:00:00"/>
        <d v="2025-02-24T00:00:00"/>
        <d v="2025-01-07T00:00:00"/>
        <d v="2025-03-14T00:00:00"/>
        <d v="2025-02-08T00:00:00"/>
        <d v="2025-01-18T00:00:00"/>
        <d v="2025-01-04T00:00:00"/>
        <d v="2025-01-14T00:00:00"/>
        <d v="2025-01-09T00:00:00"/>
        <d v="2025-03-31T00:00:00"/>
        <d v="2025-03-25T00:00:00"/>
        <d v="2025-03-12T00:00:00"/>
        <d v="2025-02-13T00:00:00"/>
        <d v="2025-01-08T00:00:00"/>
        <d v="2025-02-04T00:00:00"/>
        <d v="2025-03-19T00:00:00"/>
        <d v="2025-03-22T00:00:00"/>
        <d v="2025-02-05T00:00:00"/>
        <d v="2025-02-19T00:00:00"/>
        <d v="2025-01-06T00:00:00"/>
        <d v="2025-02-23T00:00:00"/>
        <d v="2025-03-04T00:00:00"/>
        <d v="2025-02-03T00:00:00"/>
        <d v="2025-03-15T00:00:00"/>
        <d v="2025-02-17T00:00:00"/>
        <d v="2025-02-09T00:00:00"/>
        <d v="2025-03-26T00:00:00"/>
        <d v="2025-03-23T00:00:00"/>
        <d v="2025-01-26T00:00:00"/>
        <d v="2025-02-10T00:00:00"/>
        <d v="2025-01-29T00:00:00"/>
        <d v="2025-02-14T00:00:00"/>
        <d v="2025-03-06T00:00:00"/>
        <d v="2025-01-01T00:00:00"/>
        <d v="2025-01-11T00:00:00"/>
        <d v="2025-01-05T00:00:00"/>
        <d v="2025-01-28T00:00:00"/>
        <d v="2025-01-12T00:00:00"/>
        <d v="2025-01-23T00:00:00"/>
        <d v="2025-02-06T00:00:00"/>
        <d v="2025-03-27T00:00:00"/>
        <d v="2025-01-27T00:00:00"/>
        <d v="2025-03-20T00:00:00"/>
        <d v="2025-03-18T00:00:00"/>
        <d v="2025-02-12T00:00:00"/>
        <d v="2025-01-13T00:00:00"/>
        <d v="2025-02-01T00:00:00"/>
        <d v="2025-03-07T00:00:00"/>
        <d v="2025-02-26T00:00:00"/>
        <d v="2025-03-11T00:00:00"/>
        <d v="2025-02-25T00:00:00"/>
        <d v="2025-01-19T00:00:00"/>
        <d v="2025-03-09T00:00:00"/>
        <d v="2025-01-17T00:00:00"/>
        <d v="2025-03-10T00:00:00"/>
        <d v="2025-01-16T00:00:00"/>
        <d v="2025-01-20T00:00:00"/>
        <d v="2025-03-08T00:00:00"/>
        <d v="2025-01-31T00:00:00"/>
        <d v="2025-01-25T00:00:00"/>
        <d v="2025-02-15T00:00:00"/>
        <d v="2025-01-10T00:00:00"/>
      </sharedItems>
      <fieldGroup par="11" base="1">
        <rangePr groupBy="days" startDate="2025-01-01T00:00:00" endDate="2025-04-01T00:00:00"/>
        <groupItems count="368">
          <s v="&lt;01/01/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25"/>
        </groupItems>
      </fieldGroup>
    </cacheField>
    <cacheField name="Product_ID" numFmtId="0">
      <sharedItems/>
    </cacheField>
    <cacheField name="Product_Name" numFmtId="0">
      <sharedItems count="20">
        <s v="RAZER Mouse Bungee"/>
        <s v="Asus ZenBook 14 OLED"/>
        <s v="Acer Swift Go 14"/>
        <s v="Anker PowerCore"/>
        <s v="UGREEN HDMI Cable"/>
        <s v="SanDisk Ultra"/>
        <s v="Dell XPS 13 Plus"/>
        <s v="Samsung Galaxy Buds"/>
        <s v="HP Spectre x360 14"/>
        <s v="Oppo A57"/>
        <s v="Apple MacBook Air M4"/>
        <s v="Baseus Charger"/>
        <s v="Logitech MX Master"/>
        <s v="Samsung A55"/>
        <s v="TP-Link Archer"/>
        <s v="iPhone 13"/>
        <s v="iPad 10th Gen"/>
        <s v="Realme C35"/>
        <s v="Huawei MatePad"/>
        <s v="Lenovo Legion Pro 7i (Gen 9)"/>
      </sharedItems>
    </cacheField>
    <cacheField name="Category" numFmtId="0">
      <sharedItems count="4">
        <s v="Accessories"/>
        <s v="Laptop"/>
        <s v="Smartphone"/>
        <s v="Tablet"/>
      </sharedItems>
    </cacheField>
    <cacheField name="Salesperson_ID" numFmtId="0">
      <sharedItems/>
    </cacheField>
    <cacheField name="Sales Name" numFmtId="0">
      <sharedItems count="10">
        <s v="Rizky Aditya"/>
        <s v="Raka Wijaya"/>
        <s v="Salsabila Putri"/>
        <s v="Keisha Alverina"/>
        <s v="Tasya Anindira"/>
        <s v="Farhan Iskandar"/>
        <s v="Damar Pratama"/>
        <s v="Nayla Arunika"/>
        <s v="Aldrian Mahendra"/>
        <s v="Zahra Melati"/>
      </sharedItems>
    </cacheField>
    <cacheField name="Quantity" numFmtId="0">
      <sharedItems containsSemiMixedTypes="0" containsString="0" containsNumber="1" containsInteger="1" minValue="1" maxValue="5"/>
    </cacheField>
    <cacheField name="Unit_Price" numFmtId="166">
      <sharedItems containsSemiMixedTypes="0" containsString="0" containsNumber="1" containsInteger="1" minValue="517297" maxValue="9999617"/>
    </cacheField>
    <cacheField name="Region" numFmtId="0">
      <sharedItems count="5">
        <s v="Bandung"/>
        <s v="Medan"/>
        <s v="Jakarta"/>
        <s v="Yogyakarta"/>
        <s v="Surabaya"/>
      </sharedItems>
    </cacheField>
    <cacheField name="Total_Price" numFmtId="166">
      <sharedItems containsSemiMixedTypes="0" containsString="0" containsNumber="1" containsInteger="1" minValue="625438" maxValue="49971590"/>
    </cacheField>
    <cacheField name="Months" numFmtId="0" databaseField="0">
      <fieldGroup base="1">
        <rangePr groupBy="months" startDate="2025-01-01T00:00:00" endDate="2025-04-01T00:00:00"/>
        <groupItems count="14">
          <s v="&lt;01/01/2025"/>
          <s v="Jan"/>
          <s v="Feb"/>
          <s v="Mar"/>
          <s v="Apr"/>
          <s v="May"/>
          <s v="Jun"/>
          <s v="Jul"/>
          <s v="Aug"/>
          <s v="Sep"/>
          <s v="Oct"/>
          <s v="Nov"/>
          <s v="Dec"/>
          <s v="&gt;01/04/2025"/>
        </groupItems>
      </fieldGroup>
    </cacheField>
  </cacheFields>
  <extLst>
    <ext xmlns:x14="http://schemas.microsoft.com/office/spreadsheetml/2009/9/main" uri="{725AE2AE-9491-48be-B2B4-4EB974FC3084}">
      <x14:pivotCacheDefinition pivotCacheId="1027440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0">
  <r>
    <s v="ORD0001"/>
    <x v="0"/>
    <s v="PRD018"/>
    <x v="0"/>
    <x v="0"/>
    <s v="SP009"/>
    <x v="0"/>
    <n v="2"/>
    <n v="4950252"/>
    <x v="0"/>
    <n v="9900504"/>
  </r>
  <r>
    <s v="ORD0002"/>
    <x v="1"/>
    <s v="PRD012"/>
    <x v="1"/>
    <x v="1"/>
    <s v="SP009"/>
    <x v="0"/>
    <n v="5"/>
    <n v="9749677"/>
    <x v="1"/>
    <n v="48748385"/>
  </r>
  <r>
    <s v="ORD0003"/>
    <x v="2"/>
    <s v="PRD001"/>
    <x v="2"/>
    <x v="1"/>
    <s v="SP005"/>
    <x v="1"/>
    <n v="5"/>
    <n v="9745234"/>
    <x v="2"/>
    <n v="48726170"/>
  </r>
  <r>
    <s v="ORD0004"/>
    <x v="3"/>
    <s v="PRD012"/>
    <x v="1"/>
    <x v="1"/>
    <s v="SP010"/>
    <x v="2"/>
    <n v="5"/>
    <n v="8994630"/>
    <x v="3"/>
    <n v="44973150"/>
  </r>
  <r>
    <s v="ORD0005"/>
    <x v="4"/>
    <s v="PRD005"/>
    <x v="3"/>
    <x v="0"/>
    <s v="SP004"/>
    <x v="3"/>
    <n v="2"/>
    <n v="6155635"/>
    <x v="1"/>
    <n v="12311270"/>
  </r>
  <r>
    <s v="ORD0006"/>
    <x v="5"/>
    <s v="PRD017"/>
    <x v="4"/>
    <x v="0"/>
    <s v="SP006"/>
    <x v="4"/>
    <n v="5"/>
    <n v="5475045"/>
    <x v="4"/>
    <n v="27375225"/>
  </r>
  <r>
    <s v="ORD0007"/>
    <x v="6"/>
    <s v="PRD016"/>
    <x v="5"/>
    <x v="0"/>
    <s v="SP007"/>
    <x v="5"/>
    <n v="5"/>
    <n v="970529"/>
    <x v="3"/>
    <n v="4852645"/>
  </r>
  <r>
    <s v="ORD0008"/>
    <x v="7"/>
    <s v="PRD015"/>
    <x v="6"/>
    <x v="1"/>
    <s v="SP005"/>
    <x v="1"/>
    <n v="4"/>
    <n v="661445"/>
    <x v="1"/>
    <n v="2645780"/>
  </r>
  <r>
    <s v="ORD0009"/>
    <x v="7"/>
    <s v="PRD015"/>
    <x v="6"/>
    <x v="1"/>
    <s v="SP010"/>
    <x v="2"/>
    <n v="1"/>
    <n v="4334242"/>
    <x v="3"/>
    <n v="4334242"/>
  </r>
  <r>
    <s v="ORD0010"/>
    <x v="8"/>
    <s v="PRD005"/>
    <x v="3"/>
    <x v="0"/>
    <s v="SP009"/>
    <x v="0"/>
    <n v="3"/>
    <n v="6994503"/>
    <x v="0"/>
    <n v="20983509"/>
  </r>
  <r>
    <s v="ORD0011"/>
    <x v="9"/>
    <s v="PRD014"/>
    <x v="7"/>
    <x v="0"/>
    <s v="SP003"/>
    <x v="6"/>
    <n v="1"/>
    <n v="1184029"/>
    <x v="0"/>
    <n v="1184029"/>
  </r>
  <r>
    <s v="ORD0012"/>
    <x v="10"/>
    <s v="PRD002"/>
    <x v="8"/>
    <x v="1"/>
    <s v="SP007"/>
    <x v="5"/>
    <n v="4"/>
    <n v="5837355"/>
    <x v="2"/>
    <n v="23349420"/>
  </r>
  <r>
    <s v="ORD0013"/>
    <x v="11"/>
    <s v="PRD011"/>
    <x v="9"/>
    <x v="2"/>
    <s v="SP010"/>
    <x v="2"/>
    <n v="3"/>
    <n v="9398978"/>
    <x v="2"/>
    <n v="28196934"/>
  </r>
  <r>
    <s v="ORD0014"/>
    <x v="12"/>
    <s v="PRD019"/>
    <x v="10"/>
    <x v="1"/>
    <s v="SP010"/>
    <x v="2"/>
    <n v="5"/>
    <n v="7481440"/>
    <x v="0"/>
    <n v="37407200"/>
  </r>
  <r>
    <s v="ORD0015"/>
    <x v="13"/>
    <s v="PRD007"/>
    <x v="11"/>
    <x v="0"/>
    <s v="SP005"/>
    <x v="1"/>
    <n v="4"/>
    <n v="4499694"/>
    <x v="3"/>
    <n v="17998776"/>
  </r>
  <r>
    <s v="ORD0016"/>
    <x v="8"/>
    <s v="PRD006"/>
    <x v="12"/>
    <x v="0"/>
    <s v="SP007"/>
    <x v="5"/>
    <n v="5"/>
    <n v="3808505"/>
    <x v="0"/>
    <n v="19042525"/>
  </r>
  <r>
    <s v="ORD0017"/>
    <x v="14"/>
    <s v="PRD002"/>
    <x v="8"/>
    <x v="1"/>
    <s v="SP002"/>
    <x v="7"/>
    <n v="2"/>
    <n v="8701428"/>
    <x v="2"/>
    <n v="17402856"/>
  </r>
  <r>
    <s v="ORD0018"/>
    <x v="15"/>
    <s v="PRD006"/>
    <x v="12"/>
    <x v="0"/>
    <s v="SP004"/>
    <x v="3"/>
    <n v="4"/>
    <n v="708944"/>
    <x v="0"/>
    <n v="2835776"/>
  </r>
  <r>
    <s v="ORD0019"/>
    <x v="13"/>
    <s v="PRD018"/>
    <x v="0"/>
    <x v="0"/>
    <s v="SP002"/>
    <x v="7"/>
    <n v="2"/>
    <n v="5686686"/>
    <x v="0"/>
    <n v="11373372"/>
  </r>
  <r>
    <s v="ORD0020"/>
    <x v="16"/>
    <s v="PRD002"/>
    <x v="8"/>
    <x v="1"/>
    <s v="SP007"/>
    <x v="5"/>
    <n v="4"/>
    <n v="8076472"/>
    <x v="3"/>
    <n v="32305888"/>
  </r>
  <r>
    <s v="ORD0021"/>
    <x v="17"/>
    <s v="PRD018"/>
    <x v="0"/>
    <x v="0"/>
    <s v="SP002"/>
    <x v="7"/>
    <n v="4"/>
    <n v="1861303"/>
    <x v="1"/>
    <n v="7445212"/>
  </r>
  <r>
    <s v="ORD0022"/>
    <x v="4"/>
    <s v="PRD015"/>
    <x v="6"/>
    <x v="1"/>
    <s v="SP001"/>
    <x v="8"/>
    <n v="2"/>
    <n v="4701765"/>
    <x v="2"/>
    <n v="9403530"/>
  </r>
  <r>
    <s v="ORD0023"/>
    <x v="18"/>
    <s v="PRD019"/>
    <x v="10"/>
    <x v="1"/>
    <s v="SP009"/>
    <x v="0"/>
    <n v="3"/>
    <n v="8464443"/>
    <x v="3"/>
    <n v="25393329"/>
  </r>
  <r>
    <s v="ORD0024"/>
    <x v="19"/>
    <s v="PRD002"/>
    <x v="8"/>
    <x v="1"/>
    <s v="SP001"/>
    <x v="8"/>
    <n v="1"/>
    <n v="3394100"/>
    <x v="0"/>
    <n v="3394100"/>
  </r>
  <r>
    <s v="ORD0025"/>
    <x v="20"/>
    <s v="PRD020"/>
    <x v="13"/>
    <x v="2"/>
    <s v="SP008"/>
    <x v="9"/>
    <n v="5"/>
    <n v="5166805"/>
    <x v="0"/>
    <n v="25834025"/>
  </r>
  <r>
    <s v="ORD0026"/>
    <x v="11"/>
    <s v="PRD006"/>
    <x v="12"/>
    <x v="0"/>
    <s v="SP002"/>
    <x v="7"/>
    <n v="4"/>
    <n v="1697162"/>
    <x v="1"/>
    <n v="6788648"/>
  </r>
  <r>
    <s v="ORD0027"/>
    <x v="21"/>
    <s v="PRD001"/>
    <x v="2"/>
    <x v="1"/>
    <s v="SP008"/>
    <x v="9"/>
    <n v="5"/>
    <n v="1546161"/>
    <x v="2"/>
    <n v="7730805"/>
  </r>
  <r>
    <s v="ORD0028"/>
    <x v="22"/>
    <s v="PRD015"/>
    <x v="6"/>
    <x v="1"/>
    <s v="SP003"/>
    <x v="6"/>
    <n v="2"/>
    <n v="7174851"/>
    <x v="2"/>
    <n v="14349702"/>
  </r>
  <r>
    <s v="ORD0029"/>
    <x v="23"/>
    <s v="PRD010"/>
    <x v="14"/>
    <x v="0"/>
    <s v="SP006"/>
    <x v="4"/>
    <n v="5"/>
    <n v="5188482"/>
    <x v="4"/>
    <n v="25942410"/>
  </r>
  <r>
    <s v="ORD0030"/>
    <x v="24"/>
    <s v="PRD019"/>
    <x v="10"/>
    <x v="1"/>
    <s v="SP003"/>
    <x v="6"/>
    <n v="2"/>
    <n v="8848022"/>
    <x v="2"/>
    <n v="17696044"/>
  </r>
  <r>
    <s v="ORD0031"/>
    <x v="17"/>
    <s v="PRD017"/>
    <x v="4"/>
    <x v="0"/>
    <s v="SP007"/>
    <x v="5"/>
    <n v="5"/>
    <n v="7483604"/>
    <x v="1"/>
    <n v="37418020"/>
  </r>
  <r>
    <s v="ORD0032"/>
    <x v="25"/>
    <s v="PRD005"/>
    <x v="3"/>
    <x v="0"/>
    <s v="SP010"/>
    <x v="2"/>
    <n v="1"/>
    <n v="2397501"/>
    <x v="4"/>
    <n v="2397501"/>
  </r>
  <r>
    <s v="ORD0033"/>
    <x v="1"/>
    <s v="PRD004"/>
    <x v="15"/>
    <x v="2"/>
    <s v="SP009"/>
    <x v="0"/>
    <n v="1"/>
    <n v="5254619"/>
    <x v="4"/>
    <n v="5254619"/>
  </r>
  <r>
    <s v="ORD0034"/>
    <x v="26"/>
    <s v="PRD010"/>
    <x v="14"/>
    <x v="0"/>
    <s v="SP002"/>
    <x v="7"/>
    <n v="1"/>
    <n v="6965377"/>
    <x v="0"/>
    <n v="6965377"/>
  </r>
  <r>
    <s v="ORD0035"/>
    <x v="26"/>
    <s v="PRD017"/>
    <x v="4"/>
    <x v="0"/>
    <s v="SP005"/>
    <x v="1"/>
    <n v="1"/>
    <n v="6629439"/>
    <x v="0"/>
    <n v="6629439"/>
  </r>
  <r>
    <s v="ORD0036"/>
    <x v="27"/>
    <s v="PRD010"/>
    <x v="14"/>
    <x v="0"/>
    <s v="SP006"/>
    <x v="4"/>
    <n v="1"/>
    <n v="9561826"/>
    <x v="2"/>
    <n v="9561826"/>
  </r>
  <r>
    <s v="ORD0037"/>
    <x v="26"/>
    <s v="PRD017"/>
    <x v="4"/>
    <x v="0"/>
    <s v="SP004"/>
    <x v="3"/>
    <n v="1"/>
    <n v="4385250"/>
    <x v="4"/>
    <n v="4385250"/>
  </r>
  <r>
    <s v="ORD0038"/>
    <x v="28"/>
    <s v="PRD020"/>
    <x v="13"/>
    <x v="2"/>
    <s v="SP004"/>
    <x v="3"/>
    <n v="2"/>
    <n v="9491899"/>
    <x v="0"/>
    <n v="18983798"/>
  </r>
  <r>
    <s v="ORD0039"/>
    <x v="29"/>
    <s v="PRD005"/>
    <x v="3"/>
    <x v="0"/>
    <s v="SP004"/>
    <x v="3"/>
    <n v="4"/>
    <n v="5402059"/>
    <x v="1"/>
    <n v="21608236"/>
  </r>
  <r>
    <s v="ORD0040"/>
    <x v="16"/>
    <s v="PRD002"/>
    <x v="8"/>
    <x v="1"/>
    <s v="SP002"/>
    <x v="7"/>
    <n v="5"/>
    <n v="7107912"/>
    <x v="0"/>
    <n v="35539560"/>
  </r>
  <r>
    <s v="ORD0041"/>
    <x v="10"/>
    <s v="PRD006"/>
    <x v="12"/>
    <x v="0"/>
    <s v="SP004"/>
    <x v="3"/>
    <n v="1"/>
    <n v="6073694"/>
    <x v="0"/>
    <n v="6073694"/>
  </r>
  <r>
    <s v="ORD0042"/>
    <x v="28"/>
    <s v="PRD002"/>
    <x v="8"/>
    <x v="1"/>
    <s v="SP001"/>
    <x v="8"/>
    <n v="2"/>
    <n v="5728566"/>
    <x v="4"/>
    <n v="11457132"/>
  </r>
  <r>
    <s v="ORD0043"/>
    <x v="30"/>
    <s v="PRD013"/>
    <x v="16"/>
    <x v="3"/>
    <s v="SP006"/>
    <x v="4"/>
    <n v="2"/>
    <n v="1219407"/>
    <x v="4"/>
    <n v="2438814"/>
  </r>
  <r>
    <s v="ORD0044"/>
    <x v="4"/>
    <s v="PRD011"/>
    <x v="9"/>
    <x v="2"/>
    <s v="SP001"/>
    <x v="8"/>
    <n v="2"/>
    <n v="3038143"/>
    <x v="3"/>
    <n v="6076286"/>
  </r>
  <r>
    <s v="ORD0045"/>
    <x v="31"/>
    <s v="PRD011"/>
    <x v="9"/>
    <x v="2"/>
    <s v="SP010"/>
    <x v="2"/>
    <n v="4"/>
    <n v="837913"/>
    <x v="1"/>
    <n v="3351652"/>
  </r>
  <r>
    <s v="ORD0046"/>
    <x v="32"/>
    <s v="PRD016"/>
    <x v="5"/>
    <x v="0"/>
    <s v="SP006"/>
    <x v="4"/>
    <n v="5"/>
    <n v="828821"/>
    <x v="4"/>
    <n v="4144105"/>
  </r>
  <r>
    <s v="ORD0047"/>
    <x v="33"/>
    <s v="PRD011"/>
    <x v="9"/>
    <x v="2"/>
    <s v="SP001"/>
    <x v="8"/>
    <n v="4"/>
    <n v="4387008"/>
    <x v="2"/>
    <n v="17548032"/>
  </r>
  <r>
    <s v="ORD0048"/>
    <x v="34"/>
    <s v="PRD019"/>
    <x v="10"/>
    <x v="1"/>
    <s v="SP006"/>
    <x v="4"/>
    <n v="3"/>
    <n v="7225275"/>
    <x v="1"/>
    <n v="21675825"/>
  </r>
  <r>
    <s v="ORD0049"/>
    <x v="21"/>
    <s v="PRD015"/>
    <x v="6"/>
    <x v="1"/>
    <s v="SP010"/>
    <x v="2"/>
    <n v="2"/>
    <n v="4115652"/>
    <x v="1"/>
    <n v="8231304"/>
  </r>
  <r>
    <s v="ORD0050"/>
    <x v="17"/>
    <s v="PRD016"/>
    <x v="5"/>
    <x v="0"/>
    <s v="SP008"/>
    <x v="9"/>
    <n v="3"/>
    <n v="5693734"/>
    <x v="4"/>
    <n v="17081202"/>
  </r>
  <r>
    <s v="ORD0051"/>
    <x v="35"/>
    <s v="PRD011"/>
    <x v="9"/>
    <x v="2"/>
    <s v="SP002"/>
    <x v="7"/>
    <n v="1"/>
    <n v="8957411"/>
    <x v="1"/>
    <n v="8957411"/>
  </r>
  <r>
    <s v="ORD0052"/>
    <x v="36"/>
    <s v="PRD016"/>
    <x v="5"/>
    <x v="0"/>
    <s v="SP002"/>
    <x v="7"/>
    <n v="1"/>
    <n v="8272580"/>
    <x v="4"/>
    <n v="8272580"/>
  </r>
  <r>
    <s v="ORD0053"/>
    <x v="37"/>
    <s v="PRD008"/>
    <x v="17"/>
    <x v="2"/>
    <s v="SP004"/>
    <x v="3"/>
    <n v="4"/>
    <n v="1307744"/>
    <x v="0"/>
    <n v="5230976"/>
  </r>
  <r>
    <s v="ORD0054"/>
    <x v="12"/>
    <s v="PRD004"/>
    <x v="15"/>
    <x v="2"/>
    <s v="SP003"/>
    <x v="6"/>
    <n v="5"/>
    <n v="9637344"/>
    <x v="3"/>
    <n v="48186720"/>
  </r>
  <r>
    <s v="ORD0055"/>
    <x v="13"/>
    <s v="PRD008"/>
    <x v="17"/>
    <x v="2"/>
    <s v="SP004"/>
    <x v="3"/>
    <n v="3"/>
    <n v="6220622"/>
    <x v="0"/>
    <n v="18661866"/>
  </r>
  <r>
    <s v="ORD0056"/>
    <x v="38"/>
    <s v="PRD004"/>
    <x v="15"/>
    <x v="2"/>
    <s v="SP007"/>
    <x v="5"/>
    <n v="5"/>
    <n v="9588147"/>
    <x v="4"/>
    <n v="47940735"/>
  </r>
  <r>
    <s v="ORD0057"/>
    <x v="17"/>
    <s v="PRD003"/>
    <x v="18"/>
    <x v="3"/>
    <s v="SP001"/>
    <x v="8"/>
    <n v="4"/>
    <n v="9134012"/>
    <x v="4"/>
    <n v="36536048"/>
  </r>
  <r>
    <s v="ORD0058"/>
    <x v="39"/>
    <s v="PRD003"/>
    <x v="18"/>
    <x v="3"/>
    <s v="SP006"/>
    <x v="4"/>
    <n v="1"/>
    <n v="7433705"/>
    <x v="0"/>
    <n v="7433705"/>
  </r>
  <r>
    <s v="ORD0059"/>
    <x v="40"/>
    <s v="PRD018"/>
    <x v="0"/>
    <x v="0"/>
    <s v="SP003"/>
    <x v="6"/>
    <n v="5"/>
    <n v="6045403"/>
    <x v="2"/>
    <n v="30227015"/>
  </r>
  <r>
    <s v="ORD0060"/>
    <x v="41"/>
    <s v="PRD019"/>
    <x v="10"/>
    <x v="1"/>
    <s v="SP010"/>
    <x v="2"/>
    <n v="5"/>
    <n v="517297"/>
    <x v="2"/>
    <n v="2586485"/>
  </r>
  <r>
    <s v="ORD0061"/>
    <x v="27"/>
    <s v="PRD019"/>
    <x v="10"/>
    <x v="1"/>
    <s v="SP007"/>
    <x v="5"/>
    <n v="1"/>
    <n v="1288443"/>
    <x v="2"/>
    <n v="1288443"/>
  </r>
  <r>
    <s v="ORD0062"/>
    <x v="42"/>
    <s v="PRD005"/>
    <x v="3"/>
    <x v="0"/>
    <s v="SP010"/>
    <x v="2"/>
    <n v="3"/>
    <n v="3765962"/>
    <x v="4"/>
    <n v="11297886"/>
  </r>
  <r>
    <s v="ORD0063"/>
    <x v="43"/>
    <s v="PRD018"/>
    <x v="0"/>
    <x v="0"/>
    <s v="SP002"/>
    <x v="7"/>
    <n v="1"/>
    <n v="6510334"/>
    <x v="1"/>
    <n v="6510334"/>
  </r>
  <r>
    <s v="ORD0064"/>
    <x v="44"/>
    <s v="PRD010"/>
    <x v="14"/>
    <x v="0"/>
    <s v="SP002"/>
    <x v="7"/>
    <n v="5"/>
    <n v="6252613"/>
    <x v="4"/>
    <n v="31263065"/>
  </r>
  <r>
    <s v="ORD0065"/>
    <x v="45"/>
    <s v="PRD006"/>
    <x v="12"/>
    <x v="0"/>
    <s v="SP004"/>
    <x v="3"/>
    <n v="3"/>
    <n v="1833572"/>
    <x v="1"/>
    <n v="5500716"/>
  </r>
  <r>
    <s v="ORD0066"/>
    <x v="46"/>
    <s v="PRD001"/>
    <x v="2"/>
    <x v="1"/>
    <s v="SP001"/>
    <x v="8"/>
    <n v="3"/>
    <n v="6137025"/>
    <x v="0"/>
    <n v="18411075"/>
  </r>
  <r>
    <s v="ORD0067"/>
    <x v="34"/>
    <s v="PRD005"/>
    <x v="3"/>
    <x v="0"/>
    <s v="SP003"/>
    <x v="6"/>
    <n v="1"/>
    <n v="8572879"/>
    <x v="3"/>
    <n v="8572879"/>
  </r>
  <r>
    <s v="ORD0068"/>
    <x v="13"/>
    <s v="PRD009"/>
    <x v="19"/>
    <x v="1"/>
    <s v="SP009"/>
    <x v="0"/>
    <n v="5"/>
    <n v="9504471"/>
    <x v="1"/>
    <n v="47522355"/>
  </r>
  <r>
    <s v="ORD0069"/>
    <x v="47"/>
    <s v="PRD012"/>
    <x v="1"/>
    <x v="1"/>
    <s v="SP007"/>
    <x v="5"/>
    <n v="4"/>
    <n v="5201669"/>
    <x v="2"/>
    <n v="20806676"/>
  </r>
  <r>
    <s v="ORD0070"/>
    <x v="48"/>
    <s v="PRD014"/>
    <x v="7"/>
    <x v="0"/>
    <s v="SP007"/>
    <x v="5"/>
    <n v="5"/>
    <n v="4265056"/>
    <x v="4"/>
    <n v="21325280"/>
  </r>
  <r>
    <s v="ORD0071"/>
    <x v="34"/>
    <s v="PRD002"/>
    <x v="8"/>
    <x v="1"/>
    <s v="SP004"/>
    <x v="3"/>
    <n v="2"/>
    <n v="3825315"/>
    <x v="0"/>
    <n v="7650630"/>
  </r>
  <r>
    <s v="ORD0072"/>
    <x v="48"/>
    <s v="PRD017"/>
    <x v="4"/>
    <x v="0"/>
    <s v="SP002"/>
    <x v="7"/>
    <n v="4"/>
    <n v="5717092"/>
    <x v="2"/>
    <n v="22868368"/>
  </r>
  <r>
    <s v="ORD0073"/>
    <x v="49"/>
    <s v="PRD014"/>
    <x v="7"/>
    <x v="0"/>
    <s v="SP004"/>
    <x v="3"/>
    <n v="3"/>
    <n v="8764605"/>
    <x v="0"/>
    <n v="26293815"/>
  </r>
  <r>
    <s v="ORD0074"/>
    <x v="33"/>
    <s v="PRD013"/>
    <x v="16"/>
    <x v="3"/>
    <s v="SP006"/>
    <x v="4"/>
    <n v="4"/>
    <n v="1328791"/>
    <x v="3"/>
    <n v="5315164"/>
  </r>
  <r>
    <s v="ORD0075"/>
    <x v="37"/>
    <s v="PRD009"/>
    <x v="19"/>
    <x v="1"/>
    <s v="SP003"/>
    <x v="6"/>
    <n v="3"/>
    <n v="4320887"/>
    <x v="4"/>
    <n v="12962661"/>
  </r>
  <r>
    <s v="ORD0076"/>
    <x v="40"/>
    <s v="PRD015"/>
    <x v="6"/>
    <x v="1"/>
    <s v="SP001"/>
    <x v="8"/>
    <n v="3"/>
    <n v="7152346"/>
    <x v="4"/>
    <n v="21457038"/>
  </r>
  <r>
    <s v="ORD0077"/>
    <x v="50"/>
    <s v="PRD015"/>
    <x v="6"/>
    <x v="1"/>
    <s v="SP008"/>
    <x v="9"/>
    <n v="4"/>
    <n v="3346274"/>
    <x v="3"/>
    <n v="13385096"/>
  </r>
  <r>
    <s v="ORD0078"/>
    <x v="51"/>
    <s v="PRD011"/>
    <x v="9"/>
    <x v="2"/>
    <s v="SP005"/>
    <x v="1"/>
    <n v="3"/>
    <n v="6488099"/>
    <x v="4"/>
    <n v="19464297"/>
  </r>
  <r>
    <s v="ORD0079"/>
    <x v="26"/>
    <s v="PRD016"/>
    <x v="5"/>
    <x v="0"/>
    <s v="SP005"/>
    <x v="1"/>
    <n v="3"/>
    <n v="7569337"/>
    <x v="1"/>
    <n v="22708011"/>
  </r>
  <r>
    <s v="ORD0080"/>
    <x v="35"/>
    <s v="PRD017"/>
    <x v="4"/>
    <x v="0"/>
    <s v="SP004"/>
    <x v="3"/>
    <n v="2"/>
    <n v="8371917"/>
    <x v="0"/>
    <n v="16743834"/>
  </r>
  <r>
    <s v="ORD0081"/>
    <x v="52"/>
    <s v="PRD004"/>
    <x v="15"/>
    <x v="2"/>
    <s v="SP006"/>
    <x v="4"/>
    <n v="5"/>
    <n v="5946079"/>
    <x v="2"/>
    <n v="29730395"/>
  </r>
  <r>
    <s v="ORD0082"/>
    <x v="1"/>
    <s v="PRD001"/>
    <x v="2"/>
    <x v="1"/>
    <s v="SP003"/>
    <x v="6"/>
    <n v="5"/>
    <n v="876794"/>
    <x v="3"/>
    <n v="4383970"/>
  </r>
  <r>
    <s v="ORD0083"/>
    <x v="2"/>
    <s v="PRD008"/>
    <x v="17"/>
    <x v="2"/>
    <s v="SP009"/>
    <x v="0"/>
    <n v="2"/>
    <n v="4378450"/>
    <x v="1"/>
    <n v="8756900"/>
  </r>
  <r>
    <s v="ORD0084"/>
    <x v="43"/>
    <s v="PRD017"/>
    <x v="4"/>
    <x v="0"/>
    <s v="SP005"/>
    <x v="1"/>
    <n v="4"/>
    <n v="3533349"/>
    <x v="2"/>
    <n v="14133396"/>
  </r>
  <r>
    <s v="ORD0085"/>
    <x v="6"/>
    <s v="PRD003"/>
    <x v="18"/>
    <x v="3"/>
    <s v="SP003"/>
    <x v="6"/>
    <n v="1"/>
    <n v="6907054"/>
    <x v="2"/>
    <n v="6907054"/>
  </r>
  <r>
    <s v="ORD0086"/>
    <x v="26"/>
    <s v="PRD020"/>
    <x v="13"/>
    <x v="2"/>
    <s v="SP001"/>
    <x v="8"/>
    <n v="1"/>
    <n v="1282877"/>
    <x v="3"/>
    <n v="1282877"/>
  </r>
  <r>
    <s v="ORD0087"/>
    <x v="53"/>
    <s v="PRD015"/>
    <x v="6"/>
    <x v="1"/>
    <s v="SP010"/>
    <x v="2"/>
    <n v="1"/>
    <n v="5402825"/>
    <x v="1"/>
    <n v="5402825"/>
  </r>
  <r>
    <s v="ORD0088"/>
    <x v="54"/>
    <s v="PRD015"/>
    <x v="6"/>
    <x v="1"/>
    <s v="SP006"/>
    <x v="4"/>
    <n v="2"/>
    <n v="7568132"/>
    <x v="2"/>
    <n v="15136264"/>
  </r>
  <r>
    <s v="ORD0089"/>
    <x v="25"/>
    <s v="PRD014"/>
    <x v="7"/>
    <x v="0"/>
    <s v="SP002"/>
    <x v="7"/>
    <n v="2"/>
    <n v="6799492"/>
    <x v="2"/>
    <n v="13598984"/>
  </r>
  <r>
    <s v="ORD0090"/>
    <x v="55"/>
    <s v="PRD014"/>
    <x v="7"/>
    <x v="0"/>
    <s v="SP003"/>
    <x v="6"/>
    <n v="3"/>
    <n v="6298946"/>
    <x v="1"/>
    <n v="18896838"/>
  </r>
  <r>
    <s v="ORD0091"/>
    <x v="12"/>
    <s v="PRD002"/>
    <x v="8"/>
    <x v="1"/>
    <s v="SP001"/>
    <x v="8"/>
    <n v="1"/>
    <n v="7736694"/>
    <x v="4"/>
    <n v="7736694"/>
  </r>
  <r>
    <s v="ORD0092"/>
    <x v="9"/>
    <s v="PRD013"/>
    <x v="16"/>
    <x v="3"/>
    <s v="SP009"/>
    <x v="0"/>
    <n v="4"/>
    <n v="6428643"/>
    <x v="2"/>
    <n v="25714572"/>
  </r>
  <r>
    <s v="ORD0093"/>
    <x v="56"/>
    <s v="PRD014"/>
    <x v="7"/>
    <x v="0"/>
    <s v="SP008"/>
    <x v="9"/>
    <n v="4"/>
    <n v="6549850"/>
    <x v="0"/>
    <n v="26199400"/>
  </r>
  <r>
    <s v="ORD0094"/>
    <x v="21"/>
    <s v="PRD019"/>
    <x v="10"/>
    <x v="1"/>
    <s v="SP002"/>
    <x v="7"/>
    <n v="1"/>
    <n v="1350350"/>
    <x v="1"/>
    <n v="1350350"/>
  </r>
  <r>
    <s v="ORD0095"/>
    <x v="17"/>
    <s v="PRD007"/>
    <x v="11"/>
    <x v="0"/>
    <s v="SP008"/>
    <x v="9"/>
    <n v="1"/>
    <n v="9056255"/>
    <x v="2"/>
    <n v="9056255"/>
  </r>
  <r>
    <s v="ORD0096"/>
    <x v="57"/>
    <s v="PRD003"/>
    <x v="18"/>
    <x v="3"/>
    <s v="SP009"/>
    <x v="0"/>
    <n v="1"/>
    <n v="2833679"/>
    <x v="3"/>
    <n v="2833679"/>
  </r>
  <r>
    <s v="ORD0097"/>
    <x v="58"/>
    <s v="PRD015"/>
    <x v="6"/>
    <x v="1"/>
    <s v="SP001"/>
    <x v="8"/>
    <n v="2"/>
    <n v="935477"/>
    <x v="0"/>
    <n v="1870954"/>
  </r>
  <r>
    <s v="ORD0098"/>
    <x v="1"/>
    <s v="PRD014"/>
    <x v="7"/>
    <x v="0"/>
    <s v="SP005"/>
    <x v="1"/>
    <n v="2"/>
    <n v="8236484"/>
    <x v="2"/>
    <n v="16472968"/>
  </r>
  <r>
    <s v="ORD0099"/>
    <x v="59"/>
    <s v="PRD011"/>
    <x v="9"/>
    <x v="2"/>
    <s v="SP008"/>
    <x v="9"/>
    <n v="2"/>
    <n v="6151944"/>
    <x v="0"/>
    <n v="12303888"/>
  </r>
  <r>
    <s v="ORD0100"/>
    <x v="60"/>
    <s v="PRD015"/>
    <x v="6"/>
    <x v="1"/>
    <s v="SP002"/>
    <x v="7"/>
    <n v="5"/>
    <n v="4827308"/>
    <x v="0"/>
    <n v="24136540"/>
  </r>
  <r>
    <s v="ORD0101"/>
    <x v="21"/>
    <s v="PRD013"/>
    <x v="16"/>
    <x v="3"/>
    <s v="SP004"/>
    <x v="3"/>
    <n v="4"/>
    <n v="2081420"/>
    <x v="4"/>
    <n v="8325680"/>
  </r>
  <r>
    <s v="ORD0102"/>
    <x v="39"/>
    <s v="PRD018"/>
    <x v="0"/>
    <x v="0"/>
    <s v="SP007"/>
    <x v="5"/>
    <n v="4"/>
    <n v="1286261"/>
    <x v="0"/>
    <n v="5145044"/>
  </r>
  <r>
    <s v="ORD0103"/>
    <x v="36"/>
    <s v="PRD006"/>
    <x v="12"/>
    <x v="0"/>
    <s v="SP003"/>
    <x v="6"/>
    <n v="3"/>
    <n v="3994708"/>
    <x v="4"/>
    <n v="11984124"/>
  </r>
  <r>
    <s v="ORD0104"/>
    <x v="8"/>
    <s v="PRD003"/>
    <x v="18"/>
    <x v="3"/>
    <s v="SP005"/>
    <x v="1"/>
    <n v="2"/>
    <n v="7452314"/>
    <x v="1"/>
    <n v="14904628"/>
  </r>
  <r>
    <s v="ORD0105"/>
    <x v="61"/>
    <s v="PRD019"/>
    <x v="10"/>
    <x v="1"/>
    <s v="SP008"/>
    <x v="9"/>
    <n v="5"/>
    <n v="3579042"/>
    <x v="4"/>
    <n v="17895210"/>
  </r>
  <r>
    <s v="ORD0106"/>
    <x v="41"/>
    <s v="PRD015"/>
    <x v="6"/>
    <x v="1"/>
    <s v="SP010"/>
    <x v="2"/>
    <n v="5"/>
    <n v="7165769"/>
    <x v="3"/>
    <n v="35828845"/>
  </r>
  <r>
    <s v="ORD0107"/>
    <x v="8"/>
    <s v="PRD005"/>
    <x v="3"/>
    <x v="0"/>
    <s v="SP003"/>
    <x v="6"/>
    <n v="4"/>
    <n v="7038655"/>
    <x v="2"/>
    <n v="28154620"/>
  </r>
  <r>
    <s v="ORD0108"/>
    <x v="49"/>
    <s v="PRD010"/>
    <x v="14"/>
    <x v="0"/>
    <s v="SP004"/>
    <x v="3"/>
    <n v="2"/>
    <n v="9014668"/>
    <x v="1"/>
    <n v="18029336"/>
  </r>
  <r>
    <s v="ORD0109"/>
    <x v="62"/>
    <s v="PRD007"/>
    <x v="11"/>
    <x v="0"/>
    <s v="SP009"/>
    <x v="0"/>
    <n v="3"/>
    <n v="6468633"/>
    <x v="1"/>
    <n v="19405899"/>
  </r>
  <r>
    <s v="ORD0110"/>
    <x v="44"/>
    <s v="PRD017"/>
    <x v="4"/>
    <x v="0"/>
    <s v="SP007"/>
    <x v="5"/>
    <n v="2"/>
    <n v="7398046"/>
    <x v="3"/>
    <n v="14796092"/>
  </r>
  <r>
    <s v="ORD0111"/>
    <x v="41"/>
    <s v="PRD007"/>
    <x v="11"/>
    <x v="0"/>
    <s v="SP001"/>
    <x v="8"/>
    <n v="1"/>
    <n v="3577099"/>
    <x v="4"/>
    <n v="3577099"/>
  </r>
  <r>
    <s v="ORD0112"/>
    <x v="42"/>
    <s v="PRD012"/>
    <x v="1"/>
    <x v="1"/>
    <s v="SP004"/>
    <x v="3"/>
    <n v="2"/>
    <n v="3344180"/>
    <x v="2"/>
    <n v="6688360"/>
  </r>
  <r>
    <s v="ORD0113"/>
    <x v="42"/>
    <s v="PRD017"/>
    <x v="4"/>
    <x v="0"/>
    <s v="SP004"/>
    <x v="3"/>
    <n v="1"/>
    <n v="7258699"/>
    <x v="4"/>
    <n v="7258699"/>
  </r>
  <r>
    <s v="ORD0114"/>
    <x v="18"/>
    <s v="PRD013"/>
    <x v="16"/>
    <x v="3"/>
    <s v="SP009"/>
    <x v="0"/>
    <n v="1"/>
    <n v="8483939"/>
    <x v="0"/>
    <n v="8483939"/>
  </r>
  <r>
    <s v="ORD0115"/>
    <x v="63"/>
    <s v="PRD020"/>
    <x v="13"/>
    <x v="2"/>
    <s v="SP006"/>
    <x v="4"/>
    <n v="3"/>
    <n v="5566112"/>
    <x v="4"/>
    <n v="16698336"/>
  </r>
  <r>
    <s v="ORD0116"/>
    <x v="57"/>
    <s v="PRD004"/>
    <x v="15"/>
    <x v="2"/>
    <s v="SP009"/>
    <x v="0"/>
    <n v="4"/>
    <n v="4593886"/>
    <x v="1"/>
    <n v="18375544"/>
  </r>
  <r>
    <s v="ORD0117"/>
    <x v="64"/>
    <s v="PRD010"/>
    <x v="14"/>
    <x v="0"/>
    <s v="SP006"/>
    <x v="4"/>
    <n v="2"/>
    <n v="9450668"/>
    <x v="2"/>
    <n v="18901336"/>
  </r>
  <r>
    <s v="ORD0118"/>
    <x v="30"/>
    <s v="PRD003"/>
    <x v="18"/>
    <x v="3"/>
    <s v="SP006"/>
    <x v="4"/>
    <n v="1"/>
    <n v="5801358"/>
    <x v="4"/>
    <n v="5801358"/>
  </r>
  <r>
    <s v="ORD0119"/>
    <x v="31"/>
    <s v="PRD009"/>
    <x v="19"/>
    <x v="1"/>
    <s v="SP005"/>
    <x v="1"/>
    <n v="2"/>
    <n v="2006145"/>
    <x v="2"/>
    <n v="4012290"/>
  </r>
  <r>
    <s v="ORD0120"/>
    <x v="2"/>
    <s v="PRD013"/>
    <x v="16"/>
    <x v="3"/>
    <s v="SP005"/>
    <x v="1"/>
    <n v="4"/>
    <n v="3148202"/>
    <x v="2"/>
    <n v="12592808"/>
  </r>
  <r>
    <s v="ORD0121"/>
    <x v="65"/>
    <s v="PRD018"/>
    <x v="0"/>
    <x v="0"/>
    <s v="SP002"/>
    <x v="7"/>
    <n v="4"/>
    <n v="1692931"/>
    <x v="0"/>
    <n v="6771724"/>
  </r>
  <r>
    <s v="ORD0122"/>
    <x v="50"/>
    <s v="PRD015"/>
    <x v="6"/>
    <x v="1"/>
    <s v="SP008"/>
    <x v="9"/>
    <n v="5"/>
    <n v="5389084"/>
    <x v="0"/>
    <n v="26945420"/>
  </r>
  <r>
    <s v="ORD0123"/>
    <x v="18"/>
    <s v="PRD004"/>
    <x v="15"/>
    <x v="2"/>
    <s v="SP008"/>
    <x v="9"/>
    <n v="4"/>
    <n v="7633456"/>
    <x v="1"/>
    <n v="30533824"/>
  </r>
  <r>
    <s v="ORD0124"/>
    <x v="52"/>
    <s v="PRD015"/>
    <x v="6"/>
    <x v="1"/>
    <s v="SP001"/>
    <x v="8"/>
    <n v="3"/>
    <n v="1371522"/>
    <x v="3"/>
    <n v="4114566"/>
  </r>
  <r>
    <s v="ORD0125"/>
    <x v="66"/>
    <s v="PRD002"/>
    <x v="8"/>
    <x v="1"/>
    <s v="SP008"/>
    <x v="9"/>
    <n v="1"/>
    <n v="6549531"/>
    <x v="2"/>
    <n v="6549531"/>
  </r>
  <r>
    <s v="ORD0126"/>
    <x v="26"/>
    <s v="PRD015"/>
    <x v="6"/>
    <x v="1"/>
    <s v="SP005"/>
    <x v="1"/>
    <n v="5"/>
    <n v="7390709"/>
    <x v="3"/>
    <n v="36953545"/>
  </r>
  <r>
    <s v="ORD0127"/>
    <x v="8"/>
    <s v="PRD008"/>
    <x v="17"/>
    <x v="2"/>
    <s v="SP002"/>
    <x v="7"/>
    <n v="3"/>
    <n v="2681906"/>
    <x v="1"/>
    <n v="8045718"/>
  </r>
  <r>
    <s v="ORD0128"/>
    <x v="67"/>
    <s v="PRD008"/>
    <x v="17"/>
    <x v="2"/>
    <s v="SP002"/>
    <x v="7"/>
    <n v="2"/>
    <n v="9490884"/>
    <x v="2"/>
    <n v="18981768"/>
  </r>
  <r>
    <s v="ORD0129"/>
    <x v="40"/>
    <s v="PRD017"/>
    <x v="4"/>
    <x v="0"/>
    <s v="SP006"/>
    <x v="4"/>
    <n v="1"/>
    <n v="2000134"/>
    <x v="2"/>
    <n v="2000134"/>
  </r>
  <r>
    <s v="ORD0130"/>
    <x v="68"/>
    <s v="PRD012"/>
    <x v="1"/>
    <x v="1"/>
    <s v="SP009"/>
    <x v="0"/>
    <n v="4"/>
    <n v="3104884"/>
    <x v="3"/>
    <n v="12419536"/>
  </r>
  <r>
    <s v="ORD0131"/>
    <x v="42"/>
    <s v="PRD019"/>
    <x v="10"/>
    <x v="1"/>
    <s v="SP001"/>
    <x v="8"/>
    <n v="1"/>
    <n v="2205243"/>
    <x v="4"/>
    <n v="2205243"/>
  </r>
  <r>
    <s v="ORD0132"/>
    <x v="60"/>
    <s v="PRD010"/>
    <x v="14"/>
    <x v="0"/>
    <s v="SP006"/>
    <x v="4"/>
    <n v="2"/>
    <n v="4774692"/>
    <x v="0"/>
    <n v="9549384"/>
  </r>
  <r>
    <s v="ORD0133"/>
    <x v="27"/>
    <s v="PRD009"/>
    <x v="19"/>
    <x v="1"/>
    <s v="SP009"/>
    <x v="0"/>
    <n v="5"/>
    <n v="739779"/>
    <x v="4"/>
    <n v="3698895"/>
  </r>
  <r>
    <s v="ORD0134"/>
    <x v="43"/>
    <s v="PRD005"/>
    <x v="3"/>
    <x v="0"/>
    <s v="SP008"/>
    <x v="9"/>
    <n v="5"/>
    <n v="3475605"/>
    <x v="3"/>
    <n v="17378025"/>
  </r>
  <r>
    <s v="ORD0135"/>
    <x v="10"/>
    <s v="PRD006"/>
    <x v="12"/>
    <x v="0"/>
    <s v="SP006"/>
    <x v="4"/>
    <n v="5"/>
    <n v="5599154"/>
    <x v="0"/>
    <n v="27995770"/>
  </r>
  <r>
    <s v="ORD0136"/>
    <x v="61"/>
    <s v="PRD020"/>
    <x v="13"/>
    <x v="2"/>
    <s v="SP003"/>
    <x v="6"/>
    <n v="4"/>
    <n v="6789249"/>
    <x v="4"/>
    <n v="27156996"/>
  </r>
  <r>
    <s v="ORD0137"/>
    <x v="63"/>
    <s v="PRD002"/>
    <x v="8"/>
    <x v="1"/>
    <s v="SP008"/>
    <x v="9"/>
    <n v="3"/>
    <n v="8652885"/>
    <x v="0"/>
    <n v="25958655"/>
  </r>
  <r>
    <s v="ORD0138"/>
    <x v="37"/>
    <s v="PRD013"/>
    <x v="16"/>
    <x v="3"/>
    <s v="SP009"/>
    <x v="0"/>
    <n v="3"/>
    <n v="9676748"/>
    <x v="2"/>
    <n v="29030244"/>
  </r>
  <r>
    <s v="ORD0139"/>
    <x v="35"/>
    <s v="PRD006"/>
    <x v="12"/>
    <x v="0"/>
    <s v="SP001"/>
    <x v="8"/>
    <n v="1"/>
    <n v="6664014"/>
    <x v="4"/>
    <n v="6664014"/>
  </r>
  <r>
    <s v="ORD0140"/>
    <x v="69"/>
    <s v="PRD005"/>
    <x v="3"/>
    <x v="0"/>
    <s v="SP009"/>
    <x v="0"/>
    <n v="4"/>
    <n v="7999412"/>
    <x v="0"/>
    <n v="31997648"/>
  </r>
  <r>
    <s v="ORD0141"/>
    <x v="36"/>
    <s v="PRD001"/>
    <x v="2"/>
    <x v="1"/>
    <s v="SP006"/>
    <x v="4"/>
    <n v="5"/>
    <n v="6716074"/>
    <x v="0"/>
    <n v="33580370"/>
  </r>
  <r>
    <s v="ORD0142"/>
    <x v="70"/>
    <s v="PRD006"/>
    <x v="12"/>
    <x v="0"/>
    <s v="SP006"/>
    <x v="4"/>
    <n v="5"/>
    <n v="5833968"/>
    <x v="0"/>
    <n v="29169840"/>
  </r>
  <r>
    <s v="ORD0143"/>
    <x v="1"/>
    <s v="PRD006"/>
    <x v="12"/>
    <x v="0"/>
    <s v="SP004"/>
    <x v="3"/>
    <n v="2"/>
    <n v="5088727"/>
    <x v="4"/>
    <n v="10177454"/>
  </r>
  <r>
    <s v="ORD0144"/>
    <x v="37"/>
    <s v="PRD016"/>
    <x v="5"/>
    <x v="0"/>
    <s v="SP001"/>
    <x v="8"/>
    <n v="2"/>
    <n v="8825032"/>
    <x v="1"/>
    <n v="17650064"/>
  </r>
  <r>
    <s v="ORD0145"/>
    <x v="24"/>
    <s v="PRD004"/>
    <x v="15"/>
    <x v="2"/>
    <s v="SP010"/>
    <x v="2"/>
    <n v="5"/>
    <n v="9478989"/>
    <x v="4"/>
    <n v="47394945"/>
  </r>
  <r>
    <s v="ORD0146"/>
    <x v="71"/>
    <s v="PRD011"/>
    <x v="9"/>
    <x v="2"/>
    <s v="SP008"/>
    <x v="9"/>
    <n v="5"/>
    <n v="4183909"/>
    <x v="3"/>
    <n v="20919545"/>
  </r>
  <r>
    <s v="ORD0147"/>
    <x v="28"/>
    <s v="PRD009"/>
    <x v="19"/>
    <x v="1"/>
    <s v="SP002"/>
    <x v="7"/>
    <n v="4"/>
    <n v="2039600"/>
    <x v="4"/>
    <n v="8158400"/>
  </r>
  <r>
    <s v="ORD0148"/>
    <x v="49"/>
    <s v="PRD003"/>
    <x v="18"/>
    <x v="3"/>
    <s v="SP001"/>
    <x v="8"/>
    <n v="3"/>
    <n v="7965106"/>
    <x v="0"/>
    <n v="23895318"/>
  </r>
  <r>
    <s v="ORD0149"/>
    <x v="0"/>
    <s v="PRD019"/>
    <x v="10"/>
    <x v="1"/>
    <s v="SP002"/>
    <x v="7"/>
    <n v="2"/>
    <n v="5583801"/>
    <x v="2"/>
    <n v="11167602"/>
  </r>
  <r>
    <s v="ORD0150"/>
    <x v="34"/>
    <s v="PRD008"/>
    <x v="17"/>
    <x v="2"/>
    <s v="SP001"/>
    <x v="8"/>
    <n v="3"/>
    <n v="2727503"/>
    <x v="4"/>
    <n v="8182509"/>
  </r>
  <r>
    <s v="ORD0151"/>
    <x v="66"/>
    <s v="PRD005"/>
    <x v="3"/>
    <x v="0"/>
    <s v="SP001"/>
    <x v="8"/>
    <n v="4"/>
    <n v="3570771"/>
    <x v="4"/>
    <n v="14283084"/>
  </r>
  <r>
    <s v="ORD0152"/>
    <x v="1"/>
    <s v="PRD004"/>
    <x v="15"/>
    <x v="2"/>
    <s v="SP009"/>
    <x v="0"/>
    <n v="5"/>
    <n v="1643647"/>
    <x v="0"/>
    <n v="8218235"/>
  </r>
  <r>
    <s v="ORD0153"/>
    <x v="72"/>
    <s v="PRD006"/>
    <x v="12"/>
    <x v="0"/>
    <s v="SP001"/>
    <x v="8"/>
    <n v="3"/>
    <n v="7656406"/>
    <x v="2"/>
    <n v="22969218"/>
  </r>
  <r>
    <s v="ORD0154"/>
    <x v="58"/>
    <s v="PRD002"/>
    <x v="8"/>
    <x v="1"/>
    <s v="SP004"/>
    <x v="3"/>
    <n v="5"/>
    <n v="1916953"/>
    <x v="2"/>
    <n v="9584765"/>
  </r>
  <r>
    <s v="ORD0155"/>
    <x v="45"/>
    <s v="PRD020"/>
    <x v="13"/>
    <x v="2"/>
    <s v="SP010"/>
    <x v="2"/>
    <n v="5"/>
    <n v="3194245"/>
    <x v="3"/>
    <n v="15971225"/>
  </r>
  <r>
    <s v="ORD0156"/>
    <x v="73"/>
    <s v="PRD011"/>
    <x v="9"/>
    <x v="2"/>
    <s v="SP006"/>
    <x v="4"/>
    <n v="1"/>
    <n v="921280"/>
    <x v="4"/>
    <n v="921280"/>
  </r>
  <r>
    <s v="ORD0157"/>
    <x v="74"/>
    <s v="PRD004"/>
    <x v="15"/>
    <x v="2"/>
    <s v="SP007"/>
    <x v="5"/>
    <n v="3"/>
    <n v="1409245"/>
    <x v="2"/>
    <n v="4227735"/>
  </r>
  <r>
    <s v="ORD0158"/>
    <x v="39"/>
    <s v="PRD015"/>
    <x v="6"/>
    <x v="1"/>
    <s v="SP002"/>
    <x v="7"/>
    <n v="3"/>
    <n v="841207"/>
    <x v="2"/>
    <n v="2523621"/>
  </r>
  <r>
    <s v="ORD0159"/>
    <x v="23"/>
    <s v="PRD006"/>
    <x v="12"/>
    <x v="0"/>
    <s v="SP006"/>
    <x v="4"/>
    <n v="5"/>
    <n v="1730746"/>
    <x v="1"/>
    <n v="8653730"/>
  </r>
  <r>
    <s v="ORD0160"/>
    <x v="68"/>
    <s v="PRD017"/>
    <x v="4"/>
    <x v="0"/>
    <s v="SP007"/>
    <x v="5"/>
    <n v="4"/>
    <n v="3789791"/>
    <x v="1"/>
    <n v="15159164"/>
  </r>
  <r>
    <s v="ORD0161"/>
    <x v="64"/>
    <s v="PRD006"/>
    <x v="12"/>
    <x v="0"/>
    <s v="SP010"/>
    <x v="2"/>
    <n v="1"/>
    <n v="1092632"/>
    <x v="2"/>
    <n v="1092632"/>
  </r>
  <r>
    <s v="ORD0162"/>
    <x v="75"/>
    <s v="PRD019"/>
    <x v="10"/>
    <x v="1"/>
    <s v="SP010"/>
    <x v="2"/>
    <n v="5"/>
    <n v="1662189"/>
    <x v="3"/>
    <n v="8310945"/>
  </r>
  <r>
    <s v="ORD0163"/>
    <x v="24"/>
    <s v="PRD002"/>
    <x v="8"/>
    <x v="1"/>
    <s v="SP002"/>
    <x v="7"/>
    <n v="2"/>
    <n v="6230385"/>
    <x v="2"/>
    <n v="12460770"/>
  </r>
  <r>
    <s v="ORD0164"/>
    <x v="59"/>
    <s v="PRD015"/>
    <x v="6"/>
    <x v="1"/>
    <s v="SP002"/>
    <x v="7"/>
    <n v="2"/>
    <n v="9302907"/>
    <x v="0"/>
    <n v="18605814"/>
  </r>
  <r>
    <s v="ORD0165"/>
    <x v="26"/>
    <s v="PRD011"/>
    <x v="9"/>
    <x v="2"/>
    <s v="SP010"/>
    <x v="2"/>
    <n v="1"/>
    <n v="2881486"/>
    <x v="4"/>
    <n v="2881486"/>
  </r>
  <r>
    <s v="ORD0166"/>
    <x v="76"/>
    <s v="PRD008"/>
    <x v="17"/>
    <x v="2"/>
    <s v="SP007"/>
    <x v="5"/>
    <n v="4"/>
    <n v="7213070"/>
    <x v="3"/>
    <n v="28852280"/>
  </r>
  <r>
    <s v="ORD0167"/>
    <x v="47"/>
    <s v="PRD019"/>
    <x v="10"/>
    <x v="1"/>
    <s v="SP001"/>
    <x v="8"/>
    <n v="5"/>
    <n v="8668326"/>
    <x v="0"/>
    <n v="43341630"/>
  </r>
  <r>
    <s v="ORD0168"/>
    <x v="64"/>
    <s v="PRD013"/>
    <x v="16"/>
    <x v="3"/>
    <s v="SP008"/>
    <x v="9"/>
    <n v="3"/>
    <n v="5893455"/>
    <x v="3"/>
    <n v="17680365"/>
  </r>
  <r>
    <s v="ORD0169"/>
    <x v="64"/>
    <s v="PRD012"/>
    <x v="1"/>
    <x v="1"/>
    <s v="SP003"/>
    <x v="6"/>
    <n v="1"/>
    <n v="625438"/>
    <x v="0"/>
    <n v="625438"/>
  </r>
  <r>
    <s v="ORD0170"/>
    <x v="40"/>
    <s v="PRD005"/>
    <x v="3"/>
    <x v="0"/>
    <s v="SP006"/>
    <x v="4"/>
    <n v="4"/>
    <n v="4270183"/>
    <x v="4"/>
    <n v="17080732"/>
  </r>
  <r>
    <s v="ORD0171"/>
    <x v="38"/>
    <s v="PRD006"/>
    <x v="12"/>
    <x v="0"/>
    <s v="SP009"/>
    <x v="0"/>
    <n v="3"/>
    <n v="7585904"/>
    <x v="4"/>
    <n v="22757712"/>
  </r>
  <r>
    <s v="ORD0172"/>
    <x v="14"/>
    <s v="PRD004"/>
    <x v="15"/>
    <x v="2"/>
    <s v="SP006"/>
    <x v="4"/>
    <n v="2"/>
    <n v="7199744"/>
    <x v="1"/>
    <n v="14399488"/>
  </r>
  <r>
    <s v="ORD0173"/>
    <x v="26"/>
    <s v="PRD019"/>
    <x v="10"/>
    <x v="1"/>
    <s v="SP009"/>
    <x v="0"/>
    <n v="2"/>
    <n v="9524327"/>
    <x v="0"/>
    <n v="19048654"/>
  </r>
  <r>
    <s v="ORD0174"/>
    <x v="7"/>
    <s v="PRD020"/>
    <x v="13"/>
    <x v="2"/>
    <s v="SP007"/>
    <x v="5"/>
    <n v="3"/>
    <n v="3301445"/>
    <x v="1"/>
    <n v="9904335"/>
  </r>
  <r>
    <s v="ORD0175"/>
    <x v="21"/>
    <s v="PRD001"/>
    <x v="2"/>
    <x v="1"/>
    <s v="SP009"/>
    <x v="0"/>
    <n v="1"/>
    <n v="9696866"/>
    <x v="0"/>
    <n v="9696866"/>
  </r>
  <r>
    <s v="ORD0176"/>
    <x v="26"/>
    <s v="PRD020"/>
    <x v="13"/>
    <x v="2"/>
    <s v="SP002"/>
    <x v="7"/>
    <n v="2"/>
    <n v="7339789"/>
    <x v="1"/>
    <n v="14679578"/>
  </r>
  <r>
    <s v="ORD0177"/>
    <x v="61"/>
    <s v="PRD017"/>
    <x v="4"/>
    <x v="0"/>
    <s v="SP008"/>
    <x v="9"/>
    <n v="5"/>
    <n v="9070556"/>
    <x v="4"/>
    <n v="45352780"/>
  </r>
  <r>
    <s v="ORD0178"/>
    <x v="69"/>
    <s v="PRD012"/>
    <x v="1"/>
    <x v="1"/>
    <s v="SP008"/>
    <x v="9"/>
    <n v="3"/>
    <n v="3082814"/>
    <x v="3"/>
    <n v="9248442"/>
  </r>
  <r>
    <s v="ORD0179"/>
    <x v="26"/>
    <s v="PRD015"/>
    <x v="6"/>
    <x v="1"/>
    <s v="SP002"/>
    <x v="7"/>
    <n v="3"/>
    <n v="4269457"/>
    <x v="1"/>
    <n v="12808371"/>
  </r>
  <r>
    <s v="ORD0180"/>
    <x v="71"/>
    <s v="PRD001"/>
    <x v="2"/>
    <x v="1"/>
    <s v="SP004"/>
    <x v="3"/>
    <n v="2"/>
    <n v="1706751"/>
    <x v="0"/>
    <n v="3413502"/>
  </r>
  <r>
    <s v="ORD0181"/>
    <x v="10"/>
    <s v="PRD014"/>
    <x v="7"/>
    <x v="0"/>
    <s v="SP007"/>
    <x v="5"/>
    <n v="1"/>
    <n v="1453692"/>
    <x v="0"/>
    <n v="1453692"/>
  </r>
  <r>
    <s v="ORD0182"/>
    <x v="77"/>
    <s v="PRD006"/>
    <x v="12"/>
    <x v="0"/>
    <s v="SP004"/>
    <x v="3"/>
    <n v="5"/>
    <n v="717770"/>
    <x v="4"/>
    <n v="3588850"/>
  </r>
  <r>
    <s v="ORD0183"/>
    <x v="2"/>
    <s v="PRD005"/>
    <x v="3"/>
    <x v="0"/>
    <s v="SP004"/>
    <x v="3"/>
    <n v="1"/>
    <n v="4599906"/>
    <x v="0"/>
    <n v="4599906"/>
  </r>
  <r>
    <s v="ORD0184"/>
    <x v="69"/>
    <s v="PRD011"/>
    <x v="9"/>
    <x v="2"/>
    <s v="SP006"/>
    <x v="4"/>
    <n v="4"/>
    <n v="5336917"/>
    <x v="2"/>
    <n v="21347668"/>
  </r>
  <r>
    <s v="ORD0185"/>
    <x v="36"/>
    <s v="PRD004"/>
    <x v="15"/>
    <x v="2"/>
    <s v="SP010"/>
    <x v="2"/>
    <n v="4"/>
    <n v="7469129"/>
    <x v="3"/>
    <n v="29876516"/>
  </r>
  <r>
    <s v="ORD0186"/>
    <x v="26"/>
    <s v="PRD013"/>
    <x v="16"/>
    <x v="3"/>
    <s v="SP006"/>
    <x v="4"/>
    <n v="2"/>
    <n v="6410184"/>
    <x v="1"/>
    <n v="12820368"/>
  </r>
  <r>
    <s v="ORD0187"/>
    <x v="67"/>
    <s v="PRD011"/>
    <x v="9"/>
    <x v="2"/>
    <s v="SP010"/>
    <x v="2"/>
    <n v="2"/>
    <n v="6582199"/>
    <x v="3"/>
    <n v="13164398"/>
  </r>
  <r>
    <s v="ORD0188"/>
    <x v="28"/>
    <s v="PRD003"/>
    <x v="18"/>
    <x v="3"/>
    <s v="SP003"/>
    <x v="6"/>
    <n v="2"/>
    <n v="5801533"/>
    <x v="4"/>
    <n v="11603066"/>
  </r>
  <r>
    <s v="ORD0189"/>
    <x v="40"/>
    <s v="PRD001"/>
    <x v="2"/>
    <x v="1"/>
    <s v="SP009"/>
    <x v="0"/>
    <n v="4"/>
    <n v="2290008"/>
    <x v="1"/>
    <n v="9160032"/>
  </r>
  <r>
    <s v="ORD0190"/>
    <x v="9"/>
    <s v="PRD006"/>
    <x v="12"/>
    <x v="0"/>
    <s v="SP010"/>
    <x v="2"/>
    <n v="1"/>
    <n v="2326525"/>
    <x v="1"/>
    <n v="2326525"/>
  </r>
  <r>
    <s v="ORD0191"/>
    <x v="70"/>
    <s v="PRD018"/>
    <x v="0"/>
    <x v="0"/>
    <s v="SP002"/>
    <x v="7"/>
    <n v="1"/>
    <n v="5013070"/>
    <x v="2"/>
    <n v="5013070"/>
  </r>
  <r>
    <s v="ORD0192"/>
    <x v="23"/>
    <s v="PRD010"/>
    <x v="14"/>
    <x v="0"/>
    <s v="SP006"/>
    <x v="4"/>
    <n v="2"/>
    <n v="7917874"/>
    <x v="4"/>
    <n v="15835748"/>
  </r>
  <r>
    <s v="ORD0193"/>
    <x v="74"/>
    <s v="PRD005"/>
    <x v="3"/>
    <x v="0"/>
    <s v="SP007"/>
    <x v="5"/>
    <n v="5"/>
    <n v="6651537"/>
    <x v="0"/>
    <n v="33257685"/>
  </r>
  <r>
    <s v="ORD0194"/>
    <x v="8"/>
    <s v="PRD010"/>
    <x v="14"/>
    <x v="0"/>
    <s v="SP009"/>
    <x v="0"/>
    <n v="1"/>
    <n v="4966951"/>
    <x v="2"/>
    <n v="4966951"/>
  </r>
  <r>
    <s v="ORD0195"/>
    <x v="0"/>
    <s v="PRD012"/>
    <x v="1"/>
    <x v="1"/>
    <s v="SP003"/>
    <x v="6"/>
    <n v="4"/>
    <n v="1978768"/>
    <x v="2"/>
    <n v="7915072"/>
  </r>
  <r>
    <s v="ORD0196"/>
    <x v="26"/>
    <s v="PRD002"/>
    <x v="8"/>
    <x v="1"/>
    <s v="SP010"/>
    <x v="2"/>
    <n v="3"/>
    <n v="7589478"/>
    <x v="3"/>
    <n v="22768434"/>
  </r>
  <r>
    <s v="ORD0197"/>
    <x v="20"/>
    <s v="PRD013"/>
    <x v="16"/>
    <x v="3"/>
    <s v="SP003"/>
    <x v="6"/>
    <n v="3"/>
    <n v="5624674"/>
    <x v="3"/>
    <n v="16874022"/>
  </r>
  <r>
    <s v="ORD0198"/>
    <x v="0"/>
    <s v="PRD008"/>
    <x v="17"/>
    <x v="2"/>
    <s v="SP007"/>
    <x v="5"/>
    <n v="3"/>
    <n v="8826435"/>
    <x v="3"/>
    <n v="26479305"/>
  </r>
  <r>
    <s v="ORD0199"/>
    <x v="65"/>
    <s v="PRD002"/>
    <x v="8"/>
    <x v="1"/>
    <s v="SP004"/>
    <x v="3"/>
    <n v="5"/>
    <n v="9576760"/>
    <x v="2"/>
    <n v="47883800"/>
  </r>
  <r>
    <s v="ORD0200"/>
    <x v="32"/>
    <s v="PRD020"/>
    <x v="13"/>
    <x v="2"/>
    <s v="SP008"/>
    <x v="9"/>
    <n v="2"/>
    <n v="902980"/>
    <x v="0"/>
    <n v="1805960"/>
  </r>
  <r>
    <s v="ORD0201"/>
    <x v="13"/>
    <s v="PRD001"/>
    <x v="2"/>
    <x v="1"/>
    <s v="SP007"/>
    <x v="5"/>
    <n v="4"/>
    <n v="9926944"/>
    <x v="1"/>
    <n v="39707776"/>
  </r>
  <r>
    <s v="ORD0202"/>
    <x v="10"/>
    <s v="PRD005"/>
    <x v="3"/>
    <x v="0"/>
    <s v="SP005"/>
    <x v="1"/>
    <n v="5"/>
    <n v="8057260"/>
    <x v="3"/>
    <n v="40286300"/>
  </r>
  <r>
    <s v="ORD0203"/>
    <x v="78"/>
    <s v="PRD009"/>
    <x v="19"/>
    <x v="1"/>
    <s v="SP007"/>
    <x v="5"/>
    <n v="4"/>
    <n v="7432667"/>
    <x v="0"/>
    <n v="29730668"/>
  </r>
  <r>
    <s v="ORD0204"/>
    <x v="44"/>
    <s v="PRD017"/>
    <x v="4"/>
    <x v="0"/>
    <s v="SP003"/>
    <x v="6"/>
    <n v="4"/>
    <n v="3031528"/>
    <x v="4"/>
    <n v="12126112"/>
  </r>
  <r>
    <s v="ORD0205"/>
    <x v="23"/>
    <s v="PRD009"/>
    <x v="19"/>
    <x v="1"/>
    <s v="SP002"/>
    <x v="7"/>
    <n v="2"/>
    <n v="2608542"/>
    <x v="3"/>
    <n v="5217084"/>
  </r>
  <r>
    <s v="ORD0206"/>
    <x v="13"/>
    <s v="PRD011"/>
    <x v="9"/>
    <x v="2"/>
    <s v="SP006"/>
    <x v="4"/>
    <n v="3"/>
    <n v="7422496"/>
    <x v="1"/>
    <n v="22267488"/>
  </r>
  <r>
    <s v="ORD0207"/>
    <x v="13"/>
    <s v="PRD015"/>
    <x v="6"/>
    <x v="1"/>
    <s v="SP002"/>
    <x v="7"/>
    <n v="2"/>
    <n v="9826243"/>
    <x v="4"/>
    <n v="19652486"/>
  </r>
  <r>
    <s v="ORD0208"/>
    <x v="48"/>
    <s v="PRD006"/>
    <x v="12"/>
    <x v="0"/>
    <s v="SP003"/>
    <x v="6"/>
    <n v="5"/>
    <n v="4002626"/>
    <x v="4"/>
    <n v="20013130"/>
  </r>
  <r>
    <s v="ORD0209"/>
    <x v="6"/>
    <s v="PRD003"/>
    <x v="18"/>
    <x v="3"/>
    <s v="SP006"/>
    <x v="4"/>
    <n v="5"/>
    <n v="1886689"/>
    <x v="1"/>
    <n v="9433445"/>
  </r>
  <r>
    <s v="ORD0210"/>
    <x v="61"/>
    <s v="PRD017"/>
    <x v="4"/>
    <x v="0"/>
    <s v="SP005"/>
    <x v="1"/>
    <n v="5"/>
    <n v="3346230"/>
    <x v="3"/>
    <n v="16731150"/>
  </r>
  <r>
    <s v="ORD0211"/>
    <x v="79"/>
    <s v="PRD005"/>
    <x v="3"/>
    <x v="0"/>
    <s v="SP008"/>
    <x v="9"/>
    <n v="2"/>
    <n v="2618433"/>
    <x v="2"/>
    <n v="5236866"/>
  </r>
  <r>
    <s v="ORD0212"/>
    <x v="13"/>
    <s v="PRD012"/>
    <x v="1"/>
    <x v="1"/>
    <s v="SP009"/>
    <x v="0"/>
    <n v="4"/>
    <n v="6053535"/>
    <x v="1"/>
    <n v="24214140"/>
  </r>
  <r>
    <s v="ORD0213"/>
    <x v="12"/>
    <s v="PRD018"/>
    <x v="0"/>
    <x v="0"/>
    <s v="SP003"/>
    <x v="6"/>
    <n v="4"/>
    <n v="4178621"/>
    <x v="1"/>
    <n v="16714484"/>
  </r>
  <r>
    <s v="ORD0214"/>
    <x v="40"/>
    <s v="PRD014"/>
    <x v="7"/>
    <x v="0"/>
    <s v="SP010"/>
    <x v="2"/>
    <n v="1"/>
    <n v="5056766"/>
    <x v="1"/>
    <n v="5056766"/>
  </r>
  <r>
    <s v="ORD0215"/>
    <x v="37"/>
    <s v="PRD011"/>
    <x v="9"/>
    <x v="2"/>
    <s v="SP003"/>
    <x v="6"/>
    <n v="5"/>
    <n v="6727018"/>
    <x v="4"/>
    <n v="33635090"/>
  </r>
  <r>
    <s v="ORD0216"/>
    <x v="74"/>
    <s v="PRD009"/>
    <x v="19"/>
    <x v="1"/>
    <s v="SP003"/>
    <x v="6"/>
    <n v="4"/>
    <n v="5500546"/>
    <x v="0"/>
    <n v="22002184"/>
  </r>
  <r>
    <s v="ORD0217"/>
    <x v="77"/>
    <s v="PRD002"/>
    <x v="8"/>
    <x v="1"/>
    <s v="SP006"/>
    <x v="4"/>
    <n v="1"/>
    <n v="7471138"/>
    <x v="2"/>
    <n v="7471138"/>
  </r>
  <r>
    <s v="ORD0218"/>
    <x v="74"/>
    <s v="PRD012"/>
    <x v="1"/>
    <x v="1"/>
    <s v="SP001"/>
    <x v="8"/>
    <n v="4"/>
    <n v="9107009"/>
    <x v="3"/>
    <n v="36428036"/>
  </r>
  <r>
    <s v="ORD0219"/>
    <x v="80"/>
    <s v="PRD003"/>
    <x v="18"/>
    <x v="3"/>
    <s v="SP007"/>
    <x v="5"/>
    <n v="5"/>
    <n v="9873740"/>
    <x v="3"/>
    <n v="49368700"/>
  </r>
  <r>
    <s v="ORD0220"/>
    <x v="29"/>
    <s v="PRD003"/>
    <x v="18"/>
    <x v="3"/>
    <s v="SP001"/>
    <x v="8"/>
    <n v="3"/>
    <n v="9047900"/>
    <x v="0"/>
    <n v="27143700"/>
  </r>
  <r>
    <s v="ORD0221"/>
    <x v="7"/>
    <s v="PRD001"/>
    <x v="2"/>
    <x v="1"/>
    <s v="SP005"/>
    <x v="1"/>
    <n v="5"/>
    <n v="8045189"/>
    <x v="1"/>
    <n v="40225945"/>
  </r>
  <r>
    <s v="ORD0222"/>
    <x v="78"/>
    <s v="PRD008"/>
    <x v="17"/>
    <x v="2"/>
    <s v="SP010"/>
    <x v="2"/>
    <n v="2"/>
    <n v="9352545"/>
    <x v="2"/>
    <n v="18705090"/>
  </r>
  <r>
    <s v="ORD0223"/>
    <x v="81"/>
    <s v="PRD008"/>
    <x v="17"/>
    <x v="2"/>
    <s v="SP008"/>
    <x v="9"/>
    <n v="4"/>
    <n v="3181206"/>
    <x v="3"/>
    <n v="12724824"/>
  </r>
  <r>
    <s v="ORD0224"/>
    <x v="15"/>
    <s v="PRD011"/>
    <x v="9"/>
    <x v="2"/>
    <s v="SP004"/>
    <x v="3"/>
    <n v="4"/>
    <n v="7143433"/>
    <x v="3"/>
    <n v="28573732"/>
  </r>
  <r>
    <s v="ORD0225"/>
    <x v="9"/>
    <s v="PRD009"/>
    <x v="19"/>
    <x v="1"/>
    <s v="SP005"/>
    <x v="1"/>
    <n v="2"/>
    <n v="687771"/>
    <x v="1"/>
    <n v="1375542"/>
  </r>
  <r>
    <s v="ORD0226"/>
    <x v="82"/>
    <s v="PRD005"/>
    <x v="3"/>
    <x v="0"/>
    <s v="SP004"/>
    <x v="3"/>
    <n v="2"/>
    <n v="737199"/>
    <x v="0"/>
    <n v="1474398"/>
  </r>
  <r>
    <s v="ORD0227"/>
    <x v="77"/>
    <s v="PRD014"/>
    <x v="7"/>
    <x v="0"/>
    <s v="SP004"/>
    <x v="3"/>
    <n v="3"/>
    <n v="7790213"/>
    <x v="2"/>
    <n v="23370639"/>
  </r>
  <r>
    <s v="ORD0228"/>
    <x v="68"/>
    <s v="PRD003"/>
    <x v="18"/>
    <x v="3"/>
    <s v="SP008"/>
    <x v="9"/>
    <n v="4"/>
    <n v="3357281"/>
    <x v="0"/>
    <n v="13429124"/>
  </r>
  <r>
    <s v="ORD0229"/>
    <x v="62"/>
    <s v="PRD005"/>
    <x v="3"/>
    <x v="0"/>
    <s v="SP002"/>
    <x v="7"/>
    <n v="4"/>
    <n v="2774316"/>
    <x v="0"/>
    <n v="11097264"/>
  </r>
  <r>
    <s v="ORD0230"/>
    <x v="83"/>
    <s v="PRD005"/>
    <x v="3"/>
    <x v="0"/>
    <s v="SP001"/>
    <x v="8"/>
    <n v="3"/>
    <n v="1251518"/>
    <x v="2"/>
    <n v="3754554"/>
  </r>
  <r>
    <s v="ORD0231"/>
    <x v="31"/>
    <s v="PRD019"/>
    <x v="10"/>
    <x v="1"/>
    <s v="SP003"/>
    <x v="6"/>
    <n v="1"/>
    <n v="8727323"/>
    <x v="2"/>
    <n v="8727323"/>
  </r>
  <r>
    <s v="ORD0232"/>
    <x v="23"/>
    <s v="PRD014"/>
    <x v="7"/>
    <x v="0"/>
    <s v="SP009"/>
    <x v="0"/>
    <n v="3"/>
    <n v="1013313"/>
    <x v="3"/>
    <n v="3039939"/>
  </r>
  <r>
    <s v="ORD0233"/>
    <x v="77"/>
    <s v="PRD004"/>
    <x v="15"/>
    <x v="2"/>
    <s v="SP004"/>
    <x v="3"/>
    <n v="5"/>
    <n v="2832214"/>
    <x v="3"/>
    <n v="14161070"/>
  </r>
  <r>
    <s v="ORD0234"/>
    <x v="25"/>
    <s v="PRD013"/>
    <x v="16"/>
    <x v="3"/>
    <s v="SP010"/>
    <x v="2"/>
    <n v="4"/>
    <n v="5581820"/>
    <x v="2"/>
    <n v="22327280"/>
  </r>
  <r>
    <s v="ORD0235"/>
    <x v="10"/>
    <s v="PRD010"/>
    <x v="14"/>
    <x v="0"/>
    <s v="SP005"/>
    <x v="1"/>
    <n v="2"/>
    <n v="5766662"/>
    <x v="4"/>
    <n v="11533324"/>
  </r>
  <r>
    <s v="ORD0236"/>
    <x v="84"/>
    <s v="PRD018"/>
    <x v="0"/>
    <x v="0"/>
    <s v="SP002"/>
    <x v="7"/>
    <n v="5"/>
    <n v="9542832"/>
    <x v="3"/>
    <n v="47714160"/>
  </r>
  <r>
    <s v="ORD0237"/>
    <x v="23"/>
    <s v="PRD008"/>
    <x v="17"/>
    <x v="2"/>
    <s v="SP004"/>
    <x v="3"/>
    <n v="4"/>
    <n v="2750397"/>
    <x v="4"/>
    <n v="11001588"/>
  </r>
  <r>
    <s v="ORD0238"/>
    <x v="45"/>
    <s v="PRD008"/>
    <x v="17"/>
    <x v="2"/>
    <s v="SP002"/>
    <x v="7"/>
    <n v="3"/>
    <n v="8791860"/>
    <x v="2"/>
    <n v="26375580"/>
  </r>
  <r>
    <s v="ORD0239"/>
    <x v="79"/>
    <s v="PRD007"/>
    <x v="11"/>
    <x v="0"/>
    <s v="SP002"/>
    <x v="7"/>
    <n v="5"/>
    <n v="9343026"/>
    <x v="3"/>
    <n v="46715130"/>
  </r>
  <r>
    <s v="ORD0240"/>
    <x v="37"/>
    <s v="PRD008"/>
    <x v="17"/>
    <x v="2"/>
    <s v="SP004"/>
    <x v="3"/>
    <n v="4"/>
    <n v="8226360"/>
    <x v="0"/>
    <n v="32905440"/>
  </r>
  <r>
    <s v="ORD0241"/>
    <x v="85"/>
    <s v="PRD014"/>
    <x v="7"/>
    <x v="0"/>
    <s v="SP006"/>
    <x v="4"/>
    <n v="1"/>
    <n v="8346613"/>
    <x v="2"/>
    <n v="8346613"/>
  </r>
  <r>
    <s v="ORD0242"/>
    <x v="79"/>
    <s v="PRD019"/>
    <x v="10"/>
    <x v="1"/>
    <s v="SP007"/>
    <x v="5"/>
    <n v="1"/>
    <n v="1972542"/>
    <x v="1"/>
    <n v="1972542"/>
  </r>
  <r>
    <s v="ORD0243"/>
    <x v="84"/>
    <s v="PRD006"/>
    <x v="12"/>
    <x v="0"/>
    <s v="SP010"/>
    <x v="2"/>
    <n v="2"/>
    <n v="8833648"/>
    <x v="4"/>
    <n v="17667296"/>
  </r>
  <r>
    <s v="ORD0244"/>
    <x v="39"/>
    <s v="PRD001"/>
    <x v="2"/>
    <x v="1"/>
    <s v="SP003"/>
    <x v="6"/>
    <n v="4"/>
    <n v="4973014"/>
    <x v="2"/>
    <n v="19892056"/>
  </r>
  <r>
    <s v="ORD0245"/>
    <x v="0"/>
    <s v="PRD015"/>
    <x v="6"/>
    <x v="1"/>
    <s v="SP003"/>
    <x v="6"/>
    <n v="1"/>
    <n v="1062621"/>
    <x v="2"/>
    <n v="1062621"/>
  </r>
  <r>
    <s v="ORD0246"/>
    <x v="18"/>
    <s v="PRD001"/>
    <x v="2"/>
    <x v="1"/>
    <s v="SP010"/>
    <x v="2"/>
    <n v="3"/>
    <n v="4029801"/>
    <x v="3"/>
    <n v="12089403"/>
  </r>
  <r>
    <s v="ORD0247"/>
    <x v="53"/>
    <s v="PRD017"/>
    <x v="4"/>
    <x v="0"/>
    <s v="SP006"/>
    <x v="4"/>
    <n v="4"/>
    <n v="5308163"/>
    <x v="3"/>
    <n v="21232652"/>
  </r>
  <r>
    <s v="ORD0248"/>
    <x v="32"/>
    <s v="PRD001"/>
    <x v="2"/>
    <x v="1"/>
    <s v="SP003"/>
    <x v="6"/>
    <n v="3"/>
    <n v="6784851"/>
    <x v="3"/>
    <n v="20354553"/>
  </r>
  <r>
    <s v="ORD0249"/>
    <x v="55"/>
    <s v="PRD015"/>
    <x v="6"/>
    <x v="1"/>
    <s v="SP002"/>
    <x v="7"/>
    <n v="3"/>
    <n v="2098099"/>
    <x v="1"/>
    <n v="6294297"/>
  </r>
  <r>
    <s v="ORD0250"/>
    <x v="61"/>
    <s v="PRD002"/>
    <x v="8"/>
    <x v="1"/>
    <s v="SP008"/>
    <x v="9"/>
    <n v="1"/>
    <n v="1695885"/>
    <x v="3"/>
    <n v="1695885"/>
  </r>
  <r>
    <s v="ORD0251"/>
    <x v="62"/>
    <s v="PRD014"/>
    <x v="7"/>
    <x v="0"/>
    <s v="SP005"/>
    <x v="1"/>
    <n v="4"/>
    <n v="4398190"/>
    <x v="2"/>
    <n v="17592760"/>
  </r>
  <r>
    <s v="ORD0252"/>
    <x v="76"/>
    <s v="PRD008"/>
    <x v="17"/>
    <x v="2"/>
    <s v="SP001"/>
    <x v="8"/>
    <n v="5"/>
    <n v="7886133"/>
    <x v="3"/>
    <n v="39430665"/>
  </r>
  <r>
    <s v="ORD0253"/>
    <x v="21"/>
    <s v="PRD008"/>
    <x v="17"/>
    <x v="2"/>
    <s v="SP003"/>
    <x v="6"/>
    <n v="1"/>
    <n v="3888445"/>
    <x v="0"/>
    <n v="3888445"/>
  </r>
  <r>
    <s v="ORD0254"/>
    <x v="46"/>
    <s v="PRD019"/>
    <x v="10"/>
    <x v="1"/>
    <s v="SP010"/>
    <x v="2"/>
    <n v="1"/>
    <n v="3242974"/>
    <x v="3"/>
    <n v="3242974"/>
  </r>
  <r>
    <s v="ORD0255"/>
    <x v="66"/>
    <s v="PRD007"/>
    <x v="11"/>
    <x v="0"/>
    <s v="SP008"/>
    <x v="9"/>
    <n v="4"/>
    <n v="8697590"/>
    <x v="1"/>
    <n v="34790360"/>
  </r>
  <r>
    <s v="ORD0256"/>
    <x v="86"/>
    <s v="PRD019"/>
    <x v="10"/>
    <x v="1"/>
    <s v="SP004"/>
    <x v="3"/>
    <n v="4"/>
    <n v="8682535"/>
    <x v="0"/>
    <n v="34730140"/>
  </r>
  <r>
    <s v="ORD0257"/>
    <x v="24"/>
    <s v="PRD006"/>
    <x v="12"/>
    <x v="0"/>
    <s v="SP007"/>
    <x v="5"/>
    <n v="3"/>
    <n v="8566513"/>
    <x v="2"/>
    <n v="25699539"/>
  </r>
  <r>
    <s v="ORD0258"/>
    <x v="30"/>
    <s v="PRD006"/>
    <x v="12"/>
    <x v="0"/>
    <s v="SP010"/>
    <x v="2"/>
    <n v="4"/>
    <n v="3084182"/>
    <x v="2"/>
    <n v="12336728"/>
  </r>
  <r>
    <s v="ORD0259"/>
    <x v="83"/>
    <s v="PRD003"/>
    <x v="18"/>
    <x v="3"/>
    <s v="SP002"/>
    <x v="7"/>
    <n v="3"/>
    <n v="4863089"/>
    <x v="4"/>
    <n v="14589267"/>
  </r>
  <r>
    <s v="ORD0260"/>
    <x v="37"/>
    <s v="PRD007"/>
    <x v="11"/>
    <x v="0"/>
    <s v="SP007"/>
    <x v="5"/>
    <n v="1"/>
    <n v="3297921"/>
    <x v="0"/>
    <n v="3297921"/>
  </r>
  <r>
    <s v="ORD0261"/>
    <x v="17"/>
    <s v="PRD019"/>
    <x v="10"/>
    <x v="1"/>
    <s v="SP005"/>
    <x v="1"/>
    <n v="2"/>
    <n v="9157768"/>
    <x v="4"/>
    <n v="18315536"/>
  </r>
  <r>
    <s v="ORD0262"/>
    <x v="13"/>
    <s v="PRD008"/>
    <x v="17"/>
    <x v="2"/>
    <s v="SP005"/>
    <x v="1"/>
    <n v="5"/>
    <n v="941904"/>
    <x v="0"/>
    <n v="4709520"/>
  </r>
  <r>
    <s v="ORD0263"/>
    <x v="61"/>
    <s v="PRD010"/>
    <x v="14"/>
    <x v="0"/>
    <s v="SP006"/>
    <x v="4"/>
    <n v="1"/>
    <n v="5570414"/>
    <x v="0"/>
    <n v="5570414"/>
  </r>
  <r>
    <s v="ORD0264"/>
    <x v="52"/>
    <s v="PRD020"/>
    <x v="13"/>
    <x v="2"/>
    <s v="SP009"/>
    <x v="0"/>
    <n v="4"/>
    <n v="5592792"/>
    <x v="1"/>
    <n v="22371168"/>
  </r>
  <r>
    <s v="ORD0265"/>
    <x v="65"/>
    <s v="PRD015"/>
    <x v="6"/>
    <x v="1"/>
    <s v="SP006"/>
    <x v="4"/>
    <n v="5"/>
    <n v="1078526"/>
    <x v="4"/>
    <n v="5392630"/>
  </r>
  <r>
    <s v="ORD0266"/>
    <x v="82"/>
    <s v="PRD015"/>
    <x v="6"/>
    <x v="1"/>
    <s v="SP008"/>
    <x v="9"/>
    <n v="2"/>
    <n v="7112208"/>
    <x v="1"/>
    <n v="14224416"/>
  </r>
  <r>
    <s v="ORD0267"/>
    <x v="67"/>
    <s v="PRD001"/>
    <x v="2"/>
    <x v="1"/>
    <s v="SP007"/>
    <x v="5"/>
    <n v="2"/>
    <n v="8087676"/>
    <x v="0"/>
    <n v="16175352"/>
  </r>
  <r>
    <s v="ORD0268"/>
    <x v="74"/>
    <s v="PRD020"/>
    <x v="13"/>
    <x v="2"/>
    <s v="SP009"/>
    <x v="0"/>
    <n v="3"/>
    <n v="1337393"/>
    <x v="2"/>
    <n v="4012179"/>
  </r>
  <r>
    <s v="ORD0269"/>
    <x v="36"/>
    <s v="PRD007"/>
    <x v="11"/>
    <x v="0"/>
    <s v="SP004"/>
    <x v="3"/>
    <n v="5"/>
    <n v="5634544"/>
    <x v="0"/>
    <n v="28172720"/>
  </r>
  <r>
    <s v="ORD0270"/>
    <x v="79"/>
    <s v="PRD004"/>
    <x v="15"/>
    <x v="2"/>
    <s v="SP002"/>
    <x v="7"/>
    <n v="3"/>
    <n v="1314422"/>
    <x v="1"/>
    <n v="3943266"/>
  </r>
  <r>
    <s v="ORD0271"/>
    <x v="52"/>
    <s v="PRD006"/>
    <x v="12"/>
    <x v="0"/>
    <s v="SP007"/>
    <x v="5"/>
    <n v="1"/>
    <n v="5805431"/>
    <x v="4"/>
    <n v="5805431"/>
  </r>
  <r>
    <s v="ORD0272"/>
    <x v="25"/>
    <s v="PRD001"/>
    <x v="2"/>
    <x v="1"/>
    <s v="SP006"/>
    <x v="4"/>
    <n v="5"/>
    <n v="9623591"/>
    <x v="4"/>
    <n v="48117955"/>
  </r>
  <r>
    <s v="ORD0273"/>
    <x v="10"/>
    <s v="PRD005"/>
    <x v="3"/>
    <x v="0"/>
    <s v="SP001"/>
    <x v="8"/>
    <n v="1"/>
    <n v="2763429"/>
    <x v="1"/>
    <n v="2763429"/>
  </r>
  <r>
    <s v="ORD0274"/>
    <x v="84"/>
    <s v="PRD001"/>
    <x v="2"/>
    <x v="1"/>
    <s v="SP009"/>
    <x v="0"/>
    <n v="3"/>
    <n v="3635812"/>
    <x v="4"/>
    <n v="10907436"/>
  </r>
  <r>
    <s v="ORD0275"/>
    <x v="9"/>
    <s v="PRD004"/>
    <x v="15"/>
    <x v="2"/>
    <s v="SP009"/>
    <x v="0"/>
    <n v="5"/>
    <n v="3438687"/>
    <x v="3"/>
    <n v="17193435"/>
  </r>
  <r>
    <s v="ORD0276"/>
    <x v="48"/>
    <s v="PRD002"/>
    <x v="8"/>
    <x v="1"/>
    <s v="SP002"/>
    <x v="7"/>
    <n v="3"/>
    <n v="5653435"/>
    <x v="2"/>
    <n v="16960305"/>
  </r>
  <r>
    <s v="ORD0277"/>
    <x v="18"/>
    <s v="PRD010"/>
    <x v="14"/>
    <x v="0"/>
    <s v="SP003"/>
    <x v="6"/>
    <n v="5"/>
    <n v="1916842"/>
    <x v="2"/>
    <n v="9584210"/>
  </r>
  <r>
    <s v="ORD0278"/>
    <x v="9"/>
    <s v="PRD005"/>
    <x v="3"/>
    <x v="0"/>
    <s v="SP005"/>
    <x v="1"/>
    <n v="3"/>
    <n v="4189024"/>
    <x v="2"/>
    <n v="12567072"/>
  </r>
  <r>
    <s v="ORD0279"/>
    <x v="7"/>
    <s v="PRD010"/>
    <x v="14"/>
    <x v="0"/>
    <s v="SP005"/>
    <x v="1"/>
    <n v="2"/>
    <n v="4896650"/>
    <x v="4"/>
    <n v="9793300"/>
  </r>
  <r>
    <s v="ORD0280"/>
    <x v="2"/>
    <s v="PRD001"/>
    <x v="2"/>
    <x v="1"/>
    <s v="SP001"/>
    <x v="8"/>
    <n v="3"/>
    <n v="4202418"/>
    <x v="4"/>
    <n v="12607254"/>
  </r>
  <r>
    <s v="ORD0281"/>
    <x v="45"/>
    <s v="PRD006"/>
    <x v="12"/>
    <x v="0"/>
    <s v="SP008"/>
    <x v="9"/>
    <n v="2"/>
    <n v="4141771"/>
    <x v="0"/>
    <n v="8283542"/>
  </r>
  <r>
    <s v="ORD0282"/>
    <x v="15"/>
    <s v="PRD013"/>
    <x v="16"/>
    <x v="3"/>
    <s v="SP008"/>
    <x v="9"/>
    <n v="3"/>
    <n v="6928099"/>
    <x v="0"/>
    <n v="20784297"/>
  </r>
  <r>
    <s v="ORD0283"/>
    <x v="38"/>
    <s v="PRD015"/>
    <x v="6"/>
    <x v="1"/>
    <s v="SP004"/>
    <x v="3"/>
    <n v="5"/>
    <n v="4579441"/>
    <x v="2"/>
    <n v="22897205"/>
  </r>
  <r>
    <s v="ORD0284"/>
    <x v="21"/>
    <s v="PRD004"/>
    <x v="15"/>
    <x v="2"/>
    <s v="SP007"/>
    <x v="5"/>
    <n v="5"/>
    <n v="5856430"/>
    <x v="3"/>
    <n v="29282150"/>
  </r>
  <r>
    <s v="ORD0285"/>
    <x v="87"/>
    <s v="PRD013"/>
    <x v="16"/>
    <x v="3"/>
    <s v="SP010"/>
    <x v="2"/>
    <n v="5"/>
    <n v="7275602"/>
    <x v="0"/>
    <n v="36378010"/>
  </r>
  <r>
    <s v="ORD0286"/>
    <x v="33"/>
    <s v="PRD020"/>
    <x v="13"/>
    <x v="2"/>
    <s v="SP003"/>
    <x v="6"/>
    <n v="4"/>
    <n v="1460652"/>
    <x v="0"/>
    <n v="5842608"/>
  </r>
  <r>
    <s v="ORD0287"/>
    <x v="55"/>
    <s v="PRD015"/>
    <x v="6"/>
    <x v="1"/>
    <s v="SP006"/>
    <x v="4"/>
    <n v="1"/>
    <n v="2688370"/>
    <x v="4"/>
    <n v="2688370"/>
  </r>
  <r>
    <s v="ORD0288"/>
    <x v="75"/>
    <s v="PRD008"/>
    <x v="17"/>
    <x v="2"/>
    <s v="SP010"/>
    <x v="2"/>
    <n v="5"/>
    <n v="7485945"/>
    <x v="3"/>
    <n v="37429725"/>
  </r>
  <r>
    <s v="ORD0289"/>
    <x v="48"/>
    <s v="PRD005"/>
    <x v="3"/>
    <x v="0"/>
    <s v="SP010"/>
    <x v="2"/>
    <n v="2"/>
    <n v="9644220"/>
    <x v="2"/>
    <n v="19288440"/>
  </r>
  <r>
    <s v="ORD0290"/>
    <x v="42"/>
    <s v="PRD015"/>
    <x v="6"/>
    <x v="1"/>
    <s v="SP009"/>
    <x v="0"/>
    <n v="5"/>
    <n v="4494528"/>
    <x v="0"/>
    <n v="22472640"/>
  </r>
  <r>
    <s v="ORD0291"/>
    <x v="25"/>
    <s v="PRD004"/>
    <x v="15"/>
    <x v="2"/>
    <s v="SP001"/>
    <x v="8"/>
    <n v="4"/>
    <n v="2576475"/>
    <x v="3"/>
    <n v="10305900"/>
  </r>
  <r>
    <s v="ORD0292"/>
    <x v="3"/>
    <s v="PRD012"/>
    <x v="1"/>
    <x v="1"/>
    <s v="SP005"/>
    <x v="1"/>
    <n v="2"/>
    <n v="2641912"/>
    <x v="3"/>
    <n v="5283824"/>
  </r>
  <r>
    <s v="ORD0293"/>
    <x v="57"/>
    <s v="PRD013"/>
    <x v="16"/>
    <x v="3"/>
    <s v="SP004"/>
    <x v="3"/>
    <n v="4"/>
    <n v="3644311"/>
    <x v="2"/>
    <n v="14577244"/>
  </r>
  <r>
    <s v="ORD0294"/>
    <x v="18"/>
    <s v="PRD002"/>
    <x v="8"/>
    <x v="1"/>
    <s v="SP008"/>
    <x v="9"/>
    <n v="2"/>
    <n v="785622"/>
    <x v="3"/>
    <n v="1571244"/>
  </r>
  <r>
    <s v="ORD0295"/>
    <x v="80"/>
    <s v="PRD019"/>
    <x v="10"/>
    <x v="1"/>
    <s v="SP001"/>
    <x v="8"/>
    <n v="3"/>
    <n v="2462889"/>
    <x v="3"/>
    <n v="7388667"/>
  </r>
  <r>
    <s v="ORD0296"/>
    <x v="18"/>
    <s v="PRD019"/>
    <x v="10"/>
    <x v="1"/>
    <s v="SP009"/>
    <x v="0"/>
    <n v="1"/>
    <n v="1896436"/>
    <x v="3"/>
    <n v="1896436"/>
  </r>
  <r>
    <s v="ORD0297"/>
    <x v="35"/>
    <s v="PRD004"/>
    <x v="15"/>
    <x v="2"/>
    <s v="SP006"/>
    <x v="4"/>
    <n v="1"/>
    <n v="9556148"/>
    <x v="0"/>
    <n v="9556148"/>
  </r>
  <r>
    <s v="ORD0298"/>
    <x v="4"/>
    <s v="PRD004"/>
    <x v="15"/>
    <x v="2"/>
    <s v="SP004"/>
    <x v="3"/>
    <n v="4"/>
    <n v="2695690"/>
    <x v="2"/>
    <n v="10782760"/>
  </r>
  <r>
    <s v="ORD0299"/>
    <x v="52"/>
    <s v="PRD011"/>
    <x v="9"/>
    <x v="2"/>
    <s v="SP009"/>
    <x v="0"/>
    <n v="1"/>
    <n v="5670080"/>
    <x v="3"/>
    <n v="5670080"/>
  </r>
  <r>
    <s v="ORD0300"/>
    <x v="84"/>
    <s v="PRD005"/>
    <x v="3"/>
    <x v="0"/>
    <s v="SP005"/>
    <x v="1"/>
    <n v="4"/>
    <n v="5205815"/>
    <x v="3"/>
    <n v="20823260"/>
  </r>
  <r>
    <s v="ORD0301"/>
    <x v="41"/>
    <s v="PRD020"/>
    <x v="13"/>
    <x v="2"/>
    <s v="SP005"/>
    <x v="1"/>
    <n v="4"/>
    <n v="3482410"/>
    <x v="0"/>
    <n v="13929640"/>
  </r>
  <r>
    <s v="ORD0302"/>
    <x v="30"/>
    <s v="PRD011"/>
    <x v="9"/>
    <x v="2"/>
    <s v="SP005"/>
    <x v="1"/>
    <n v="4"/>
    <n v="7174192"/>
    <x v="2"/>
    <n v="28696768"/>
  </r>
  <r>
    <s v="ORD0303"/>
    <x v="85"/>
    <s v="PRD010"/>
    <x v="14"/>
    <x v="0"/>
    <s v="SP001"/>
    <x v="8"/>
    <n v="1"/>
    <n v="1904355"/>
    <x v="4"/>
    <n v="1904355"/>
  </r>
  <r>
    <s v="ORD0304"/>
    <x v="81"/>
    <s v="PRD008"/>
    <x v="17"/>
    <x v="2"/>
    <s v="SP001"/>
    <x v="8"/>
    <n v="4"/>
    <n v="5556093"/>
    <x v="0"/>
    <n v="22224372"/>
  </r>
  <r>
    <s v="ORD0305"/>
    <x v="18"/>
    <s v="PRD006"/>
    <x v="12"/>
    <x v="0"/>
    <s v="SP008"/>
    <x v="9"/>
    <n v="1"/>
    <n v="2964722"/>
    <x v="2"/>
    <n v="2964722"/>
  </r>
  <r>
    <s v="ORD0306"/>
    <x v="52"/>
    <s v="PRD006"/>
    <x v="12"/>
    <x v="0"/>
    <s v="SP008"/>
    <x v="9"/>
    <n v="4"/>
    <n v="7059442"/>
    <x v="3"/>
    <n v="28237768"/>
  </r>
  <r>
    <s v="ORD0307"/>
    <x v="19"/>
    <s v="PRD008"/>
    <x v="17"/>
    <x v="2"/>
    <s v="SP006"/>
    <x v="4"/>
    <n v="5"/>
    <n v="6130761"/>
    <x v="2"/>
    <n v="30653805"/>
  </r>
  <r>
    <s v="ORD0308"/>
    <x v="23"/>
    <s v="PRD015"/>
    <x v="6"/>
    <x v="1"/>
    <s v="SP004"/>
    <x v="3"/>
    <n v="4"/>
    <n v="3401092"/>
    <x v="2"/>
    <n v="13604368"/>
  </r>
  <r>
    <s v="ORD0309"/>
    <x v="68"/>
    <s v="PRD014"/>
    <x v="7"/>
    <x v="0"/>
    <s v="SP002"/>
    <x v="7"/>
    <n v="2"/>
    <n v="2222907"/>
    <x v="2"/>
    <n v="4445814"/>
  </r>
  <r>
    <s v="ORD0310"/>
    <x v="11"/>
    <s v="PRD011"/>
    <x v="9"/>
    <x v="2"/>
    <s v="SP002"/>
    <x v="7"/>
    <n v="4"/>
    <n v="3370574"/>
    <x v="4"/>
    <n v="13482296"/>
  </r>
  <r>
    <s v="ORD0311"/>
    <x v="14"/>
    <s v="PRD012"/>
    <x v="1"/>
    <x v="1"/>
    <s v="SP009"/>
    <x v="0"/>
    <n v="3"/>
    <n v="7382799"/>
    <x v="2"/>
    <n v="22148397"/>
  </r>
  <r>
    <s v="ORD0312"/>
    <x v="15"/>
    <s v="PRD013"/>
    <x v="16"/>
    <x v="3"/>
    <s v="SP005"/>
    <x v="1"/>
    <n v="4"/>
    <n v="8452017"/>
    <x v="4"/>
    <n v="33808068"/>
  </r>
  <r>
    <s v="ORD0313"/>
    <x v="28"/>
    <s v="PRD008"/>
    <x v="17"/>
    <x v="2"/>
    <s v="SP004"/>
    <x v="3"/>
    <n v="2"/>
    <n v="7421983"/>
    <x v="3"/>
    <n v="14843966"/>
  </r>
  <r>
    <s v="ORD0314"/>
    <x v="48"/>
    <s v="PRD018"/>
    <x v="0"/>
    <x v="0"/>
    <s v="SP010"/>
    <x v="2"/>
    <n v="2"/>
    <n v="7026925"/>
    <x v="4"/>
    <n v="14053850"/>
  </r>
  <r>
    <s v="ORD0315"/>
    <x v="41"/>
    <s v="PRD001"/>
    <x v="2"/>
    <x v="1"/>
    <s v="SP001"/>
    <x v="8"/>
    <n v="1"/>
    <n v="5865986"/>
    <x v="3"/>
    <n v="5865986"/>
  </r>
  <r>
    <s v="ORD0316"/>
    <x v="69"/>
    <s v="PRD015"/>
    <x v="6"/>
    <x v="1"/>
    <s v="SP007"/>
    <x v="5"/>
    <n v="5"/>
    <n v="7259291"/>
    <x v="3"/>
    <n v="36296455"/>
  </r>
  <r>
    <s v="ORD0317"/>
    <x v="69"/>
    <s v="PRD008"/>
    <x v="17"/>
    <x v="2"/>
    <s v="SP003"/>
    <x v="6"/>
    <n v="4"/>
    <n v="8843528"/>
    <x v="4"/>
    <n v="35374112"/>
  </r>
  <r>
    <s v="ORD0318"/>
    <x v="4"/>
    <s v="PRD011"/>
    <x v="9"/>
    <x v="2"/>
    <s v="SP006"/>
    <x v="4"/>
    <n v="1"/>
    <n v="6032388"/>
    <x v="0"/>
    <n v="6032388"/>
  </r>
  <r>
    <s v="ORD0319"/>
    <x v="14"/>
    <s v="PRD012"/>
    <x v="1"/>
    <x v="1"/>
    <s v="SP005"/>
    <x v="1"/>
    <n v="5"/>
    <n v="8520364"/>
    <x v="1"/>
    <n v="42601820"/>
  </r>
  <r>
    <s v="ORD0320"/>
    <x v="64"/>
    <s v="PRD012"/>
    <x v="1"/>
    <x v="1"/>
    <s v="SP005"/>
    <x v="1"/>
    <n v="4"/>
    <n v="7951747"/>
    <x v="2"/>
    <n v="31806988"/>
  </r>
  <r>
    <s v="ORD0321"/>
    <x v="16"/>
    <s v="PRD004"/>
    <x v="15"/>
    <x v="2"/>
    <s v="SP005"/>
    <x v="1"/>
    <n v="3"/>
    <n v="4381857"/>
    <x v="1"/>
    <n v="13145571"/>
  </r>
  <r>
    <s v="ORD0322"/>
    <x v="82"/>
    <s v="PRD016"/>
    <x v="5"/>
    <x v="0"/>
    <s v="SP001"/>
    <x v="8"/>
    <n v="4"/>
    <n v="5037871"/>
    <x v="2"/>
    <n v="20151484"/>
  </r>
  <r>
    <s v="ORD0323"/>
    <x v="3"/>
    <s v="PRD004"/>
    <x v="15"/>
    <x v="2"/>
    <s v="SP001"/>
    <x v="8"/>
    <n v="2"/>
    <n v="791464"/>
    <x v="2"/>
    <n v="1582928"/>
  </r>
  <r>
    <s v="ORD0324"/>
    <x v="52"/>
    <s v="PRD005"/>
    <x v="3"/>
    <x v="0"/>
    <s v="SP003"/>
    <x v="6"/>
    <n v="2"/>
    <n v="5239400"/>
    <x v="3"/>
    <n v="10478800"/>
  </r>
  <r>
    <s v="ORD0325"/>
    <x v="79"/>
    <s v="PRD005"/>
    <x v="3"/>
    <x v="0"/>
    <s v="SP010"/>
    <x v="2"/>
    <n v="3"/>
    <n v="618581"/>
    <x v="2"/>
    <n v="1855743"/>
  </r>
  <r>
    <s v="ORD0326"/>
    <x v="34"/>
    <s v="PRD008"/>
    <x v="17"/>
    <x v="2"/>
    <s v="SP004"/>
    <x v="3"/>
    <n v="1"/>
    <n v="5870807"/>
    <x v="2"/>
    <n v="5870807"/>
  </r>
  <r>
    <s v="ORD0327"/>
    <x v="42"/>
    <s v="PRD010"/>
    <x v="14"/>
    <x v="0"/>
    <s v="SP005"/>
    <x v="1"/>
    <n v="5"/>
    <n v="4352256"/>
    <x v="4"/>
    <n v="21761280"/>
  </r>
  <r>
    <s v="ORD0328"/>
    <x v="16"/>
    <s v="PRD017"/>
    <x v="4"/>
    <x v="0"/>
    <s v="SP002"/>
    <x v="7"/>
    <n v="4"/>
    <n v="9227148"/>
    <x v="1"/>
    <n v="36908592"/>
  </r>
  <r>
    <s v="ORD0329"/>
    <x v="22"/>
    <s v="PRD009"/>
    <x v="19"/>
    <x v="1"/>
    <s v="SP008"/>
    <x v="9"/>
    <n v="2"/>
    <n v="1001590"/>
    <x v="4"/>
    <n v="2003180"/>
  </r>
  <r>
    <s v="ORD0330"/>
    <x v="81"/>
    <s v="PRD019"/>
    <x v="10"/>
    <x v="1"/>
    <s v="SP002"/>
    <x v="7"/>
    <n v="1"/>
    <n v="3860492"/>
    <x v="2"/>
    <n v="3860492"/>
  </r>
  <r>
    <s v="ORD0331"/>
    <x v="40"/>
    <s v="PRD014"/>
    <x v="7"/>
    <x v="0"/>
    <s v="SP009"/>
    <x v="0"/>
    <n v="3"/>
    <n v="1372328"/>
    <x v="3"/>
    <n v="4116984"/>
  </r>
  <r>
    <s v="ORD0332"/>
    <x v="14"/>
    <s v="PRD008"/>
    <x v="17"/>
    <x v="2"/>
    <s v="SP002"/>
    <x v="7"/>
    <n v="2"/>
    <n v="5309479"/>
    <x v="4"/>
    <n v="10618958"/>
  </r>
  <r>
    <s v="ORD0333"/>
    <x v="88"/>
    <s v="PRD009"/>
    <x v="19"/>
    <x v="1"/>
    <s v="SP009"/>
    <x v="0"/>
    <n v="3"/>
    <n v="3610691"/>
    <x v="4"/>
    <n v="10832073"/>
  </r>
  <r>
    <s v="ORD0334"/>
    <x v="47"/>
    <s v="PRD011"/>
    <x v="9"/>
    <x v="2"/>
    <s v="SP007"/>
    <x v="5"/>
    <n v="4"/>
    <n v="1858097"/>
    <x v="0"/>
    <n v="7432388"/>
  </r>
  <r>
    <s v="ORD0335"/>
    <x v="67"/>
    <s v="PRD001"/>
    <x v="2"/>
    <x v="1"/>
    <s v="SP008"/>
    <x v="9"/>
    <n v="5"/>
    <n v="8813157"/>
    <x v="2"/>
    <n v="44065785"/>
  </r>
  <r>
    <s v="ORD0336"/>
    <x v="9"/>
    <s v="PRD014"/>
    <x v="7"/>
    <x v="0"/>
    <s v="SP002"/>
    <x v="7"/>
    <n v="2"/>
    <n v="1794315"/>
    <x v="3"/>
    <n v="3588630"/>
  </r>
  <r>
    <s v="ORD0337"/>
    <x v="88"/>
    <s v="PRD005"/>
    <x v="3"/>
    <x v="0"/>
    <s v="SP007"/>
    <x v="5"/>
    <n v="2"/>
    <n v="6587595"/>
    <x v="4"/>
    <n v="13175190"/>
  </r>
  <r>
    <s v="ORD0338"/>
    <x v="12"/>
    <s v="PRD014"/>
    <x v="7"/>
    <x v="0"/>
    <s v="SP006"/>
    <x v="4"/>
    <n v="4"/>
    <n v="3075508"/>
    <x v="4"/>
    <n v="12302032"/>
  </r>
  <r>
    <s v="ORD0339"/>
    <x v="17"/>
    <s v="PRD004"/>
    <x v="15"/>
    <x v="2"/>
    <s v="SP004"/>
    <x v="3"/>
    <n v="1"/>
    <n v="5010784"/>
    <x v="3"/>
    <n v="5010784"/>
  </r>
  <r>
    <s v="ORD0340"/>
    <x v="49"/>
    <s v="PRD001"/>
    <x v="2"/>
    <x v="1"/>
    <s v="SP007"/>
    <x v="5"/>
    <n v="5"/>
    <n v="664074"/>
    <x v="2"/>
    <n v="3320370"/>
  </r>
  <r>
    <s v="ORD0341"/>
    <x v="54"/>
    <s v="PRD019"/>
    <x v="10"/>
    <x v="1"/>
    <s v="SP004"/>
    <x v="3"/>
    <n v="2"/>
    <n v="3070466"/>
    <x v="0"/>
    <n v="6140932"/>
  </r>
  <r>
    <s v="ORD0342"/>
    <x v="74"/>
    <s v="PRD008"/>
    <x v="17"/>
    <x v="2"/>
    <s v="SP002"/>
    <x v="7"/>
    <n v="5"/>
    <n v="9679253"/>
    <x v="4"/>
    <n v="48396265"/>
  </r>
  <r>
    <s v="ORD0343"/>
    <x v="6"/>
    <s v="PRD015"/>
    <x v="6"/>
    <x v="1"/>
    <s v="SP010"/>
    <x v="2"/>
    <n v="2"/>
    <n v="3787093"/>
    <x v="0"/>
    <n v="7574186"/>
  </r>
  <r>
    <s v="ORD0344"/>
    <x v="18"/>
    <s v="PRD015"/>
    <x v="6"/>
    <x v="1"/>
    <s v="SP007"/>
    <x v="5"/>
    <n v="5"/>
    <n v="1517481"/>
    <x v="1"/>
    <n v="7587405"/>
  </r>
  <r>
    <s v="ORD0345"/>
    <x v="85"/>
    <s v="PRD009"/>
    <x v="19"/>
    <x v="1"/>
    <s v="SP008"/>
    <x v="9"/>
    <n v="3"/>
    <n v="4094804"/>
    <x v="2"/>
    <n v="12284412"/>
  </r>
  <r>
    <s v="ORD0346"/>
    <x v="33"/>
    <s v="PRD009"/>
    <x v="19"/>
    <x v="1"/>
    <s v="SP002"/>
    <x v="7"/>
    <n v="2"/>
    <n v="8951115"/>
    <x v="1"/>
    <n v="17902230"/>
  </r>
  <r>
    <s v="ORD0347"/>
    <x v="87"/>
    <s v="PRD010"/>
    <x v="14"/>
    <x v="0"/>
    <s v="SP005"/>
    <x v="1"/>
    <n v="5"/>
    <n v="9994318"/>
    <x v="1"/>
    <n v="49971590"/>
  </r>
  <r>
    <s v="ORD0348"/>
    <x v="48"/>
    <s v="PRD020"/>
    <x v="13"/>
    <x v="2"/>
    <s v="SP001"/>
    <x v="8"/>
    <n v="1"/>
    <n v="2838377"/>
    <x v="1"/>
    <n v="2838377"/>
  </r>
  <r>
    <s v="ORD0349"/>
    <x v="20"/>
    <s v="PRD009"/>
    <x v="19"/>
    <x v="1"/>
    <s v="SP007"/>
    <x v="5"/>
    <n v="3"/>
    <n v="1306564"/>
    <x v="2"/>
    <n v="3919692"/>
  </r>
  <r>
    <s v="ORD0350"/>
    <x v="85"/>
    <s v="PRD003"/>
    <x v="18"/>
    <x v="3"/>
    <s v="SP008"/>
    <x v="9"/>
    <n v="3"/>
    <n v="4418949"/>
    <x v="2"/>
    <n v="13256847"/>
  </r>
  <r>
    <s v="ORD0351"/>
    <x v="88"/>
    <s v="PRD020"/>
    <x v="13"/>
    <x v="2"/>
    <s v="SP006"/>
    <x v="4"/>
    <n v="1"/>
    <n v="6547511"/>
    <x v="3"/>
    <n v="6547511"/>
  </r>
  <r>
    <s v="ORD0352"/>
    <x v="9"/>
    <s v="PRD011"/>
    <x v="9"/>
    <x v="2"/>
    <s v="SP005"/>
    <x v="1"/>
    <n v="5"/>
    <n v="1237954"/>
    <x v="0"/>
    <n v="6189770"/>
  </r>
  <r>
    <s v="ORD0353"/>
    <x v="74"/>
    <s v="PRD006"/>
    <x v="12"/>
    <x v="0"/>
    <s v="SP006"/>
    <x v="4"/>
    <n v="4"/>
    <n v="3408056"/>
    <x v="0"/>
    <n v="13632224"/>
  </r>
  <r>
    <s v="ORD0354"/>
    <x v="27"/>
    <s v="PRD002"/>
    <x v="8"/>
    <x v="1"/>
    <s v="SP002"/>
    <x v="7"/>
    <n v="1"/>
    <n v="8340130"/>
    <x v="3"/>
    <n v="8340130"/>
  </r>
  <r>
    <s v="ORD0355"/>
    <x v="68"/>
    <s v="PRD007"/>
    <x v="11"/>
    <x v="0"/>
    <s v="SP001"/>
    <x v="8"/>
    <n v="5"/>
    <n v="8857998"/>
    <x v="3"/>
    <n v="44289990"/>
  </r>
  <r>
    <s v="ORD0356"/>
    <x v="66"/>
    <s v="PRD018"/>
    <x v="0"/>
    <x v="0"/>
    <s v="SP007"/>
    <x v="5"/>
    <n v="1"/>
    <n v="9595781"/>
    <x v="1"/>
    <n v="9595781"/>
  </r>
  <r>
    <s v="ORD0357"/>
    <x v="75"/>
    <s v="PRD002"/>
    <x v="8"/>
    <x v="1"/>
    <s v="SP007"/>
    <x v="5"/>
    <n v="1"/>
    <n v="6434261"/>
    <x v="3"/>
    <n v="6434261"/>
  </r>
  <r>
    <s v="ORD0358"/>
    <x v="69"/>
    <s v="PRD017"/>
    <x v="4"/>
    <x v="0"/>
    <s v="SP010"/>
    <x v="2"/>
    <n v="2"/>
    <n v="5010579"/>
    <x v="4"/>
    <n v="10021158"/>
  </r>
  <r>
    <s v="ORD0359"/>
    <x v="13"/>
    <s v="PRD011"/>
    <x v="9"/>
    <x v="2"/>
    <s v="SP010"/>
    <x v="2"/>
    <n v="5"/>
    <n v="9568055"/>
    <x v="0"/>
    <n v="47840275"/>
  </r>
  <r>
    <s v="ORD0360"/>
    <x v="37"/>
    <s v="PRD012"/>
    <x v="1"/>
    <x v="1"/>
    <s v="SP002"/>
    <x v="7"/>
    <n v="4"/>
    <n v="9950012"/>
    <x v="3"/>
    <n v="39800048"/>
  </r>
  <r>
    <s v="ORD0361"/>
    <x v="81"/>
    <s v="PRD019"/>
    <x v="10"/>
    <x v="1"/>
    <s v="SP002"/>
    <x v="7"/>
    <n v="2"/>
    <n v="8063493"/>
    <x v="4"/>
    <n v="16126986"/>
  </r>
  <r>
    <s v="ORD0362"/>
    <x v="18"/>
    <s v="PRD007"/>
    <x v="11"/>
    <x v="0"/>
    <s v="SP001"/>
    <x v="8"/>
    <n v="1"/>
    <n v="3035232"/>
    <x v="4"/>
    <n v="3035232"/>
  </r>
  <r>
    <s v="ORD0363"/>
    <x v="36"/>
    <s v="PRD020"/>
    <x v="13"/>
    <x v="2"/>
    <s v="SP010"/>
    <x v="2"/>
    <n v="1"/>
    <n v="8204694"/>
    <x v="4"/>
    <n v="8204694"/>
  </r>
  <r>
    <s v="ORD0364"/>
    <x v="72"/>
    <s v="PRD006"/>
    <x v="12"/>
    <x v="0"/>
    <s v="SP008"/>
    <x v="9"/>
    <n v="1"/>
    <n v="2878907"/>
    <x v="4"/>
    <n v="2878907"/>
  </r>
  <r>
    <s v="ORD0365"/>
    <x v="52"/>
    <s v="PRD001"/>
    <x v="2"/>
    <x v="1"/>
    <s v="SP008"/>
    <x v="9"/>
    <n v="5"/>
    <n v="7490607"/>
    <x v="1"/>
    <n v="37453035"/>
  </r>
  <r>
    <s v="ORD0366"/>
    <x v="32"/>
    <s v="PRD017"/>
    <x v="4"/>
    <x v="0"/>
    <s v="SP001"/>
    <x v="8"/>
    <n v="5"/>
    <n v="5032688"/>
    <x v="4"/>
    <n v="25163440"/>
  </r>
  <r>
    <s v="ORD0367"/>
    <x v="24"/>
    <s v="PRD011"/>
    <x v="9"/>
    <x v="2"/>
    <s v="SP008"/>
    <x v="9"/>
    <n v="2"/>
    <n v="8079751"/>
    <x v="1"/>
    <n v="16159502"/>
  </r>
  <r>
    <s v="ORD0368"/>
    <x v="56"/>
    <s v="PRD018"/>
    <x v="0"/>
    <x v="0"/>
    <s v="SP009"/>
    <x v="0"/>
    <n v="4"/>
    <n v="7633131"/>
    <x v="1"/>
    <n v="30532524"/>
  </r>
  <r>
    <s v="ORD0369"/>
    <x v="46"/>
    <s v="PRD017"/>
    <x v="4"/>
    <x v="0"/>
    <s v="SP004"/>
    <x v="3"/>
    <n v="2"/>
    <n v="2863162"/>
    <x v="4"/>
    <n v="5726324"/>
  </r>
  <r>
    <s v="ORD0370"/>
    <x v="87"/>
    <s v="PRD007"/>
    <x v="11"/>
    <x v="0"/>
    <s v="SP001"/>
    <x v="8"/>
    <n v="3"/>
    <n v="5381909"/>
    <x v="0"/>
    <n v="16145727"/>
  </r>
  <r>
    <s v="ORD0371"/>
    <x v="9"/>
    <s v="PRD017"/>
    <x v="4"/>
    <x v="0"/>
    <s v="SP001"/>
    <x v="8"/>
    <n v="1"/>
    <n v="6180820"/>
    <x v="4"/>
    <n v="6180820"/>
  </r>
  <r>
    <s v="ORD0372"/>
    <x v="73"/>
    <s v="PRD020"/>
    <x v="13"/>
    <x v="2"/>
    <s v="SP003"/>
    <x v="6"/>
    <n v="1"/>
    <n v="9803721"/>
    <x v="4"/>
    <n v="9803721"/>
  </r>
  <r>
    <s v="ORD0373"/>
    <x v="17"/>
    <s v="PRD009"/>
    <x v="19"/>
    <x v="1"/>
    <s v="SP005"/>
    <x v="1"/>
    <n v="1"/>
    <n v="3192794"/>
    <x v="4"/>
    <n v="3192794"/>
  </r>
  <r>
    <s v="ORD0374"/>
    <x v="30"/>
    <s v="PRD017"/>
    <x v="4"/>
    <x v="0"/>
    <s v="SP005"/>
    <x v="1"/>
    <n v="2"/>
    <n v="2845704"/>
    <x v="0"/>
    <n v="5691408"/>
  </r>
  <r>
    <s v="ORD0375"/>
    <x v="76"/>
    <s v="PRD020"/>
    <x v="13"/>
    <x v="2"/>
    <s v="SP009"/>
    <x v="0"/>
    <n v="2"/>
    <n v="9311940"/>
    <x v="2"/>
    <n v="18623880"/>
  </r>
  <r>
    <s v="ORD0376"/>
    <x v="45"/>
    <s v="PRD008"/>
    <x v="17"/>
    <x v="2"/>
    <s v="SP010"/>
    <x v="2"/>
    <n v="1"/>
    <n v="8720038"/>
    <x v="2"/>
    <n v="8720038"/>
  </r>
  <r>
    <s v="ORD0377"/>
    <x v="59"/>
    <s v="PRD017"/>
    <x v="4"/>
    <x v="0"/>
    <s v="SP002"/>
    <x v="7"/>
    <n v="2"/>
    <n v="8777983"/>
    <x v="1"/>
    <n v="17555966"/>
  </r>
  <r>
    <s v="ORD0378"/>
    <x v="84"/>
    <s v="PRD007"/>
    <x v="11"/>
    <x v="0"/>
    <s v="SP002"/>
    <x v="7"/>
    <n v="5"/>
    <n v="792575"/>
    <x v="1"/>
    <n v="3962875"/>
  </r>
  <r>
    <s v="ORD0379"/>
    <x v="60"/>
    <s v="PRD001"/>
    <x v="2"/>
    <x v="1"/>
    <s v="SP006"/>
    <x v="4"/>
    <n v="5"/>
    <n v="1959700"/>
    <x v="0"/>
    <n v="9798500"/>
  </r>
  <r>
    <s v="ORD0380"/>
    <x v="41"/>
    <s v="PRD013"/>
    <x v="16"/>
    <x v="3"/>
    <s v="SP009"/>
    <x v="0"/>
    <n v="2"/>
    <n v="8917944"/>
    <x v="3"/>
    <n v="17835888"/>
  </r>
  <r>
    <s v="ORD0381"/>
    <x v="83"/>
    <s v="PRD019"/>
    <x v="10"/>
    <x v="1"/>
    <s v="SP001"/>
    <x v="8"/>
    <n v="1"/>
    <n v="3701078"/>
    <x v="2"/>
    <n v="3701078"/>
  </r>
  <r>
    <s v="ORD0382"/>
    <x v="35"/>
    <s v="PRD019"/>
    <x v="10"/>
    <x v="1"/>
    <s v="SP009"/>
    <x v="0"/>
    <n v="2"/>
    <n v="3107622"/>
    <x v="1"/>
    <n v="6215244"/>
  </r>
  <r>
    <s v="ORD0383"/>
    <x v="19"/>
    <s v="PRD017"/>
    <x v="4"/>
    <x v="0"/>
    <s v="SP009"/>
    <x v="0"/>
    <n v="2"/>
    <n v="2386963"/>
    <x v="2"/>
    <n v="4773926"/>
  </r>
  <r>
    <s v="ORD0384"/>
    <x v="6"/>
    <s v="PRD013"/>
    <x v="16"/>
    <x v="3"/>
    <s v="SP009"/>
    <x v="0"/>
    <n v="2"/>
    <n v="5804120"/>
    <x v="0"/>
    <n v="11608240"/>
  </r>
  <r>
    <s v="ORD0385"/>
    <x v="1"/>
    <s v="PRD016"/>
    <x v="5"/>
    <x v="0"/>
    <s v="SP005"/>
    <x v="1"/>
    <n v="3"/>
    <n v="3272605"/>
    <x v="0"/>
    <n v="9817815"/>
  </r>
  <r>
    <s v="ORD0386"/>
    <x v="75"/>
    <s v="PRD008"/>
    <x v="17"/>
    <x v="2"/>
    <s v="SP009"/>
    <x v="0"/>
    <n v="5"/>
    <n v="1947947"/>
    <x v="3"/>
    <n v="9739735"/>
  </r>
  <r>
    <s v="ORD0387"/>
    <x v="74"/>
    <s v="PRD019"/>
    <x v="10"/>
    <x v="1"/>
    <s v="SP004"/>
    <x v="3"/>
    <n v="4"/>
    <n v="6313775"/>
    <x v="3"/>
    <n v="25255100"/>
  </r>
  <r>
    <s v="ORD0388"/>
    <x v="6"/>
    <s v="PRD018"/>
    <x v="0"/>
    <x v="0"/>
    <s v="SP002"/>
    <x v="7"/>
    <n v="4"/>
    <n v="7742447"/>
    <x v="0"/>
    <n v="30969788"/>
  </r>
  <r>
    <s v="ORD0389"/>
    <x v="49"/>
    <s v="PRD001"/>
    <x v="2"/>
    <x v="1"/>
    <s v="SP006"/>
    <x v="4"/>
    <n v="3"/>
    <n v="8778499"/>
    <x v="1"/>
    <n v="26335497"/>
  </r>
  <r>
    <s v="ORD0390"/>
    <x v="68"/>
    <s v="PRD014"/>
    <x v="7"/>
    <x v="0"/>
    <s v="SP004"/>
    <x v="3"/>
    <n v="2"/>
    <n v="6972652"/>
    <x v="2"/>
    <n v="13945304"/>
  </r>
  <r>
    <s v="ORD0391"/>
    <x v="28"/>
    <s v="PRD019"/>
    <x v="10"/>
    <x v="1"/>
    <s v="SP006"/>
    <x v="4"/>
    <n v="3"/>
    <n v="7106470"/>
    <x v="4"/>
    <n v="21319410"/>
  </r>
  <r>
    <s v="ORD0392"/>
    <x v="87"/>
    <s v="PRD015"/>
    <x v="6"/>
    <x v="1"/>
    <s v="SP003"/>
    <x v="6"/>
    <n v="3"/>
    <n v="1998339"/>
    <x v="3"/>
    <n v="5995017"/>
  </r>
  <r>
    <s v="ORD0393"/>
    <x v="20"/>
    <s v="PRD018"/>
    <x v="0"/>
    <x v="0"/>
    <s v="SP006"/>
    <x v="4"/>
    <n v="1"/>
    <n v="1176296"/>
    <x v="4"/>
    <n v="1176296"/>
  </r>
  <r>
    <s v="ORD0394"/>
    <x v="49"/>
    <s v="PRD002"/>
    <x v="8"/>
    <x v="1"/>
    <s v="SP002"/>
    <x v="7"/>
    <n v="5"/>
    <n v="879039"/>
    <x v="1"/>
    <n v="4395195"/>
  </r>
  <r>
    <s v="ORD0395"/>
    <x v="26"/>
    <s v="PRD017"/>
    <x v="4"/>
    <x v="0"/>
    <s v="SP002"/>
    <x v="7"/>
    <n v="4"/>
    <n v="1028714"/>
    <x v="3"/>
    <n v="4114856"/>
  </r>
  <r>
    <s v="ORD0396"/>
    <x v="11"/>
    <s v="PRD018"/>
    <x v="0"/>
    <x v="0"/>
    <s v="SP009"/>
    <x v="0"/>
    <n v="2"/>
    <n v="7535655"/>
    <x v="4"/>
    <n v="15071310"/>
  </r>
  <r>
    <s v="ORD0397"/>
    <x v="20"/>
    <s v="PRD006"/>
    <x v="12"/>
    <x v="0"/>
    <s v="SP007"/>
    <x v="5"/>
    <n v="4"/>
    <n v="8868352"/>
    <x v="1"/>
    <n v="35473408"/>
  </r>
  <r>
    <s v="ORD0398"/>
    <x v="20"/>
    <s v="PRD019"/>
    <x v="10"/>
    <x v="1"/>
    <s v="SP003"/>
    <x v="6"/>
    <n v="4"/>
    <n v="3411190"/>
    <x v="2"/>
    <n v="13644760"/>
  </r>
  <r>
    <s v="ORD0399"/>
    <x v="68"/>
    <s v="PRD004"/>
    <x v="15"/>
    <x v="2"/>
    <s v="SP001"/>
    <x v="8"/>
    <n v="5"/>
    <n v="9441047"/>
    <x v="1"/>
    <n v="47205235"/>
  </r>
  <r>
    <s v="ORD0400"/>
    <x v="22"/>
    <s v="PRD001"/>
    <x v="2"/>
    <x v="1"/>
    <s v="SP008"/>
    <x v="9"/>
    <n v="4"/>
    <n v="4642535"/>
    <x v="3"/>
    <n v="18570140"/>
  </r>
  <r>
    <s v="ORD0401"/>
    <x v="0"/>
    <s v="PRD008"/>
    <x v="17"/>
    <x v="2"/>
    <s v="SP006"/>
    <x v="4"/>
    <n v="4"/>
    <n v="773452"/>
    <x v="0"/>
    <n v="3093808"/>
  </r>
  <r>
    <s v="ORD0402"/>
    <x v="24"/>
    <s v="PRD007"/>
    <x v="11"/>
    <x v="0"/>
    <s v="SP007"/>
    <x v="5"/>
    <n v="3"/>
    <n v="9667491"/>
    <x v="2"/>
    <n v="29002473"/>
  </r>
  <r>
    <s v="ORD0403"/>
    <x v="77"/>
    <s v="PRD003"/>
    <x v="18"/>
    <x v="3"/>
    <s v="SP009"/>
    <x v="0"/>
    <n v="5"/>
    <n v="4871047"/>
    <x v="4"/>
    <n v="24355235"/>
  </r>
  <r>
    <s v="ORD0404"/>
    <x v="1"/>
    <s v="PRD010"/>
    <x v="14"/>
    <x v="0"/>
    <s v="SP005"/>
    <x v="1"/>
    <n v="1"/>
    <n v="7684872"/>
    <x v="3"/>
    <n v="7684872"/>
  </r>
  <r>
    <s v="ORD0405"/>
    <x v="48"/>
    <s v="PRD010"/>
    <x v="14"/>
    <x v="0"/>
    <s v="SP001"/>
    <x v="8"/>
    <n v="2"/>
    <n v="2689921"/>
    <x v="0"/>
    <n v="5379842"/>
  </r>
  <r>
    <s v="ORD0406"/>
    <x v="17"/>
    <s v="PRD019"/>
    <x v="10"/>
    <x v="1"/>
    <s v="SP010"/>
    <x v="2"/>
    <n v="4"/>
    <n v="7927297"/>
    <x v="1"/>
    <n v="31709188"/>
  </r>
  <r>
    <s v="ORD0407"/>
    <x v="41"/>
    <s v="PRD014"/>
    <x v="7"/>
    <x v="0"/>
    <s v="SP007"/>
    <x v="5"/>
    <n v="2"/>
    <n v="3698156"/>
    <x v="0"/>
    <n v="7396312"/>
  </r>
  <r>
    <s v="ORD0408"/>
    <x v="12"/>
    <s v="PRD002"/>
    <x v="8"/>
    <x v="1"/>
    <s v="SP005"/>
    <x v="1"/>
    <n v="1"/>
    <n v="6301038"/>
    <x v="3"/>
    <n v="6301038"/>
  </r>
  <r>
    <s v="ORD0409"/>
    <x v="17"/>
    <s v="PRD001"/>
    <x v="2"/>
    <x v="1"/>
    <s v="SP003"/>
    <x v="6"/>
    <n v="2"/>
    <n v="5322139"/>
    <x v="3"/>
    <n v="10644278"/>
  </r>
  <r>
    <s v="ORD0410"/>
    <x v="63"/>
    <s v="PRD018"/>
    <x v="0"/>
    <x v="0"/>
    <s v="SP009"/>
    <x v="0"/>
    <n v="1"/>
    <n v="5454582"/>
    <x v="0"/>
    <n v="5454582"/>
  </r>
  <r>
    <s v="ORD0411"/>
    <x v="80"/>
    <s v="PRD007"/>
    <x v="11"/>
    <x v="0"/>
    <s v="SP001"/>
    <x v="8"/>
    <n v="3"/>
    <n v="1262371"/>
    <x v="1"/>
    <n v="3787113"/>
  </r>
  <r>
    <s v="ORD0412"/>
    <x v="47"/>
    <s v="PRD008"/>
    <x v="17"/>
    <x v="2"/>
    <s v="SP001"/>
    <x v="8"/>
    <n v="4"/>
    <n v="3757945"/>
    <x v="0"/>
    <n v="15031780"/>
  </r>
  <r>
    <s v="ORD0413"/>
    <x v="27"/>
    <s v="PRD001"/>
    <x v="2"/>
    <x v="1"/>
    <s v="SP001"/>
    <x v="8"/>
    <n v="1"/>
    <n v="8779143"/>
    <x v="3"/>
    <n v="8779143"/>
  </r>
  <r>
    <s v="ORD0414"/>
    <x v="29"/>
    <s v="PRD003"/>
    <x v="18"/>
    <x v="3"/>
    <s v="SP003"/>
    <x v="6"/>
    <n v="2"/>
    <n v="6161064"/>
    <x v="3"/>
    <n v="12322128"/>
  </r>
  <r>
    <s v="ORD0415"/>
    <x v="53"/>
    <s v="PRD008"/>
    <x v="17"/>
    <x v="2"/>
    <s v="SP006"/>
    <x v="4"/>
    <n v="4"/>
    <n v="4268950"/>
    <x v="4"/>
    <n v="17075800"/>
  </r>
  <r>
    <s v="ORD0416"/>
    <x v="0"/>
    <s v="PRD015"/>
    <x v="6"/>
    <x v="1"/>
    <s v="SP010"/>
    <x v="2"/>
    <n v="3"/>
    <n v="642980"/>
    <x v="4"/>
    <n v="1928940"/>
  </r>
  <r>
    <s v="ORD0417"/>
    <x v="83"/>
    <s v="PRD005"/>
    <x v="3"/>
    <x v="0"/>
    <s v="SP003"/>
    <x v="6"/>
    <n v="4"/>
    <n v="7000785"/>
    <x v="2"/>
    <n v="28003140"/>
  </r>
  <r>
    <s v="ORD0418"/>
    <x v="73"/>
    <s v="PRD003"/>
    <x v="18"/>
    <x v="3"/>
    <s v="SP008"/>
    <x v="9"/>
    <n v="1"/>
    <n v="757354"/>
    <x v="3"/>
    <n v="757354"/>
  </r>
  <r>
    <s v="ORD0419"/>
    <x v="14"/>
    <s v="PRD019"/>
    <x v="10"/>
    <x v="1"/>
    <s v="SP010"/>
    <x v="2"/>
    <n v="3"/>
    <n v="8363438"/>
    <x v="4"/>
    <n v="25090314"/>
  </r>
  <r>
    <s v="ORD0420"/>
    <x v="79"/>
    <s v="PRD001"/>
    <x v="2"/>
    <x v="1"/>
    <s v="SP002"/>
    <x v="7"/>
    <n v="2"/>
    <n v="6454075"/>
    <x v="0"/>
    <n v="12908150"/>
  </r>
  <r>
    <s v="ORD0421"/>
    <x v="81"/>
    <s v="PRD015"/>
    <x v="6"/>
    <x v="1"/>
    <s v="SP009"/>
    <x v="0"/>
    <n v="3"/>
    <n v="8472368"/>
    <x v="1"/>
    <n v="25417104"/>
  </r>
  <r>
    <s v="ORD0422"/>
    <x v="49"/>
    <s v="PRD008"/>
    <x v="17"/>
    <x v="2"/>
    <s v="SP003"/>
    <x v="6"/>
    <n v="3"/>
    <n v="2735883"/>
    <x v="0"/>
    <n v="8207649"/>
  </r>
  <r>
    <s v="ORD0423"/>
    <x v="79"/>
    <s v="PRD002"/>
    <x v="8"/>
    <x v="1"/>
    <s v="SP005"/>
    <x v="1"/>
    <n v="5"/>
    <n v="1264265"/>
    <x v="1"/>
    <n v="6321325"/>
  </r>
  <r>
    <s v="ORD0424"/>
    <x v="20"/>
    <s v="PRD003"/>
    <x v="18"/>
    <x v="3"/>
    <s v="SP010"/>
    <x v="2"/>
    <n v="3"/>
    <n v="7130840"/>
    <x v="4"/>
    <n v="21392520"/>
  </r>
  <r>
    <s v="ORD0425"/>
    <x v="29"/>
    <s v="PRD014"/>
    <x v="7"/>
    <x v="0"/>
    <s v="SP008"/>
    <x v="9"/>
    <n v="3"/>
    <n v="6168889"/>
    <x v="2"/>
    <n v="18506667"/>
  </r>
  <r>
    <s v="ORD0426"/>
    <x v="37"/>
    <s v="PRD014"/>
    <x v="7"/>
    <x v="0"/>
    <s v="SP002"/>
    <x v="7"/>
    <n v="4"/>
    <n v="808617"/>
    <x v="0"/>
    <n v="3234468"/>
  </r>
  <r>
    <s v="ORD0427"/>
    <x v="37"/>
    <s v="PRD011"/>
    <x v="9"/>
    <x v="2"/>
    <s v="SP006"/>
    <x v="4"/>
    <n v="2"/>
    <n v="1244748"/>
    <x v="0"/>
    <n v="2489496"/>
  </r>
  <r>
    <s v="ORD0428"/>
    <x v="26"/>
    <s v="PRD016"/>
    <x v="5"/>
    <x v="0"/>
    <s v="SP005"/>
    <x v="1"/>
    <n v="4"/>
    <n v="5587692"/>
    <x v="0"/>
    <n v="22350768"/>
  </r>
  <r>
    <s v="ORD0429"/>
    <x v="66"/>
    <s v="PRD004"/>
    <x v="15"/>
    <x v="2"/>
    <s v="SP010"/>
    <x v="2"/>
    <n v="4"/>
    <n v="1234275"/>
    <x v="1"/>
    <n v="4937100"/>
  </r>
  <r>
    <s v="ORD0430"/>
    <x v="36"/>
    <s v="PRD020"/>
    <x v="13"/>
    <x v="2"/>
    <s v="SP009"/>
    <x v="0"/>
    <n v="1"/>
    <n v="6714638"/>
    <x v="4"/>
    <n v="6714638"/>
  </r>
  <r>
    <s v="ORD0431"/>
    <x v="65"/>
    <s v="PRD005"/>
    <x v="3"/>
    <x v="0"/>
    <s v="SP005"/>
    <x v="1"/>
    <n v="4"/>
    <n v="9922794"/>
    <x v="0"/>
    <n v="39691176"/>
  </r>
  <r>
    <s v="ORD0432"/>
    <x v="61"/>
    <s v="PRD014"/>
    <x v="7"/>
    <x v="0"/>
    <s v="SP002"/>
    <x v="7"/>
    <n v="5"/>
    <n v="9487114"/>
    <x v="0"/>
    <n v="47435570"/>
  </r>
  <r>
    <s v="ORD0433"/>
    <x v="20"/>
    <s v="PRD016"/>
    <x v="5"/>
    <x v="0"/>
    <s v="SP005"/>
    <x v="1"/>
    <n v="5"/>
    <n v="5939296"/>
    <x v="2"/>
    <n v="29696480"/>
  </r>
  <r>
    <s v="ORD0434"/>
    <x v="61"/>
    <s v="PRD018"/>
    <x v="0"/>
    <x v="0"/>
    <s v="SP004"/>
    <x v="3"/>
    <n v="1"/>
    <n v="6694224"/>
    <x v="2"/>
    <n v="6694224"/>
  </r>
  <r>
    <s v="ORD0435"/>
    <x v="50"/>
    <s v="PRD007"/>
    <x v="11"/>
    <x v="0"/>
    <s v="SP007"/>
    <x v="5"/>
    <n v="2"/>
    <n v="9445326"/>
    <x v="4"/>
    <n v="18890652"/>
  </r>
  <r>
    <s v="ORD0436"/>
    <x v="52"/>
    <s v="PRD010"/>
    <x v="14"/>
    <x v="0"/>
    <s v="SP006"/>
    <x v="4"/>
    <n v="2"/>
    <n v="6524293"/>
    <x v="4"/>
    <n v="13048586"/>
  </r>
  <r>
    <s v="ORD0437"/>
    <x v="21"/>
    <s v="PRD007"/>
    <x v="11"/>
    <x v="0"/>
    <s v="SP002"/>
    <x v="7"/>
    <n v="4"/>
    <n v="6693367"/>
    <x v="3"/>
    <n v="26773468"/>
  </r>
  <r>
    <s v="ORD0438"/>
    <x v="61"/>
    <s v="PRD001"/>
    <x v="2"/>
    <x v="1"/>
    <s v="SP005"/>
    <x v="1"/>
    <n v="4"/>
    <n v="5818331"/>
    <x v="2"/>
    <n v="23273324"/>
  </r>
  <r>
    <s v="ORD0439"/>
    <x v="83"/>
    <s v="PRD019"/>
    <x v="10"/>
    <x v="1"/>
    <s v="SP007"/>
    <x v="5"/>
    <n v="4"/>
    <n v="9241022"/>
    <x v="3"/>
    <n v="36964088"/>
  </r>
  <r>
    <s v="ORD0440"/>
    <x v="3"/>
    <s v="PRD016"/>
    <x v="5"/>
    <x v="0"/>
    <s v="SP007"/>
    <x v="5"/>
    <n v="2"/>
    <n v="3463944"/>
    <x v="1"/>
    <n v="6927888"/>
  </r>
  <r>
    <s v="ORD0441"/>
    <x v="16"/>
    <s v="PRD019"/>
    <x v="10"/>
    <x v="1"/>
    <s v="SP005"/>
    <x v="1"/>
    <n v="3"/>
    <n v="4448401"/>
    <x v="3"/>
    <n v="13345203"/>
  </r>
  <r>
    <s v="ORD0442"/>
    <x v="49"/>
    <s v="PRD004"/>
    <x v="15"/>
    <x v="2"/>
    <s v="SP009"/>
    <x v="0"/>
    <n v="5"/>
    <n v="624932"/>
    <x v="0"/>
    <n v="3124660"/>
  </r>
  <r>
    <s v="ORD0443"/>
    <x v="82"/>
    <s v="PRD018"/>
    <x v="0"/>
    <x v="0"/>
    <s v="SP004"/>
    <x v="3"/>
    <n v="3"/>
    <n v="5734259"/>
    <x v="3"/>
    <n v="17202777"/>
  </r>
  <r>
    <s v="ORD0444"/>
    <x v="11"/>
    <s v="PRD002"/>
    <x v="8"/>
    <x v="1"/>
    <s v="SP003"/>
    <x v="6"/>
    <n v="3"/>
    <n v="9156691"/>
    <x v="4"/>
    <n v="27470073"/>
  </r>
  <r>
    <s v="ORD0445"/>
    <x v="85"/>
    <s v="PRD001"/>
    <x v="2"/>
    <x v="1"/>
    <s v="SP004"/>
    <x v="3"/>
    <n v="2"/>
    <n v="7350807"/>
    <x v="1"/>
    <n v="14701614"/>
  </r>
  <r>
    <s v="ORD0446"/>
    <x v="19"/>
    <s v="PRD015"/>
    <x v="6"/>
    <x v="1"/>
    <s v="SP005"/>
    <x v="1"/>
    <n v="3"/>
    <n v="6780757"/>
    <x v="0"/>
    <n v="20342271"/>
  </r>
  <r>
    <s v="ORD0447"/>
    <x v="56"/>
    <s v="PRD005"/>
    <x v="3"/>
    <x v="0"/>
    <s v="SP006"/>
    <x v="4"/>
    <n v="1"/>
    <n v="7284672"/>
    <x v="3"/>
    <n v="7284672"/>
  </r>
  <r>
    <s v="ORD0448"/>
    <x v="83"/>
    <s v="PRD020"/>
    <x v="13"/>
    <x v="2"/>
    <s v="SP003"/>
    <x v="6"/>
    <n v="4"/>
    <n v="4377809"/>
    <x v="1"/>
    <n v="17511236"/>
  </r>
  <r>
    <s v="ORD0449"/>
    <x v="28"/>
    <s v="PRD011"/>
    <x v="9"/>
    <x v="2"/>
    <s v="SP002"/>
    <x v="7"/>
    <n v="1"/>
    <n v="5376709"/>
    <x v="1"/>
    <n v="5376709"/>
  </r>
  <r>
    <s v="ORD0450"/>
    <x v="68"/>
    <s v="PRD010"/>
    <x v="14"/>
    <x v="0"/>
    <s v="SP004"/>
    <x v="3"/>
    <n v="5"/>
    <n v="3092316"/>
    <x v="0"/>
    <n v="15461580"/>
  </r>
  <r>
    <s v="ORD0451"/>
    <x v="76"/>
    <s v="PRD002"/>
    <x v="8"/>
    <x v="1"/>
    <s v="SP005"/>
    <x v="1"/>
    <n v="4"/>
    <n v="6395725"/>
    <x v="3"/>
    <n v="25582900"/>
  </r>
  <r>
    <s v="ORD0452"/>
    <x v="58"/>
    <s v="PRD003"/>
    <x v="18"/>
    <x v="3"/>
    <s v="SP004"/>
    <x v="3"/>
    <n v="3"/>
    <n v="9177828"/>
    <x v="1"/>
    <n v="27533484"/>
  </r>
  <r>
    <s v="ORD0453"/>
    <x v="43"/>
    <s v="PRD012"/>
    <x v="1"/>
    <x v="1"/>
    <s v="SP003"/>
    <x v="6"/>
    <n v="5"/>
    <n v="5938757"/>
    <x v="1"/>
    <n v="29693785"/>
  </r>
  <r>
    <s v="ORD0454"/>
    <x v="82"/>
    <s v="PRD020"/>
    <x v="13"/>
    <x v="2"/>
    <s v="SP008"/>
    <x v="9"/>
    <n v="4"/>
    <n v="3164749"/>
    <x v="2"/>
    <n v="12658996"/>
  </r>
  <r>
    <s v="ORD0455"/>
    <x v="27"/>
    <s v="PRD005"/>
    <x v="3"/>
    <x v="0"/>
    <s v="SP010"/>
    <x v="2"/>
    <n v="3"/>
    <n v="7228926"/>
    <x v="1"/>
    <n v="21686778"/>
  </r>
  <r>
    <s v="ORD0456"/>
    <x v="26"/>
    <s v="PRD005"/>
    <x v="3"/>
    <x v="0"/>
    <s v="SP004"/>
    <x v="3"/>
    <n v="1"/>
    <n v="4499453"/>
    <x v="2"/>
    <n v="4499453"/>
  </r>
  <r>
    <s v="ORD0457"/>
    <x v="82"/>
    <s v="PRD006"/>
    <x v="12"/>
    <x v="0"/>
    <s v="SP002"/>
    <x v="7"/>
    <n v="4"/>
    <n v="7746813"/>
    <x v="3"/>
    <n v="30987252"/>
  </r>
  <r>
    <s v="ORD0458"/>
    <x v="19"/>
    <s v="PRD009"/>
    <x v="19"/>
    <x v="1"/>
    <s v="SP002"/>
    <x v="7"/>
    <n v="3"/>
    <n v="3421989"/>
    <x v="3"/>
    <n v="10265967"/>
  </r>
  <r>
    <s v="ORD0459"/>
    <x v="83"/>
    <s v="PRD002"/>
    <x v="8"/>
    <x v="1"/>
    <s v="SP001"/>
    <x v="8"/>
    <n v="1"/>
    <n v="1484156"/>
    <x v="3"/>
    <n v="1484156"/>
  </r>
  <r>
    <s v="ORD0460"/>
    <x v="37"/>
    <s v="PRD012"/>
    <x v="1"/>
    <x v="1"/>
    <s v="SP004"/>
    <x v="3"/>
    <n v="5"/>
    <n v="4213543"/>
    <x v="4"/>
    <n v="21067715"/>
  </r>
  <r>
    <s v="ORD0461"/>
    <x v="37"/>
    <s v="PRD003"/>
    <x v="18"/>
    <x v="3"/>
    <s v="SP010"/>
    <x v="2"/>
    <n v="5"/>
    <n v="9752267"/>
    <x v="3"/>
    <n v="48761335"/>
  </r>
  <r>
    <s v="ORD0462"/>
    <x v="52"/>
    <s v="PRD020"/>
    <x v="13"/>
    <x v="2"/>
    <s v="SP009"/>
    <x v="0"/>
    <n v="5"/>
    <n v="1703920"/>
    <x v="1"/>
    <n v="8519600"/>
  </r>
  <r>
    <s v="ORD0463"/>
    <x v="54"/>
    <s v="PRD012"/>
    <x v="1"/>
    <x v="1"/>
    <s v="SP007"/>
    <x v="5"/>
    <n v="5"/>
    <n v="3608591"/>
    <x v="0"/>
    <n v="18042955"/>
  </r>
  <r>
    <s v="ORD0464"/>
    <x v="32"/>
    <s v="PRD017"/>
    <x v="4"/>
    <x v="0"/>
    <s v="SP010"/>
    <x v="2"/>
    <n v="2"/>
    <n v="1247852"/>
    <x v="2"/>
    <n v="2495704"/>
  </r>
  <r>
    <s v="ORD0465"/>
    <x v="18"/>
    <s v="PRD010"/>
    <x v="14"/>
    <x v="0"/>
    <s v="SP007"/>
    <x v="5"/>
    <n v="4"/>
    <n v="5796990"/>
    <x v="4"/>
    <n v="23187960"/>
  </r>
  <r>
    <s v="ORD0466"/>
    <x v="66"/>
    <s v="PRD014"/>
    <x v="7"/>
    <x v="0"/>
    <s v="SP007"/>
    <x v="5"/>
    <n v="4"/>
    <n v="7428655"/>
    <x v="3"/>
    <n v="29714620"/>
  </r>
  <r>
    <s v="ORD0467"/>
    <x v="89"/>
    <s v="PRD017"/>
    <x v="4"/>
    <x v="0"/>
    <s v="SP008"/>
    <x v="9"/>
    <n v="2"/>
    <n v="9996418"/>
    <x v="3"/>
    <n v="19992836"/>
  </r>
  <r>
    <s v="ORD0468"/>
    <x v="82"/>
    <s v="PRD018"/>
    <x v="0"/>
    <x v="0"/>
    <s v="SP001"/>
    <x v="8"/>
    <n v="3"/>
    <n v="9700891"/>
    <x v="0"/>
    <n v="29102673"/>
  </r>
  <r>
    <s v="ORD0469"/>
    <x v="50"/>
    <s v="PRD019"/>
    <x v="10"/>
    <x v="1"/>
    <s v="SP010"/>
    <x v="2"/>
    <n v="3"/>
    <n v="2321367"/>
    <x v="0"/>
    <n v="6964101"/>
  </r>
  <r>
    <s v="ORD0470"/>
    <x v="0"/>
    <s v="PRD017"/>
    <x v="4"/>
    <x v="0"/>
    <s v="SP010"/>
    <x v="2"/>
    <n v="5"/>
    <n v="3872863"/>
    <x v="4"/>
    <n v="19364315"/>
  </r>
  <r>
    <s v="ORD0471"/>
    <x v="89"/>
    <s v="PRD014"/>
    <x v="7"/>
    <x v="0"/>
    <s v="SP008"/>
    <x v="9"/>
    <n v="1"/>
    <n v="3399033"/>
    <x v="2"/>
    <n v="3399033"/>
  </r>
  <r>
    <s v="ORD0472"/>
    <x v="79"/>
    <s v="PRD009"/>
    <x v="19"/>
    <x v="1"/>
    <s v="SP004"/>
    <x v="3"/>
    <n v="3"/>
    <n v="2078315"/>
    <x v="3"/>
    <n v="6234945"/>
  </r>
  <r>
    <s v="ORD0473"/>
    <x v="20"/>
    <s v="PRD008"/>
    <x v="17"/>
    <x v="2"/>
    <s v="SP004"/>
    <x v="3"/>
    <n v="1"/>
    <n v="7927210"/>
    <x v="4"/>
    <n v="7927210"/>
  </r>
  <r>
    <s v="ORD0474"/>
    <x v="61"/>
    <s v="PRD002"/>
    <x v="8"/>
    <x v="1"/>
    <s v="SP004"/>
    <x v="3"/>
    <n v="4"/>
    <n v="8798852"/>
    <x v="1"/>
    <n v="35195408"/>
  </r>
  <r>
    <s v="ORD0475"/>
    <x v="82"/>
    <s v="PRD013"/>
    <x v="16"/>
    <x v="3"/>
    <s v="SP006"/>
    <x v="4"/>
    <n v="1"/>
    <n v="6593073"/>
    <x v="1"/>
    <n v="6593073"/>
  </r>
  <r>
    <s v="ORD0476"/>
    <x v="34"/>
    <s v="PRD007"/>
    <x v="11"/>
    <x v="0"/>
    <s v="SP007"/>
    <x v="5"/>
    <n v="4"/>
    <n v="1849590"/>
    <x v="4"/>
    <n v="7398360"/>
  </r>
  <r>
    <s v="ORD0477"/>
    <x v="83"/>
    <s v="PRD009"/>
    <x v="19"/>
    <x v="1"/>
    <s v="SP006"/>
    <x v="4"/>
    <n v="2"/>
    <n v="5866645"/>
    <x v="3"/>
    <n v="11733290"/>
  </r>
  <r>
    <s v="ORD0478"/>
    <x v="9"/>
    <s v="PRD011"/>
    <x v="9"/>
    <x v="2"/>
    <s v="SP001"/>
    <x v="8"/>
    <n v="2"/>
    <n v="6129905"/>
    <x v="4"/>
    <n v="12259810"/>
  </r>
  <r>
    <s v="ORD0479"/>
    <x v="25"/>
    <s v="PRD014"/>
    <x v="7"/>
    <x v="0"/>
    <s v="SP008"/>
    <x v="9"/>
    <n v="5"/>
    <n v="3545529"/>
    <x v="3"/>
    <n v="17727645"/>
  </r>
  <r>
    <s v="ORD0480"/>
    <x v="13"/>
    <s v="PRD004"/>
    <x v="15"/>
    <x v="2"/>
    <s v="SP010"/>
    <x v="2"/>
    <n v="3"/>
    <n v="5940107"/>
    <x v="0"/>
    <n v="17820321"/>
  </r>
  <r>
    <s v="ORD0481"/>
    <x v="74"/>
    <s v="PRD013"/>
    <x v="16"/>
    <x v="3"/>
    <s v="SP007"/>
    <x v="5"/>
    <n v="5"/>
    <n v="7603260"/>
    <x v="4"/>
    <n v="38016300"/>
  </r>
  <r>
    <s v="ORD0482"/>
    <x v="38"/>
    <s v="PRD002"/>
    <x v="8"/>
    <x v="1"/>
    <s v="SP006"/>
    <x v="4"/>
    <n v="4"/>
    <n v="7581530"/>
    <x v="3"/>
    <n v="30326120"/>
  </r>
  <r>
    <s v="ORD0483"/>
    <x v="9"/>
    <s v="PRD005"/>
    <x v="3"/>
    <x v="0"/>
    <s v="SP006"/>
    <x v="4"/>
    <n v="5"/>
    <n v="3397706"/>
    <x v="4"/>
    <n v="16988530"/>
  </r>
  <r>
    <s v="ORD0484"/>
    <x v="65"/>
    <s v="PRD011"/>
    <x v="9"/>
    <x v="2"/>
    <s v="SP005"/>
    <x v="1"/>
    <n v="1"/>
    <n v="8782356"/>
    <x v="4"/>
    <n v="8782356"/>
  </r>
  <r>
    <s v="ORD0485"/>
    <x v="46"/>
    <s v="PRD006"/>
    <x v="12"/>
    <x v="0"/>
    <s v="SP006"/>
    <x v="4"/>
    <n v="4"/>
    <n v="3701473"/>
    <x v="3"/>
    <n v="14805892"/>
  </r>
  <r>
    <s v="ORD0486"/>
    <x v="42"/>
    <s v="PRD018"/>
    <x v="0"/>
    <x v="0"/>
    <s v="SP009"/>
    <x v="0"/>
    <n v="2"/>
    <n v="9987265"/>
    <x v="3"/>
    <n v="19974530"/>
  </r>
  <r>
    <s v="ORD0487"/>
    <x v="18"/>
    <s v="PRD010"/>
    <x v="14"/>
    <x v="0"/>
    <s v="SP010"/>
    <x v="2"/>
    <n v="3"/>
    <n v="9814823"/>
    <x v="2"/>
    <n v="29444469"/>
  </r>
  <r>
    <s v="ORD0488"/>
    <x v="18"/>
    <s v="PRD004"/>
    <x v="15"/>
    <x v="2"/>
    <s v="SP009"/>
    <x v="0"/>
    <n v="4"/>
    <n v="7007660"/>
    <x v="4"/>
    <n v="28030640"/>
  </r>
  <r>
    <s v="ORD0489"/>
    <x v="3"/>
    <s v="PRD009"/>
    <x v="19"/>
    <x v="1"/>
    <s v="SP010"/>
    <x v="2"/>
    <n v="4"/>
    <n v="1949991"/>
    <x v="1"/>
    <n v="7799964"/>
  </r>
  <r>
    <s v="ORD0490"/>
    <x v="28"/>
    <s v="PRD006"/>
    <x v="12"/>
    <x v="0"/>
    <s v="SP008"/>
    <x v="9"/>
    <n v="1"/>
    <n v="6539523"/>
    <x v="4"/>
    <n v="6539523"/>
  </r>
  <r>
    <s v="ORD0491"/>
    <x v="72"/>
    <s v="PRD002"/>
    <x v="8"/>
    <x v="1"/>
    <s v="SP010"/>
    <x v="2"/>
    <n v="3"/>
    <n v="5853966"/>
    <x v="4"/>
    <n v="17561898"/>
  </r>
  <r>
    <s v="ORD0492"/>
    <x v="65"/>
    <s v="PRD017"/>
    <x v="4"/>
    <x v="0"/>
    <s v="SP009"/>
    <x v="0"/>
    <n v="2"/>
    <n v="7247741"/>
    <x v="3"/>
    <n v="14495482"/>
  </r>
  <r>
    <s v="ORD0493"/>
    <x v="85"/>
    <s v="PRD005"/>
    <x v="3"/>
    <x v="0"/>
    <s v="SP010"/>
    <x v="2"/>
    <n v="4"/>
    <n v="5668554"/>
    <x v="4"/>
    <n v="22674216"/>
  </r>
  <r>
    <s v="ORD0494"/>
    <x v="60"/>
    <s v="PRD006"/>
    <x v="12"/>
    <x v="0"/>
    <s v="SP008"/>
    <x v="9"/>
    <n v="4"/>
    <n v="924528"/>
    <x v="4"/>
    <n v="3698112"/>
  </r>
  <r>
    <s v="ORD0495"/>
    <x v="18"/>
    <s v="PRD012"/>
    <x v="1"/>
    <x v="1"/>
    <s v="SP008"/>
    <x v="9"/>
    <n v="1"/>
    <n v="8490001"/>
    <x v="1"/>
    <n v="8490001"/>
  </r>
  <r>
    <s v="ORD0496"/>
    <x v="53"/>
    <s v="PRD010"/>
    <x v="14"/>
    <x v="0"/>
    <s v="SP001"/>
    <x v="8"/>
    <n v="5"/>
    <n v="9500789"/>
    <x v="3"/>
    <n v="47503945"/>
  </r>
  <r>
    <s v="ORD0497"/>
    <x v="51"/>
    <s v="PRD006"/>
    <x v="12"/>
    <x v="0"/>
    <s v="SP010"/>
    <x v="2"/>
    <n v="2"/>
    <n v="6950219"/>
    <x v="4"/>
    <n v="13900438"/>
  </r>
  <r>
    <s v="ORD0498"/>
    <x v="72"/>
    <s v="PRD008"/>
    <x v="17"/>
    <x v="2"/>
    <s v="SP005"/>
    <x v="1"/>
    <n v="3"/>
    <n v="2150824"/>
    <x v="0"/>
    <n v="6452472"/>
  </r>
  <r>
    <s v="ORD0499"/>
    <x v="40"/>
    <s v="PRD002"/>
    <x v="8"/>
    <x v="1"/>
    <s v="SP004"/>
    <x v="3"/>
    <n v="4"/>
    <n v="5765481"/>
    <x v="2"/>
    <n v="23061924"/>
  </r>
  <r>
    <s v="ORD0500"/>
    <x v="58"/>
    <s v="PRD012"/>
    <x v="1"/>
    <x v="1"/>
    <s v="SP002"/>
    <x v="7"/>
    <n v="4"/>
    <n v="7202692"/>
    <x v="1"/>
    <n v="28810768"/>
  </r>
  <r>
    <s v="ORD0501"/>
    <x v="73"/>
    <s v="PRD013"/>
    <x v="16"/>
    <x v="3"/>
    <s v="SP008"/>
    <x v="9"/>
    <n v="2"/>
    <n v="9027835"/>
    <x v="4"/>
    <n v="18055670"/>
  </r>
  <r>
    <s v="ORD0502"/>
    <x v="65"/>
    <s v="PRD007"/>
    <x v="11"/>
    <x v="0"/>
    <s v="SP003"/>
    <x v="6"/>
    <n v="5"/>
    <n v="2273055"/>
    <x v="0"/>
    <n v="11365275"/>
  </r>
  <r>
    <s v="ORD0503"/>
    <x v="88"/>
    <s v="PRD010"/>
    <x v="14"/>
    <x v="0"/>
    <s v="SP004"/>
    <x v="3"/>
    <n v="4"/>
    <n v="5692859"/>
    <x v="4"/>
    <n v="22771436"/>
  </r>
  <r>
    <s v="ORD0504"/>
    <x v="13"/>
    <s v="PRD013"/>
    <x v="16"/>
    <x v="3"/>
    <s v="SP007"/>
    <x v="5"/>
    <n v="2"/>
    <n v="9580745"/>
    <x v="4"/>
    <n v="19161490"/>
  </r>
  <r>
    <s v="ORD0505"/>
    <x v="42"/>
    <s v="PRD017"/>
    <x v="4"/>
    <x v="0"/>
    <s v="SP010"/>
    <x v="2"/>
    <n v="1"/>
    <n v="781854"/>
    <x v="3"/>
    <n v="781854"/>
  </r>
  <r>
    <s v="ORD0506"/>
    <x v="6"/>
    <s v="PRD014"/>
    <x v="7"/>
    <x v="0"/>
    <s v="SP009"/>
    <x v="0"/>
    <n v="5"/>
    <n v="7162314"/>
    <x v="3"/>
    <n v="35811570"/>
  </r>
  <r>
    <s v="ORD0507"/>
    <x v="44"/>
    <s v="PRD002"/>
    <x v="8"/>
    <x v="1"/>
    <s v="SP002"/>
    <x v="7"/>
    <n v="3"/>
    <n v="6330395"/>
    <x v="3"/>
    <n v="18991185"/>
  </r>
  <r>
    <s v="ORD0508"/>
    <x v="37"/>
    <s v="PRD011"/>
    <x v="9"/>
    <x v="2"/>
    <s v="SP003"/>
    <x v="6"/>
    <n v="4"/>
    <n v="9548935"/>
    <x v="0"/>
    <n v="38195740"/>
  </r>
  <r>
    <s v="ORD0509"/>
    <x v="41"/>
    <s v="PRD001"/>
    <x v="2"/>
    <x v="1"/>
    <s v="SP004"/>
    <x v="3"/>
    <n v="2"/>
    <n v="2157153"/>
    <x v="4"/>
    <n v="4314306"/>
  </r>
  <r>
    <s v="ORD0510"/>
    <x v="56"/>
    <s v="PRD019"/>
    <x v="10"/>
    <x v="1"/>
    <s v="SP010"/>
    <x v="2"/>
    <n v="1"/>
    <n v="7583610"/>
    <x v="2"/>
    <n v="7583610"/>
  </r>
  <r>
    <s v="ORD0511"/>
    <x v="51"/>
    <s v="PRD004"/>
    <x v="15"/>
    <x v="2"/>
    <s v="SP001"/>
    <x v="8"/>
    <n v="3"/>
    <n v="8342680"/>
    <x v="1"/>
    <n v="25028040"/>
  </r>
  <r>
    <s v="ORD0512"/>
    <x v="37"/>
    <s v="PRD019"/>
    <x v="10"/>
    <x v="1"/>
    <s v="SP007"/>
    <x v="5"/>
    <n v="2"/>
    <n v="2306684"/>
    <x v="3"/>
    <n v="4613368"/>
  </r>
  <r>
    <s v="ORD0513"/>
    <x v="50"/>
    <s v="PRD011"/>
    <x v="9"/>
    <x v="2"/>
    <s v="SP002"/>
    <x v="7"/>
    <n v="2"/>
    <n v="2309858"/>
    <x v="3"/>
    <n v="4619716"/>
  </r>
  <r>
    <s v="ORD0514"/>
    <x v="30"/>
    <s v="PRD008"/>
    <x v="17"/>
    <x v="2"/>
    <s v="SP005"/>
    <x v="1"/>
    <n v="3"/>
    <n v="979083"/>
    <x v="4"/>
    <n v="2937249"/>
  </r>
  <r>
    <s v="ORD0515"/>
    <x v="80"/>
    <s v="PRD011"/>
    <x v="9"/>
    <x v="2"/>
    <s v="SP001"/>
    <x v="8"/>
    <n v="1"/>
    <n v="2401740"/>
    <x v="4"/>
    <n v="2401740"/>
  </r>
  <r>
    <s v="ORD0516"/>
    <x v="20"/>
    <s v="PRD004"/>
    <x v="15"/>
    <x v="2"/>
    <s v="SP003"/>
    <x v="6"/>
    <n v="1"/>
    <n v="6148393"/>
    <x v="0"/>
    <n v="6148393"/>
  </r>
  <r>
    <s v="ORD0517"/>
    <x v="7"/>
    <s v="PRD017"/>
    <x v="4"/>
    <x v="0"/>
    <s v="SP002"/>
    <x v="7"/>
    <n v="5"/>
    <n v="6784725"/>
    <x v="0"/>
    <n v="33923625"/>
  </r>
  <r>
    <s v="ORD0518"/>
    <x v="58"/>
    <s v="PRD007"/>
    <x v="11"/>
    <x v="0"/>
    <s v="SP001"/>
    <x v="8"/>
    <n v="4"/>
    <n v="8252950"/>
    <x v="3"/>
    <n v="33011800"/>
  </r>
  <r>
    <s v="ORD0519"/>
    <x v="45"/>
    <s v="PRD008"/>
    <x v="17"/>
    <x v="2"/>
    <s v="SP007"/>
    <x v="5"/>
    <n v="3"/>
    <n v="7209914"/>
    <x v="4"/>
    <n v="21629742"/>
  </r>
  <r>
    <s v="ORD0520"/>
    <x v="21"/>
    <s v="PRD003"/>
    <x v="18"/>
    <x v="3"/>
    <s v="SP005"/>
    <x v="1"/>
    <n v="3"/>
    <n v="7895873"/>
    <x v="2"/>
    <n v="23687619"/>
  </r>
  <r>
    <s v="ORD0521"/>
    <x v="4"/>
    <s v="PRD002"/>
    <x v="8"/>
    <x v="1"/>
    <s v="SP001"/>
    <x v="8"/>
    <n v="3"/>
    <n v="5084946"/>
    <x v="1"/>
    <n v="15254838"/>
  </r>
  <r>
    <s v="ORD0522"/>
    <x v="45"/>
    <s v="PRD015"/>
    <x v="6"/>
    <x v="1"/>
    <s v="SP006"/>
    <x v="4"/>
    <n v="1"/>
    <n v="8843199"/>
    <x v="4"/>
    <n v="8843199"/>
  </r>
  <r>
    <s v="ORD0523"/>
    <x v="89"/>
    <s v="PRD005"/>
    <x v="3"/>
    <x v="0"/>
    <s v="SP005"/>
    <x v="1"/>
    <n v="4"/>
    <n v="4801400"/>
    <x v="4"/>
    <n v="19205600"/>
  </r>
  <r>
    <s v="ORD0524"/>
    <x v="31"/>
    <s v="PRD001"/>
    <x v="2"/>
    <x v="1"/>
    <s v="SP003"/>
    <x v="6"/>
    <n v="5"/>
    <n v="5141094"/>
    <x v="0"/>
    <n v="25705470"/>
  </r>
  <r>
    <s v="ORD0525"/>
    <x v="9"/>
    <s v="PRD004"/>
    <x v="15"/>
    <x v="2"/>
    <s v="SP007"/>
    <x v="5"/>
    <n v="2"/>
    <n v="3207184"/>
    <x v="1"/>
    <n v="6414368"/>
  </r>
  <r>
    <s v="ORD0526"/>
    <x v="16"/>
    <s v="PRD015"/>
    <x v="6"/>
    <x v="1"/>
    <s v="SP010"/>
    <x v="2"/>
    <n v="2"/>
    <n v="8373491"/>
    <x v="3"/>
    <n v="16746982"/>
  </r>
  <r>
    <s v="ORD0527"/>
    <x v="22"/>
    <s v="PRD020"/>
    <x v="13"/>
    <x v="2"/>
    <s v="SP009"/>
    <x v="0"/>
    <n v="3"/>
    <n v="4270771"/>
    <x v="4"/>
    <n v="12812313"/>
  </r>
  <r>
    <s v="ORD0528"/>
    <x v="45"/>
    <s v="PRD019"/>
    <x v="10"/>
    <x v="1"/>
    <s v="SP009"/>
    <x v="0"/>
    <n v="4"/>
    <n v="2040724"/>
    <x v="3"/>
    <n v="8162896"/>
  </r>
  <r>
    <s v="ORD0529"/>
    <x v="55"/>
    <s v="PRD003"/>
    <x v="18"/>
    <x v="3"/>
    <s v="SP009"/>
    <x v="0"/>
    <n v="1"/>
    <n v="6375293"/>
    <x v="4"/>
    <n v="6375293"/>
  </r>
  <r>
    <s v="ORD0530"/>
    <x v="9"/>
    <s v="PRD020"/>
    <x v="13"/>
    <x v="2"/>
    <s v="SP002"/>
    <x v="7"/>
    <n v="4"/>
    <n v="2465730"/>
    <x v="3"/>
    <n v="9862920"/>
  </r>
  <r>
    <s v="ORD0531"/>
    <x v="66"/>
    <s v="PRD011"/>
    <x v="9"/>
    <x v="2"/>
    <s v="SP003"/>
    <x v="6"/>
    <n v="4"/>
    <n v="7843728"/>
    <x v="1"/>
    <n v="31374912"/>
  </r>
  <r>
    <s v="ORD0532"/>
    <x v="26"/>
    <s v="PRD017"/>
    <x v="4"/>
    <x v="0"/>
    <s v="SP007"/>
    <x v="5"/>
    <n v="1"/>
    <n v="9564281"/>
    <x v="0"/>
    <n v="9564281"/>
  </r>
  <r>
    <s v="ORD0533"/>
    <x v="67"/>
    <s v="PRD013"/>
    <x v="16"/>
    <x v="3"/>
    <s v="SP005"/>
    <x v="1"/>
    <n v="3"/>
    <n v="7597037"/>
    <x v="1"/>
    <n v="22791111"/>
  </r>
  <r>
    <s v="ORD0534"/>
    <x v="65"/>
    <s v="PRD011"/>
    <x v="9"/>
    <x v="2"/>
    <s v="SP002"/>
    <x v="7"/>
    <n v="4"/>
    <n v="4562224"/>
    <x v="2"/>
    <n v="18248896"/>
  </r>
  <r>
    <s v="ORD0535"/>
    <x v="29"/>
    <s v="PRD002"/>
    <x v="8"/>
    <x v="1"/>
    <s v="SP003"/>
    <x v="6"/>
    <n v="2"/>
    <n v="1594316"/>
    <x v="0"/>
    <n v="3188632"/>
  </r>
  <r>
    <s v="ORD0536"/>
    <x v="73"/>
    <s v="PRD009"/>
    <x v="19"/>
    <x v="1"/>
    <s v="SP010"/>
    <x v="2"/>
    <n v="1"/>
    <n v="4800915"/>
    <x v="1"/>
    <n v="4800915"/>
  </r>
  <r>
    <s v="ORD0537"/>
    <x v="66"/>
    <s v="PRD002"/>
    <x v="8"/>
    <x v="1"/>
    <s v="SP006"/>
    <x v="4"/>
    <n v="5"/>
    <n v="7260403"/>
    <x v="2"/>
    <n v="36302015"/>
  </r>
  <r>
    <s v="ORD0538"/>
    <x v="21"/>
    <s v="PRD009"/>
    <x v="19"/>
    <x v="1"/>
    <s v="SP007"/>
    <x v="5"/>
    <n v="3"/>
    <n v="7120241"/>
    <x v="4"/>
    <n v="21360723"/>
  </r>
  <r>
    <s v="ORD0539"/>
    <x v="14"/>
    <s v="PRD009"/>
    <x v="19"/>
    <x v="1"/>
    <s v="SP009"/>
    <x v="0"/>
    <n v="1"/>
    <n v="2136675"/>
    <x v="4"/>
    <n v="2136675"/>
  </r>
  <r>
    <s v="ORD0540"/>
    <x v="81"/>
    <s v="PRD008"/>
    <x v="17"/>
    <x v="2"/>
    <s v="SP001"/>
    <x v="8"/>
    <n v="5"/>
    <n v="9595281"/>
    <x v="3"/>
    <n v="47976405"/>
  </r>
  <r>
    <s v="ORD0541"/>
    <x v="26"/>
    <s v="PRD017"/>
    <x v="4"/>
    <x v="0"/>
    <s v="SP007"/>
    <x v="5"/>
    <n v="5"/>
    <n v="1301849"/>
    <x v="0"/>
    <n v="6509245"/>
  </r>
  <r>
    <s v="ORD0542"/>
    <x v="38"/>
    <s v="PRD001"/>
    <x v="2"/>
    <x v="1"/>
    <s v="SP008"/>
    <x v="9"/>
    <n v="4"/>
    <n v="1661068"/>
    <x v="4"/>
    <n v="6644272"/>
  </r>
  <r>
    <s v="ORD0543"/>
    <x v="21"/>
    <s v="PRD011"/>
    <x v="9"/>
    <x v="2"/>
    <s v="SP003"/>
    <x v="6"/>
    <n v="4"/>
    <n v="7870131"/>
    <x v="0"/>
    <n v="31480524"/>
  </r>
  <r>
    <s v="ORD0544"/>
    <x v="68"/>
    <s v="PRD008"/>
    <x v="17"/>
    <x v="2"/>
    <s v="SP004"/>
    <x v="3"/>
    <n v="4"/>
    <n v="1535891"/>
    <x v="4"/>
    <n v="6143564"/>
  </r>
  <r>
    <s v="ORD0545"/>
    <x v="73"/>
    <s v="PRD010"/>
    <x v="14"/>
    <x v="0"/>
    <s v="SP010"/>
    <x v="2"/>
    <n v="1"/>
    <n v="1253494"/>
    <x v="3"/>
    <n v="1253494"/>
  </r>
  <r>
    <s v="ORD0546"/>
    <x v="23"/>
    <s v="PRD007"/>
    <x v="11"/>
    <x v="0"/>
    <s v="SP006"/>
    <x v="4"/>
    <n v="1"/>
    <n v="9311785"/>
    <x v="1"/>
    <n v="9311785"/>
  </r>
  <r>
    <s v="ORD0547"/>
    <x v="79"/>
    <s v="PRD003"/>
    <x v="18"/>
    <x v="3"/>
    <s v="SP010"/>
    <x v="2"/>
    <n v="3"/>
    <n v="9531370"/>
    <x v="3"/>
    <n v="28594110"/>
  </r>
  <r>
    <s v="ORD0548"/>
    <x v="22"/>
    <s v="PRD003"/>
    <x v="18"/>
    <x v="3"/>
    <s v="SP007"/>
    <x v="5"/>
    <n v="4"/>
    <n v="8111432"/>
    <x v="2"/>
    <n v="32445728"/>
  </r>
  <r>
    <s v="ORD0549"/>
    <x v="65"/>
    <s v="PRD018"/>
    <x v="0"/>
    <x v="0"/>
    <s v="SP004"/>
    <x v="3"/>
    <n v="5"/>
    <n v="9656484"/>
    <x v="4"/>
    <n v="48282420"/>
  </r>
  <r>
    <s v="ORD0550"/>
    <x v="3"/>
    <s v="PRD005"/>
    <x v="3"/>
    <x v="0"/>
    <s v="SP008"/>
    <x v="9"/>
    <n v="2"/>
    <n v="4204697"/>
    <x v="2"/>
    <n v="8409394"/>
  </r>
  <r>
    <s v="ORD0551"/>
    <x v="79"/>
    <s v="PRD012"/>
    <x v="1"/>
    <x v="1"/>
    <s v="SP005"/>
    <x v="1"/>
    <n v="3"/>
    <n v="5777420"/>
    <x v="2"/>
    <n v="17332260"/>
  </r>
  <r>
    <s v="ORD0552"/>
    <x v="19"/>
    <s v="PRD012"/>
    <x v="1"/>
    <x v="1"/>
    <s v="SP001"/>
    <x v="8"/>
    <n v="1"/>
    <n v="5827580"/>
    <x v="0"/>
    <n v="5827580"/>
  </r>
  <r>
    <s v="ORD0553"/>
    <x v="36"/>
    <s v="PRD019"/>
    <x v="10"/>
    <x v="1"/>
    <s v="SP004"/>
    <x v="3"/>
    <n v="3"/>
    <n v="7772003"/>
    <x v="4"/>
    <n v="23316009"/>
  </r>
  <r>
    <s v="ORD0554"/>
    <x v="39"/>
    <s v="PRD006"/>
    <x v="12"/>
    <x v="0"/>
    <s v="SP003"/>
    <x v="6"/>
    <n v="3"/>
    <n v="2260511"/>
    <x v="2"/>
    <n v="6781533"/>
  </r>
  <r>
    <s v="ORD0555"/>
    <x v="64"/>
    <s v="PRD002"/>
    <x v="8"/>
    <x v="1"/>
    <s v="SP009"/>
    <x v="0"/>
    <n v="3"/>
    <n v="4041815"/>
    <x v="1"/>
    <n v="12125445"/>
  </r>
  <r>
    <s v="ORD0556"/>
    <x v="43"/>
    <s v="PRD012"/>
    <x v="1"/>
    <x v="1"/>
    <s v="SP008"/>
    <x v="9"/>
    <n v="3"/>
    <n v="8934610"/>
    <x v="2"/>
    <n v="26803830"/>
  </r>
  <r>
    <s v="ORD0557"/>
    <x v="0"/>
    <s v="PRD019"/>
    <x v="10"/>
    <x v="1"/>
    <s v="SP001"/>
    <x v="8"/>
    <n v="2"/>
    <n v="7889844"/>
    <x v="1"/>
    <n v="15779688"/>
  </r>
  <r>
    <s v="ORD0558"/>
    <x v="5"/>
    <s v="PRD005"/>
    <x v="3"/>
    <x v="0"/>
    <s v="SP006"/>
    <x v="4"/>
    <n v="4"/>
    <n v="5110146"/>
    <x v="0"/>
    <n v="20440584"/>
  </r>
  <r>
    <s v="ORD0559"/>
    <x v="83"/>
    <s v="PRD012"/>
    <x v="1"/>
    <x v="1"/>
    <s v="SP009"/>
    <x v="0"/>
    <n v="5"/>
    <n v="9603947"/>
    <x v="2"/>
    <n v="48019735"/>
  </r>
  <r>
    <s v="ORD0560"/>
    <x v="82"/>
    <s v="PRD017"/>
    <x v="4"/>
    <x v="0"/>
    <s v="SP007"/>
    <x v="5"/>
    <n v="3"/>
    <n v="4639289"/>
    <x v="3"/>
    <n v="13917867"/>
  </r>
  <r>
    <s v="ORD0561"/>
    <x v="65"/>
    <s v="PRD017"/>
    <x v="4"/>
    <x v="0"/>
    <s v="SP004"/>
    <x v="3"/>
    <n v="3"/>
    <n v="5851826"/>
    <x v="0"/>
    <n v="17555478"/>
  </r>
  <r>
    <s v="ORD0562"/>
    <x v="87"/>
    <s v="PRD010"/>
    <x v="14"/>
    <x v="0"/>
    <s v="SP001"/>
    <x v="8"/>
    <n v="3"/>
    <n v="6890459"/>
    <x v="1"/>
    <n v="20671377"/>
  </r>
  <r>
    <s v="ORD0563"/>
    <x v="0"/>
    <s v="PRD017"/>
    <x v="4"/>
    <x v="0"/>
    <s v="SP002"/>
    <x v="7"/>
    <n v="4"/>
    <n v="2284006"/>
    <x v="0"/>
    <n v="9136024"/>
  </r>
  <r>
    <s v="ORD0564"/>
    <x v="54"/>
    <s v="PRD015"/>
    <x v="6"/>
    <x v="1"/>
    <s v="SP005"/>
    <x v="1"/>
    <n v="1"/>
    <n v="6572310"/>
    <x v="2"/>
    <n v="6572310"/>
  </r>
  <r>
    <s v="ORD0565"/>
    <x v="12"/>
    <s v="PRD012"/>
    <x v="1"/>
    <x v="1"/>
    <s v="SP005"/>
    <x v="1"/>
    <n v="1"/>
    <n v="5413478"/>
    <x v="4"/>
    <n v="5413478"/>
  </r>
  <r>
    <s v="ORD0566"/>
    <x v="66"/>
    <s v="PRD016"/>
    <x v="5"/>
    <x v="0"/>
    <s v="SP008"/>
    <x v="9"/>
    <n v="2"/>
    <n v="9517497"/>
    <x v="4"/>
    <n v="19034994"/>
  </r>
  <r>
    <s v="ORD0567"/>
    <x v="83"/>
    <s v="PRD019"/>
    <x v="10"/>
    <x v="1"/>
    <s v="SP006"/>
    <x v="4"/>
    <n v="1"/>
    <n v="8803143"/>
    <x v="1"/>
    <n v="8803143"/>
  </r>
  <r>
    <s v="ORD0568"/>
    <x v="76"/>
    <s v="PRD008"/>
    <x v="17"/>
    <x v="2"/>
    <s v="SP008"/>
    <x v="9"/>
    <n v="3"/>
    <n v="6853300"/>
    <x v="1"/>
    <n v="20559900"/>
  </r>
  <r>
    <s v="ORD0569"/>
    <x v="32"/>
    <s v="PRD017"/>
    <x v="4"/>
    <x v="0"/>
    <s v="SP002"/>
    <x v="7"/>
    <n v="3"/>
    <n v="6468333"/>
    <x v="4"/>
    <n v="19404999"/>
  </r>
  <r>
    <s v="ORD0570"/>
    <x v="12"/>
    <s v="PRD005"/>
    <x v="3"/>
    <x v="0"/>
    <s v="SP003"/>
    <x v="6"/>
    <n v="3"/>
    <n v="9814387"/>
    <x v="1"/>
    <n v="29443161"/>
  </r>
  <r>
    <s v="ORD0571"/>
    <x v="24"/>
    <s v="PRD016"/>
    <x v="5"/>
    <x v="0"/>
    <s v="SP006"/>
    <x v="4"/>
    <n v="2"/>
    <n v="6710958"/>
    <x v="0"/>
    <n v="13421916"/>
  </r>
  <r>
    <s v="ORD0572"/>
    <x v="20"/>
    <s v="PRD006"/>
    <x v="12"/>
    <x v="0"/>
    <s v="SP010"/>
    <x v="2"/>
    <n v="3"/>
    <n v="7101457"/>
    <x v="3"/>
    <n v="21304371"/>
  </r>
  <r>
    <s v="ORD0573"/>
    <x v="32"/>
    <s v="PRD008"/>
    <x v="17"/>
    <x v="2"/>
    <s v="SP003"/>
    <x v="6"/>
    <n v="1"/>
    <n v="7179155"/>
    <x v="3"/>
    <n v="7179155"/>
  </r>
  <r>
    <s v="ORD0574"/>
    <x v="35"/>
    <s v="PRD018"/>
    <x v="0"/>
    <x v="0"/>
    <s v="SP006"/>
    <x v="4"/>
    <n v="4"/>
    <n v="6237580"/>
    <x v="0"/>
    <n v="24950320"/>
  </r>
  <r>
    <s v="ORD0575"/>
    <x v="63"/>
    <s v="PRD012"/>
    <x v="1"/>
    <x v="1"/>
    <s v="SP006"/>
    <x v="4"/>
    <n v="4"/>
    <n v="6025724"/>
    <x v="3"/>
    <n v="24102896"/>
  </r>
  <r>
    <s v="ORD0576"/>
    <x v="42"/>
    <s v="PRD015"/>
    <x v="6"/>
    <x v="1"/>
    <s v="SP002"/>
    <x v="7"/>
    <n v="5"/>
    <n v="6525095"/>
    <x v="2"/>
    <n v="32625475"/>
  </r>
  <r>
    <s v="ORD0577"/>
    <x v="6"/>
    <s v="PRD009"/>
    <x v="19"/>
    <x v="1"/>
    <s v="SP007"/>
    <x v="5"/>
    <n v="1"/>
    <n v="725391"/>
    <x v="0"/>
    <n v="725391"/>
  </r>
  <r>
    <s v="ORD0578"/>
    <x v="7"/>
    <s v="PRD013"/>
    <x v="16"/>
    <x v="3"/>
    <s v="SP002"/>
    <x v="7"/>
    <n v="3"/>
    <n v="7198541"/>
    <x v="1"/>
    <n v="21595623"/>
  </r>
  <r>
    <s v="ORD0579"/>
    <x v="33"/>
    <s v="PRD015"/>
    <x v="6"/>
    <x v="1"/>
    <s v="SP006"/>
    <x v="4"/>
    <n v="4"/>
    <n v="691387"/>
    <x v="0"/>
    <n v="2765548"/>
  </r>
  <r>
    <s v="ORD0580"/>
    <x v="19"/>
    <s v="PRD010"/>
    <x v="14"/>
    <x v="0"/>
    <s v="SP001"/>
    <x v="8"/>
    <n v="1"/>
    <n v="4132632"/>
    <x v="4"/>
    <n v="4132632"/>
  </r>
  <r>
    <s v="ORD0581"/>
    <x v="36"/>
    <s v="PRD016"/>
    <x v="5"/>
    <x v="0"/>
    <s v="SP003"/>
    <x v="6"/>
    <n v="4"/>
    <n v="5108474"/>
    <x v="1"/>
    <n v="20433896"/>
  </r>
  <r>
    <s v="ORD0582"/>
    <x v="51"/>
    <s v="PRD007"/>
    <x v="11"/>
    <x v="0"/>
    <s v="SP002"/>
    <x v="7"/>
    <n v="3"/>
    <n v="3035394"/>
    <x v="4"/>
    <n v="9106182"/>
  </r>
  <r>
    <s v="ORD0583"/>
    <x v="20"/>
    <s v="PRD017"/>
    <x v="4"/>
    <x v="0"/>
    <s v="SP007"/>
    <x v="5"/>
    <n v="4"/>
    <n v="6096526"/>
    <x v="1"/>
    <n v="24386104"/>
  </r>
  <r>
    <s v="ORD0584"/>
    <x v="81"/>
    <s v="PRD007"/>
    <x v="11"/>
    <x v="0"/>
    <s v="SP004"/>
    <x v="3"/>
    <n v="5"/>
    <n v="3791070"/>
    <x v="3"/>
    <n v="18955350"/>
  </r>
  <r>
    <s v="ORD0585"/>
    <x v="30"/>
    <s v="PRD014"/>
    <x v="7"/>
    <x v="0"/>
    <s v="SP008"/>
    <x v="9"/>
    <n v="5"/>
    <n v="1186268"/>
    <x v="0"/>
    <n v="5931340"/>
  </r>
  <r>
    <s v="ORD0586"/>
    <x v="88"/>
    <s v="PRD015"/>
    <x v="6"/>
    <x v="1"/>
    <s v="SP006"/>
    <x v="4"/>
    <n v="4"/>
    <n v="1301955"/>
    <x v="2"/>
    <n v="5207820"/>
  </r>
  <r>
    <s v="ORD0587"/>
    <x v="73"/>
    <s v="PRD007"/>
    <x v="11"/>
    <x v="0"/>
    <s v="SP010"/>
    <x v="2"/>
    <n v="1"/>
    <n v="9999617"/>
    <x v="1"/>
    <n v="9999617"/>
  </r>
  <r>
    <s v="ORD0588"/>
    <x v="53"/>
    <s v="PRD009"/>
    <x v="19"/>
    <x v="1"/>
    <s v="SP004"/>
    <x v="3"/>
    <n v="1"/>
    <n v="2513148"/>
    <x v="1"/>
    <n v="2513148"/>
  </r>
  <r>
    <s v="ORD0589"/>
    <x v="24"/>
    <s v="PRD019"/>
    <x v="10"/>
    <x v="1"/>
    <s v="SP005"/>
    <x v="1"/>
    <n v="1"/>
    <n v="7335735"/>
    <x v="4"/>
    <n v="7335735"/>
  </r>
  <r>
    <s v="ORD0590"/>
    <x v="36"/>
    <s v="PRD016"/>
    <x v="5"/>
    <x v="0"/>
    <s v="SP009"/>
    <x v="0"/>
    <n v="4"/>
    <n v="4967223"/>
    <x v="3"/>
    <n v="19868892"/>
  </r>
  <r>
    <s v="ORD0591"/>
    <x v="46"/>
    <s v="PRD008"/>
    <x v="17"/>
    <x v="2"/>
    <s v="SP007"/>
    <x v="5"/>
    <n v="1"/>
    <n v="2944291"/>
    <x v="4"/>
    <n v="2944291"/>
  </r>
  <r>
    <s v="ORD0592"/>
    <x v="69"/>
    <s v="PRD018"/>
    <x v="0"/>
    <x v="0"/>
    <s v="SP010"/>
    <x v="2"/>
    <n v="3"/>
    <n v="647745"/>
    <x v="4"/>
    <n v="1943235"/>
  </r>
  <r>
    <s v="ORD0593"/>
    <x v="75"/>
    <s v="PRD018"/>
    <x v="0"/>
    <x v="0"/>
    <s v="SP009"/>
    <x v="0"/>
    <n v="5"/>
    <n v="4292824"/>
    <x v="3"/>
    <n v="21464120"/>
  </r>
  <r>
    <s v="ORD0594"/>
    <x v="63"/>
    <s v="PRD020"/>
    <x v="13"/>
    <x v="2"/>
    <s v="SP007"/>
    <x v="5"/>
    <n v="3"/>
    <n v="637686"/>
    <x v="2"/>
    <n v="1913058"/>
  </r>
  <r>
    <s v="ORD0595"/>
    <x v="58"/>
    <s v="PRD007"/>
    <x v="11"/>
    <x v="0"/>
    <s v="SP001"/>
    <x v="8"/>
    <n v="1"/>
    <n v="5750295"/>
    <x v="4"/>
    <n v="5750295"/>
  </r>
  <r>
    <s v="ORD0596"/>
    <x v="67"/>
    <s v="PRD003"/>
    <x v="18"/>
    <x v="3"/>
    <s v="SP008"/>
    <x v="9"/>
    <n v="3"/>
    <n v="4651923"/>
    <x v="4"/>
    <n v="13955769"/>
  </r>
  <r>
    <s v="ORD0597"/>
    <x v="15"/>
    <s v="PRD018"/>
    <x v="0"/>
    <x v="0"/>
    <s v="SP004"/>
    <x v="3"/>
    <n v="1"/>
    <n v="6179980"/>
    <x v="1"/>
    <n v="6179980"/>
  </r>
  <r>
    <s v="ORD0598"/>
    <x v="5"/>
    <s v="PRD010"/>
    <x v="14"/>
    <x v="0"/>
    <s v="SP003"/>
    <x v="6"/>
    <n v="4"/>
    <n v="5649534"/>
    <x v="3"/>
    <n v="22598136"/>
  </r>
  <r>
    <s v="ORD0599"/>
    <x v="41"/>
    <s v="PRD007"/>
    <x v="11"/>
    <x v="0"/>
    <s v="SP007"/>
    <x v="5"/>
    <n v="3"/>
    <n v="3814344"/>
    <x v="0"/>
    <n v="11443032"/>
  </r>
  <r>
    <s v="ORD0600"/>
    <x v="60"/>
    <s v="PRD017"/>
    <x v="4"/>
    <x v="0"/>
    <s v="SP003"/>
    <x v="6"/>
    <n v="4"/>
    <n v="549976"/>
    <x v="2"/>
    <n v="2199904"/>
  </r>
  <r>
    <s v="ORD0601"/>
    <x v="68"/>
    <s v="PRD014"/>
    <x v="7"/>
    <x v="0"/>
    <s v="SP008"/>
    <x v="9"/>
    <n v="4"/>
    <n v="3022620"/>
    <x v="2"/>
    <n v="12090480"/>
  </r>
  <r>
    <s v="ORD0602"/>
    <x v="81"/>
    <s v="PRD003"/>
    <x v="18"/>
    <x v="3"/>
    <s v="SP006"/>
    <x v="4"/>
    <n v="2"/>
    <n v="2527320"/>
    <x v="3"/>
    <n v="5054640"/>
  </r>
  <r>
    <s v="ORD0603"/>
    <x v="39"/>
    <s v="PRD012"/>
    <x v="1"/>
    <x v="1"/>
    <s v="SP005"/>
    <x v="1"/>
    <n v="1"/>
    <n v="2312105"/>
    <x v="1"/>
    <n v="2312105"/>
  </r>
  <r>
    <s v="ORD0604"/>
    <x v="21"/>
    <s v="PRD013"/>
    <x v="16"/>
    <x v="3"/>
    <s v="SP004"/>
    <x v="3"/>
    <n v="5"/>
    <n v="6261703"/>
    <x v="1"/>
    <n v="31308515"/>
  </r>
  <r>
    <s v="ORD0605"/>
    <x v="59"/>
    <s v="PRD002"/>
    <x v="8"/>
    <x v="1"/>
    <s v="SP008"/>
    <x v="9"/>
    <n v="1"/>
    <n v="2447238"/>
    <x v="3"/>
    <n v="2447238"/>
  </r>
  <r>
    <s v="ORD0606"/>
    <x v="34"/>
    <s v="PRD003"/>
    <x v="18"/>
    <x v="3"/>
    <s v="SP008"/>
    <x v="9"/>
    <n v="5"/>
    <n v="6830034"/>
    <x v="1"/>
    <n v="34150170"/>
  </r>
  <r>
    <s v="ORD0607"/>
    <x v="45"/>
    <s v="PRD005"/>
    <x v="3"/>
    <x v="0"/>
    <s v="SP001"/>
    <x v="8"/>
    <n v="1"/>
    <n v="5309045"/>
    <x v="2"/>
    <n v="5309045"/>
  </r>
  <r>
    <s v="ORD0608"/>
    <x v="77"/>
    <s v="PRD011"/>
    <x v="9"/>
    <x v="2"/>
    <s v="SP009"/>
    <x v="0"/>
    <n v="4"/>
    <n v="9097467"/>
    <x v="2"/>
    <n v="36389868"/>
  </r>
  <r>
    <s v="ORD0609"/>
    <x v="86"/>
    <s v="PRD008"/>
    <x v="17"/>
    <x v="2"/>
    <s v="SP005"/>
    <x v="1"/>
    <n v="3"/>
    <n v="6902891"/>
    <x v="0"/>
    <n v="20708673"/>
  </r>
  <r>
    <s v="ORD0610"/>
    <x v="79"/>
    <s v="PRD012"/>
    <x v="1"/>
    <x v="1"/>
    <s v="SP004"/>
    <x v="3"/>
    <n v="3"/>
    <n v="7531845"/>
    <x v="3"/>
    <n v="22595535"/>
  </r>
  <r>
    <s v="ORD0611"/>
    <x v="3"/>
    <s v="PRD007"/>
    <x v="11"/>
    <x v="0"/>
    <s v="SP006"/>
    <x v="4"/>
    <n v="2"/>
    <n v="5894418"/>
    <x v="4"/>
    <n v="11788836"/>
  </r>
  <r>
    <s v="ORD0612"/>
    <x v="48"/>
    <s v="PRD015"/>
    <x v="6"/>
    <x v="1"/>
    <s v="SP006"/>
    <x v="4"/>
    <n v="5"/>
    <n v="545475"/>
    <x v="4"/>
    <n v="2727375"/>
  </r>
  <r>
    <s v="ORD0613"/>
    <x v="32"/>
    <s v="PRD017"/>
    <x v="4"/>
    <x v="0"/>
    <s v="SP002"/>
    <x v="7"/>
    <n v="5"/>
    <n v="8580552"/>
    <x v="0"/>
    <n v="42902760"/>
  </r>
  <r>
    <s v="ORD0614"/>
    <x v="51"/>
    <s v="PRD004"/>
    <x v="15"/>
    <x v="2"/>
    <s v="SP008"/>
    <x v="9"/>
    <n v="5"/>
    <n v="3803364"/>
    <x v="0"/>
    <n v="19016820"/>
  </r>
  <r>
    <s v="ORD0615"/>
    <x v="37"/>
    <s v="PRD013"/>
    <x v="16"/>
    <x v="3"/>
    <s v="SP007"/>
    <x v="5"/>
    <n v="4"/>
    <n v="5896364"/>
    <x v="1"/>
    <n v="23585456"/>
  </r>
  <r>
    <s v="ORD0616"/>
    <x v="79"/>
    <s v="PRD018"/>
    <x v="0"/>
    <x v="0"/>
    <s v="SP001"/>
    <x v="8"/>
    <n v="5"/>
    <n v="3739254"/>
    <x v="0"/>
    <n v="18696270"/>
  </r>
  <r>
    <s v="ORD0617"/>
    <x v="32"/>
    <s v="PRD001"/>
    <x v="2"/>
    <x v="1"/>
    <s v="SP005"/>
    <x v="1"/>
    <n v="3"/>
    <n v="1599577"/>
    <x v="0"/>
    <n v="4798731"/>
  </r>
  <r>
    <s v="ORD0618"/>
    <x v="85"/>
    <s v="PRD016"/>
    <x v="5"/>
    <x v="0"/>
    <s v="SP006"/>
    <x v="4"/>
    <n v="4"/>
    <n v="9732689"/>
    <x v="4"/>
    <n v="38930756"/>
  </r>
  <r>
    <s v="ORD0619"/>
    <x v="59"/>
    <s v="PRD013"/>
    <x v="16"/>
    <x v="3"/>
    <s v="SP004"/>
    <x v="3"/>
    <n v="1"/>
    <n v="6983485"/>
    <x v="1"/>
    <n v="6983485"/>
  </r>
  <r>
    <s v="ORD0620"/>
    <x v="73"/>
    <s v="PRD010"/>
    <x v="14"/>
    <x v="0"/>
    <s v="SP002"/>
    <x v="7"/>
    <n v="5"/>
    <n v="5123037"/>
    <x v="0"/>
    <n v="25615185"/>
  </r>
  <r>
    <s v="ORD0621"/>
    <x v="20"/>
    <s v="PRD012"/>
    <x v="1"/>
    <x v="1"/>
    <s v="SP004"/>
    <x v="3"/>
    <n v="5"/>
    <n v="7459972"/>
    <x v="0"/>
    <n v="37299860"/>
  </r>
  <r>
    <s v="ORD0622"/>
    <x v="84"/>
    <s v="PRD002"/>
    <x v="8"/>
    <x v="1"/>
    <s v="SP001"/>
    <x v="8"/>
    <n v="1"/>
    <n v="7732024"/>
    <x v="1"/>
    <n v="7732024"/>
  </r>
  <r>
    <s v="ORD0623"/>
    <x v="2"/>
    <s v="PRD003"/>
    <x v="18"/>
    <x v="3"/>
    <s v="SP007"/>
    <x v="5"/>
    <n v="5"/>
    <n v="2102970"/>
    <x v="3"/>
    <n v="10514850"/>
  </r>
  <r>
    <s v="ORD0624"/>
    <x v="3"/>
    <s v="PRD010"/>
    <x v="14"/>
    <x v="0"/>
    <s v="SP002"/>
    <x v="7"/>
    <n v="1"/>
    <n v="8691922"/>
    <x v="1"/>
    <n v="8691922"/>
  </r>
  <r>
    <s v="ORD0625"/>
    <x v="32"/>
    <s v="PRD002"/>
    <x v="8"/>
    <x v="1"/>
    <s v="SP002"/>
    <x v="7"/>
    <n v="4"/>
    <n v="8774125"/>
    <x v="4"/>
    <n v="35096500"/>
  </r>
  <r>
    <s v="ORD0626"/>
    <x v="61"/>
    <s v="PRD013"/>
    <x v="16"/>
    <x v="3"/>
    <s v="SP009"/>
    <x v="0"/>
    <n v="3"/>
    <n v="2031064"/>
    <x v="3"/>
    <n v="6093192"/>
  </r>
  <r>
    <s v="ORD0627"/>
    <x v="10"/>
    <s v="PRD013"/>
    <x v="16"/>
    <x v="3"/>
    <s v="SP005"/>
    <x v="1"/>
    <n v="1"/>
    <n v="4911887"/>
    <x v="2"/>
    <n v="4911887"/>
  </r>
  <r>
    <s v="ORD0628"/>
    <x v="71"/>
    <s v="PRD018"/>
    <x v="0"/>
    <x v="0"/>
    <s v="SP002"/>
    <x v="7"/>
    <n v="2"/>
    <n v="9115797"/>
    <x v="1"/>
    <n v="18231594"/>
  </r>
  <r>
    <s v="ORD0629"/>
    <x v="26"/>
    <s v="PRD003"/>
    <x v="18"/>
    <x v="3"/>
    <s v="SP009"/>
    <x v="0"/>
    <n v="1"/>
    <n v="2576198"/>
    <x v="4"/>
    <n v="2576198"/>
  </r>
  <r>
    <s v="ORD0630"/>
    <x v="49"/>
    <s v="PRD007"/>
    <x v="11"/>
    <x v="0"/>
    <s v="SP009"/>
    <x v="0"/>
    <n v="5"/>
    <n v="7966511"/>
    <x v="3"/>
    <n v="39832555"/>
  </r>
  <r>
    <s v="ORD0631"/>
    <x v="87"/>
    <s v="PRD014"/>
    <x v="7"/>
    <x v="0"/>
    <s v="SP001"/>
    <x v="8"/>
    <n v="4"/>
    <n v="1968919"/>
    <x v="1"/>
    <n v="7875676"/>
  </r>
  <r>
    <s v="ORD0632"/>
    <x v="78"/>
    <s v="PRD020"/>
    <x v="13"/>
    <x v="2"/>
    <s v="SP003"/>
    <x v="6"/>
    <n v="4"/>
    <n v="3781941"/>
    <x v="0"/>
    <n v="15127764"/>
  </r>
  <r>
    <s v="ORD0633"/>
    <x v="18"/>
    <s v="PRD017"/>
    <x v="4"/>
    <x v="0"/>
    <s v="SP004"/>
    <x v="3"/>
    <n v="1"/>
    <n v="3910580"/>
    <x v="1"/>
    <n v="3910580"/>
  </r>
  <r>
    <s v="ORD0634"/>
    <x v="15"/>
    <s v="PRD012"/>
    <x v="1"/>
    <x v="1"/>
    <s v="SP007"/>
    <x v="5"/>
    <n v="3"/>
    <n v="5499111"/>
    <x v="2"/>
    <n v="16497333"/>
  </r>
  <r>
    <s v="ORD0635"/>
    <x v="47"/>
    <s v="PRD016"/>
    <x v="5"/>
    <x v="0"/>
    <s v="SP010"/>
    <x v="2"/>
    <n v="2"/>
    <n v="4185104"/>
    <x v="1"/>
    <n v="8370208"/>
  </r>
  <r>
    <s v="ORD0636"/>
    <x v="20"/>
    <s v="PRD012"/>
    <x v="1"/>
    <x v="1"/>
    <s v="SP004"/>
    <x v="3"/>
    <n v="4"/>
    <n v="8159791"/>
    <x v="3"/>
    <n v="32639164"/>
  </r>
  <r>
    <s v="ORD0637"/>
    <x v="40"/>
    <s v="PRD015"/>
    <x v="6"/>
    <x v="1"/>
    <s v="SP002"/>
    <x v="7"/>
    <n v="5"/>
    <n v="1920858"/>
    <x v="3"/>
    <n v="9604290"/>
  </r>
  <r>
    <s v="ORD0638"/>
    <x v="59"/>
    <s v="PRD010"/>
    <x v="14"/>
    <x v="0"/>
    <s v="SP007"/>
    <x v="5"/>
    <n v="5"/>
    <n v="2248982"/>
    <x v="1"/>
    <n v="11244910"/>
  </r>
  <r>
    <s v="ORD0639"/>
    <x v="74"/>
    <s v="PRD007"/>
    <x v="11"/>
    <x v="0"/>
    <s v="SP006"/>
    <x v="4"/>
    <n v="3"/>
    <n v="7063614"/>
    <x v="3"/>
    <n v="21190842"/>
  </r>
  <r>
    <s v="ORD0640"/>
    <x v="59"/>
    <s v="PRD020"/>
    <x v="13"/>
    <x v="2"/>
    <s v="SP003"/>
    <x v="6"/>
    <n v="4"/>
    <n v="5396799"/>
    <x v="0"/>
    <n v="21587196"/>
  </r>
  <r>
    <s v="ORD0641"/>
    <x v="3"/>
    <s v="PRD005"/>
    <x v="3"/>
    <x v="0"/>
    <s v="SP006"/>
    <x v="4"/>
    <n v="1"/>
    <n v="8966685"/>
    <x v="1"/>
    <n v="8966685"/>
  </r>
  <r>
    <s v="ORD0642"/>
    <x v="27"/>
    <s v="PRD001"/>
    <x v="2"/>
    <x v="1"/>
    <s v="SP006"/>
    <x v="4"/>
    <n v="5"/>
    <n v="7979816"/>
    <x v="0"/>
    <n v="39899080"/>
  </r>
  <r>
    <s v="ORD0643"/>
    <x v="4"/>
    <s v="PRD017"/>
    <x v="4"/>
    <x v="0"/>
    <s v="SP005"/>
    <x v="1"/>
    <n v="3"/>
    <n v="6507509"/>
    <x v="0"/>
    <n v="19522527"/>
  </r>
  <r>
    <s v="ORD0644"/>
    <x v="25"/>
    <s v="PRD003"/>
    <x v="18"/>
    <x v="3"/>
    <s v="SP004"/>
    <x v="3"/>
    <n v="4"/>
    <n v="4945818"/>
    <x v="4"/>
    <n v="19783272"/>
  </r>
  <r>
    <s v="ORD0645"/>
    <x v="54"/>
    <s v="PRD013"/>
    <x v="16"/>
    <x v="3"/>
    <s v="SP010"/>
    <x v="2"/>
    <n v="4"/>
    <n v="5622964"/>
    <x v="1"/>
    <n v="22491856"/>
  </r>
  <r>
    <s v="ORD0646"/>
    <x v="7"/>
    <s v="PRD014"/>
    <x v="7"/>
    <x v="0"/>
    <s v="SP001"/>
    <x v="8"/>
    <n v="4"/>
    <n v="6933636"/>
    <x v="3"/>
    <n v="27734544"/>
  </r>
  <r>
    <s v="ORD0647"/>
    <x v="45"/>
    <s v="PRD018"/>
    <x v="0"/>
    <x v="0"/>
    <s v="SP010"/>
    <x v="2"/>
    <n v="4"/>
    <n v="4595077"/>
    <x v="0"/>
    <n v="18380308"/>
  </r>
  <r>
    <s v="ORD0648"/>
    <x v="79"/>
    <s v="PRD004"/>
    <x v="15"/>
    <x v="2"/>
    <s v="SP006"/>
    <x v="4"/>
    <n v="4"/>
    <n v="9672800"/>
    <x v="4"/>
    <n v="38691200"/>
  </r>
  <r>
    <s v="ORD0649"/>
    <x v="84"/>
    <s v="PRD018"/>
    <x v="0"/>
    <x v="0"/>
    <s v="SP002"/>
    <x v="7"/>
    <n v="5"/>
    <n v="6763998"/>
    <x v="1"/>
    <n v="33819990"/>
  </r>
  <r>
    <s v="ORD0650"/>
    <x v="76"/>
    <s v="PRD005"/>
    <x v="3"/>
    <x v="0"/>
    <s v="SP003"/>
    <x v="6"/>
    <n v="3"/>
    <n v="5130232"/>
    <x v="1"/>
    <n v="15390696"/>
  </r>
  <r>
    <s v="ORD0651"/>
    <x v="33"/>
    <s v="PRD016"/>
    <x v="5"/>
    <x v="0"/>
    <s v="SP008"/>
    <x v="9"/>
    <n v="4"/>
    <n v="1420114"/>
    <x v="2"/>
    <n v="5680456"/>
  </r>
  <r>
    <s v="ORD0652"/>
    <x v="27"/>
    <s v="PRD001"/>
    <x v="2"/>
    <x v="1"/>
    <s v="SP010"/>
    <x v="2"/>
    <n v="2"/>
    <n v="9490499"/>
    <x v="2"/>
    <n v="18980998"/>
  </r>
  <r>
    <s v="ORD0653"/>
    <x v="22"/>
    <s v="PRD014"/>
    <x v="7"/>
    <x v="0"/>
    <s v="SP006"/>
    <x v="4"/>
    <n v="2"/>
    <n v="8647047"/>
    <x v="0"/>
    <n v="17294094"/>
  </r>
  <r>
    <s v="ORD0654"/>
    <x v="35"/>
    <s v="PRD015"/>
    <x v="6"/>
    <x v="1"/>
    <s v="SP003"/>
    <x v="6"/>
    <n v="3"/>
    <n v="2682926"/>
    <x v="2"/>
    <n v="8048778"/>
  </r>
  <r>
    <s v="ORD0655"/>
    <x v="1"/>
    <s v="PRD009"/>
    <x v="19"/>
    <x v="1"/>
    <s v="SP007"/>
    <x v="5"/>
    <n v="1"/>
    <n v="2985670"/>
    <x v="0"/>
    <n v="2985670"/>
  </r>
  <r>
    <s v="ORD0656"/>
    <x v="86"/>
    <s v="PRD015"/>
    <x v="6"/>
    <x v="1"/>
    <s v="SP004"/>
    <x v="3"/>
    <n v="1"/>
    <n v="3844250"/>
    <x v="3"/>
    <n v="3844250"/>
  </r>
  <r>
    <s v="ORD0657"/>
    <x v="61"/>
    <s v="PRD017"/>
    <x v="4"/>
    <x v="0"/>
    <s v="SP009"/>
    <x v="0"/>
    <n v="1"/>
    <n v="4523278"/>
    <x v="0"/>
    <n v="4523278"/>
  </r>
  <r>
    <s v="ORD0658"/>
    <x v="48"/>
    <s v="PRD004"/>
    <x v="15"/>
    <x v="2"/>
    <s v="SP005"/>
    <x v="1"/>
    <n v="2"/>
    <n v="1037977"/>
    <x v="2"/>
    <n v="2075954"/>
  </r>
  <r>
    <s v="ORD0659"/>
    <x v="10"/>
    <s v="PRD012"/>
    <x v="1"/>
    <x v="1"/>
    <s v="SP003"/>
    <x v="6"/>
    <n v="1"/>
    <n v="4168280"/>
    <x v="3"/>
    <n v="4168280"/>
  </r>
  <r>
    <s v="ORD0660"/>
    <x v="83"/>
    <s v="PRD005"/>
    <x v="3"/>
    <x v="0"/>
    <s v="SP002"/>
    <x v="7"/>
    <n v="5"/>
    <n v="3223408"/>
    <x v="2"/>
    <n v="16117040"/>
  </r>
  <r>
    <s v="ORD0661"/>
    <x v="6"/>
    <s v="PRD005"/>
    <x v="3"/>
    <x v="0"/>
    <s v="SP002"/>
    <x v="7"/>
    <n v="4"/>
    <n v="5284808"/>
    <x v="0"/>
    <n v="21139232"/>
  </r>
  <r>
    <s v="ORD0662"/>
    <x v="76"/>
    <s v="PRD011"/>
    <x v="9"/>
    <x v="2"/>
    <s v="SP003"/>
    <x v="6"/>
    <n v="2"/>
    <n v="7137640"/>
    <x v="4"/>
    <n v="14275280"/>
  </r>
  <r>
    <s v="ORD0663"/>
    <x v="7"/>
    <s v="PRD006"/>
    <x v="12"/>
    <x v="0"/>
    <s v="SP002"/>
    <x v="7"/>
    <n v="3"/>
    <n v="7337388"/>
    <x v="1"/>
    <n v="22012164"/>
  </r>
  <r>
    <s v="ORD0664"/>
    <x v="65"/>
    <s v="PRD007"/>
    <x v="11"/>
    <x v="0"/>
    <s v="SP004"/>
    <x v="3"/>
    <n v="3"/>
    <n v="5154419"/>
    <x v="2"/>
    <n v="15463257"/>
  </r>
  <r>
    <s v="ORD0665"/>
    <x v="51"/>
    <s v="PRD014"/>
    <x v="7"/>
    <x v="0"/>
    <s v="SP002"/>
    <x v="7"/>
    <n v="4"/>
    <n v="8930899"/>
    <x v="0"/>
    <n v="35723596"/>
  </r>
  <r>
    <s v="ORD0666"/>
    <x v="83"/>
    <s v="PRD011"/>
    <x v="9"/>
    <x v="2"/>
    <s v="SP010"/>
    <x v="2"/>
    <n v="2"/>
    <n v="5122580"/>
    <x v="3"/>
    <n v="10245160"/>
  </r>
  <r>
    <s v="ORD0667"/>
    <x v="2"/>
    <s v="PRD013"/>
    <x v="16"/>
    <x v="3"/>
    <s v="SP009"/>
    <x v="0"/>
    <n v="1"/>
    <n v="5089058"/>
    <x v="2"/>
    <n v="5089058"/>
  </r>
  <r>
    <s v="ORD0668"/>
    <x v="19"/>
    <s v="PRD002"/>
    <x v="8"/>
    <x v="1"/>
    <s v="SP002"/>
    <x v="7"/>
    <n v="1"/>
    <n v="7745136"/>
    <x v="2"/>
    <n v="7745136"/>
  </r>
  <r>
    <s v="ORD0669"/>
    <x v="9"/>
    <s v="PRD007"/>
    <x v="11"/>
    <x v="0"/>
    <s v="SP009"/>
    <x v="0"/>
    <n v="5"/>
    <n v="8879966"/>
    <x v="1"/>
    <n v="44399830"/>
  </r>
  <r>
    <s v="ORD0670"/>
    <x v="64"/>
    <s v="PRD020"/>
    <x v="13"/>
    <x v="2"/>
    <s v="SP006"/>
    <x v="4"/>
    <n v="5"/>
    <n v="2622827"/>
    <x v="0"/>
    <n v="13114135"/>
  </r>
  <r>
    <s v="ORD0671"/>
    <x v="41"/>
    <s v="PRD004"/>
    <x v="15"/>
    <x v="2"/>
    <s v="SP001"/>
    <x v="8"/>
    <n v="1"/>
    <n v="7932300"/>
    <x v="4"/>
    <n v="7932300"/>
  </r>
  <r>
    <s v="ORD0672"/>
    <x v="45"/>
    <s v="PRD008"/>
    <x v="17"/>
    <x v="2"/>
    <s v="SP004"/>
    <x v="3"/>
    <n v="3"/>
    <n v="8137174"/>
    <x v="3"/>
    <n v="24411522"/>
  </r>
  <r>
    <s v="ORD0673"/>
    <x v="37"/>
    <s v="PRD020"/>
    <x v="13"/>
    <x v="2"/>
    <s v="SP001"/>
    <x v="8"/>
    <n v="3"/>
    <n v="1208672"/>
    <x v="0"/>
    <n v="3626016"/>
  </r>
  <r>
    <s v="ORD0674"/>
    <x v="41"/>
    <s v="PRD019"/>
    <x v="10"/>
    <x v="1"/>
    <s v="SP006"/>
    <x v="4"/>
    <n v="5"/>
    <n v="7421154"/>
    <x v="3"/>
    <n v="37105770"/>
  </r>
  <r>
    <s v="ORD0675"/>
    <x v="20"/>
    <s v="PRD013"/>
    <x v="16"/>
    <x v="3"/>
    <s v="SP004"/>
    <x v="3"/>
    <n v="4"/>
    <n v="9225977"/>
    <x v="2"/>
    <n v="36903908"/>
  </r>
  <r>
    <s v="ORD0676"/>
    <x v="17"/>
    <s v="PRD014"/>
    <x v="7"/>
    <x v="0"/>
    <s v="SP003"/>
    <x v="6"/>
    <n v="1"/>
    <n v="5007167"/>
    <x v="1"/>
    <n v="5007167"/>
  </r>
  <r>
    <s v="ORD0677"/>
    <x v="46"/>
    <s v="PRD010"/>
    <x v="14"/>
    <x v="0"/>
    <s v="SP003"/>
    <x v="6"/>
    <n v="5"/>
    <n v="2727039"/>
    <x v="1"/>
    <n v="13635195"/>
  </r>
  <r>
    <s v="ORD0678"/>
    <x v="64"/>
    <s v="PRD011"/>
    <x v="9"/>
    <x v="2"/>
    <s v="SP009"/>
    <x v="0"/>
    <n v="5"/>
    <n v="796063"/>
    <x v="4"/>
    <n v="3980315"/>
  </r>
  <r>
    <s v="ORD0679"/>
    <x v="57"/>
    <s v="PRD002"/>
    <x v="8"/>
    <x v="1"/>
    <s v="SP006"/>
    <x v="4"/>
    <n v="1"/>
    <n v="1883875"/>
    <x v="1"/>
    <n v="1883875"/>
  </r>
  <r>
    <s v="ORD0680"/>
    <x v="16"/>
    <s v="PRD009"/>
    <x v="19"/>
    <x v="1"/>
    <s v="SP009"/>
    <x v="0"/>
    <n v="1"/>
    <n v="7125169"/>
    <x v="2"/>
    <n v="7125169"/>
  </r>
  <r>
    <s v="ORD0681"/>
    <x v="69"/>
    <s v="PRD017"/>
    <x v="4"/>
    <x v="0"/>
    <s v="SP005"/>
    <x v="1"/>
    <n v="3"/>
    <n v="2376336"/>
    <x v="4"/>
    <n v="7129008"/>
  </r>
  <r>
    <s v="ORD0682"/>
    <x v="49"/>
    <s v="PRD003"/>
    <x v="18"/>
    <x v="3"/>
    <s v="SP002"/>
    <x v="7"/>
    <n v="4"/>
    <n v="8041586"/>
    <x v="0"/>
    <n v="32166344"/>
  </r>
  <r>
    <s v="ORD0683"/>
    <x v="81"/>
    <s v="PRD006"/>
    <x v="12"/>
    <x v="0"/>
    <s v="SP008"/>
    <x v="9"/>
    <n v="4"/>
    <n v="4456778"/>
    <x v="1"/>
    <n v="17827112"/>
  </r>
  <r>
    <s v="ORD0684"/>
    <x v="31"/>
    <s v="PRD005"/>
    <x v="3"/>
    <x v="0"/>
    <s v="SP005"/>
    <x v="1"/>
    <n v="1"/>
    <n v="3387757"/>
    <x v="4"/>
    <n v="3387757"/>
  </r>
  <r>
    <s v="ORD0685"/>
    <x v="18"/>
    <s v="PRD005"/>
    <x v="3"/>
    <x v="0"/>
    <s v="SP002"/>
    <x v="7"/>
    <n v="2"/>
    <n v="2968665"/>
    <x v="2"/>
    <n v="5937330"/>
  </r>
  <r>
    <s v="ORD0686"/>
    <x v="38"/>
    <s v="PRD015"/>
    <x v="6"/>
    <x v="1"/>
    <s v="SP004"/>
    <x v="3"/>
    <n v="5"/>
    <n v="6972973"/>
    <x v="3"/>
    <n v="34864865"/>
  </r>
  <r>
    <s v="ORD0687"/>
    <x v="71"/>
    <s v="PRD017"/>
    <x v="4"/>
    <x v="0"/>
    <s v="SP009"/>
    <x v="0"/>
    <n v="5"/>
    <n v="1192924"/>
    <x v="3"/>
    <n v="5964620"/>
  </r>
  <r>
    <s v="ORD0688"/>
    <x v="58"/>
    <s v="PRD009"/>
    <x v="19"/>
    <x v="1"/>
    <s v="SP004"/>
    <x v="3"/>
    <n v="1"/>
    <n v="3070115"/>
    <x v="2"/>
    <n v="3070115"/>
  </r>
  <r>
    <s v="ORD0689"/>
    <x v="73"/>
    <s v="PRD003"/>
    <x v="18"/>
    <x v="3"/>
    <s v="SP004"/>
    <x v="3"/>
    <n v="2"/>
    <n v="2161655"/>
    <x v="2"/>
    <n v="4323310"/>
  </r>
  <r>
    <s v="ORD0690"/>
    <x v="88"/>
    <s v="PRD020"/>
    <x v="13"/>
    <x v="2"/>
    <s v="SP002"/>
    <x v="7"/>
    <n v="3"/>
    <n v="7999066"/>
    <x v="3"/>
    <n v="23997198"/>
  </r>
  <r>
    <s v="ORD0691"/>
    <x v="42"/>
    <s v="PRD017"/>
    <x v="4"/>
    <x v="0"/>
    <s v="SP006"/>
    <x v="4"/>
    <n v="1"/>
    <n v="5172412"/>
    <x v="4"/>
    <n v="5172412"/>
  </r>
  <r>
    <s v="ORD0692"/>
    <x v="47"/>
    <s v="PRD010"/>
    <x v="14"/>
    <x v="0"/>
    <s v="SP002"/>
    <x v="7"/>
    <n v="1"/>
    <n v="3600498"/>
    <x v="3"/>
    <n v="3600498"/>
  </r>
  <r>
    <s v="ORD0693"/>
    <x v="55"/>
    <s v="PRD003"/>
    <x v="18"/>
    <x v="3"/>
    <s v="SP007"/>
    <x v="5"/>
    <n v="5"/>
    <n v="9912528"/>
    <x v="2"/>
    <n v="49562640"/>
  </r>
  <r>
    <s v="ORD0694"/>
    <x v="82"/>
    <s v="PRD018"/>
    <x v="0"/>
    <x v="0"/>
    <s v="SP003"/>
    <x v="6"/>
    <n v="1"/>
    <n v="7681479"/>
    <x v="1"/>
    <n v="7681479"/>
  </r>
  <r>
    <s v="ORD0695"/>
    <x v="27"/>
    <s v="PRD018"/>
    <x v="0"/>
    <x v="0"/>
    <s v="SP003"/>
    <x v="6"/>
    <n v="1"/>
    <n v="4311666"/>
    <x v="0"/>
    <n v="4311666"/>
  </r>
  <r>
    <s v="ORD0696"/>
    <x v="87"/>
    <s v="PRD017"/>
    <x v="4"/>
    <x v="0"/>
    <s v="SP005"/>
    <x v="1"/>
    <n v="1"/>
    <n v="4319712"/>
    <x v="1"/>
    <n v="4319712"/>
  </r>
  <r>
    <s v="ORD0697"/>
    <x v="75"/>
    <s v="PRD003"/>
    <x v="18"/>
    <x v="3"/>
    <s v="SP003"/>
    <x v="6"/>
    <n v="5"/>
    <n v="1533668"/>
    <x v="1"/>
    <n v="7668340"/>
  </r>
  <r>
    <s v="ORD0698"/>
    <x v="89"/>
    <s v="PRD003"/>
    <x v="18"/>
    <x v="3"/>
    <s v="SP002"/>
    <x v="7"/>
    <n v="3"/>
    <n v="8212079"/>
    <x v="2"/>
    <n v="24636237"/>
  </r>
  <r>
    <s v="ORD0699"/>
    <x v="78"/>
    <s v="PRD006"/>
    <x v="12"/>
    <x v="0"/>
    <s v="SP010"/>
    <x v="2"/>
    <n v="3"/>
    <n v="6104327"/>
    <x v="3"/>
    <n v="18312981"/>
  </r>
  <r>
    <s v="ORD0700"/>
    <x v="14"/>
    <s v="PRD013"/>
    <x v="16"/>
    <x v="3"/>
    <s v="SP009"/>
    <x v="0"/>
    <n v="1"/>
    <n v="2973199"/>
    <x v="4"/>
    <n v="2973199"/>
  </r>
  <r>
    <s v="ORD0701"/>
    <x v="63"/>
    <s v="PRD015"/>
    <x v="6"/>
    <x v="1"/>
    <s v="SP002"/>
    <x v="7"/>
    <n v="5"/>
    <n v="8771330"/>
    <x v="1"/>
    <n v="43856650"/>
  </r>
  <r>
    <s v="ORD0702"/>
    <x v="18"/>
    <s v="PRD009"/>
    <x v="19"/>
    <x v="1"/>
    <s v="SP002"/>
    <x v="7"/>
    <n v="3"/>
    <n v="9186283"/>
    <x v="3"/>
    <n v="27558849"/>
  </r>
  <r>
    <s v="ORD0703"/>
    <x v="60"/>
    <s v="PRD004"/>
    <x v="15"/>
    <x v="2"/>
    <s v="SP008"/>
    <x v="9"/>
    <n v="3"/>
    <n v="1208175"/>
    <x v="4"/>
    <n v="3624525"/>
  </r>
  <r>
    <s v="ORD0704"/>
    <x v="33"/>
    <s v="PRD014"/>
    <x v="7"/>
    <x v="0"/>
    <s v="SP009"/>
    <x v="0"/>
    <n v="3"/>
    <n v="2367306"/>
    <x v="1"/>
    <n v="7101918"/>
  </r>
  <r>
    <s v="ORD0705"/>
    <x v="22"/>
    <s v="PRD005"/>
    <x v="3"/>
    <x v="0"/>
    <s v="SP007"/>
    <x v="5"/>
    <n v="5"/>
    <n v="9152233"/>
    <x v="4"/>
    <n v="45761165"/>
  </r>
  <r>
    <s v="ORD0706"/>
    <x v="62"/>
    <s v="PRD002"/>
    <x v="8"/>
    <x v="1"/>
    <s v="SP003"/>
    <x v="6"/>
    <n v="5"/>
    <n v="1342840"/>
    <x v="3"/>
    <n v="6714200"/>
  </r>
  <r>
    <s v="ORD0707"/>
    <x v="54"/>
    <s v="PRD011"/>
    <x v="9"/>
    <x v="2"/>
    <s v="SP009"/>
    <x v="0"/>
    <n v="1"/>
    <n v="4894643"/>
    <x v="0"/>
    <n v="4894643"/>
  </r>
  <r>
    <s v="ORD0708"/>
    <x v="56"/>
    <s v="PRD009"/>
    <x v="19"/>
    <x v="1"/>
    <s v="SP003"/>
    <x v="6"/>
    <n v="4"/>
    <n v="6389118"/>
    <x v="3"/>
    <n v="25556472"/>
  </r>
  <r>
    <s v="ORD0709"/>
    <x v="49"/>
    <s v="PRD003"/>
    <x v="18"/>
    <x v="3"/>
    <s v="SP005"/>
    <x v="1"/>
    <n v="3"/>
    <n v="5628643"/>
    <x v="2"/>
    <n v="16885929"/>
  </r>
  <r>
    <s v="ORD0710"/>
    <x v="21"/>
    <s v="PRD009"/>
    <x v="19"/>
    <x v="1"/>
    <s v="SP009"/>
    <x v="0"/>
    <n v="4"/>
    <n v="625355"/>
    <x v="4"/>
    <n v="2501420"/>
  </r>
  <r>
    <s v="ORD0711"/>
    <x v="68"/>
    <s v="PRD003"/>
    <x v="18"/>
    <x v="3"/>
    <s v="SP003"/>
    <x v="6"/>
    <n v="5"/>
    <n v="4722102"/>
    <x v="0"/>
    <n v="23610510"/>
  </r>
  <r>
    <s v="ORD0712"/>
    <x v="23"/>
    <s v="PRD002"/>
    <x v="8"/>
    <x v="1"/>
    <s v="SP007"/>
    <x v="5"/>
    <n v="5"/>
    <n v="1115937"/>
    <x v="4"/>
    <n v="5579685"/>
  </r>
  <r>
    <s v="ORD0713"/>
    <x v="69"/>
    <s v="PRD012"/>
    <x v="1"/>
    <x v="1"/>
    <s v="SP001"/>
    <x v="8"/>
    <n v="5"/>
    <n v="1875607"/>
    <x v="4"/>
    <n v="9378035"/>
  </r>
  <r>
    <s v="ORD0714"/>
    <x v="22"/>
    <s v="PRD010"/>
    <x v="14"/>
    <x v="0"/>
    <s v="SP004"/>
    <x v="3"/>
    <n v="4"/>
    <n v="519477"/>
    <x v="1"/>
    <n v="2077908"/>
  </r>
  <r>
    <s v="ORD0715"/>
    <x v="71"/>
    <s v="PRD009"/>
    <x v="19"/>
    <x v="1"/>
    <s v="SP004"/>
    <x v="3"/>
    <n v="5"/>
    <n v="4056210"/>
    <x v="2"/>
    <n v="20281050"/>
  </r>
  <r>
    <s v="ORD0716"/>
    <x v="18"/>
    <s v="PRD015"/>
    <x v="6"/>
    <x v="1"/>
    <s v="SP007"/>
    <x v="5"/>
    <n v="1"/>
    <n v="7008856"/>
    <x v="4"/>
    <n v="7008856"/>
  </r>
  <r>
    <s v="ORD0717"/>
    <x v="61"/>
    <s v="PRD008"/>
    <x v="17"/>
    <x v="2"/>
    <s v="SP008"/>
    <x v="9"/>
    <n v="5"/>
    <n v="2987111"/>
    <x v="3"/>
    <n v="14935555"/>
  </r>
  <r>
    <s v="ORD0718"/>
    <x v="4"/>
    <s v="PRD005"/>
    <x v="3"/>
    <x v="0"/>
    <s v="SP001"/>
    <x v="8"/>
    <n v="2"/>
    <n v="2509606"/>
    <x v="3"/>
    <n v="5019212"/>
  </r>
  <r>
    <s v="ORD0719"/>
    <x v="29"/>
    <s v="PRD011"/>
    <x v="9"/>
    <x v="2"/>
    <s v="SP005"/>
    <x v="1"/>
    <n v="4"/>
    <n v="2059757"/>
    <x v="1"/>
    <n v="8239028"/>
  </r>
  <r>
    <s v="ORD0720"/>
    <x v="47"/>
    <s v="PRD002"/>
    <x v="8"/>
    <x v="1"/>
    <s v="SP007"/>
    <x v="5"/>
    <n v="2"/>
    <n v="7815830"/>
    <x v="2"/>
    <n v="15631660"/>
  </r>
  <r>
    <s v="ORD0721"/>
    <x v="44"/>
    <s v="PRD015"/>
    <x v="6"/>
    <x v="1"/>
    <s v="SP004"/>
    <x v="3"/>
    <n v="5"/>
    <n v="6656738"/>
    <x v="2"/>
    <n v="33283690"/>
  </r>
  <r>
    <s v="ORD0722"/>
    <x v="82"/>
    <s v="PRD006"/>
    <x v="12"/>
    <x v="0"/>
    <s v="SP004"/>
    <x v="3"/>
    <n v="1"/>
    <n v="3932207"/>
    <x v="3"/>
    <n v="3932207"/>
  </r>
  <r>
    <s v="ORD0723"/>
    <x v="63"/>
    <s v="PRD008"/>
    <x v="17"/>
    <x v="2"/>
    <s v="SP004"/>
    <x v="3"/>
    <n v="3"/>
    <n v="6671638"/>
    <x v="0"/>
    <n v="20014914"/>
  </r>
  <r>
    <s v="ORD0724"/>
    <x v="10"/>
    <s v="PRD005"/>
    <x v="3"/>
    <x v="0"/>
    <s v="SP006"/>
    <x v="4"/>
    <n v="5"/>
    <n v="2381297"/>
    <x v="1"/>
    <n v="11906485"/>
  </r>
  <r>
    <s v="ORD0725"/>
    <x v="12"/>
    <s v="PRD016"/>
    <x v="5"/>
    <x v="0"/>
    <s v="SP007"/>
    <x v="5"/>
    <n v="1"/>
    <n v="6583059"/>
    <x v="1"/>
    <n v="6583059"/>
  </r>
  <r>
    <s v="ORD0726"/>
    <x v="66"/>
    <s v="PRD018"/>
    <x v="0"/>
    <x v="0"/>
    <s v="SP002"/>
    <x v="7"/>
    <n v="4"/>
    <n v="9712367"/>
    <x v="3"/>
    <n v="38849468"/>
  </r>
  <r>
    <s v="ORD0727"/>
    <x v="12"/>
    <s v="PRD006"/>
    <x v="12"/>
    <x v="0"/>
    <s v="SP005"/>
    <x v="1"/>
    <n v="2"/>
    <n v="5029275"/>
    <x v="3"/>
    <n v="10058550"/>
  </r>
  <r>
    <s v="ORD0728"/>
    <x v="67"/>
    <s v="PRD005"/>
    <x v="3"/>
    <x v="0"/>
    <s v="SP004"/>
    <x v="3"/>
    <n v="2"/>
    <n v="9019792"/>
    <x v="0"/>
    <n v="18039584"/>
  </r>
  <r>
    <s v="ORD0729"/>
    <x v="51"/>
    <s v="PRD016"/>
    <x v="5"/>
    <x v="0"/>
    <s v="SP003"/>
    <x v="6"/>
    <n v="2"/>
    <n v="1635627"/>
    <x v="0"/>
    <n v="3271254"/>
  </r>
  <r>
    <s v="ORD0730"/>
    <x v="51"/>
    <s v="PRD013"/>
    <x v="16"/>
    <x v="3"/>
    <s v="SP007"/>
    <x v="5"/>
    <n v="4"/>
    <n v="745300"/>
    <x v="2"/>
    <n v="2981200"/>
  </r>
  <r>
    <s v="ORD0731"/>
    <x v="5"/>
    <s v="PRD005"/>
    <x v="3"/>
    <x v="0"/>
    <s v="SP006"/>
    <x v="4"/>
    <n v="1"/>
    <n v="9472618"/>
    <x v="1"/>
    <n v="9472618"/>
  </r>
  <r>
    <s v="ORD0732"/>
    <x v="81"/>
    <s v="PRD013"/>
    <x v="16"/>
    <x v="3"/>
    <s v="SP007"/>
    <x v="5"/>
    <n v="4"/>
    <n v="592036"/>
    <x v="1"/>
    <n v="2368144"/>
  </r>
  <r>
    <s v="ORD0733"/>
    <x v="54"/>
    <s v="PRD017"/>
    <x v="4"/>
    <x v="0"/>
    <s v="SP005"/>
    <x v="1"/>
    <n v="2"/>
    <n v="6495802"/>
    <x v="3"/>
    <n v="12991604"/>
  </r>
  <r>
    <s v="ORD0734"/>
    <x v="43"/>
    <s v="PRD018"/>
    <x v="0"/>
    <x v="0"/>
    <s v="SP006"/>
    <x v="4"/>
    <n v="5"/>
    <n v="6939051"/>
    <x v="2"/>
    <n v="34695255"/>
  </r>
  <r>
    <s v="ORD0735"/>
    <x v="31"/>
    <s v="PRD008"/>
    <x v="17"/>
    <x v="2"/>
    <s v="SP005"/>
    <x v="1"/>
    <n v="3"/>
    <n v="1353392"/>
    <x v="1"/>
    <n v="4060176"/>
  </r>
  <r>
    <s v="ORD0736"/>
    <x v="61"/>
    <s v="PRD013"/>
    <x v="16"/>
    <x v="3"/>
    <s v="SP007"/>
    <x v="5"/>
    <n v="4"/>
    <n v="6515877"/>
    <x v="2"/>
    <n v="26063508"/>
  </r>
  <r>
    <s v="ORD0737"/>
    <x v="28"/>
    <s v="PRD019"/>
    <x v="10"/>
    <x v="1"/>
    <s v="SP002"/>
    <x v="7"/>
    <n v="4"/>
    <n v="9170304"/>
    <x v="2"/>
    <n v="36681216"/>
  </r>
  <r>
    <s v="ORD0738"/>
    <x v="59"/>
    <s v="PRD003"/>
    <x v="18"/>
    <x v="3"/>
    <s v="SP005"/>
    <x v="1"/>
    <n v="1"/>
    <n v="4162340"/>
    <x v="3"/>
    <n v="4162340"/>
  </r>
  <r>
    <s v="ORD0739"/>
    <x v="71"/>
    <s v="PRD008"/>
    <x v="17"/>
    <x v="2"/>
    <s v="SP006"/>
    <x v="4"/>
    <n v="1"/>
    <n v="9878637"/>
    <x v="2"/>
    <n v="9878637"/>
  </r>
  <r>
    <s v="ORD0740"/>
    <x v="34"/>
    <s v="PRD002"/>
    <x v="8"/>
    <x v="1"/>
    <s v="SP006"/>
    <x v="4"/>
    <n v="4"/>
    <n v="654692"/>
    <x v="0"/>
    <n v="2618768"/>
  </r>
  <r>
    <s v="ORD0741"/>
    <x v="26"/>
    <s v="PRD008"/>
    <x v="17"/>
    <x v="2"/>
    <s v="SP005"/>
    <x v="1"/>
    <n v="2"/>
    <n v="8862101"/>
    <x v="0"/>
    <n v="17724202"/>
  </r>
  <r>
    <s v="ORD0742"/>
    <x v="60"/>
    <s v="PRD013"/>
    <x v="16"/>
    <x v="3"/>
    <s v="SP010"/>
    <x v="2"/>
    <n v="3"/>
    <n v="4957335"/>
    <x v="4"/>
    <n v="14872005"/>
  </r>
  <r>
    <s v="ORD0743"/>
    <x v="74"/>
    <s v="PRD013"/>
    <x v="16"/>
    <x v="3"/>
    <s v="SP007"/>
    <x v="5"/>
    <n v="1"/>
    <n v="2157888"/>
    <x v="3"/>
    <n v="2157888"/>
  </r>
  <r>
    <s v="ORD0744"/>
    <x v="50"/>
    <s v="PRD001"/>
    <x v="2"/>
    <x v="1"/>
    <s v="SP010"/>
    <x v="2"/>
    <n v="2"/>
    <n v="3085917"/>
    <x v="4"/>
    <n v="6171834"/>
  </r>
  <r>
    <s v="ORD0745"/>
    <x v="2"/>
    <s v="PRD006"/>
    <x v="12"/>
    <x v="0"/>
    <s v="SP008"/>
    <x v="9"/>
    <n v="5"/>
    <n v="8610129"/>
    <x v="0"/>
    <n v="43050645"/>
  </r>
  <r>
    <s v="ORD0746"/>
    <x v="32"/>
    <s v="PRD019"/>
    <x v="10"/>
    <x v="1"/>
    <s v="SP007"/>
    <x v="5"/>
    <n v="1"/>
    <n v="6647560"/>
    <x v="4"/>
    <n v="6647560"/>
  </r>
  <r>
    <s v="ORD0747"/>
    <x v="56"/>
    <s v="PRD016"/>
    <x v="5"/>
    <x v="0"/>
    <s v="SP005"/>
    <x v="1"/>
    <n v="2"/>
    <n v="8446258"/>
    <x v="3"/>
    <n v="16892516"/>
  </r>
  <r>
    <s v="ORD0748"/>
    <x v="50"/>
    <s v="PRD008"/>
    <x v="17"/>
    <x v="2"/>
    <s v="SP001"/>
    <x v="8"/>
    <n v="2"/>
    <n v="8057845"/>
    <x v="3"/>
    <n v="16115690"/>
  </r>
  <r>
    <s v="ORD0749"/>
    <x v="48"/>
    <s v="PRD001"/>
    <x v="2"/>
    <x v="1"/>
    <s v="SP005"/>
    <x v="1"/>
    <n v="3"/>
    <n v="2324964"/>
    <x v="2"/>
    <n v="6974892"/>
  </r>
  <r>
    <s v="ORD0750"/>
    <x v="10"/>
    <s v="PRD016"/>
    <x v="5"/>
    <x v="0"/>
    <s v="SP010"/>
    <x v="2"/>
    <n v="3"/>
    <n v="8224922"/>
    <x v="1"/>
    <n v="246747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FAC692-6371-4161-821E-BE512AD8D855}" name="KPI Card"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93:D98" firstHeaderRow="0" firstDataRow="1" firstDataCol="1"/>
  <pivotFields count="12">
    <pivotField dataField="1" showAll="0"/>
    <pivotField numFmtId="165" showAll="0"/>
    <pivotField showAll="0"/>
    <pivotField showAll="0"/>
    <pivotField axis="axisRow" showAll="0">
      <items count="5">
        <item x="0"/>
        <item x="1"/>
        <item x="2"/>
        <item x="3"/>
        <item t="default"/>
      </items>
    </pivotField>
    <pivotField showAll="0"/>
    <pivotField showAll="0">
      <items count="11">
        <item x="8"/>
        <item x="6"/>
        <item x="5"/>
        <item x="3"/>
        <item x="7"/>
        <item x="1"/>
        <item x="0"/>
        <item x="2"/>
        <item x="4"/>
        <item x="9"/>
        <item t="default"/>
      </items>
    </pivotField>
    <pivotField dataField="1" showAll="0"/>
    <pivotField numFmtId="166" showAll="0"/>
    <pivotField showAll="0"/>
    <pivotField dataField="1" numFmtId="166" showAll="0"/>
    <pivotField showAll="0" defaultSubtotal="0">
      <items count="14">
        <item x="0"/>
        <item x="1"/>
        <item x="2"/>
        <item x="3"/>
        <item x="4"/>
        <item x="5"/>
        <item x="6"/>
        <item x="7"/>
        <item x="8"/>
        <item x="9"/>
        <item x="10"/>
        <item x="11"/>
        <item x="12"/>
        <item x="13"/>
      </items>
    </pivotField>
  </pivotFields>
  <rowFields count="1">
    <field x="4"/>
  </rowFields>
  <rowItems count="5">
    <i>
      <x/>
    </i>
    <i>
      <x v="1"/>
    </i>
    <i>
      <x v="2"/>
    </i>
    <i>
      <x v="3"/>
    </i>
    <i t="grand">
      <x/>
    </i>
  </rowItems>
  <colFields count="1">
    <field x="-2"/>
  </colFields>
  <colItems count="3">
    <i>
      <x/>
    </i>
    <i i="1">
      <x v="1"/>
    </i>
    <i i="2">
      <x v="2"/>
    </i>
  </colItems>
  <dataFields count="3">
    <dataField name="Sum of Quantity" fld="7" baseField="0" baseItem="0"/>
    <dataField name="Count of Order_ID" fld="0" subtotal="count" baseField="0" baseItem="0"/>
    <dataField name="Sum of Total_Price" fld="10" baseField="0" baseItem="0" numFmtId="166"/>
  </dataFields>
  <formats count="1">
    <format dxfId="24">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71D8C5-7BD4-4F54-A6B6-9A5B89F73D95}" name="Revenue Region"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7:B83" firstHeaderRow="1" firstDataRow="1" firstDataCol="1"/>
  <pivotFields count="12">
    <pivotField showAll="0"/>
    <pivotField numFmtId="165" showAll="0"/>
    <pivotField showAll="0"/>
    <pivotField showAll="0"/>
    <pivotField showAll="0">
      <items count="5">
        <item x="0"/>
        <item x="1"/>
        <item x="2"/>
        <item x="3"/>
        <item t="default"/>
      </items>
    </pivotField>
    <pivotField showAll="0"/>
    <pivotField showAll="0">
      <items count="11">
        <item x="8"/>
        <item x="6"/>
        <item x="5"/>
        <item x="3"/>
        <item x="7"/>
        <item x="1"/>
        <item x="0"/>
        <item x="2"/>
        <item x="4"/>
        <item x="9"/>
        <item t="default"/>
      </items>
    </pivotField>
    <pivotField showAll="0"/>
    <pivotField numFmtId="166" showAll="0"/>
    <pivotField axis="axisRow" showAll="0" sortType="descending">
      <items count="6">
        <item x="0"/>
        <item x="2"/>
        <item x="1"/>
        <item x="4"/>
        <item x="3"/>
        <item t="default"/>
      </items>
      <autoSortScope>
        <pivotArea dataOnly="0" outline="0" fieldPosition="0">
          <references count="1">
            <reference field="4294967294" count="1" selected="0">
              <x v="0"/>
            </reference>
          </references>
        </pivotArea>
      </autoSortScope>
    </pivotField>
    <pivotField dataField="1" numFmtId="166" showAll="0"/>
    <pivotField showAll="0" defaultSubtotal="0">
      <items count="14">
        <item x="0"/>
        <item x="1"/>
        <item x="2"/>
        <item x="3"/>
        <item x="4"/>
        <item x="5"/>
        <item x="6"/>
        <item x="7"/>
        <item x="8"/>
        <item x="9"/>
        <item x="10"/>
        <item x="11"/>
        <item x="12"/>
        <item x="13"/>
      </items>
    </pivotField>
  </pivotFields>
  <rowFields count="1">
    <field x="9"/>
  </rowFields>
  <rowItems count="6">
    <i>
      <x v="4"/>
    </i>
    <i>
      <x/>
    </i>
    <i>
      <x v="1"/>
    </i>
    <i>
      <x v="3"/>
    </i>
    <i>
      <x v="2"/>
    </i>
    <i t="grand">
      <x/>
    </i>
  </rowItems>
  <colItems count="1">
    <i/>
  </colItems>
  <dataFields count="1">
    <dataField name="Sum of Total_Price" fld="10" baseField="0" baseItem="0" numFmtId="166"/>
  </dataFields>
  <formats count="1">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5C77D8-6CBA-47E8-9509-49961EBDFB43}" name="monthly Sales"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62:B66" firstHeaderRow="1" firstDataRow="1" firstDataCol="1"/>
  <pivotFields count="1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5">
        <item x="0"/>
        <item x="1"/>
        <item x="2"/>
        <item x="3"/>
        <item t="default"/>
      </items>
    </pivotField>
    <pivotField showAll="0"/>
    <pivotField showAll="0">
      <items count="11">
        <item x="8"/>
        <item x="6"/>
        <item x="5"/>
        <item x="3"/>
        <item x="7"/>
        <item x="1"/>
        <item x="0"/>
        <item x="2"/>
        <item x="4"/>
        <item x="9"/>
        <item t="default"/>
      </items>
    </pivotField>
    <pivotField showAll="0"/>
    <pivotField numFmtId="166" showAll="0"/>
    <pivotField showAll="0"/>
    <pivotField dataField="1" numFmtId="166"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4">
    <i>
      <x v="1"/>
    </i>
    <i>
      <x v="2"/>
    </i>
    <i>
      <x v="3"/>
    </i>
    <i t="grand">
      <x/>
    </i>
  </rowItems>
  <colItems count="1">
    <i/>
  </colItems>
  <dataFields count="1">
    <dataField name="Sum of Total_Price" fld="10" baseField="0" baseItem="0" numFmtId="166"/>
  </dataFields>
  <formats count="2">
    <format dxfId="28">
      <pivotArea outline="0" collapsedLevelsAreSubtotals="1" fieldPosition="0"/>
    </format>
    <format dxfId="27">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3"/>
          </reference>
        </references>
      </pivotArea>
    </chartFormat>
    <chartFormat chart="0" format="2">
      <pivotArea type="data" outline="0" fieldPosition="0">
        <references count="2">
          <reference field="4294967294" count="1" selected="0">
            <x v="0"/>
          </reference>
          <reference field="11" count="1" selected="0">
            <x v="2"/>
          </reference>
        </references>
      </pivotArea>
    </chartFormat>
    <chartFormat chart="0" format="3">
      <pivotArea type="data" outline="0" fieldPosition="0">
        <references count="2">
          <reference field="4294967294" count="1" selected="0">
            <x v="0"/>
          </reference>
          <reference field="11" count="1" selected="0">
            <x v="1"/>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11" count="1" selected="0">
            <x v="1"/>
          </reference>
        </references>
      </pivotArea>
    </chartFormat>
    <chartFormat chart="6" format="18">
      <pivotArea type="data" outline="0" fieldPosition="0">
        <references count="2">
          <reference field="4294967294" count="1" selected="0">
            <x v="0"/>
          </reference>
          <reference field="11" count="1" selected="0">
            <x v="2"/>
          </reference>
        </references>
      </pivotArea>
    </chartFormat>
    <chartFormat chart="6" format="19">
      <pivotArea type="data" outline="0" fieldPosition="0">
        <references count="2">
          <reference field="4294967294" count="1" selected="0">
            <x v="0"/>
          </reference>
          <reference field="11" count="1" selected="0">
            <x v="3"/>
          </reference>
        </references>
      </pivotArea>
    </chartFormat>
    <chartFormat chart="9" format="21" series="1">
      <pivotArea type="data" outline="0" fieldPosition="0">
        <references count="1">
          <reference field="4294967294" count="1" selected="0">
            <x v="0"/>
          </reference>
        </references>
      </pivotArea>
    </chartFormat>
    <chartFormat chart="9" format="22">
      <pivotArea type="data" outline="0" fieldPosition="0">
        <references count="2">
          <reference field="4294967294" count="1" selected="0">
            <x v="0"/>
          </reference>
          <reference field="11" count="1" selected="0">
            <x v="2"/>
          </reference>
        </references>
      </pivotArea>
    </chartFormat>
    <chartFormat chart="9" format="23">
      <pivotArea type="data" outline="0" fieldPosition="0">
        <references count="2">
          <reference field="4294967294" count="1" selected="0">
            <x v="0"/>
          </reference>
          <reference field="11" count="1" selected="0">
            <x v="3"/>
          </reference>
        </references>
      </pivotArea>
    </chartFormat>
    <chartFormat chart="9" format="24">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059C9D-278C-40CB-A34F-8CF13D5812C5}" name="Salesperson Perf" cacheId="1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location ref="A43:C53" firstHeaderRow="0" firstDataRow="1" firstDataCol="1"/>
  <pivotFields count="12">
    <pivotField dataField="1"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5">
        <item x="0"/>
        <item x="1"/>
        <item x="2"/>
        <item x="3"/>
        <item t="default"/>
      </items>
    </pivotField>
    <pivotField showAll="0"/>
    <pivotField axis="axisRow" showAll="0">
      <items count="11">
        <item x="8"/>
        <item x="6"/>
        <item x="5"/>
        <item x="3"/>
        <item x="7"/>
        <item x="1"/>
        <item x="0"/>
        <item x="2"/>
        <item x="4"/>
        <item x="9"/>
        <item t="default"/>
      </items>
    </pivotField>
    <pivotField showAll="0"/>
    <pivotField numFmtId="166" showAll="0"/>
    <pivotField showAll="0"/>
    <pivotField dataField="1" numFmtId="166" showAll="0"/>
    <pivotField showAll="0">
      <items count="15">
        <item x="0"/>
        <item x="1"/>
        <item x="2"/>
        <item x="3"/>
        <item x="4"/>
        <item x="5"/>
        <item x="6"/>
        <item x="7"/>
        <item x="8"/>
        <item x="9"/>
        <item x="10"/>
        <item x="11"/>
        <item x="12"/>
        <item x="13"/>
        <item t="default"/>
      </items>
    </pivotField>
  </pivotFields>
  <rowFields count="1">
    <field x="6"/>
  </rowFields>
  <rowItems count="10">
    <i>
      <x/>
    </i>
    <i>
      <x v="1"/>
    </i>
    <i>
      <x v="2"/>
    </i>
    <i>
      <x v="3"/>
    </i>
    <i>
      <x v="4"/>
    </i>
    <i>
      <x v="5"/>
    </i>
    <i>
      <x v="6"/>
    </i>
    <i>
      <x v="7"/>
    </i>
    <i>
      <x v="8"/>
    </i>
    <i>
      <x v="9"/>
    </i>
  </rowItems>
  <colFields count="1">
    <field x="-2"/>
  </colFields>
  <colItems count="2">
    <i>
      <x/>
    </i>
    <i i="1">
      <x v="1"/>
    </i>
  </colItems>
  <dataFields count="2">
    <dataField name="Count of Order_ID" fld="0" subtotal="count" baseField="0" baseItem="0"/>
    <dataField name="Sum of Total_Price" fld="10" baseField="0" baseItem="0" numFmtId="166"/>
  </dataFields>
  <formats count="1">
    <format dxfId="29">
      <pivotArea outline="0" collapsedLevelsAreSubtotals="1" fieldPosition="0">
        <references count="1">
          <reference field="4294967294" count="1" selected="0">
            <x v="1"/>
          </reference>
        </references>
      </pivotArea>
    </format>
  </formats>
  <chartFormats count="6">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F207FD-6516-466F-8526-33B9762B49C6}" name="Penjualan Kategori"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25:B30" firstHeaderRow="1" firstDataRow="1" firstDataCol="1"/>
  <pivotFields count="1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axis="axisRow" showAll="0">
      <items count="5">
        <item x="0"/>
        <item x="1"/>
        <item x="2"/>
        <item x="3"/>
        <item t="default"/>
      </items>
    </pivotField>
    <pivotField showAll="0"/>
    <pivotField showAll="0">
      <items count="11">
        <item x="8"/>
        <item x="6"/>
        <item x="5"/>
        <item x="3"/>
        <item x="7"/>
        <item x="1"/>
        <item x="0"/>
        <item x="2"/>
        <item x="4"/>
        <item x="9"/>
        <item t="default"/>
      </items>
    </pivotField>
    <pivotField dataField="1" showAll="0"/>
    <pivotField numFmtId="166" showAll="0"/>
    <pivotField showAll="0"/>
    <pivotField numFmtId="166" showAll="0"/>
    <pivotField showAll="0">
      <items count="15">
        <item x="0"/>
        <item x="1"/>
        <item x="2"/>
        <item x="3"/>
        <item x="4"/>
        <item x="5"/>
        <item x="6"/>
        <item x="7"/>
        <item x="8"/>
        <item x="9"/>
        <item x="10"/>
        <item x="11"/>
        <item x="12"/>
        <item x="13"/>
        <item t="default"/>
      </items>
    </pivotField>
  </pivotFields>
  <rowFields count="1">
    <field x="4"/>
  </rowFields>
  <rowItems count="5">
    <i>
      <x/>
    </i>
    <i>
      <x v="1"/>
    </i>
    <i>
      <x v="2"/>
    </i>
    <i>
      <x v="3"/>
    </i>
    <i t="grand">
      <x/>
    </i>
  </rowItems>
  <colItems count="1">
    <i/>
  </colItems>
  <dataFields count="1">
    <dataField name="Sum of Quantity" fld="7" baseField="0" baseItem="0"/>
  </dataFields>
  <chartFormats count="11">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 chart="3" format="10">
      <pivotArea type="data" outline="0" fieldPosition="0">
        <references count="2">
          <reference field="4294967294" count="1" selected="0">
            <x v="0"/>
          </reference>
          <reference field="4" count="1" selected="0">
            <x v="3"/>
          </reference>
        </references>
      </pivotArea>
    </chartFormat>
    <chartFormat chart="9" format="16" series="1">
      <pivotArea type="data" outline="0" fieldPosition="0">
        <references count="1">
          <reference field="4294967294" count="1" selected="0">
            <x v="0"/>
          </reference>
        </references>
      </pivotArea>
    </chartFormat>
    <chartFormat chart="9" format="17">
      <pivotArea type="data" outline="0" fieldPosition="0">
        <references count="2">
          <reference field="4294967294" count="1" selected="0">
            <x v="0"/>
          </reference>
          <reference field="4" count="1" selected="0">
            <x v="0"/>
          </reference>
        </references>
      </pivotArea>
    </chartFormat>
    <chartFormat chart="9" format="18">
      <pivotArea type="data" outline="0" fieldPosition="0">
        <references count="2">
          <reference field="4294967294" count="1" selected="0">
            <x v="0"/>
          </reference>
          <reference field="4" count="1" selected="0">
            <x v="1"/>
          </reference>
        </references>
      </pivotArea>
    </chartFormat>
    <chartFormat chart="9" format="19">
      <pivotArea type="data" outline="0" fieldPosition="0">
        <references count="2">
          <reference field="4294967294" count="1" selected="0">
            <x v="0"/>
          </reference>
          <reference field="4" count="1" selected="0">
            <x v="2"/>
          </reference>
        </references>
      </pivotArea>
    </chartFormat>
    <chartFormat chart="9" format="2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FFD02C-1255-4892-A0A5-C29045854167}" name="Product Sales"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4:B10" firstHeaderRow="1" firstDataRow="1" firstDataCol="1"/>
  <pivotFields count="12">
    <pivotField showAll="0"/>
    <pivotField numFmtId="16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measureFilter="1" sortType="ascending">
      <items count="21">
        <item x="2"/>
        <item x="3"/>
        <item x="10"/>
        <item x="1"/>
        <item x="11"/>
        <item x="6"/>
        <item x="8"/>
        <item x="18"/>
        <item x="16"/>
        <item x="15"/>
        <item x="19"/>
        <item x="12"/>
        <item x="9"/>
        <item x="0"/>
        <item x="17"/>
        <item x="13"/>
        <item x="7"/>
        <item x="5"/>
        <item x="14"/>
        <item x="4"/>
        <item t="default"/>
      </items>
      <autoSortScope>
        <pivotArea dataOnly="0" outline="0" fieldPosition="0">
          <references count="1">
            <reference field="4294967294" count="1" selected="0">
              <x v="0"/>
            </reference>
          </references>
        </pivotArea>
      </autoSortScope>
    </pivotField>
    <pivotField showAll="0">
      <items count="5">
        <item x="0"/>
        <item x="1"/>
        <item x="2"/>
        <item x="3"/>
        <item t="default"/>
      </items>
    </pivotField>
    <pivotField showAll="0"/>
    <pivotField showAll="0">
      <items count="11">
        <item x="8"/>
        <item x="6"/>
        <item x="5"/>
        <item x="3"/>
        <item x="7"/>
        <item x="1"/>
        <item x="0"/>
        <item x="2"/>
        <item x="4"/>
        <item x="9"/>
        <item t="default"/>
      </items>
    </pivotField>
    <pivotField dataField="1" showAll="0"/>
    <pivotField numFmtId="166" showAll="0"/>
    <pivotField showAll="0"/>
    <pivotField numFmtId="166" showAll="0"/>
    <pivotField showAll="0">
      <items count="15">
        <item x="0"/>
        <item x="1"/>
        <item x="2"/>
        <item x="3"/>
        <item x="4"/>
        <item x="5"/>
        <item x="6"/>
        <item x="7"/>
        <item x="8"/>
        <item x="9"/>
        <item x="10"/>
        <item x="11"/>
        <item x="12"/>
        <item x="13"/>
        <item t="default"/>
      </items>
    </pivotField>
  </pivotFields>
  <rowFields count="1">
    <field x="3"/>
  </rowFields>
  <rowItems count="6">
    <i>
      <x/>
    </i>
    <i>
      <x v="19"/>
    </i>
    <i>
      <x v="1"/>
    </i>
    <i>
      <x v="14"/>
    </i>
    <i>
      <x v="5"/>
    </i>
    <i t="grand">
      <x/>
    </i>
  </rowItems>
  <colItems count="1">
    <i/>
  </colItems>
  <dataFields count="1">
    <dataField name="Sum of Quantity" fld="7" baseField="0" baseItem="0"/>
  </dataField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A2D8B1C-125E-4D84-AFA4-D38CFAFE8BE6}" sourceName="Category">
  <pivotTables>
    <pivotTable tabId="6" name="Product Sales"/>
    <pivotTable tabId="6" name="monthly Sales"/>
    <pivotTable tabId="6" name="Penjualan Kategori"/>
    <pivotTable tabId="6" name="Revenue Region"/>
    <pivotTable tabId="6" name="Salesperson Perf"/>
    <pivotTable tabId="6" name="KPI Card"/>
  </pivotTables>
  <data>
    <tabular pivotCacheId="1027440271">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1" xr10:uid="{760B5535-3617-4F27-BA64-EE422546E2B9}" sourceName="Months">
  <pivotTables>
    <pivotTable tabId="6" name="monthly Sales"/>
    <pivotTable tabId="6" name="Penjualan Kategori"/>
    <pivotTable tabId="6" name="Product Sales"/>
    <pivotTable tabId="6" name="Revenue Region"/>
    <pivotTable tabId="6" name="Salesperson Perf"/>
    <pivotTable tabId="6" name="KPI Card"/>
  </pivotTables>
  <data>
    <tabular pivotCacheId="1027440271">
      <items count="14">
        <i x="1" s="1"/>
        <i x="2" s="1"/>
        <i x="3" s="1"/>
        <i x="4" s="1" nd="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Name" xr10:uid="{914A2DED-7735-4163-9115-7FDC73406B30}" sourceName="Sales Name">
  <pivotTables>
    <pivotTable tabId="6" name="monthly Sales"/>
    <pivotTable tabId="6" name="Penjualan Kategori"/>
    <pivotTable tabId="6" name="Product Sales"/>
    <pivotTable tabId="6" name="Revenue Region"/>
    <pivotTable tabId="6" name="Salesperson Perf"/>
    <pivotTable tabId="6" name="KPI Card"/>
  </pivotTables>
  <data>
    <tabular pivotCacheId="1027440271">
      <items count="10">
        <i x="8" s="1"/>
        <i x="6" s="1"/>
        <i x="5" s="1"/>
        <i x="3" s="1"/>
        <i x="7" s="1"/>
        <i x="1" s="1"/>
        <i x="0" s="1"/>
        <i x="2" s="1"/>
        <i x="4" s="1"/>
        <i x="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A696FC74-34A3-4350-890E-6965AE108D7C}" cache="Slicer_Category" caption="Category" style="SlicerStyleLight2" rowHeight="270000"/>
  <slicer name="Months 2" xr10:uid="{34A5F4BC-EB98-4F5D-A288-879761D58AF7}" cache="Slicer_Months1" caption="Months" columnCount="3" style="SlicerStyleLight2" rowHeight="324000"/>
  <slicer name="Sales Name 2" xr10:uid="{CFEE2EC4-ACCD-4DE4-A625-5AB47D10E16C}" cache="Slicer_Sales_Name" caption="Sales Name"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41E527E9-D5B2-4219-8CDC-EF980298C2ED}" cache="Slicer_Category" caption="Category" columnCount="2" showCaption="0" style="SlicerStyleLight2" rowHeight="241300"/>
  <slicer name="Months 1" xr10:uid="{DAACA874-AECE-4385-AFD5-80BBE325A722}" cache="Slicer_Months1" caption="Months" columnCount="3" style="SlicerStyleLight2" rowHeight="241300"/>
  <slicer name="Sales Name 1" xr10:uid="{D8D62734-D780-481D-986E-548C71CAA2A4}" cache="Slicer_Sales_Name" caption="Sales Name" style="SlicerStyleLight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7D42AB35-4D91-47F7-AA1C-F9D30F918D08}" cache="Slicer_Category" caption="Category" columnCount="2" rowHeight="241300"/>
  <slicer name="Months" xr10:uid="{6071D47F-F7EB-4341-8F03-7FA2688F495F}" cache="Slicer_Months1" caption="Months" columnCount="3" rowHeight="241300"/>
  <slicer name="Sales Name" xr10:uid="{57A4EFF5-5B7F-44E5-86A0-EC37539AFF6F}" cache="Slicer_Sales_Name" caption="Sales 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7079E8-6D24-41BB-9025-7BE55EFF428C}" name="data" displayName="data" ref="A1:K751" totalsRowShown="0" headerRowDxfId="42" tableBorderDxfId="41">
  <autoFilter ref="A1:K751" xr:uid="{A17079E8-6D24-41BB-9025-7BE55EFF428C}"/>
  <tableColumns count="11">
    <tableColumn id="1" xr3:uid="{39FF55A4-9665-4FD6-970F-CB5C612CDE32}" name="Order_ID" dataDxfId="40"/>
    <tableColumn id="2" xr3:uid="{BDAB459F-37F2-49A3-ABBC-AD3508232A58}" name="Date" dataDxfId="39"/>
    <tableColumn id="3" xr3:uid="{44E1BA3C-C1B6-4892-A341-BBDD8318D2E3}" name="Product_ID" dataDxfId="38"/>
    <tableColumn id="4" xr3:uid="{C9F974C8-505D-4164-8BD4-FCA89B08D5FF}" name="Product_Name" dataDxfId="37">
      <calculatedColumnFormula>VLOOKUP(C2,Product_List!$A$2:$C$21,2,FALSE)</calculatedColumnFormula>
    </tableColumn>
    <tableColumn id="5" xr3:uid="{BE647A4C-F099-422B-AA05-F3C95D4185F6}" name="Category" dataDxfId="36">
      <calculatedColumnFormula>VLOOKUP(C2,Product_List!$A$2:$C$21,3,FALSE)</calculatedColumnFormula>
    </tableColumn>
    <tableColumn id="6" xr3:uid="{94C90BC7-D83E-4AC9-9B48-847481BBC364}" name="Salesperson_ID" dataDxfId="35"/>
    <tableColumn id="7" xr3:uid="{0C618171-4AE4-4D0B-BB9C-F55F22FD5389}" name="Sales Name" dataDxfId="34">
      <calculatedColumnFormula>INDEX(Salesperson_List!$B$2:$B$11,MATCH(Sales_Data!F2,Salesperson_List!$A$2:$A$11,0))</calculatedColumnFormula>
    </tableColumn>
    <tableColumn id="8" xr3:uid="{7DD25C60-2356-4C3A-A322-90EEDC1E45F3}" name="Quantity" dataDxfId="33"/>
    <tableColumn id="9" xr3:uid="{A0344C72-B151-4CAB-AADD-33344F7EE28C}" name="Unit_Price" dataDxfId="32"/>
    <tableColumn id="10" xr3:uid="{53C8B1A5-C6A1-4076-9AA2-47B1B89389D8}" name="Region" dataDxfId="31"/>
    <tableColumn id="11" xr3:uid="{C8281F11-B6F5-4B62-9EEB-61A55D7C3748}" name="Total_Price" dataDxfId="30">
      <calculatedColumnFormula>H2*I2</calculatedColumnFormula>
    </tableColumn>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B73B428-14FE-466F-8FCF-BF69F5650902}" name="data5" displayName="data5" ref="A1:G751" totalsRowShown="0" headerRowDxfId="8" tableBorderDxfId="7">
  <autoFilter ref="A1:G751" xr:uid="{4B73B428-14FE-466F-8FCF-BF69F5650902}"/>
  <tableColumns count="7">
    <tableColumn id="1" xr3:uid="{8588E7E2-1274-4ADD-9262-4E9C08A082AE}" name="Order_ID" dataDxfId="6"/>
    <tableColumn id="2" xr3:uid="{38E77FD1-4ACC-42F0-8E52-B2F9405E1FE8}" name="Date" dataDxfId="5"/>
    <tableColumn id="3" xr3:uid="{ABA6AF7E-4C68-47E3-A937-36BBB1394E41}" name="Product_ID" dataDxfId="4"/>
    <tableColumn id="6" xr3:uid="{D5DE70A3-655B-478A-8BA9-9E8807A6E4A4}" name="Salesperson_ID" dataDxfId="3"/>
    <tableColumn id="8" xr3:uid="{221DDFD2-BB49-42AA-B72B-0AF7BE7AE199}" name="Quantity" dataDxfId="2"/>
    <tableColumn id="9" xr3:uid="{F305341B-6E86-41BB-8E20-B50D2331ECDF}" name="Unit_Price" dataDxfId="1"/>
    <tableColumn id="10" xr3:uid="{036FEC0B-577A-4205-ACEF-24A8C2981326}" name="Region"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microsoft.com/office/2007/relationships/slicer" Target="../slicers/slicer3.xml"/><Relationship Id="rId3" Type="http://schemas.openxmlformats.org/officeDocument/2006/relationships/pivotTable" Target="../pivotTables/pivotTable3.xml"/><Relationship Id="rId7"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A1A44-C271-44D2-B6FE-D7B7E5DE07D9}">
  <sheetPr>
    <pageSetUpPr fitToPage="1"/>
  </sheetPr>
  <dimension ref="A1:S100"/>
  <sheetViews>
    <sheetView showGridLines="0" zoomScale="46" zoomScaleNormal="46" workbookViewId="0">
      <selection activeCell="AG20" sqref="AG20"/>
    </sheetView>
  </sheetViews>
  <sheetFormatPr defaultRowHeight="15" x14ac:dyDescent="0.25"/>
  <cols>
    <col min="1" max="1" width="3.42578125" customWidth="1"/>
    <col min="2" max="2" width="2.28515625" customWidth="1"/>
    <col min="3" max="3" width="9.140625" hidden="1" customWidth="1"/>
    <col min="4" max="4" width="14.85546875" bestFit="1" customWidth="1"/>
    <col min="5" max="5" width="3.140625" customWidth="1"/>
    <col min="7" max="7" width="14.140625" bestFit="1" customWidth="1"/>
    <col min="8" max="8" width="2.85546875" customWidth="1"/>
    <col min="10" max="10" width="14.42578125" bestFit="1" customWidth="1"/>
    <col min="11" max="11" width="2.5703125" customWidth="1"/>
    <col min="13" max="13" width="14.7109375" bestFit="1" customWidth="1"/>
  </cols>
  <sheetData>
    <row r="1" spans="1:19" ht="31.5" x14ac:dyDescent="0.5">
      <c r="A1" s="49"/>
      <c r="B1" s="50"/>
      <c r="C1" s="50"/>
      <c r="D1" s="50"/>
      <c r="E1" s="50"/>
      <c r="F1" s="50"/>
      <c r="G1" s="50"/>
      <c r="H1" s="50"/>
      <c r="I1" s="50"/>
      <c r="J1" s="50"/>
      <c r="K1" s="50"/>
      <c r="L1" s="49"/>
      <c r="M1" s="49"/>
      <c r="N1" s="49"/>
      <c r="O1" s="49"/>
      <c r="P1" s="49"/>
      <c r="Q1" s="49"/>
      <c r="R1" s="49"/>
      <c r="S1" s="49"/>
    </row>
    <row r="2" spans="1:19" ht="15" customHeight="1" x14ac:dyDescent="0.25">
      <c r="A2" s="49"/>
      <c r="B2" s="49"/>
      <c r="C2" s="49"/>
      <c r="D2" s="49"/>
      <c r="E2" s="49"/>
      <c r="F2" s="49"/>
      <c r="G2" s="49"/>
      <c r="H2" s="49"/>
      <c r="I2" s="49"/>
      <c r="J2" s="49"/>
      <c r="K2" s="49"/>
      <c r="L2" s="49"/>
      <c r="M2" s="49"/>
      <c r="N2" s="49"/>
      <c r="O2" s="49"/>
      <c r="P2" s="49"/>
      <c r="Q2" s="49"/>
      <c r="R2" s="49"/>
      <c r="S2" s="49"/>
    </row>
    <row r="3" spans="1:19" ht="15" customHeight="1" x14ac:dyDescent="0.25">
      <c r="A3" s="49"/>
      <c r="B3" s="49"/>
      <c r="C3" s="51"/>
      <c r="D3" s="51"/>
      <c r="E3" s="51"/>
      <c r="F3" s="51"/>
      <c r="G3" s="51"/>
      <c r="H3" s="51"/>
      <c r="I3" s="51"/>
      <c r="J3" s="51"/>
      <c r="K3" s="51"/>
      <c r="L3" s="51"/>
      <c r="M3" s="51"/>
      <c r="N3" s="51"/>
      <c r="O3" s="51"/>
      <c r="P3" s="51"/>
      <c r="Q3" s="51"/>
      <c r="R3" s="49"/>
      <c r="S3" s="49"/>
    </row>
    <row r="4" spans="1:19" ht="21" customHeight="1" x14ac:dyDescent="0.25">
      <c r="A4" s="49"/>
      <c r="B4" s="49"/>
      <c r="C4" s="51"/>
      <c r="D4" s="51"/>
      <c r="E4" s="51"/>
      <c r="F4" s="51"/>
      <c r="G4" s="51"/>
      <c r="H4" s="51"/>
      <c r="I4" s="51"/>
      <c r="J4" s="51"/>
      <c r="K4" s="51"/>
      <c r="L4" s="51"/>
      <c r="M4" s="51"/>
      <c r="N4" s="51"/>
      <c r="O4" s="51"/>
      <c r="P4" s="51"/>
      <c r="Q4" s="51"/>
      <c r="R4" s="49"/>
      <c r="S4" s="49"/>
    </row>
    <row r="5" spans="1:19" ht="15" customHeight="1" x14ac:dyDescent="0.25">
      <c r="A5" s="49"/>
      <c r="B5" s="49"/>
      <c r="C5" s="51"/>
      <c r="D5" s="51"/>
      <c r="E5" s="51"/>
      <c r="F5" s="51"/>
      <c r="G5" s="51"/>
      <c r="H5" s="51"/>
      <c r="I5" s="51"/>
      <c r="J5" s="51"/>
      <c r="K5" s="51"/>
      <c r="L5" s="51"/>
      <c r="M5" s="51"/>
      <c r="N5" s="51"/>
      <c r="O5" s="51"/>
      <c r="P5" s="51"/>
      <c r="Q5" s="51"/>
      <c r="R5" s="49"/>
      <c r="S5" s="49"/>
    </row>
    <row r="6" spans="1:19" x14ac:dyDescent="0.25">
      <c r="A6" s="49"/>
      <c r="B6" s="49"/>
      <c r="C6" s="49"/>
      <c r="D6" s="49"/>
      <c r="E6" s="49"/>
      <c r="F6" s="49"/>
      <c r="G6" s="49"/>
      <c r="H6" s="49"/>
      <c r="I6" s="49"/>
      <c r="J6" s="49"/>
      <c r="K6" s="49"/>
      <c r="L6" s="49"/>
      <c r="M6" s="49"/>
      <c r="N6" s="49"/>
      <c r="O6" s="49"/>
      <c r="P6" s="49"/>
      <c r="Q6" s="49"/>
      <c r="R6" s="49"/>
      <c r="S6" s="49"/>
    </row>
    <row r="7" spans="1:19" x14ac:dyDescent="0.25">
      <c r="A7" s="49"/>
      <c r="B7" s="49"/>
      <c r="C7" s="49"/>
      <c r="D7" s="49"/>
      <c r="E7" s="49"/>
      <c r="F7" s="49"/>
      <c r="G7" s="49"/>
      <c r="H7" s="49"/>
      <c r="I7" s="49"/>
      <c r="J7" s="49"/>
      <c r="K7" s="49"/>
      <c r="L7" s="49"/>
      <c r="M7" s="49"/>
      <c r="N7" s="49"/>
      <c r="O7" s="49"/>
      <c r="P7" s="49"/>
      <c r="Q7" s="49"/>
      <c r="R7" s="49"/>
      <c r="S7" s="49"/>
    </row>
    <row r="8" spans="1:19" x14ac:dyDescent="0.25">
      <c r="A8" s="49"/>
      <c r="B8" s="49"/>
      <c r="C8" s="49"/>
      <c r="D8" s="49"/>
      <c r="E8" s="49"/>
      <c r="F8" s="49"/>
      <c r="G8" s="49"/>
      <c r="H8" s="49"/>
      <c r="I8" s="49"/>
      <c r="J8" s="49"/>
      <c r="K8" s="49"/>
      <c r="L8" s="49"/>
      <c r="M8" s="49"/>
      <c r="N8" s="49"/>
      <c r="O8" s="49"/>
      <c r="P8" s="49"/>
      <c r="Q8" s="49"/>
      <c r="R8" s="49"/>
      <c r="S8" s="49"/>
    </row>
    <row r="9" spans="1:19" x14ac:dyDescent="0.25">
      <c r="A9" s="49"/>
      <c r="B9" s="49"/>
      <c r="C9" s="49"/>
      <c r="D9" s="49"/>
      <c r="E9" s="49"/>
      <c r="F9" s="49"/>
      <c r="G9" s="49"/>
      <c r="H9" s="49"/>
      <c r="I9" s="49"/>
      <c r="J9" s="49"/>
      <c r="K9" s="49"/>
      <c r="L9" s="49"/>
      <c r="M9" s="49"/>
      <c r="N9" s="49"/>
      <c r="O9" s="49"/>
      <c r="P9" s="49"/>
      <c r="Q9" s="49"/>
      <c r="R9" s="49"/>
      <c r="S9" s="49"/>
    </row>
    <row r="10" spans="1:19" x14ac:dyDescent="0.25">
      <c r="A10" s="49"/>
      <c r="B10" s="49"/>
      <c r="C10" s="49"/>
      <c r="D10" s="49"/>
      <c r="E10" s="49"/>
      <c r="F10" s="49"/>
      <c r="G10" s="49"/>
      <c r="H10" s="49"/>
      <c r="I10" s="49"/>
      <c r="J10" s="49"/>
      <c r="K10" s="49"/>
      <c r="L10" s="49"/>
      <c r="M10" s="49"/>
      <c r="N10" s="49"/>
      <c r="O10" s="49"/>
      <c r="P10" s="49"/>
      <c r="Q10" s="49"/>
      <c r="R10" s="49"/>
      <c r="S10" s="49"/>
    </row>
    <row r="11" spans="1:19" x14ac:dyDescent="0.25">
      <c r="A11" s="49"/>
      <c r="B11" s="49"/>
      <c r="C11" s="49"/>
      <c r="D11" s="49"/>
      <c r="E11" s="49"/>
      <c r="F11" s="49"/>
      <c r="G11" s="49"/>
      <c r="H11" s="49"/>
      <c r="I11" s="49"/>
      <c r="J11" s="49"/>
      <c r="K11" s="49"/>
      <c r="L11" s="49"/>
      <c r="M11" s="49"/>
      <c r="N11" s="49"/>
      <c r="O11" s="49"/>
      <c r="P11" s="49"/>
      <c r="Q11" s="49"/>
      <c r="R11" s="49"/>
      <c r="S11" s="49"/>
    </row>
    <row r="12" spans="1:19" x14ac:dyDescent="0.25">
      <c r="A12" s="49"/>
      <c r="B12" s="49"/>
      <c r="C12" s="49"/>
      <c r="D12" s="49"/>
      <c r="E12" s="49"/>
      <c r="F12" s="49"/>
      <c r="G12" s="49"/>
      <c r="H12" s="49"/>
      <c r="I12" s="49"/>
      <c r="J12" s="49"/>
      <c r="K12" s="49"/>
      <c r="L12" s="49"/>
      <c r="M12" s="49"/>
      <c r="N12" s="49"/>
      <c r="O12" s="49"/>
      <c r="P12" s="49"/>
      <c r="Q12" s="49"/>
      <c r="R12" s="49"/>
      <c r="S12" s="49"/>
    </row>
    <row r="13" spans="1:19" x14ac:dyDescent="0.25">
      <c r="A13" s="49"/>
      <c r="B13" s="49"/>
      <c r="C13" s="49"/>
      <c r="D13" s="49"/>
      <c r="E13" s="49"/>
      <c r="F13" s="49"/>
      <c r="G13" s="49"/>
      <c r="H13" s="49"/>
      <c r="I13" s="49"/>
      <c r="J13" s="49"/>
      <c r="K13" s="49"/>
      <c r="L13" s="49"/>
      <c r="M13" s="49"/>
      <c r="N13" s="49"/>
      <c r="O13" s="49"/>
      <c r="P13" s="49"/>
      <c r="Q13" s="49"/>
      <c r="R13" s="49"/>
      <c r="S13" s="49"/>
    </row>
    <row r="14" spans="1:19" x14ac:dyDescent="0.25">
      <c r="A14" s="49"/>
      <c r="B14" s="49"/>
      <c r="C14" s="49"/>
      <c r="D14" s="49"/>
      <c r="E14" s="49"/>
      <c r="F14" s="49"/>
      <c r="G14" s="49"/>
      <c r="H14" s="49"/>
      <c r="I14" s="49"/>
      <c r="J14" s="49"/>
      <c r="K14" s="49"/>
      <c r="L14" s="49"/>
      <c r="M14" s="49"/>
      <c r="N14" s="49"/>
      <c r="O14" s="49"/>
      <c r="P14" s="49"/>
      <c r="Q14" s="49"/>
      <c r="R14" s="49"/>
      <c r="S14" s="49"/>
    </row>
    <row r="15" spans="1:19" x14ac:dyDescent="0.25">
      <c r="A15" s="49"/>
      <c r="B15" s="49"/>
      <c r="C15" s="49"/>
      <c r="D15" s="49"/>
      <c r="E15" s="49"/>
      <c r="F15" s="49"/>
      <c r="G15" s="49"/>
      <c r="H15" s="49"/>
      <c r="I15" s="49"/>
      <c r="J15" s="49"/>
      <c r="K15" s="49"/>
      <c r="L15" s="49"/>
      <c r="M15" s="49"/>
      <c r="N15" s="49"/>
      <c r="O15" s="49"/>
      <c r="P15" s="49"/>
      <c r="Q15" s="49"/>
      <c r="R15" s="49"/>
      <c r="S15" s="49"/>
    </row>
    <row r="16" spans="1:19" x14ac:dyDescent="0.25">
      <c r="A16" s="49"/>
      <c r="B16" s="49"/>
      <c r="C16" s="49"/>
      <c r="D16" s="49"/>
      <c r="E16" s="49"/>
      <c r="F16" s="49"/>
      <c r="G16" s="49"/>
      <c r="H16" s="49"/>
      <c r="I16" s="49"/>
      <c r="J16" s="49"/>
      <c r="K16" s="49"/>
      <c r="L16" s="49"/>
      <c r="M16" s="49"/>
      <c r="N16" s="49"/>
      <c r="O16" s="49"/>
      <c r="P16" s="49"/>
      <c r="Q16" s="49"/>
      <c r="R16" s="49"/>
      <c r="S16" s="49"/>
    </row>
    <row r="17" spans="1:19" x14ac:dyDescent="0.25">
      <c r="A17" s="49"/>
      <c r="B17" s="49"/>
      <c r="C17" s="49"/>
      <c r="D17" s="49"/>
      <c r="E17" s="49"/>
      <c r="F17" s="49"/>
      <c r="G17" s="49"/>
      <c r="H17" s="49"/>
      <c r="I17" s="49"/>
      <c r="J17" s="49"/>
      <c r="K17" s="49"/>
      <c r="L17" s="49"/>
      <c r="M17" s="49"/>
      <c r="N17" s="49"/>
      <c r="O17" s="49"/>
      <c r="P17" s="49"/>
      <c r="Q17" s="49"/>
      <c r="R17" s="49"/>
      <c r="S17" s="49"/>
    </row>
    <row r="18" spans="1:19" x14ac:dyDescent="0.25">
      <c r="A18" s="49"/>
      <c r="B18" s="49"/>
      <c r="C18" s="49"/>
      <c r="D18" s="49"/>
      <c r="E18" s="49"/>
      <c r="F18" s="49"/>
      <c r="G18" s="49"/>
      <c r="H18" s="49"/>
      <c r="I18" s="49"/>
      <c r="J18" s="49"/>
      <c r="K18" s="49"/>
      <c r="L18" s="49"/>
      <c r="M18" s="49"/>
      <c r="N18" s="49"/>
      <c r="O18" s="49"/>
      <c r="P18" s="49"/>
      <c r="Q18" s="49"/>
      <c r="R18" s="49"/>
      <c r="S18" s="49"/>
    </row>
    <row r="19" spans="1:19" x14ac:dyDescent="0.25">
      <c r="A19" s="49"/>
      <c r="B19" s="49"/>
      <c r="C19" s="49"/>
      <c r="D19" s="49"/>
      <c r="E19" s="49"/>
      <c r="F19" s="49"/>
      <c r="G19" s="49"/>
      <c r="H19" s="49"/>
      <c r="I19" s="49"/>
      <c r="J19" s="49"/>
      <c r="K19" s="49"/>
      <c r="L19" s="49"/>
      <c r="M19" s="49"/>
      <c r="N19" s="49"/>
      <c r="O19" s="49"/>
      <c r="P19" s="49"/>
      <c r="Q19" s="49"/>
      <c r="R19" s="49"/>
      <c r="S19" s="49"/>
    </row>
    <row r="20" spans="1:19" x14ac:dyDescent="0.25">
      <c r="A20" s="49"/>
      <c r="B20" s="49"/>
      <c r="C20" s="49"/>
      <c r="D20" s="49"/>
      <c r="E20" s="49"/>
      <c r="F20" s="49"/>
      <c r="G20" s="49"/>
      <c r="H20" s="49"/>
      <c r="I20" s="49"/>
      <c r="J20" s="49"/>
      <c r="K20" s="49"/>
      <c r="L20" s="49"/>
      <c r="M20" s="49"/>
      <c r="N20" s="49"/>
      <c r="O20" s="49"/>
      <c r="P20" s="49"/>
      <c r="Q20" s="49"/>
      <c r="R20" s="49"/>
      <c r="S20" s="49"/>
    </row>
    <row r="21" spans="1:19" x14ac:dyDescent="0.25">
      <c r="A21" s="49"/>
      <c r="B21" s="49"/>
      <c r="C21" s="49"/>
      <c r="D21" s="49"/>
      <c r="E21" s="49"/>
      <c r="F21" s="49"/>
      <c r="G21" s="49"/>
      <c r="H21" s="49"/>
      <c r="I21" s="49"/>
      <c r="J21" s="49"/>
      <c r="K21" s="49"/>
      <c r="L21" s="49"/>
      <c r="M21" s="49"/>
      <c r="N21" s="49"/>
      <c r="O21" s="49"/>
      <c r="P21" s="49"/>
      <c r="Q21" s="49"/>
      <c r="R21" s="49"/>
      <c r="S21" s="49"/>
    </row>
    <row r="22" spans="1:19" x14ac:dyDescent="0.25">
      <c r="A22" s="49"/>
      <c r="B22" s="49"/>
      <c r="C22" s="49"/>
      <c r="D22" s="49"/>
      <c r="E22" s="49"/>
      <c r="F22" s="49"/>
      <c r="G22" s="49"/>
      <c r="H22" s="49"/>
      <c r="I22" s="49"/>
      <c r="J22" s="49"/>
      <c r="K22" s="49"/>
      <c r="L22" s="49"/>
      <c r="M22" s="49"/>
      <c r="N22" s="49"/>
      <c r="O22" s="49"/>
      <c r="P22" s="49"/>
      <c r="Q22" s="49"/>
      <c r="R22" s="49"/>
      <c r="S22" s="49"/>
    </row>
    <row r="23" spans="1:19" x14ac:dyDescent="0.25">
      <c r="A23" s="49"/>
      <c r="B23" s="49"/>
      <c r="C23" s="49"/>
      <c r="D23" s="49"/>
      <c r="E23" s="49"/>
      <c r="F23" s="49"/>
      <c r="G23" s="49"/>
      <c r="H23" s="49"/>
      <c r="I23" s="49"/>
      <c r="J23" s="49"/>
      <c r="K23" s="49"/>
      <c r="L23" s="49"/>
      <c r="M23" s="49"/>
      <c r="N23" s="49"/>
      <c r="O23" s="49"/>
      <c r="P23" s="49"/>
      <c r="Q23" s="49"/>
      <c r="R23" s="49"/>
      <c r="S23" s="49"/>
    </row>
    <row r="24" spans="1:19" x14ac:dyDescent="0.25">
      <c r="A24" s="49"/>
      <c r="B24" s="49"/>
      <c r="C24" s="49"/>
      <c r="D24" s="49"/>
      <c r="E24" s="49"/>
      <c r="F24" s="49"/>
      <c r="G24" s="49"/>
      <c r="H24" s="49"/>
      <c r="I24" s="49"/>
      <c r="J24" s="49"/>
      <c r="K24" s="49"/>
      <c r="L24" s="49"/>
      <c r="M24" s="49"/>
      <c r="N24" s="49"/>
      <c r="O24" s="49"/>
      <c r="P24" s="49"/>
      <c r="Q24" s="49"/>
      <c r="R24" s="49"/>
      <c r="S24" s="49"/>
    </row>
    <row r="25" spans="1:19" x14ac:dyDescent="0.25">
      <c r="A25" s="49"/>
      <c r="B25" s="49"/>
      <c r="C25" s="49"/>
      <c r="D25" s="49"/>
      <c r="E25" s="49"/>
      <c r="F25" s="49"/>
      <c r="G25" s="49"/>
      <c r="H25" s="49"/>
      <c r="I25" s="49"/>
      <c r="J25" s="49"/>
      <c r="K25" s="49"/>
      <c r="L25" s="49"/>
      <c r="M25" s="49"/>
      <c r="N25" s="49"/>
      <c r="O25" s="49"/>
      <c r="P25" s="49"/>
      <c r="Q25" s="49"/>
      <c r="R25" s="49"/>
      <c r="S25" s="49"/>
    </row>
    <row r="26" spans="1:19" x14ac:dyDescent="0.25">
      <c r="A26" s="49"/>
      <c r="B26" s="49"/>
      <c r="C26" s="49"/>
      <c r="D26" s="49"/>
      <c r="E26" s="49"/>
      <c r="F26" s="49"/>
      <c r="G26" s="49"/>
      <c r="H26" s="49"/>
      <c r="I26" s="49"/>
      <c r="J26" s="49"/>
      <c r="K26" s="49"/>
      <c r="L26" s="49"/>
      <c r="M26" s="49"/>
      <c r="N26" s="49"/>
      <c r="O26" s="49"/>
      <c r="P26" s="49"/>
      <c r="Q26" s="49"/>
      <c r="R26" s="49"/>
      <c r="S26" s="49"/>
    </row>
    <row r="27" spans="1:19" x14ac:dyDescent="0.25">
      <c r="A27" s="49"/>
      <c r="B27" s="49"/>
      <c r="C27" s="49"/>
      <c r="D27" s="49"/>
      <c r="E27" s="49"/>
      <c r="F27" s="49"/>
      <c r="G27" s="49"/>
      <c r="H27" s="49"/>
      <c r="I27" s="49"/>
      <c r="J27" s="49"/>
      <c r="K27" s="49"/>
      <c r="L27" s="49"/>
      <c r="M27" s="49"/>
      <c r="N27" s="49"/>
      <c r="O27" s="49"/>
      <c r="P27" s="49"/>
      <c r="Q27" s="49"/>
      <c r="R27" s="49"/>
      <c r="S27" s="49"/>
    </row>
    <row r="28" spans="1:19" x14ac:dyDescent="0.25">
      <c r="A28" s="49"/>
      <c r="B28" s="49"/>
      <c r="C28" s="49"/>
      <c r="D28" s="49"/>
      <c r="E28" s="49"/>
      <c r="F28" s="49"/>
      <c r="G28" s="49"/>
      <c r="H28" s="49"/>
      <c r="I28" s="49"/>
      <c r="J28" s="49"/>
      <c r="K28" s="49"/>
      <c r="L28" s="49"/>
      <c r="M28" s="49"/>
      <c r="N28" s="49"/>
      <c r="O28" s="49"/>
      <c r="P28" s="49"/>
      <c r="Q28" s="49"/>
      <c r="R28" s="49"/>
      <c r="S28" s="49"/>
    </row>
    <row r="29" spans="1:19" x14ac:dyDescent="0.25">
      <c r="A29" s="49"/>
      <c r="B29" s="49"/>
      <c r="C29" s="49"/>
      <c r="D29" s="49"/>
      <c r="E29" s="49"/>
      <c r="F29" s="49"/>
      <c r="G29" s="49"/>
      <c r="H29" s="49"/>
      <c r="I29" s="49"/>
      <c r="J29" s="49"/>
      <c r="K29" s="49"/>
      <c r="L29" s="49"/>
      <c r="M29" s="49"/>
      <c r="N29" s="49"/>
      <c r="O29" s="49"/>
      <c r="P29" s="49"/>
      <c r="Q29" s="49"/>
      <c r="R29" s="49"/>
      <c r="S29" s="49"/>
    </row>
    <row r="30" spans="1:19" x14ac:dyDescent="0.25">
      <c r="A30" s="49"/>
      <c r="B30" s="49"/>
      <c r="C30" s="49"/>
      <c r="D30" s="49"/>
      <c r="E30" s="49"/>
      <c r="F30" s="49"/>
      <c r="G30" s="49"/>
      <c r="H30" s="49"/>
      <c r="I30" s="49"/>
      <c r="J30" s="49"/>
      <c r="K30" s="49"/>
      <c r="L30" s="49"/>
      <c r="M30" s="49"/>
      <c r="N30" s="49"/>
      <c r="O30" s="49"/>
      <c r="P30" s="49"/>
      <c r="Q30" s="49"/>
      <c r="R30" s="49"/>
      <c r="S30" s="49"/>
    </row>
    <row r="31" spans="1:19" x14ac:dyDescent="0.25">
      <c r="A31" s="49"/>
      <c r="B31" s="49"/>
      <c r="C31" s="49"/>
      <c r="D31" s="49"/>
      <c r="E31" s="49"/>
      <c r="F31" s="49"/>
      <c r="G31" s="49"/>
      <c r="H31" s="49"/>
      <c r="I31" s="49"/>
      <c r="J31" s="49"/>
      <c r="K31" s="49"/>
      <c r="L31" s="49"/>
      <c r="M31" s="49"/>
      <c r="N31" s="49"/>
      <c r="O31" s="49"/>
      <c r="P31" s="49"/>
      <c r="Q31" s="49"/>
      <c r="R31" s="49"/>
      <c r="S31" s="49"/>
    </row>
    <row r="32" spans="1:19" x14ac:dyDescent="0.25">
      <c r="A32" s="49"/>
      <c r="B32" s="49"/>
      <c r="C32" s="49"/>
      <c r="D32" s="49"/>
      <c r="E32" s="49"/>
      <c r="F32" s="49"/>
      <c r="G32" s="49"/>
      <c r="H32" s="49"/>
      <c r="I32" s="49"/>
      <c r="J32" s="49"/>
      <c r="K32" s="49"/>
      <c r="L32" s="49"/>
      <c r="M32" s="49"/>
      <c r="N32" s="49"/>
      <c r="O32" s="49"/>
      <c r="P32" s="49"/>
      <c r="Q32" s="49"/>
      <c r="R32" s="49"/>
      <c r="S32" s="49"/>
    </row>
    <row r="33" spans="1:19" x14ac:dyDescent="0.25">
      <c r="A33" s="49"/>
      <c r="B33" s="49"/>
      <c r="C33" s="49"/>
      <c r="D33" s="49"/>
      <c r="E33" s="49"/>
      <c r="F33" s="49"/>
      <c r="G33" s="49"/>
      <c r="H33" s="49"/>
      <c r="I33" s="49"/>
      <c r="J33" s="49"/>
      <c r="K33" s="49"/>
      <c r="L33" s="49"/>
      <c r="M33" s="49"/>
      <c r="N33" s="49"/>
      <c r="O33" s="49"/>
      <c r="P33" s="49"/>
      <c r="Q33" s="49"/>
      <c r="R33" s="49"/>
      <c r="S33" s="49"/>
    </row>
    <row r="34" spans="1:19" x14ac:dyDescent="0.25">
      <c r="A34" s="49"/>
      <c r="B34" s="49"/>
      <c r="C34" s="49"/>
      <c r="D34" s="49"/>
      <c r="E34" s="49"/>
      <c r="F34" s="49"/>
      <c r="G34" s="49"/>
      <c r="H34" s="49"/>
      <c r="I34" s="49"/>
      <c r="J34" s="49"/>
      <c r="K34" s="49"/>
      <c r="L34" s="49"/>
      <c r="M34" s="49"/>
      <c r="N34" s="49"/>
      <c r="O34" s="49"/>
      <c r="P34" s="49"/>
      <c r="Q34" s="49"/>
      <c r="R34" s="49"/>
      <c r="S34" s="49"/>
    </row>
    <row r="35" spans="1:19" x14ac:dyDescent="0.25">
      <c r="A35" s="49"/>
      <c r="B35" s="49"/>
      <c r="C35" s="49"/>
      <c r="D35" s="49"/>
      <c r="E35" s="49"/>
      <c r="F35" s="49"/>
      <c r="G35" s="49"/>
      <c r="H35" s="49"/>
      <c r="I35" s="49"/>
      <c r="J35" s="49"/>
      <c r="K35" s="49"/>
      <c r="L35" s="49"/>
      <c r="M35" s="49"/>
      <c r="N35" s="49"/>
      <c r="O35" s="49"/>
      <c r="P35" s="49"/>
      <c r="Q35" s="49"/>
      <c r="R35" s="49"/>
      <c r="S35" s="49"/>
    </row>
    <row r="36" spans="1:19" x14ac:dyDescent="0.25">
      <c r="A36" s="49"/>
      <c r="B36" s="49"/>
      <c r="C36" s="49"/>
      <c r="D36" s="49"/>
      <c r="E36" s="49"/>
      <c r="F36" s="49"/>
      <c r="G36" s="49"/>
      <c r="H36" s="49"/>
      <c r="I36" s="49"/>
      <c r="J36" s="49"/>
      <c r="K36" s="49"/>
      <c r="L36" s="49"/>
      <c r="M36" s="49"/>
      <c r="N36" s="49"/>
      <c r="O36" s="49"/>
      <c r="P36" s="49"/>
      <c r="Q36" s="49"/>
      <c r="R36" s="49"/>
      <c r="S36" s="49"/>
    </row>
    <row r="37" spans="1:19" x14ac:dyDescent="0.25">
      <c r="A37" s="49"/>
      <c r="B37" s="49"/>
      <c r="C37" s="49"/>
      <c r="D37" s="49"/>
      <c r="E37" s="49"/>
      <c r="F37" s="49"/>
      <c r="G37" s="49"/>
      <c r="H37" s="49"/>
      <c r="I37" s="49"/>
      <c r="J37" s="49"/>
      <c r="K37" s="49"/>
      <c r="L37" s="49"/>
      <c r="M37" s="49"/>
      <c r="N37" s="49"/>
      <c r="O37" s="49"/>
      <c r="P37" s="49"/>
      <c r="Q37" s="49"/>
      <c r="R37" s="49"/>
      <c r="S37" s="49"/>
    </row>
    <row r="38" spans="1:19" x14ac:dyDescent="0.25">
      <c r="A38" s="49"/>
      <c r="B38" s="49"/>
      <c r="C38" s="49"/>
      <c r="D38" s="49"/>
      <c r="E38" s="49"/>
      <c r="F38" s="49"/>
      <c r="G38" s="49"/>
      <c r="H38" s="49"/>
      <c r="I38" s="49"/>
      <c r="J38" s="49"/>
      <c r="K38" s="49"/>
      <c r="L38" s="49"/>
      <c r="M38" s="49"/>
      <c r="N38" s="49"/>
      <c r="O38" s="49"/>
      <c r="P38" s="49"/>
      <c r="Q38" s="49"/>
      <c r="R38" s="49"/>
      <c r="S38" s="49"/>
    </row>
    <row r="39" spans="1:19" x14ac:dyDescent="0.25">
      <c r="A39" s="49"/>
      <c r="B39" s="49"/>
      <c r="C39" s="49"/>
      <c r="D39" s="49"/>
      <c r="E39" s="49"/>
      <c r="F39" s="49"/>
      <c r="G39" s="49"/>
      <c r="H39" s="49"/>
      <c r="I39" s="49"/>
      <c r="J39" s="49"/>
      <c r="K39" s="49"/>
      <c r="L39" s="49"/>
      <c r="M39" s="49"/>
      <c r="N39" s="49"/>
      <c r="O39" s="49"/>
      <c r="P39" s="49"/>
      <c r="Q39" s="49"/>
      <c r="R39" s="49"/>
      <c r="S39" s="49"/>
    </row>
    <row r="40" spans="1:19" x14ac:dyDescent="0.25">
      <c r="A40" s="49"/>
      <c r="B40" s="49"/>
      <c r="C40" s="49"/>
      <c r="D40" s="49"/>
      <c r="E40" s="49"/>
      <c r="F40" s="49"/>
      <c r="G40" s="49"/>
      <c r="H40" s="49"/>
      <c r="I40" s="49"/>
      <c r="J40" s="49"/>
      <c r="K40" s="49"/>
      <c r="L40" s="49"/>
      <c r="M40" s="49"/>
      <c r="N40" s="49"/>
      <c r="O40" s="49"/>
      <c r="P40" s="49"/>
      <c r="Q40" s="49"/>
      <c r="R40" s="49"/>
      <c r="S40" s="49"/>
    </row>
    <row r="41" spans="1:19" x14ac:dyDescent="0.25">
      <c r="A41" s="49"/>
      <c r="B41" s="49"/>
      <c r="C41" s="49"/>
      <c r="D41" s="49"/>
      <c r="E41" s="49"/>
      <c r="F41" s="49"/>
      <c r="G41" s="49"/>
      <c r="H41" s="49"/>
      <c r="I41" s="49"/>
      <c r="J41" s="49"/>
      <c r="K41" s="49"/>
      <c r="L41" s="49"/>
      <c r="M41" s="49"/>
      <c r="N41" s="49"/>
      <c r="O41" s="49"/>
      <c r="P41" s="49"/>
      <c r="Q41" s="49"/>
      <c r="R41" s="49"/>
      <c r="S41" s="49"/>
    </row>
    <row r="42" spans="1:19" x14ac:dyDescent="0.25">
      <c r="A42" s="49"/>
      <c r="B42" s="49"/>
      <c r="C42" s="49"/>
      <c r="D42" s="49"/>
      <c r="E42" s="49"/>
      <c r="F42" s="49"/>
      <c r="G42" s="49"/>
      <c r="H42" s="49"/>
      <c r="I42" s="49"/>
      <c r="J42" s="49"/>
      <c r="K42" s="49"/>
      <c r="L42" s="49"/>
      <c r="M42" s="49"/>
      <c r="N42" s="49"/>
      <c r="O42" s="49"/>
      <c r="P42" s="49"/>
      <c r="Q42" s="49"/>
      <c r="R42" s="49"/>
      <c r="S42" s="49"/>
    </row>
    <row r="43" spans="1:19" x14ac:dyDescent="0.25">
      <c r="A43" s="49"/>
      <c r="B43" s="49"/>
      <c r="C43" s="49"/>
      <c r="D43" s="49"/>
      <c r="E43" s="49"/>
      <c r="F43" s="49"/>
      <c r="G43" s="49"/>
      <c r="H43" s="49"/>
      <c r="I43" s="49"/>
      <c r="J43" s="49"/>
      <c r="K43" s="49"/>
      <c r="L43" s="49"/>
      <c r="M43" s="49"/>
      <c r="N43" s="49"/>
      <c r="O43" s="49"/>
      <c r="P43" s="49"/>
      <c r="Q43" s="49"/>
      <c r="R43" s="49"/>
      <c r="S43" s="49"/>
    </row>
    <row r="44" spans="1:19" x14ac:dyDescent="0.25">
      <c r="A44" s="49"/>
      <c r="B44" s="49"/>
      <c r="C44" s="49"/>
      <c r="D44" s="49"/>
      <c r="E44" s="49"/>
      <c r="F44" s="49"/>
      <c r="G44" s="49"/>
      <c r="H44" s="49"/>
      <c r="I44" s="49"/>
      <c r="J44" s="49"/>
      <c r="K44" s="49"/>
      <c r="L44" s="49"/>
      <c r="M44" s="49"/>
      <c r="N44" s="49"/>
      <c r="O44" s="49"/>
      <c r="P44" s="49"/>
      <c r="Q44" s="49"/>
      <c r="R44" s="49"/>
      <c r="S44" s="49"/>
    </row>
    <row r="45" spans="1:19" x14ac:dyDescent="0.25">
      <c r="A45" s="49"/>
      <c r="B45" s="49"/>
      <c r="C45" s="49"/>
      <c r="D45" s="49"/>
      <c r="E45" s="49"/>
      <c r="F45" s="49"/>
      <c r="G45" s="49"/>
      <c r="H45" s="49"/>
      <c r="I45" s="49"/>
      <c r="J45" s="49"/>
      <c r="K45" s="49"/>
      <c r="L45" s="49"/>
      <c r="M45" s="49"/>
      <c r="N45" s="49"/>
      <c r="O45" s="49"/>
      <c r="P45" s="49"/>
      <c r="Q45" s="49"/>
      <c r="R45" s="49"/>
      <c r="S45" s="49"/>
    </row>
    <row r="46" spans="1:19" x14ac:dyDescent="0.25">
      <c r="A46" s="49"/>
      <c r="B46" s="49"/>
      <c r="C46" s="49"/>
      <c r="D46" s="49"/>
      <c r="E46" s="49"/>
      <c r="F46" s="49"/>
      <c r="G46" s="49"/>
      <c r="H46" s="49"/>
      <c r="I46" s="49"/>
      <c r="J46" s="49"/>
      <c r="K46" s="49"/>
      <c r="L46" s="49"/>
      <c r="M46" s="49"/>
      <c r="N46" s="49"/>
      <c r="O46" s="49"/>
      <c r="P46" s="49"/>
      <c r="Q46" s="49"/>
      <c r="R46" s="49"/>
      <c r="S46" s="49"/>
    </row>
    <row r="47" spans="1:19" x14ac:dyDescent="0.25">
      <c r="A47" s="49"/>
      <c r="B47" s="49"/>
      <c r="C47" s="49"/>
      <c r="D47" s="49"/>
      <c r="E47" s="49"/>
      <c r="F47" s="49"/>
      <c r="G47" s="49"/>
      <c r="H47" s="49"/>
      <c r="I47" s="49"/>
      <c r="J47" s="49"/>
      <c r="K47" s="49"/>
      <c r="L47" s="49"/>
      <c r="M47" s="49"/>
      <c r="N47" s="49"/>
      <c r="O47" s="49"/>
      <c r="P47" s="49"/>
      <c r="Q47" s="49"/>
      <c r="R47" s="49"/>
      <c r="S47" s="49"/>
    </row>
    <row r="48" spans="1:19" x14ac:dyDescent="0.25">
      <c r="A48" s="49"/>
      <c r="B48" s="49"/>
      <c r="C48" s="49"/>
      <c r="D48" s="49"/>
      <c r="E48" s="49"/>
      <c r="F48" s="49"/>
      <c r="G48" s="49"/>
      <c r="H48" s="49"/>
      <c r="I48" s="49"/>
      <c r="J48" s="49"/>
      <c r="K48" s="49"/>
      <c r="L48" s="49"/>
      <c r="M48" s="49"/>
      <c r="N48" s="49"/>
      <c r="O48" s="49"/>
      <c r="P48" s="49"/>
      <c r="Q48" s="49"/>
      <c r="R48" s="49"/>
      <c r="S48" s="49"/>
    </row>
    <row r="49" spans="1:19" x14ac:dyDescent="0.25">
      <c r="A49" s="49"/>
      <c r="B49" s="49"/>
      <c r="C49" s="49"/>
      <c r="D49" s="49"/>
      <c r="E49" s="49"/>
      <c r="F49" s="49"/>
      <c r="G49" s="49"/>
      <c r="H49" s="49"/>
      <c r="I49" s="49"/>
      <c r="J49" s="49"/>
      <c r="K49" s="49"/>
      <c r="L49" s="49"/>
      <c r="M49" s="49"/>
      <c r="N49" s="49"/>
      <c r="O49" s="49"/>
      <c r="P49" s="49"/>
      <c r="Q49" s="49"/>
      <c r="R49" s="49"/>
      <c r="S49" s="49"/>
    </row>
    <row r="50" spans="1:19" x14ac:dyDescent="0.25">
      <c r="A50" s="49"/>
      <c r="B50" s="49"/>
      <c r="C50" s="49"/>
      <c r="D50" s="49"/>
      <c r="E50" s="49"/>
      <c r="F50" s="49"/>
      <c r="G50" s="49"/>
      <c r="H50" s="49"/>
      <c r="I50" s="49"/>
      <c r="J50" s="49"/>
      <c r="K50" s="49"/>
      <c r="L50" s="49"/>
      <c r="M50" s="49"/>
      <c r="N50" s="49"/>
      <c r="O50" s="49"/>
      <c r="P50" s="49"/>
      <c r="Q50" s="49"/>
      <c r="R50" s="49"/>
      <c r="S50" s="49"/>
    </row>
    <row r="51" spans="1:19" x14ac:dyDescent="0.25">
      <c r="A51" s="49"/>
      <c r="B51" s="49"/>
      <c r="C51" s="49"/>
      <c r="D51" s="49"/>
      <c r="E51" s="49"/>
      <c r="F51" s="49"/>
      <c r="G51" s="49"/>
      <c r="H51" s="49"/>
      <c r="I51" s="49"/>
      <c r="J51" s="49"/>
      <c r="K51" s="49"/>
      <c r="L51" s="49"/>
      <c r="M51" s="49"/>
      <c r="N51" s="49"/>
      <c r="O51" s="49"/>
      <c r="P51" s="49"/>
      <c r="Q51" s="49"/>
      <c r="R51" s="49"/>
      <c r="S51" s="49"/>
    </row>
    <row r="52" spans="1:19" x14ac:dyDescent="0.25">
      <c r="A52" s="49"/>
      <c r="B52" s="49"/>
      <c r="C52" s="49"/>
      <c r="D52" s="49"/>
      <c r="E52" s="49"/>
      <c r="F52" s="49"/>
      <c r="G52" s="49"/>
      <c r="H52" s="49"/>
      <c r="I52" s="49"/>
      <c r="J52" s="49"/>
      <c r="K52" s="49"/>
      <c r="L52" s="49"/>
      <c r="M52" s="49"/>
      <c r="N52" s="49"/>
      <c r="O52" s="49"/>
      <c r="P52" s="49"/>
      <c r="Q52" s="49"/>
      <c r="R52" s="49"/>
      <c r="S52" s="49"/>
    </row>
    <row r="53" spans="1:19" x14ac:dyDescent="0.25">
      <c r="A53" s="49"/>
      <c r="B53" s="49"/>
      <c r="C53" s="49"/>
      <c r="D53" s="49"/>
      <c r="E53" s="49"/>
      <c r="F53" s="49"/>
      <c r="G53" s="49"/>
      <c r="H53" s="49"/>
      <c r="I53" s="49"/>
      <c r="J53" s="49"/>
      <c r="K53" s="49"/>
      <c r="L53" s="49"/>
      <c r="M53" s="49"/>
      <c r="N53" s="49"/>
      <c r="O53" s="49"/>
      <c r="P53" s="49"/>
      <c r="Q53" s="49"/>
      <c r="R53" s="49"/>
      <c r="S53" s="49"/>
    </row>
    <row r="54" spans="1:19" x14ac:dyDescent="0.25">
      <c r="A54" s="49"/>
      <c r="B54" s="49"/>
      <c r="C54" s="49"/>
      <c r="D54" s="49"/>
      <c r="E54" s="49"/>
      <c r="F54" s="49"/>
      <c r="G54" s="49"/>
      <c r="H54" s="49"/>
      <c r="I54" s="49"/>
      <c r="J54" s="49"/>
      <c r="K54" s="49"/>
      <c r="L54" s="49"/>
      <c r="M54" s="49"/>
      <c r="N54" s="49"/>
      <c r="O54" s="49"/>
      <c r="P54" s="49"/>
      <c r="Q54" s="49"/>
      <c r="R54" s="49"/>
      <c r="S54" s="49"/>
    </row>
    <row r="55" spans="1:19" x14ac:dyDescent="0.25">
      <c r="A55" s="49"/>
      <c r="B55" s="49"/>
      <c r="C55" s="49"/>
      <c r="D55" s="49"/>
      <c r="E55" s="49"/>
      <c r="F55" s="49"/>
      <c r="G55" s="49"/>
      <c r="H55" s="49"/>
      <c r="I55" s="49"/>
      <c r="J55" s="49"/>
      <c r="K55" s="49"/>
      <c r="L55" s="49"/>
      <c r="M55" s="49"/>
      <c r="N55" s="49"/>
      <c r="O55" s="49"/>
      <c r="P55" s="49"/>
      <c r="Q55" s="49"/>
      <c r="R55" s="49"/>
      <c r="S55" s="49"/>
    </row>
    <row r="56" spans="1:19" x14ac:dyDescent="0.25">
      <c r="A56" s="49"/>
      <c r="B56" s="49"/>
      <c r="C56" s="49"/>
      <c r="D56" s="49"/>
      <c r="E56" s="49"/>
      <c r="F56" s="49"/>
      <c r="G56" s="49"/>
      <c r="H56" s="49"/>
      <c r="I56" s="49"/>
      <c r="J56" s="49"/>
      <c r="K56" s="49"/>
      <c r="L56" s="49"/>
      <c r="M56" s="49"/>
      <c r="N56" s="49"/>
      <c r="O56" s="49"/>
      <c r="P56" s="49"/>
      <c r="Q56" s="49"/>
      <c r="R56" s="49"/>
      <c r="S56" s="49"/>
    </row>
    <row r="57" spans="1:19" x14ac:dyDescent="0.25">
      <c r="A57" s="49"/>
      <c r="B57" s="49"/>
      <c r="C57" s="49"/>
      <c r="D57" s="49"/>
      <c r="E57" s="49"/>
      <c r="F57" s="49"/>
      <c r="G57" s="49"/>
      <c r="H57" s="49"/>
      <c r="I57" s="49"/>
      <c r="J57" s="49"/>
      <c r="K57" s="49"/>
      <c r="L57" s="49"/>
      <c r="M57" s="49"/>
      <c r="N57" s="49"/>
      <c r="O57" s="49"/>
      <c r="P57" s="49"/>
      <c r="Q57" s="49"/>
      <c r="R57" s="49"/>
      <c r="S57" s="49"/>
    </row>
    <row r="58" spans="1:19" x14ac:dyDescent="0.25">
      <c r="A58" s="49"/>
      <c r="B58" s="49"/>
      <c r="C58" s="49"/>
      <c r="D58" s="49"/>
      <c r="E58" s="49"/>
      <c r="F58" s="49"/>
      <c r="G58" s="49"/>
      <c r="H58" s="49"/>
      <c r="I58" s="49"/>
      <c r="J58" s="49"/>
      <c r="K58" s="49"/>
      <c r="L58" s="49"/>
      <c r="M58" s="49"/>
      <c r="N58" s="49"/>
      <c r="O58" s="49"/>
      <c r="P58" s="49"/>
      <c r="Q58" s="49"/>
      <c r="R58" s="49"/>
      <c r="S58" s="49"/>
    </row>
    <row r="59" spans="1:19" x14ac:dyDescent="0.25">
      <c r="A59" s="49"/>
      <c r="B59" s="49"/>
      <c r="C59" s="49"/>
      <c r="D59" s="49"/>
      <c r="E59" s="49"/>
      <c r="F59" s="49"/>
      <c r="G59" s="49"/>
      <c r="H59" s="49"/>
      <c r="I59" s="49"/>
      <c r="J59" s="49"/>
      <c r="K59" s="49"/>
      <c r="L59" s="49"/>
      <c r="M59" s="49"/>
      <c r="N59" s="49"/>
      <c r="O59" s="49"/>
      <c r="P59" s="49"/>
      <c r="Q59" s="49"/>
      <c r="R59" s="49"/>
      <c r="S59" s="49"/>
    </row>
    <row r="60" spans="1:19" x14ac:dyDescent="0.25">
      <c r="A60" s="49"/>
      <c r="B60" s="49"/>
      <c r="C60" s="49"/>
      <c r="D60" s="49"/>
      <c r="E60" s="49"/>
      <c r="F60" s="49"/>
      <c r="G60" s="49"/>
      <c r="H60" s="49"/>
      <c r="I60" s="49"/>
      <c r="J60" s="49"/>
      <c r="K60" s="49"/>
      <c r="L60" s="49"/>
      <c r="M60" s="49"/>
      <c r="N60" s="49"/>
      <c r="O60" s="49"/>
      <c r="P60" s="49"/>
      <c r="Q60" s="49"/>
      <c r="R60" s="49"/>
      <c r="S60" s="49"/>
    </row>
    <row r="61" spans="1:19" x14ac:dyDescent="0.25">
      <c r="A61" s="49"/>
      <c r="B61" s="49"/>
      <c r="C61" s="49"/>
      <c r="D61" s="49"/>
      <c r="E61" s="49"/>
      <c r="F61" s="49"/>
      <c r="G61" s="49"/>
      <c r="H61" s="49"/>
      <c r="I61" s="49"/>
      <c r="J61" s="49"/>
      <c r="K61" s="49"/>
      <c r="L61" s="49"/>
      <c r="M61" s="49"/>
      <c r="N61" s="49"/>
      <c r="O61" s="49"/>
      <c r="P61" s="49"/>
      <c r="Q61" s="49"/>
      <c r="R61" s="49"/>
      <c r="S61" s="49"/>
    </row>
    <row r="62" spans="1:19" x14ac:dyDescent="0.25">
      <c r="A62" s="49"/>
      <c r="B62" s="49"/>
      <c r="C62" s="49"/>
      <c r="D62" s="49"/>
      <c r="E62" s="49"/>
      <c r="F62" s="49"/>
      <c r="G62" s="49"/>
      <c r="H62" s="49"/>
      <c r="I62" s="49"/>
      <c r="J62" s="49"/>
      <c r="K62" s="49"/>
      <c r="L62" s="49"/>
      <c r="M62" s="49"/>
      <c r="N62" s="49"/>
      <c r="O62" s="49"/>
      <c r="P62" s="49"/>
      <c r="Q62" s="49"/>
      <c r="R62" s="49"/>
      <c r="S62" s="49"/>
    </row>
    <row r="63" spans="1:19" x14ac:dyDescent="0.25">
      <c r="A63" s="49"/>
      <c r="B63" s="49"/>
      <c r="C63" s="49"/>
      <c r="D63" s="49"/>
      <c r="E63" s="49"/>
      <c r="F63" s="49"/>
      <c r="G63" s="49"/>
      <c r="H63" s="49"/>
      <c r="I63" s="49"/>
      <c r="J63" s="49"/>
      <c r="K63" s="49"/>
      <c r="L63" s="49"/>
      <c r="M63" s="49"/>
      <c r="N63" s="49"/>
      <c r="O63" s="49"/>
      <c r="P63" s="49"/>
      <c r="Q63" s="49"/>
      <c r="R63" s="49"/>
      <c r="S63" s="49"/>
    </row>
    <row r="64" spans="1:19" x14ac:dyDescent="0.25">
      <c r="A64" s="49"/>
      <c r="B64" s="49"/>
      <c r="C64" s="49"/>
      <c r="D64" s="49"/>
      <c r="E64" s="49"/>
      <c r="F64" s="49"/>
      <c r="G64" s="49"/>
      <c r="H64" s="49"/>
      <c r="I64" s="49"/>
      <c r="J64" s="49"/>
      <c r="K64" s="49"/>
      <c r="L64" s="49"/>
      <c r="M64" s="49"/>
      <c r="N64" s="49"/>
      <c r="O64" s="49"/>
      <c r="P64" s="49"/>
      <c r="Q64" s="49"/>
      <c r="R64" s="49"/>
      <c r="S64" s="49"/>
    </row>
    <row r="65" spans="1:19" x14ac:dyDescent="0.25">
      <c r="A65" s="49"/>
      <c r="B65" s="49"/>
      <c r="C65" s="49"/>
      <c r="D65" s="49"/>
      <c r="E65" s="49"/>
      <c r="F65" s="49"/>
      <c r="G65" s="49"/>
      <c r="H65" s="49"/>
      <c r="I65" s="49"/>
      <c r="J65" s="49"/>
      <c r="K65" s="49"/>
      <c r="L65" s="49"/>
      <c r="M65" s="49"/>
      <c r="N65" s="49"/>
      <c r="O65" s="49"/>
      <c r="P65" s="49"/>
      <c r="Q65" s="49"/>
      <c r="R65" s="49"/>
      <c r="S65" s="49"/>
    </row>
    <row r="66" spans="1:19" x14ac:dyDescent="0.25">
      <c r="A66" s="49"/>
      <c r="B66" s="49"/>
      <c r="C66" s="49"/>
      <c r="D66" s="49"/>
      <c r="E66" s="49"/>
      <c r="F66" s="49"/>
      <c r="G66" s="49"/>
      <c r="H66" s="49"/>
      <c r="I66" s="49"/>
      <c r="J66" s="49"/>
      <c r="K66" s="49"/>
      <c r="L66" s="49"/>
      <c r="M66" s="49"/>
      <c r="N66" s="49"/>
      <c r="O66" s="49"/>
      <c r="P66" s="49"/>
      <c r="Q66" s="49"/>
      <c r="R66" s="49"/>
      <c r="S66" s="49"/>
    </row>
    <row r="67" spans="1:19" x14ac:dyDescent="0.25">
      <c r="A67" s="49"/>
      <c r="B67" s="49"/>
      <c r="C67" s="49"/>
      <c r="D67" s="49"/>
      <c r="E67" s="49"/>
      <c r="F67" s="49"/>
      <c r="G67" s="49"/>
      <c r="H67" s="49"/>
      <c r="I67" s="49"/>
      <c r="J67" s="49"/>
      <c r="K67" s="49"/>
      <c r="L67" s="49"/>
      <c r="M67" s="49"/>
      <c r="N67" s="49"/>
      <c r="O67" s="49"/>
      <c r="P67" s="49"/>
      <c r="Q67" s="49"/>
      <c r="R67" s="49"/>
      <c r="S67" s="49"/>
    </row>
    <row r="68" spans="1:19" x14ac:dyDescent="0.25">
      <c r="A68" s="49"/>
      <c r="B68" s="49"/>
      <c r="C68" s="49"/>
      <c r="D68" s="49"/>
      <c r="E68" s="49"/>
      <c r="F68" s="49"/>
      <c r="G68" s="49"/>
      <c r="H68" s="49"/>
      <c r="I68" s="49"/>
      <c r="J68" s="49"/>
      <c r="K68" s="49"/>
      <c r="L68" s="49"/>
      <c r="M68" s="49"/>
      <c r="N68" s="49"/>
      <c r="O68" s="49"/>
      <c r="P68" s="49"/>
      <c r="Q68" s="49"/>
      <c r="R68" s="49"/>
      <c r="S68" s="49"/>
    </row>
    <row r="69" spans="1:19" x14ac:dyDescent="0.25">
      <c r="A69" s="49"/>
      <c r="B69" s="49"/>
      <c r="C69" s="49"/>
      <c r="D69" s="49"/>
      <c r="E69" s="49"/>
      <c r="F69" s="49"/>
      <c r="G69" s="49"/>
      <c r="H69" s="49"/>
      <c r="I69" s="49"/>
      <c r="J69" s="49"/>
      <c r="K69" s="49"/>
      <c r="L69" s="49"/>
      <c r="M69" s="49"/>
      <c r="N69" s="49"/>
      <c r="O69" s="49"/>
      <c r="P69" s="49"/>
      <c r="Q69" s="49"/>
      <c r="R69" s="49"/>
      <c r="S69" s="49"/>
    </row>
    <row r="70" spans="1:19" x14ac:dyDescent="0.25">
      <c r="A70" s="49"/>
      <c r="B70" s="49"/>
      <c r="C70" s="49"/>
      <c r="D70" s="49"/>
      <c r="E70" s="49"/>
      <c r="F70" s="49"/>
      <c r="G70" s="49"/>
      <c r="H70" s="49"/>
      <c r="I70" s="49"/>
      <c r="J70" s="49"/>
      <c r="K70" s="49"/>
      <c r="L70" s="49"/>
      <c r="M70" s="49"/>
      <c r="N70" s="49"/>
      <c r="O70" s="49"/>
      <c r="P70" s="49"/>
      <c r="Q70" s="49"/>
      <c r="R70" s="49"/>
      <c r="S70" s="49"/>
    </row>
    <row r="71" spans="1:19" x14ac:dyDescent="0.25">
      <c r="A71" s="49"/>
      <c r="B71" s="49"/>
      <c r="C71" s="49"/>
      <c r="D71" s="49"/>
      <c r="E71" s="49"/>
      <c r="F71" s="49"/>
      <c r="G71" s="49"/>
      <c r="H71" s="49"/>
      <c r="I71" s="49"/>
      <c r="J71" s="49"/>
      <c r="K71" s="49"/>
      <c r="L71" s="49"/>
      <c r="M71" s="49"/>
      <c r="N71" s="49"/>
      <c r="O71" s="49"/>
      <c r="P71" s="49"/>
      <c r="Q71" s="49"/>
      <c r="R71" s="49"/>
      <c r="S71" s="49"/>
    </row>
    <row r="72" spans="1:19" x14ac:dyDescent="0.25">
      <c r="A72" s="49"/>
      <c r="B72" s="49"/>
      <c r="C72" s="49"/>
      <c r="D72" s="49"/>
      <c r="E72" s="49"/>
      <c r="F72" s="49"/>
      <c r="G72" s="49"/>
      <c r="H72" s="49"/>
      <c r="I72" s="49"/>
      <c r="J72" s="49"/>
      <c r="K72" s="49"/>
      <c r="L72" s="49"/>
      <c r="M72" s="49"/>
      <c r="N72" s="49"/>
      <c r="O72" s="49"/>
      <c r="P72" s="49"/>
      <c r="Q72" s="49"/>
      <c r="R72" s="49"/>
      <c r="S72" s="49"/>
    </row>
    <row r="73" spans="1:19" x14ac:dyDescent="0.25">
      <c r="A73" s="49"/>
      <c r="B73" s="49"/>
      <c r="C73" s="49"/>
      <c r="D73" s="49"/>
      <c r="E73" s="49"/>
      <c r="F73" s="49"/>
      <c r="G73" s="49"/>
      <c r="H73" s="49"/>
      <c r="I73" s="49"/>
      <c r="J73" s="49"/>
      <c r="K73" s="49"/>
      <c r="L73" s="49"/>
      <c r="M73" s="49"/>
      <c r="N73" s="49"/>
      <c r="O73" s="49"/>
      <c r="P73" s="49"/>
      <c r="Q73" s="49"/>
      <c r="R73" s="49"/>
      <c r="S73" s="49"/>
    </row>
    <row r="74" spans="1:19" x14ac:dyDescent="0.25">
      <c r="A74" s="49"/>
      <c r="B74" s="49"/>
      <c r="C74" s="49"/>
      <c r="D74" s="49"/>
      <c r="E74" s="49"/>
      <c r="F74" s="49"/>
      <c r="G74" s="49"/>
      <c r="H74" s="49"/>
      <c r="I74" s="49"/>
      <c r="J74" s="49"/>
      <c r="K74" s="49"/>
      <c r="L74" s="49"/>
      <c r="M74" s="49"/>
      <c r="N74" s="49"/>
      <c r="O74" s="49"/>
      <c r="P74" s="49"/>
      <c r="Q74" s="49"/>
      <c r="R74" s="49"/>
      <c r="S74" s="49"/>
    </row>
    <row r="75" spans="1:19" x14ac:dyDescent="0.25">
      <c r="A75" s="49"/>
      <c r="B75" s="49"/>
      <c r="C75" s="49"/>
      <c r="D75" s="49"/>
      <c r="E75" s="49"/>
      <c r="F75" s="49"/>
      <c r="G75" s="49"/>
      <c r="H75" s="49"/>
      <c r="I75" s="49"/>
      <c r="J75" s="49"/>
      <c r="K75" s="49"/>
      <c r="L75" s="49"/>
      <c r="M75" s="49"/>
      <c r="N75" s="49"/>
      <c r="O75" s="49"/>
      <c r="P75" s="49"/>
      <c r="Q75" s="49"/>
      <c r="R75" s="49"/>
      <c r="S75" s="49"/>
    </row>
    <row r="76" spans="1:19" x14ac:dyDescent="0.25">
      <c r="A76" s="49"/>
      <c r="B76" s="49"/>
      <c r="C76" s="49"/>
      <c r="D76" s="49"/>
      <c r="E76" s="49"/>
      <c r="F76" s="49"/>
      <c r="G76" s="49"/>
      <c r="H76" s="49"/>
      <c r="I76" s="49"/>
      <c r="J76" s="49"/>
      <c r="K76" s="49"/>
      <c r="L76" s="49"/>
      <c r="M76" s="49"/>
      <c r="N76" s="49"/>
      <c r="O76" s="49"/>
      <c r="P76" s="49"/>
      <c r="Q76" s="49"/>
      <c r="R76" s="49"/>
      <c r="S76" s="49"/>
    </row>
    <row r="77" spans="1:19" x14ac:dyDescent="0.25">
      <c r="A77" s="49"/>
      <c r="B77" s="49"/>
      <c r="C77" s="49"/>
      <c r="D77" s="49"/>
      <c r="E77" s="49"/>
      <c r="F77" s="49"/>
      <c r="G77" s="49"/>
      <c r="H77" s="49"/>
      <c r="I77" s="49"/>
      <c r="J77" s="49"/>
      <c r="K77" s="49"/>
      <c r="L77" s="49"/>
      <c r="M77" s="49"/>
      <c r="N77" s="49"/>
      <c r="O77" s="49"/>
      <c r="P77" s="49"/>
      <c r="Q77" s="49"/>
      <c r="R77" s="49"/>
      <c r="S77" s="49"/>
    </row>
    <row r="78" spans="1:19" x14ac:dyDescent="0.25">
      <c r="A78" s="49"/>
      <c r="B78" s="49"/>
      <c r="C78" s="49"/>
      <c r="D78" s="49"/>
      <c r="E78" s="49"/>
      <c r="F78" s="49"/>
      <c r="G78" s="49"/>
      <c r="H78" s="49"/>
      <c r="I78" s="49"/>
      <c r="J78" s="49"/>
      <c r="K78" s="49"/>
      <c r="L78" s="49"/>
      <c r="M78" s="49"/>
      <c r="N78" s="49"/>
      <c r="O78" s="49"/>
      <c r="P78" s="49"/>
      <c r="Q78" s="49"/>
      <c r="R78" s="49"/>
      <c r="S78" s="49"/>
    </row>
    <row r="79" spans="1:19" x14ac:dyDescent="0.25">
      <c r="A79" s="49"/>
      <c r="B79" s="49"/>
      <c r="C79" s="49"/>
      <c r="D79" s="49"/>
      <c r="E79" s="49"/>
      <c r="F79" s="49"/>
      <c r="G79" s="49"/>
      <c r="H79" s="49"/>
      <c r="I79" s="49"/>
      <c r="J79" s="49"/>
      <c r="K79" s="49"/>
      <c r="L79" s="49"/>
      <c r="M79" s="49"/>
      <c r="N79" s="49"/>
      <c r="O79" s="49"/>
      <c r="P79" s="49"/>
      <c r="Q79" s="49"/>
      <c r="R79" s="49"/>
      <c r="S79" s="49"/>
    </row>
    <row r="80" spans="1:19" x14ac:dyDescent="0.25">
      <c r="A80" s="49"/>
      <c r="B80" s="49"/>
      <c r="C80" s="49"/>
      <c r="D80" s="49"/>
      <c r="E80" s="49"/>
      <c r="F80" s="49"/>
      <c r="G80" s="49"/>
      <c r="H80" s="49"/>
      <c r="I80" s="49"/>
      <c r="J80" s="49"/>
      <c r="K80" s="49"/>
      <c r="L80" s="49"/>
      <c r="M80" s="49"/>
      <c r="N80" s="49"/>
      <c r="O80" s="49"/>
      <c r="P80" s="49"/>
      <c r="Q80" s="49"/>
      <c r="R80" s="49"/>
      <c r="S80" s="49"/>
    </row>
    <row r="81" spans="1:19" x14ac:dyDescent="0.25">
      <c r="A81" s="49"/>
      <c r="B81" s="49"/>
      <c r="C81" s="49"/>
      <c r="D81" s="49"/>
      <c r="E81" s="49"/>
      <c r="F81" s="49"/>
      <c r="G81" s="49"/>
      <c r="H81" s="49"/>
      <c r="I81" s="49"/>
      <c r="J81" s="49"/>
      <c r="K81" s="49"/>
      <c r="L81" s="49"/>
      <c r="M81" s="49"/>
      <c r="N81" s="49"/>
      <c r="O81" s="49"/>
      <c r="P81" s="49"/>
      <c r="Q81" s="49"/>
      <c r="R81" s="49"/>
      <c r="S81" s="49"/>
    </row>
    <row r="82" spans="1:19" x14ac:dyDescent="0.25">
      <c r="A82" s="49"/>
      <c r="B82" s="49"/>
      <c r="C82" s="49"/>
      <c r="D82" s="49"/>
      <c r="E82" s="49"/>
      <c r="F82" s="49"/>
      <c r="G82" s="49"/>
      <c r="H82" s="49"/>
      <c r="I82" s="49"/>
      <c r="J82" s="49"/>
      <c r="K82" s="49"/>
      <c r="L82" s="49"/>
      <c r="M82" s="49"/>
      <c r="N82" s="49"/>
      <c r="O82" s="49"/>
      <c r="P82" s="49"/>
      <c r="Q82" s="49"/>
      <c r="R82" s="49"/>
      <c r="S82" s="49"/>
    </row>
    <row r="83" spans="1:19" x14ac:dyDescent="0.25">
      <c r="A83" s="49"/>
      <c r="B83" s="49"/>
      <c r="C83" s="49"/>
      <c r="D83" s="49"/>
      <c r="E83" s="49"/>
      <c r="F83" s="49"/>
      <c r="G83" s="49"/>
      <c r="H83" s="49"/>
      <c r="I83" s="49"/>
      <c r="J83" s="49"/>
      <c r="K83" s="49"/>
      <c r="L83" s="49"/>
      <c r="M83" s="49"/>
      <c r="N83" s="49"/>
      <c r="O83" s="49"/>
      <c r="P83" s="49"/>
      <c r="Q83" s="49"/>
      <c r="R83" s="49"/>
      <c r="S83" s="49"/>
    </row>
    <row r="84" spans="1:19" x14ac:dyDescent="0.25">
      <c r="A84" s="49"/>
      <c r="B84" s="49"/>
      <c r="C84" s="49"/>
      <c r="D84" s="49"/>
      <c r="E84" s="49"/>
      <c r="F84" s="49"/>
      <c r="G84" s="49"/>
      <c r="H84" s="49"/>
      <c r="I84" s="49"/>
      <c r="J84" s="49"/>
      <c r="K84" s="49"/>
      <c r="L84" s="49"/>
      <c r="M84" s="49"/>
      <c r="N84" s="49"/>
      <c r="O84" s="49"/>
      <c r="P84" s="49"/>
      <c r="Q84" s="49"/>
      <c r="R84" s="49"/>
      <c r="S84" s="49"/>
    </row>
    <row r="85" spans="1:19" x14ac:dyDescent="0.25">
      <c r="A85" s="49"/>
      <c r="B85" s="49"/>
      <c r="C85" s="49"/>
      <c r="D85" s="49"/>
      <c r="E85" s="49"/>
      <c r="F85" s="49"/>
      <c r="G85" s="49"/>
      <c r="H85" s="49"/>
      <c r="I85" s="49"/>
      <c r="J85" s="49"/>
      <c r="K85" s="49"/>
      <c r="L85" s="49"/>
      <c r="M85" s="49"/>
      <c r="N85" s="49"/>
      <c r="O85" s="49"/>
      <c r="P85" s="49"/>
      <c r="Q85" s="49"/>
      <c r="R85" s="49"/>
      <c r="S85" s="49"/>
    </row>
    <row r="86" spans="1:19" x14ac:dyDescent="0.25">
      <c r="A86" s="49"/>
      <c r="B86" s="49"/>
      <c r="C86" s="49"/>
      <c r="D86" s="49"/>
      <c r="E86" s="49"/>
      <c r="F86" s="49"/>
      <c r="G86" s="49"/>
      <c r="H86" s="49"/>
      <c r="I86" s="49"/>
      <c r="J86" s="49"/>
      <c r="K86" s="49"/>
      <c r="L86" s="49"/>
      <c r="M86" s="49"/>
      <c r="N86" s="49"/>
      <c r="O86" s="49"/>
      <c r="P86" s="49"/>
      <c r="Q86" s="49"/>
      <c r="R86" s="49"/>
      <c r="S86" s="49"/>
    </row>
    <row r="87" spans="1:19" x14ac:dyDescent="0.25">
      <c r="A87" s="49"/>
      <c r="B87" s="49"/>
      <c r="C87" s="49"/>
      <c r="D87" s="49"/>
      <c r="E87" s="49"/>
      <c r="F87" s="49"/>
      <c r="G87" s="49"/>
      <c r="H87" s="49"/>
      <c r="I87" s="49"/>
      <c r="J87" s="49"/>
      <c r="K87" s="49"/>
      <c r="L87" s="49"/>
      <c r="M87" s="49"/>
      <c r="N87" s="49"/>
      <c r="O87" s="49"/>
      <c r="P87" s="49"/>
      <c r="Q87" s="49"/>
      <c r="R87" s="49"/>
      <c r="S87" s="49"/>
    </row>
    <row r="88" spans="1:19" x14ac:dyDescent="0.25">
      <c r="A88" s="49"/>
      <c r="B88" s="49"/>
      <c r="C88" s="49"/>
      <c r="D88" s="49"/>
      <c r="E88" s="49"/>
      <c r="F88" s="49"/>
      <c r="G88" s="49"/>
      <c r="H88" s="49"/>
      <c r="I88" s="49"/>
      <c r="J88" s="49"/>
      <c r="K88" s="49"/>
      <c r="L88" s="49"/>
      <c r="M88" s="49"/>
      <c r="N88" s="49"/>
      <c r="O88" s="49"/>
      <c r="P88" s="49"/>
      <c r="Q88" s="49"/>
      <c r="R88" s="49"/>
      <c r="S88" s="49"/>
    </row>
    <row r="89" spans="1:19" x14ac:dyDescent="0.25">
      <c r="A89" s="49"/>
      <c r="B89" s="49"/>
      <c r="C89" s="49"/>
      <c r="D89" s="49"/>
      <c r="E89" s="49"/>
      <c r="F89" s="49"/>
      <c r="G89" s="49"/>
      <c r="H89" s="49"/>
      <c r="I89" s="49"/>
      <c r="J89" s="49"/>
      <c r="K89" s="49"/>
      <c r="L89" s="49"/>
      <c r="M89" s="49"/>
      <c r="N89" s="49"/>
      <c r="O89" s="49"/>
      <c r="P89" s="49"/>
      <c r="Q89" s="49"/>
      <c r="R89" s="49"/>
      <c r="S89" s="49"/>
    </row>
    <row r="90" spans="1:19" x14ac:dyDescent="0.25">
      <c r="A90" s="49"/>
      <c r="B90" s="49"/>
      <c r="C90" s="49"/>
      <c r="D90" s="49"/>
      <c r="E90" s="49"/>
      <c r="F90" s="49"/>
      <c r="G90" s="49"/>
      <c r="H90" s="49"/>
      <c r="I90" s="49"/>
      <c r="J90" s="49"/>
      <c r="K90" s="49"/>
      <c r="L90" s="49"/>
      <c r="M90" s="49"/>
      <c r="N90" s="49"/>
      <c r="O90" s="49"/>
      <c r="P90" s="49"/>
      <c r="Q90" s="49"/>
      <c r="R90" s="49"/>
      <c r="S90" s="49"/>
    </row>
    <row r="91" spans="1:19" x14ac:dyDescent="0.25">
      <c r="A91" s="49"/>
      <c r="B91" s="49"/>
      <c r="C91" s="49"/>
      <c r="D91" s="49"/>
      <c r="E91" s="49"/>
      <c r="F91" s="49"/>
      <c r="G91" s="49"/>
      <c r="H91" s="49"/>
      <c r="I91" s="49"/>
      <c r="J91" s="49"/>
      <c r="K91" s="49"/>
      <c r="L91" s="49"/>
      <c r="M91" s="49"/>
      <c r="N91" s="49"/>
      <c r="O91" s="49"/>
      <c r="P91" s="49"/>
      <c r="Q91" s="49"/>
      <c r="R91" s="49"/>
      <c r="S91" s="49"/>
    </row>
    <row r="92" spans="1:19" x14ac:dyDescent="0.25">
      <c r="A92" s="49"/>
      <c r="B92" s="49"/>
      <c r="C92" s="49"/>
      <c r="D92" s="49"/>
      <c r="E92" s="49"/>
      <c r="F92" s="49"/>
      <c r="G92" s="49"/>
      <c r="H92" s="49"/>
      <c r="I92" s="49"/>
      <c r="J92" s="49"/>
      <c r="K92" s="49"/>
      <c r="L92" s="49"/>
      <c r="M92" s="49"/>
      <c r="N92" s="49"/>
      <c r="O92" s="49"/>
      <c r="P92" s="49"/>
      <c r="Q92" s="49"/>
      <c r="R92" s="49"/>
      <c r="S92" s="49"/>
    </row>
    <row r="93" spans="1:19" x14ac:dyDescent="0.25">
      <c r="A93" s="49"/>
      <c r="B93" s="49"/>
      <c r="C93" s="49"/>
      <c r="D93" s="49"/>
      <c r="E93" s="49"/>
      <c r="F93" s="49"/>
      <c r="G93" s="49"/>
      <c r="H93" s="49"/>
      <c r="I93" s="49"/>
      <c r="J93" s="49"/>
      <c r="K93" s="49"/>
      <c r="L93" s="49"/>
      <c r="M93" s="49"/>
      <c r="N93" s="49"/>
      <c r="O93" s="49"/>
      <c r="P93" s="49"/>
      <c r="Q93" s="49"/>
      <c r="R93" s="49"/>
      <c r="S93" s="49"/>
    </row>
    <row r="94" spans="1:19" x14ac:dyDescent="0.25">
      <c r="A94" s="49"/>
      <c r="B94" s="49"/>
      <c r="C94" s="49"/>
      <c r="D94" s="49"/>
      <c r="E94" s="49"/>
      <c r="F94" s="49"/>
      <c r="G94" s="49"/>
      <c r="H94" s="49"/>
      <c r="I94" s="49"/>
      <c r="J94" s="49"/>
      <c r="K94" s="49"/>
      <c r="L94" s="49"/>
      <c r="M94" s="49"/>
      <c r="N94" s="49"/>
      <c r="O94" s="49"/>
      <c r="P94" s="49"/>
      <c r="Q94" s="49"/>
      <c r="R94" s="49"/>
      <c r="S94" s="49"/>
    </row>
    <row r="95" spans="1:19" x14ac:dyDescent="0.25">
      <c r="A95" s="49"/>
      <c r="B95" s="49"/>
      <c r="C95" s="49"/>
      <c r="D95" s="49"/>
      <c r="E95" s="49"/>
      <c r="F95" s="49"/>
      <c r="G95" s="49"/>
      <c r="H95" s="49"/>
      <c r="I95" s="49"/>
      <c r="J95" s="49"/>
      <c r="K95" s="49"/>
      <c r="L95" s="49"/>
      <c r="M95" s="49"/>
      <c r="N95" s="49"/>
      <c r="O95" s="49"/>
      <c r="P95" s="49"/>
      <c r="Q95" s="49"/>
      <c r="R95" s="49"/>
      <c r="S95" s="49"/>
    </row>
    <row r="96" spans="1:19" x14ac:dyDescent="0.25">
      <c r="A96" s="49"/>
      <c r="B96" s="49"/>
      <c r="C96" s="49"/>
      <c r="D96" s="49"/>
      <c r="E96" s="49"/>
      <c r="F96" s="49"/>
      <c r="G96" s="49"/>
      <c r="H96" s="49"/>
      <c r="I96" s="49"/>
      <c r="J96" s="49"/>
      <c r="K96" s="49"/>
      <c r="L96" s="49"/>
      <c r="M96" s="49"/>
      <c r="N96" s="49"/>
      <c r="O96" s="49"/>
      <c r="P96" s="49"/>
      <c r="Q96" s="49"/>
      <c r="R96" s="49"/>
      <c r="S96" s="49"/>
    </row>
    <row r="97" spans="1:19" x14ac:dyDescent="0.25">
      <c r="A97" s="49"/>
      <c r="B97" s="49"/>
      <c r="C97" s="49"/>
      <c r="D97" s="49"/>
      <c r="E97" s="49"/>
      <c r="F97" s="49"/>
      <c r="G97" s="49"/>
      <c r="H97" s="49"/>
      <c r="I97" s="49"/>
      <c r="J97" s="49"/>
      <c r="K97" s="49"/>
      <c r="L97" s="49"/>
      <c r="M97" s="49"/>
      <c r="N97" s="49"/>
      <c r="O97" s="49"/>
      <c r="P97" s="49"/>
      <c r="Q97" s="49"/>
      <c r="R97" s="49"/>
      <c r="S97" s="49"/>
    </row>
    <row r="98" spans="1:19" x14ac:dyDescent="0.25">
      <c r="A98" s="49"/>
      <c r="B98" s="49"/>
      <c r="C98" s="49"/>
      <c r="D98" s="49"/>
      <c r="E98" s="49"/>
      <c r="F98" s="49"/>
      <c r="G98" s="49"/>
      <c r="H98" s="49"/>
      <c r="I98" s="49"/>
      <c r="J98" s="49"/>
      <c r="K98" s="49"/>
      <c r="L98" s="49"/>
      <c r="M98" s="49"/>
      <c r="N98" s="49"/>
      <c r="O98" s="49"/>
      <c r="P98" s="49"/>
      <c r="Q98" s="49"/>
      <c r="R98" s="49"/>
      <c r="S98" s="49"/>
    </row>
    <row r="99" spans="1:19" x14ac:dyDescent="0.25">
      <c r="A99" s="49"/>
      <c r="B99" s="49"/>
      <c r="C99" s="49"/>
      <c r="D99" s="49"/>
      <c r="E99" s="49"/>
      <c r="F99" s="49"/>
      <c r="G99" s="49"/>
      <c r="H99" s="49"/>
      <c r="I99" s="49"/>
      <c r="J99" s="49"/>
      <c r="K99" s="49"/>
      <c r="L99" s="49"/>
      <c r="M99" s="49"/>
      <c r="N99" s="49"/>
      <c r="O99" s="49"/>
      <c r="P99" s="49"/>
      <c r="Q99" s="49"/>
      <c r="R99" s="49"/>
      <c r="S99" s="49"/>
    </row>
    <row r="100" spans="1:19" x14ac:dyDescent="0.25">
      <c r="A100" s="49"/>
      <c r="B100" s="49"/>
      <c r="C100" s="49"/>
      <c r="D100" s="49"/>
      <c r="E100" s="49"/>
      <c r="F100" s="49"/>
      <c r="G100" s="49"/>
      <c r="H100" s="49"/>
      <c r="I100" s="49"/>
      <c r="J100" s="49"/>
      <c r="K100" s="49"/>
      <c r="L100" s="49"/>
      <c r="M100" s="49"/>
      <c r="N100" s="49"/>
      <c r="O100" s="49"/>
      <c r="P100" s="49"/>
      <c r="Q100" s="49"/>
      <c r="R100" s="49"/>
      <c r="S100" s="49"/>
    </row>
  </sheetData>
  <pageMargins left="0.23622047244094488" right="0.23622047244094488" top="0.74803149606299213" bottom="0.74803149606299213" header="0.31496062992125984" footer="0.31496062992125984"/>
  <pageSetup paperSize="9" scale="68" orientation="landscape" horizontalDpi="360" verticalDpi="36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36297-BFAA-4A85-B859-F66B8BC15455}">
  <dimension ref="B1:D13"/>
  <sheetViews>
    <sheetView topLeftCell="B1" workbookViewId="0">
      <selection activeCell="I1" sqref="I1"/>
    </sheetView>
  </sheetViews>
  <sheetFormatPr defaultRowHeight="15" x14ac:dyDescent="0.25"/>
  <cols>
    <col min="2" max="2" width="16.28515625" bestFit="1" customWidth="1"/>
    <col min="3" max="3" width="17.7109375" bestFit="1" customWidth="1"/>
  </cols>
  <sheetData>
    <row r="1" spans="2:4" ht="21" x14ac:dyDescent="0.35">
      <c r="B1" s="56" t="s">
        <v>857</v>
      </c>
    </row>
    <row r="3" spans="2:4" ht="15" customHeight="1" x14ac:dyDescent="0.25">
      <c r="B3" s="54" t="s">
        <v>845</v>
      </c>
      <c r="C3" s="52">
        <f>GETPIVOTDATA("Total_Price",'Pivot Analysis'!$D$94:$D$97)</f>
        <v>11975471738</v>
      </c>
      <c r="D3" s="25"/>
    </row>
    <row r="4" spans="2:4" ht="15" customHeight="1" x14ac:dyDescent="0.25">
      <c r="B4" s="54" t="s">
        <v>844</v>
      </c>
      <c r="C4" s="2">
        <f>GETPIVOTDATA("Order_ID",'Pivot Analysis'!$C$94:$C$97)</f>
        <v>750</v>
      </c>
    </row>
    <row r="5" spans="2:4" x14ac:dyDescent="0.25">
      <c r="B5" s="55" t="s">
        <v>865</v>
      </c>
      <c r="C5" s="2">
        <f>GETPIVOTDATA("Quantity",'Pivot Analysis'!$B$94:$B$97)</f>
        <v>2270</v>
      </c>
    </row>
    <row r="6" spans="2:4" x14ac:dyDescent="0.25">
      <c r="B6" s="54" t="s">
        <v>858</v>
      </c>
      <c r="C6" s="53" t="str">
        <f>INDEX('Pivot Analysis'!$A$5:$A$9,MATCH(MAX('Pivot Analysis'!$B$5:$B$9), 'Pivot Analysis'!$B$5:$B$9, 0))</f>
        <v>Dell XPS 13 Plus</v>
      </c>
    </row>
    <row r="7" spans="2:4" x14ac:dyDescent="0.25">
      <c r="B7" s="24"/>
      <c r="C7" s="23"/>
    </row>
    <row r="8" spans="2:4" x14ac:dyDescent="0.25">
      <c r="B8" s="27"/>
      <c r="C8" s="27"/>
    </row>
    <row r="9" spans="2:4" x14ac:dyDescent="0.25">
      <c r="B9" s="31"/>
      <c r="C9" s="28"/>
    </row>
    <row r="10" spans="2:4" x14ac:dyDescent="0.25">
      <c r="B10" s="31"/>
      <c r="C10" s="28"/>
    </row>
    <row r="11" spans="2:4" x14ac:dyDescent="0.25">
      <c r="B11" s="31"/>
      <c r="C11" s="28"/>
    </row>
    <row r="12" spans="2:4" x14ac:dyDescent="0.25">
      <c r="B12" s="31"/>
      <c r="C12" s="28"/>
    </row>
    <row r="13" spans="2:4" x14ac:dyDescent="0.25">
      <c r="B13" s="31"/>
      <c r="C13" s="2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13A43-DB2A-4B66-B28A-78019C34ED9A}">
  <dimension ref="A1:K98"/>
  <sheetViews>
    <sheetView workbookViewId="0">
      <selection activeCell="J61" sqref="J61"/>
    </sheetView>
  </sheetViews>
  <sheetFormatPr defaultRowHeight="15" x14ac:dyDescent="0.25"/>
  <cols>
    <col min="1" max="1" width="24" bestFit="1" customWidth="1"/>
    <col min="2" max="4" width="17.7109375" bestFit="1" customWidth="1"/>
    <col min="5" max="6" width="16.5703125" bestFit="1" customWidth="1"/>
    <col min="7" max="8" width="13.140625" bestFit="1" customWidth="1"/>
    <col min="9" max="9" width="15.42578125" bestFit="1" customWidth="1"/>
    <col min="10" max="10" width="17.28515625" bestFit="1" customWidth="1"/>
    <col min="11" max="11" width="17.7109375" bestFit="1" customWidth="1"/>
  </cols>
  <sheetData>
    <row r="1" spans="1:3" ht="15.75" x14ac:dyDescent="0.25">
      <c r="A1" s="43" t="s">
        <v>833</v>
      </c>
      <c r="B1" s="43"/>
    </row>
    <row r="2" spans="1:3" x14ac:dyDescent="0.25">
      <c r="A2" t="s">
        <v>860</v>
      </c>
      <c r="C2" s="15"/>
    </row>
    <row r="3" spans="1:3" x14ac:dyDescent="0.25">
      <c r="A3" s="8"/>
      <c r="B3" s="8"/>
    </row>
    <row r="4" spans="1:3" x14ac:dyDescent="0.25">
      <c r="A4" s="7" t="s">
        <v>859</v>
      </c>
      <c r="B4" t="s">
        <v>832</v>
      </c>
    </row>
    <row r="5" spans="1:3" x14ac:dyDescent="0.25">
      <c r="A5" s="8" t="s">
        <v>816</v>
      </c>
      <c r="B5" s="9">
        <v>127</v>
      </c>
    </row>
    <row r="6" spans="1:3" x14ac:dyDescent="0.25">
      <c r="A6" s="8" t="s">
        <v>828</v>
      </c>
      <c r="B6" s="9">
        <v>138</v>
      </c>
    </row>
    <row r="7" spans="1:3" x14ac:dyDescent="0.25">
      <c r="A7" s="8" t="s">
        <v>823</v>
      </c>
      <c r="B7" s="9">
        <v>141</v>
      </c>
    </row>
    <row r="8" spans="1:3" x14ac:dyDescent="0.25">
      <c r="A8" s="8" t="s">
        <v>813</v>
      </c>
      <c r="B8" s="9">
        <v>147</v>
      </c>
    </row>
    <row r="9" spans="1:3" x14ac:dyDescent="0.25">
      <c r="A9" s="8" t="s">
        <v>820</v>
      </c>
      <c r="B9" s="9">
        <v>153</v>
      </c>
    </row>
    <row r="10" spans="1:3" x14ac:dyDescent="0.25">
      <c r="A10" s="8" t="s">
        <v>831</v>
      </c>
      <c r="B10" s="9">
        <v>706</v>
      </c>
    </row>
    <row r="21" spans="1:11" ht="15.75" x14ac:dyDescent="0.25">
      <c r="A21" s="43" t="s">
        <v>837</v>
      </c>
      <c r="B21" s="43"/>
    </row>
    <row r="22" spans="1:11" x14ac:dyDescent="0.25">
      <c r="A22" t="s">
        <v>861</v>
      </c>
    </row>
    <row r="25" spans="1:11" x14ac:dyDescent="0.25">
      <c r="A25" s="7" t="s">
        <v>859</v>
      </c>
      <c r="B25" t="s">
        <v>832</v>
      </c>
    </row>
    <row r="26" spans="1:11" x14ac:dyDescent="0.25">
      <c r="A26" s="8" t="s">
        <v>797</v>
      </c>
      <c r="B26" s="9">
        <v>863</v>
      </c>
    </row>
    <row r="27" spans="1:11" x14ac:dyDescent="0.25">
      <c r="A27" s="8" t="s">
        <v>794</v>
      </c>
      <c r="B27" s="9">
        <v>712</v>
      </c>
    </row>
    <row r="28" spans="1:11" x14ac:dyDescent="0.25">
      <c r="A28" s="8" t="s">
        <v>796</v>
      </c>
      <c r="B28" s="9">
        <v>469</v>
      </c>
    </row>
    <row r="29" spans="1:11" x14ac:dyDescent="0.25">
      <c r="A29" s="8" t="s">
        <v>795</v>
      </c>
      <c r="B29" s="9">
        <v>226</v>
      </c>
    </row>
    <row r="30" spans="1:11" x14ac:dyDescent="0.25">
      <c r="A30" s="8" t="s">
        <v>831</v>
      </c>
      <c r="B30" s="9">
        <v>2270</v>
      </c>
      <c r="D30" s="16"/>
      <c r="E30" s="16"/>
      <c r="F30" s="16"/>
      <c r="J30" s="16"/>
      <c r="K30" s="16"/>
    </row>
    <row r="39" spans="1:3" ht="15.75" x14ac:dyDescent="0.25">
      <c r="A39" s="43" t="s">
        <v>839</v>
      </c>
      <c r="B39" s="43"/>
    </row>
    <row r="40" spans="1:3" x14ac:dyDescent="0.25">
      <c r="A40" t="s">
        <v>862</v>
      </c>
    </row>
    <row r="43" spans="1:3" x14ac:dyDescent="0.25">
      <c r="A43" s="7" t="s">
        <v>859</v>
      </c>
      <c r="B43" t="s">
        <v>842</v>
      </c>
      <c r="C43" t="s">
        <v>843</v>
      </c>
    </row>
    <row r="44" spans="1:3" x14ac:dyDescent="0.25">
      <c r="A44" s="8" t="s">
        <v>800</v>
      </c>
      <c r="B44" s="9">
        <v>70</v>
      </c>
      <c r="C44" s="17">
        <v>1030749409</v>
      </c>
    </row>
    <row r="45" spans="1:3" x14ac:dyDescent="0.25">
      <c r="A45" s="8" t="s">
        <v>802</v>
      </c>
      <c r="B45" s="9">
        <v>69</v>
      </c>
      <c r="C45" s="17">
        <v>1062820773</v>
      </c>
    </row>
    <row r="46" spans="1:3" x14ac:dyDescent="0.25">
      <c r="A46" s="8" t="s">
        <v>806</v>
      </c>
      <c r="B46" s="9">
        <v>76</v>
      </c>
      <c r="C46" s="17">
        <v>1299623873</v>
      </c>
    </row>
    <row r="47" spans="1:3" x14ac:dyDescent="0.25">
      <c r="A47" s="8" t="s">
        <v>803</v>
      </c>
      <c r="B47" s="9">
        <v>81</v>
      </c>
      <c r="C47" s="17">
        <v>1283517750</v>
      </c>
    </row>
    <row r="48" spans="1:3" x14ac:dyDescent="0.25">
      <c r="A48" s="8" t="s">
        <v>801</v>
      </c>
      <c r="B48" s="9">
        <v>90</v>
      </c>
      <c r="C48" s="17">
        <v>1642007249</v>
      </c>
    </row>
    <row r="49" spans="1:3" x14ac:dyDescent="0.25">
      <c r="A49" s="8" t="s">
        <v>804</v>
      </c>
      <c r="B49" s="9">
        <v>74</v>
      </c>
      <c r="C49" s="17">
        <v>1159348291</v>
      </c>
    </row>
    <row r="50" spans="1:3" x14ac:dyDescent="0.25">
      <c r="A50" s="8" t="s">
        <v>808</v>
      </c>
      <c r="B50" s="9">
        <v>74</v>
      </c>
      <c r="C50" s="17">
        <v>1131952334</v>
      </c>
    </row>
    <row r="51" spans="1:3" x14ac:dyDescent="0.25">
      <c r="A51" s="8" t="s">
        <v>809</v>
      </c>
      <c r="B51" s="9">
        <v>71</v>
      </c>
      <c r="C51" s="17">
        <v>1139626691</v>
      </c>
    </row>
    <row r="52" spans="1:3" x14ac:dyDescent="0.25">
      <c r="A52" s="8" t="s">
        <v>805</v>
      </c>
      <c r="B52" s="9">
        <v>82</v>
      </c>
      <c r="C52" s="17">
        <v>1239363747</v>
      </c>
    </row>
    <row r="53" spans="1:3" x14ac:dyDescent="0.25">
      <c r="A53" s="8" t="s">
        <v>807</v>
      </c>
      <c r="B53" s="9">
        <v>63</v>
      </c>
      <c r="C53" s="17">
        <v>986461621</v>
      </c>
    </row>
    <row r="57" spans="1:3" ht="15.75" x14ac:dyDescent="0.25">
      <c r="A57" s="43" t="s">
        <v>846</v>
      </c>
      <c r="B57" s="43"/>
    </row>
    <row r="58" spans="1:3" x14ac:dyDescent="0.25">
      <c r="A58" s="15" t="s">
        <v>853</v>
      </c>
      <c r="B58" s="15"/>
    </row>
    <row r="59" spans="1:3" x14ac:dyDescent="0.25">
      <c r="A59" t="s">
        <v>863</v>
      </c>
    </row>
    <row r="62" spans="1:3" x14ac:dyDescent="0.25">
      <c r="A62" s="7" t="s">
        <v>859</v>
      </c>
      <c r="B62" t="s">
        <v>843</v>
      </c>
    </row>
    <row r="63" spans="1:3" x14ac:dyDescent="0.25">
      <c r="A63" s="8" t="s">
        <v>847</v>
      </c>
      <c r="B63" s="17">
        <v>4285644772</v>
      </c>
    </row>
    <row r="64" spans="1:3" x14ac:dyDescent="0.25">
      <c r="A64" s="8" t="s">
        <v>848</v>
      </c>
      <c r="B64" s="17">
        <v>3725575841</v>
      </c>
    </row>
    <row r="65" spans="1:5" x14ac:dyDescent="0.25">
      <c r="A65" s="8" t="s">
        <v>849</v>
      </c>
      <c r="B65" s="17">
        <v>3964251125</v>
      </c>
    </row>
    <row r="66" spans="1:5" x14ac:dyDescent="0.25">
      <c r="A66" s="8" t="s">
        <v>831</v>
      </c>
      <c r="B66" s="17">
        <v>11975471738</v>
      </c>
    </row>
    <row r="74" spans="1:5" ht="15.75" x14ac:dyDescent="0.25">
      <c r="A74" s="43" t="s">
        <v>855</v>
      </c>
      <c r="B74" s="43"/>
    </row>
    <row r="75" spans="1:5" x14ac:dyDescent="0.25">
      <c r="A75" t="s">
        <v>864</v>
      </c>
    </row>
    <row r="77" spans="1:5" x14ac:dyDescent="0.25">
      <c r="A77" s="7" t="s">
        <v>859</v>
      </c>
      <c r="B77" t="s">
        <v>843</v>
      </c>
      <c r="D77" s="47" t="s">
        <v>6</v>
      </c>
      <c r="E77" s="48" t="s">
        <v>845</v>
      </c>
    </row>
    <row r="78" spans="1:5" x14ac:dyDescent="0.25">
      <c r="A78" s="8" t="s">
        <v>790</v>
      </c>
      <c r="B78" s="17">
        <v>2749377382</v>
      </c>
      <c r="D78" s="11" t="str">
        <f>A78</f>
        <v>Yogyakarta</v>
      </c>
      <c r="E78" s="5">
        <f>GETPIVOTDATA("Total_Price",$A$77,"Region",A78)</f>
        <v>2749377382</v>
      </c>
    </row>
    <row r="79" spans="1:5" x14ac:dyDescent="0.25">
      <c r="A79" s="8" t="s">
        <v>787</v>
      </c>
      <c r="B79" s="17">
        <v>2417243030</v>
      </c>
      <c r="D79" s="11" t="str">
        <f t="shared" ref="D79:D82" si="0">A79</f>
        <v>Bandung</v>
      </c>
      <c r="E79" s="5">
        <f>GETPIVOTDATA("Total_Price",$A$77,"Region",A79)</f>
        <v>2417243030</v>
      </c>
    </row>
    <row r="80" spans="1:5" x14ac:dyDescent="0.25">
      <c r="A80" s="8" t="s">
        <v>789</v>
      </c>
      <c r="B80" s="17">
        <v>2274206909</v>
      </c>
      <c r="D80" s="11" t="str">
        <f t="shared" si="0"/>
        <v>Jakarta</v>
      </c>
      <c r="E80" s="5">
        <f>GETPIVOTDATA("Total_Price",$A$77,"Region",A80)</f>
        <v>2274206909</v>
      </c>
    </row>
    <row r="81" spans="1:5" x14ac:dyDescent="0.25">
      <c r="A81" s="8" t="s">
        <v>791</v>
      </c>
      <c r="B81" s="17">
        <v>2272442143</v>
      </c>
      <c r="D81" s="11" t="str">
        <f t="shared" si="0"/>
        <v>Surabaya</v>
      </c>
      <c r="E81" s="5">
        <f>GETPIVOTDATA("Total_Price",$A$77,"Region",A81)</f>
        <v>2272442143</v>
      </c>
    </row>
    <row r="82" spans="1:5" x14ac:dyDescent="0.25">
      <c r="A82" s="8" t="s">
        <v>788</v>
      </c>
      <c r="B82" s="17">
        <v>2262202274</v>
      </c>
      <c r="D82" s="11" t="str">
        <f t="shared" si="0"/>
        <v>Medan</v>
      </c>
      <c r="E82" s="5">
        <f>GETPIVOTDATA("Total_Price",$A$77,"Region",A82)</f>
        <v>2262202274</v>
      </c>
    </row>
    <row r="83" spans="1:5" x14ac:dyDescent="0.25">
      <c r="A83" s="8" t="s">
        <v>831</v>
      </c>
      <c r="B83" s="17">
        <v>11975471738</v>
      </c>
    </row>
    <row r="84" spans="1:5" x14ac:dyDescent="0.25">
      <c r="D84" s="27"/>
      <c r="E84" s="27"/>
    </row>
    <row r="85" spans="1:5" x14ac:dyDescent="0.25">
      <c r="D85" s="29"/>
      <c r="E85" s="30"/>
    </row>
    <row r="86" spans="1:5" x14ac:dyDescent="0.25">
      <c r="D86" s="29"/>
      <c r="E86" s="30"/>
    </row>
    <row r="87" spans="1:5" x14ac:dyDescent="0.25">
      <c r="D87" s="29"/>
      <c r="E87" s="30"/>
    </row>
    <row r="88" spans="1:5" x14ac:dyDescent="0.25">
      <c r="D88" s="29"/>
      <c r="E88" s="30"/>
    </row>
    <row r="89" spans="1:5" x14ac:dyDescent="0.25">
      <c r="D89" s="29"/>
      <c r="E89" s="30"/>
    </row>
    <row r="93" spans="1:5" x14ac:dyDescent="0.25">
      <c r="A93" s="7" t="s">
        <v>859</v>
      </c>
      <c r="B93" t="s">
        <v>832</v>
      </c>
      <c r="C93" t="s">
        <v>842</v>
      </c>
      <c r="D93" t="s">
        <v>843</v>
      </c>
    </row>
    <row r="94" spans="1:5" x14ac:dyDescent="0.25">
      <c r="A94" s="8" t="s">
        <v>797</v>
      </c>
      <c r="B94" s="9">
        <v>863</v>
      </c>
      <c r="C94" s="9">
        <v>289</v>
      </c>
      <c r="D94" s="17">
        <v>4541050437</v>
      </c>
    </row>
    <row r="95" spans="1:5" x14ac:dyDescent="0.25">
      <c r="A95" s="8" t="s">
        <v>794</v>
      </c>
      <c r="B95" s="9">
        <v>712</v>
      </c>
      <c r="C95" s="9">
        <v>236</v>
      </c>
      <c r="D95" s="17">
        <v>3733150636</v>
      </c>
    </row>
    <row r="96" spans="1:5" x14ac:dyDescent="0.25">
      <c r="A96" s="8" t="s">
        <v>796</v>
      </c>
      <c r="B96" s="9">
        <v>469</v>
      </c>
      <c r="C96" s="9">
        <v>150</v>
      </c>
      <c r="D96" s="17">
        <v>2377267800</v>
      </c>
    </row>
    <row r="97" spans="1:4" x14ac:dyDescent="0.25">
      <c r="A97" s="8" t="s">
        <v>795</v>
      </c>
      <c r="B97" s="9">
        <v>226</v>
      </c>
      <c r="C97" s="9">
        <v>75</v>
      </c>
      <c r="D97" s="17">
        <v>1324002865</v>
      </c>
    </row>
    <row r="98" spans="1:4" x14ac:dyDescent="0.25">
      <c r="A98" s="8" t="s">
        <v>831</v>
      </c>
      <c r="B98" s="9">
        <v>2270</v>
      </c>
      <c r="C98" s="9">
        <v>750</v>
      </c>
      <c r="D98" s="17">
        <v>11975471738</v>
      </c>
    </row>
  </sheetData>
  <mergeCells count="5">
    <mergeCell ref="A57:B57"/>
    <mergeCell ref="A74:B74"/>
    <mergeCell ref="A39:B39"/>
    <mergeCell ref="A1:B1"/>
    <mergeCell ref="A21:B21"/>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2A70D-C28E-496C-BCD7-543B33FA052F}">
  <dimension ref="A1:N32"/>
  <sheetViews>
    <sheetView topLeftCell="D1" workbookViewId="0">
      <selection activeCell="K20" sqref="K20"/>
    </sheetView>
  </sheetViews>
  <sheetFormatPr defaultRowHeight="15" x14ac:dyDescent="0.25"/>
  <cols>
    <col min="1" max="1" width="26.5703125" bestFit="1" customWidth="1"/>
    <col min="2" max="2" width="14.85546875" bestFit="1" customWidth="1"/>
    <col min="5" max="5" width="17" bestFit="1" customWidth="1"/>
    <col min="6" max="6" width="14.140625" bestFit="1" customWidth="1"/>
    <col min="7" max="7" width="16.5703125" bestFit="1" customWidth="1"/>
    <col min="9" max="9" width="22" bestFit="1" customWidth="1"/>
    <col min="10" max="10" width="19.28515625" bestFit="1" customWidth="1"/>
    <col min="11" max="13" width="17.7109375" bestFit="1" customWidth="1"/>
    <col min="14" max="14" width="19.28515625" bestFit="1" customWidth="1"/>
  </cols>
  <sheetData>
    <row r="1" spans="1:14" ht="15.75" x14ac:dyDescent="0.25">
      <c r="A1" s="43" t="s">
        <v>833</v>
      </c>
      <c r="B1" s="43"/>
      <c r="E1" s="43" t="s">
        <v>837</v>
      </c>
      <c r="F1" s="43"/>
      <c r="I1" s="10" t="s">
        <v>846</v>
      </c>
      <c r="J1" s="10"/>
    </row>
    <row r="2" spans="1:14" x14ac:dyDescent="0.25">
      <c r="A2" s="44" t="s">
        <v>836</v>
      </c>
      <c r="B2" s="44"/>
      <c r="C2" s="44"/>
      <c r="E2" s="44" t="s">
        <v>838</v>
      </c>
      <c r="F2" s="44"/>
      <c r="G2" s="44"/>
      <c r="I2" s="44" t="s">
        <v>853</v>
      </c>
      <c r="J2" s="44"/>
      <c r="L2" s="14"/>
    </row>
    <row r="4" spans="1:14" x14ac:dyDescent="0.25">
      <c r="A4" s="20" t="s">
        <v>834</v>
      </c>
      <c r="B4" s="20" t="s">
        <v>4</v>
      </c>
      <c r="E4" s="20" t="s">
        <v>793</v>
      </c>
      <c r="F4" s="20" t="s">
        <v>4</v>
      </c>
      <c r="I4" s="20" t="s">
        <v>854</v>
      </c>
      <c r="J4" s="20" t="s">
        <v>845</v>
      </c>
    </row>
    <row r="5" spans="1:14" x14ac:dyDescent="0.25">
      <c r="A5" s="2" t="s">
        <v>816</v>
      </c>
      <c r="B5" s="6">
        <f>SUMIF(Sales_Data!$D$1:$D$751,Rumus_Manual!A5,Sales_Data!$H$1:$H$751)</f>
        <v>127</v>
      </c>
      <c r="E5" s="11" t="s">
        <v>797</v>
      </c>
      <c r="F5" s="19">
        <f>SUMIF(Sales_Data!$E$1:$E$751,Rumus_Manual!E5,Sales_Data!$H$1:$H$751)</f>
        <v>863</v>
      </c>
      <c r="I5" s="2" t="s">
        <v>850</v>
      </c>
      <c r="J5" s="5" cm="1">
        <f t="array" ref="J5">SUMPRODUCT((MONTH(Sales_Data!$B$2:$B$751)=1)*(Sales_Data!$K$2:$K$751))</f>
        <v>4285644772</v>
      </c>
    </row>
    <row r="6" spans="1:14" x14ac:dyDescent="0.25">
      <c r="A6" s="2" t="s">
        <v>817</v>
      </c>
      <c r="B6" s="6">
        <f>SUMIF(Sales_Data!$D$1:$D$751,Rumus_Manual!A6,Sales_Data!$H$1:$H$751)</f>
        <v>123</v>
      </c>
      <c r="E6" s="11" t="s">
        <v>794</v>
      </c>
      <c r="F6" s="19">
        <f>SUMIF(Sales_Data!$E$1:$E$751,Rumus_Manual!E6,Sales_Data!$H$1:$H$751)</f>
        <v>712</v>
      </c>
      <c r="I6" s="2" t="s">
        <v>851</v>
      </c>
      <c r="J6" s="5" cm="1">
        <f t="array" ref="J6">SUMPRODUCT((MONTH(Sales_Data!$B$2:$B$751)=2)*(Sales_Data!$K$2:$K$751))</f>
        <v>3725575841</v>
      </c>
    </row>
    <row r="7" spans="1:14" x14ac:dyDescent="0.25">
      <c r="A7" s="2" t="s">
        <v>810</v>
      </c>
      <c r="B7" s="6">
        <f>SUMIF(Sales_Data!$D$1:$D$751,Rumus_Manual!A7,Sales_Data!$H$1:$H$751)</f>
        <v>116</v>
      </c>
      <c r="E7" s="11" t="s">
        <v>796</v>
      </c>
      <c r="F7" s="19">
        <f>SUMIF(Sales_Data!$E$1:$E$751,Rumus_Manual!E7,Sales_Data!$H$1:$H$751)</f>
        <v>469</v>
      </c>
      <c r="I7" s="2" t="s">
        <v>852</v>
      </c>
      <c r="J7" s="5" cm="1">
        <f t="array" ref="J7">SUMPRODUCT((MONTH(Sales_Data!$B$2:$B$751)=3)*(Sales_Data!$K$2:$K$751))</f>
        <v>3964251125</v>
      </c>
    </row>
    <row r="8" spans="1:14" x14ac:dyDescent="0.25">
      <c r="A8" s="2" t="s">
        <v>811</v>
      </c>
      <c r="B8" s="6">
        <f>SUMIF(Sales_Data!$D$1:$D$751,Rumus_Manual!A8,Sales_Data!$H$1:$H$751)</f>
        <v>118</v>
      </c>
      <c r="E8" s="11" t="s">
        <v>795</v>
      </c>
      <c r="F8" s="19">
        <f>SUMIF(Sales_Data!$E$1:$E$751,Rumus_Manual!E8,Sales_Data!$H$1:$H$751)</f>
        <v>226</v>
      </c>
    </row>
    <row r="9" spans="1:14" x14ac:dyDescent="0.25">
      <c r="A9" s="2" t="s">
        <v>823</v>
      </c>
      <c r="B9" s="6">
        <f>SUMIF(Sales_Data!$D$1:$D$751,Rumus_Manual!A9,Sales_Data!$H$1:$H$751)</f>
        <v>141</v>
      </c>
      <c r="E9" s="12" t="s">
        <v>835</v>
      </c>
      <c r="F9" s="13">
        <f>SUM(F5:F8)</f>
        <v>2270</v>
      </c>
    </row>
    <row r="10" spans="1:14" ht="15.75" x14ac:dyDescent="0.25">
      <c r="A10" s="2" t="s">
        <v>824</v>
      </c>
      <c r="B10" s="6">
        <f>SUMIF(Sales_Data!$D$1:$D$751,Rumus_Manual!A10,Sales_Data!$H$1:$H$751)</f>
        <v>121</v>
      </c>
      <c r="I10" s="42" t="s">
        <v>855</v>
      </c>
      <c r="J10" s="42"/>
    </row>
    <row r="11" spans="1:14" ht="15.75" x14ac:dyDescent="0.25">
      <c r="A11" s="2" t="s">
        <v>812</v>
      </c>
      <c r="B11" s="6">
        <f>SUMIF(Sales_Data!$D$1:$D$751,Rumus_Manual!A11,Sales_Data!$H$1:$H$751)</f>
        <v>95</v>
      </c>
      <c r="E11" s="43" t="s">
        <v>839</v>
      </c>
      <c r="F11" s="43"/>
      <c r="I11" s="44" t="s">
        <v>866</v>
      </c>
      <c r="J11" s="44"/>
    </row>
    <row r="12" spans="1:14" x14ac:dyDescent="0.25">
      <c r="A12" s="2" t="s">
        <v>813</v>
      </c>
      <c r="B12" s="6">
        <f>SUMIF(Sales_Data!$D$1:$D$751,Rumus_Manual!A12,Sales_Data!$H$1:$H$751)</f>
        <v>147</v>
      </c>
      <c r="E12" s="44" t="s">
        <v>841</v>
      </c>
      <c r="F12" s="44"/>
      <c r="I12" s="20" t="s">
        <v>6</v>
      </c>
      <c r="J12" s="57" t="s">
        <v>845</v>
      </c>
      <c r="K12" s="27"/>
      <c r="L12" s="27"/>
      <c r="M12" s="27"/>
      <c r="N12" s="27"/>
    </row>
    <row r="13" spans="1:14" x14ac:dyDescent="0.25">
      <c r="A13" s="2" t="s">
        <v>818</v>
      </c>
      <c r="B13" s="6">
        <f>SUMIF(Sales_Data!$D$1:$D$751,Rumus_Manual!A13,Sales_Data!$H$1:$H$751)</f>
        <v>83</v>
      </c>
      <c r="I13" s="60" t="s">
        <v>790</v>
      </c>
      <c r="J13" s="59">
        <f>SUMIF(Sales_Data!$J$2:$J$751,I13,Sales_Data!$K$2:$K$751)</f>
        <v>2749377382</v>
      </c>
      <c r="K13" s="28"/>
      <c r="L13" s="28"/>
      <c r="M13" s="28"/>
      <c r="N13" s="28"/>
    </row>
    <row r="14" spans="1:14" x14ac:dyDescent="0.25">
      <c r="A14" s="2" t="s">
        <v>825</v>
      </c>
      <c r="B14" s="6">
        <f>SUMIF(Sales_Data!$D$1:$D$751,Rumus_Manual!A14,Sales_Data!$H$1:$H$751)</f>
        <v>98</v>
      </c>
      <c r="E14" s="21" t="s">
        <v>798</v>
      </c>
      <c r="F14" s="22" t="s">
        <v>844</v>
      </c>
      <c r="G14" s="22" t="s">
        <v>845</v>
      </c>
      <c r="I14" s="61" t="s">
        <v>787</v>
      </c>
      <c r="J14" s="59">
        <f>SUMIF(Sales_Data!$J$2:$J$751,I14,Sales_Data!$K$2:$K$751)</f>
        <v>2417243030</v>
      </c>
      <c r="K14" s="28"/>
      <c r="L14" s="28"/>
      <c r="M14" s="28"/>
      <c r="N14" s="28"/>
    </row>
    <row r="15" spans="1:14" x14ac:dyDescent="0.25">
      <c r="A15" s="2" t="s">
        <v>814</v>
      </c>
      <c r="B15" s="6">
        <f>SUMIF(Sales_Data!$D$1:$D$751,Rumus_Manual!A15,Sales_Data!$H$1:$H$751)</f>
        <v>113</v>
      </c>
      <c r="E15" s="2" t="s">
        <v>800</v>
      </c>
      <c r="F15" s="18">
        <f>COUNTIF(Sales_Data!$G$2:$G$751,Rumus_Manual!E15)</f>
        <v>70</v>
      </c>
      <c r="G15" s="5">
        <f>SUMIF(Sales_Data!$G$2:$G$751,Rumus_Manual!E15,Sales_Data!$K$2:$K$751)</f>
        <v>1030749409</v>
      </c>
      <c r="I15" s="60" t="s">
        <v>789</v>
      </c>
      <c r="J15" s="59">
        <f>SUMIF(Sales_Data!$J$2:$J$751,I15,Sales_Data!$K$2:$K$751)</f>
        <v>2274206909</v>
      </c>
      <c r="K15" s="28"/>
      <c r="L15" s="28"/>
      <c r="M15" s="28"/>
      <c r="N15" s="28"/>
    </row>
    <row r="16" spans="1:14" x14ac:dyDescent="0.25">
      <c r="A16" s="2" t="s">
        <v>819</v>
      </c>
      <c r="B16" s="6">
        <f>SUMIF(Sales_Data!$D$1:$D$751,Rumus_Manual!A16,Sales_Data!$H$1:$H$751)</f>
        <v>113</v>
      </c>
      <c r="E16" s="2" t="s">
        <v>801</v>
      </c>
      <c r="F16" s="18">
        <f>COUNTIF(Sales_Data!$G$2:$G$751,Rumus_Manual!E16)</f>
        <v>90</v>
      </c>
      <c r="G16" s="5">
        <f>SUMIF(Sales_Data!$G$2:$G$751,Rumus_Manual!E16,Sales_Data!$K$2:$K$751)</f>
        <v>1642007249</v>
      </c>
      <c r="I16" s="61" t="s">
        <v>791</v>
      </c>
      <c r="J16" s="59">
        <f>SUMIF(Sales_Data!$J$2:$J$751,I16,Sales_Data!$K$2:$K$751)</f>
        <v>2272442143</v>
      </c>
      <c r="K16" s="28"/>
      <c r="L16" s="28"/>
      <c r="M16" s="28"/>
      <c r="N16" s="28"/>
    </row>
    <row r="17" spans="1:14" x14ac:dyDescent="0.25">
      <c r="A17" s="2" t="s">
        <v>815</v>
      </c>
      <c r="B17" s="6">
        <f>SUMIF(Sales_Data!$D$1:$D$751,Rumus_Manual!A17,Sales_Data!$H$1:$H$751)</f>
        <v>110</v>
      </c>
      <c r="E17" s="2" t="s">
        <v>802</v>
      </c>
      <c r="F17" s="18">
        <f>COUNTIF(Sales_Data!$G$2:$G$751,Rumus_Manual!E17)</f>
        <v>69</v>
      </c>
      <c r="G17" s="5">
        <f>SUMIF(Sales_Data!$G$2:$G$751,Rumus_Manual!E17,Sales_Data!$K$2:$K$751)</f>
        <v>1062820773</v>
      </c>
      <c r="I17" s="60" t="s">
        <v>788</v>
      </c>
      <c r="J17" s="59">
        <f>SUMIF(Sales_Data!$J$2:$J$751,I17,Sales_Data!$K$2:$K$751)</f>
        <v>2262202274</v>
      </c>
      <c r="K17" s="58"/>
      <c r="L17" s="58"/>
      <c r="M17" s="58"/>
      <c r="N17" s="58"/>
    </row>
    <row r="18" spans="1:14" x14ac:dyDescent="0.25">
      <c r="A18" s="2" t="s">
        <v>826</v>
      </c>
      <c r="B18" s="6">
        <f>SUMIF(Sales_Data!$D$1:$D$751,Rumus_Manual!A18,Sales_Data!$H$1:$H$751)</f>
        <v>102</v>
      </c>
      <c r="E18" s="2" t="s">
        <v>803</v>
      </c>
      <c r="F18" s="18">
        <f>COUNTIF(Sales_Data!$G$2:$G$751,Rumus_Manual!E18)</f>
        <v>81</v>
      </c>
      <c r="G18" s="5">
        <f>SUMIF(Sales_Data!$G$2:$G$751,Rumus_Manual!E18,Sales_Data!$K$2:$K$751)</f>
        <v>1283517750</v>
      </c>
      <c r="I18" s="26"/>
      <c r="J18" s="27"/>
    </row>
    <row r="19" spans="1:14" x14ac:dyDescent="0.25">
      <c r="A19" s="2" t="s">
        <v>820</v>
      </c>
      <c r="B19" s="6">
        <f>SUMIF(Sales_Data!$D$1:$D$751,Rumus_Manual!A19,Sales_Data!$H$1:$H$751)</f>
        <v>153</v>
      </c>
      <c r="E19" s="2" t="s">
        <v>804</v>
      </c>
      <c r="F19" s="18">
        <f>COUNTIF(Sales_Data!$G$2:$G$751,Rumus_Manual!E19)</f>
        <v>74</v>
      </c>
      <c r="G19" s="5">
        <f>SUMIF(Sales_Data!$G$2:$G$751,Rumus_Manual!E19,Sales_Data!$K$2:$K$751)</f>
        <v>1159348291</v>
      </c>
      <c r="I19" s="46"/>
      <c r="J19" s="46"/>
    </row>
    <row r="20" spans="1:14" x14ac:dyDescent="0.25">
      <c r="A20" s="2" t="s">
        <v>827</v>
      </c>
      <c r="B20" s="6">
        <f>SUMIF(Sales_Data!$D$1:$D$751,Rumus_Manual!A20,Sales_Data!$H$1:$H$751)</f>
        <v>67</v>
      </c>
      <c r="E20" s="2" t="s">
        <v>805</v>
      </c>
      <c r="F20" s="18">
        <f>COUNTIF(Sales_Data!$G$2:$G$751,Rumus_Manual!E20)</f>
        <v>82</v>
      </c>
      <c r="G20" s="5">
        <f>SUMIF(Sales_Data!$G$2:$G$751,Rumus_Manual!E20,Sales_Data!$K$2:$K$751)</f>
        <v>1239363747</v>
      </c>
      <c r="I20" s="31"/>
      <c r="J20" s="28"/>
    </row>
    <row r="21" spans="1:14" x14ac:dyDescent="0.25">
      <c r="A21" s="2" t="s">
        <v>828</v>
      </c>
      <c r="B21" s="6">
        <f>SUMIF(Sales_Data!$D$1:$D$751,Rumus_Manual!A21,Sales_Data!$H$1:$H$751)</f>
        <v>138</v>
      </c>
      <c r="E21" s="2" t="s">
        <v>806</v>
      </c>
      <c r="F21" s="18">
        <f>COUNTIF(Sales_Data!$G$2:$G$751,Rumus_Manual!E21)</f>
        <v>76</v>
      </c>
      <c r="G21" s="5">
        <f>SUMIF(Sales_Data!$G$2:$G$751,Rumus_Manual!E21,Sales_Data!$K$2:$K$751)</f>
        <v>1299623873</v>
      </c>
      <c r="I21" s="31"/>
      <c r="J21" s="28"/>
    </row>
    <row r="22" spans="1:14" x14ac:dyDescent="0.25">
      <c r="A22" s="2" t="s">
        <v>829</v>
      </c>
      <c r="B22" s="6">
        <f>SUMIF(Sales_Data!$D$1:$D$751,Rumus_Manual!A22,Sales_Data!$H$1:$H$751)</f>
        <v>101</v>
      </c>
      <c r="E22" s="2" t="s">
        <v>807</v>
      </c>
      <c r="F22" s="18">
        <f>COUNTIF(Sales_Data!$G$2:$G$751,Rumus_Manual!E22)</f>
        <v>63</v>
      </c>
      <c r="G22" s="5">
        <f>SUMIF(Sales_Data!$G$2:$G$751,Rumus_Manual!E22,Sales_Data!$K$2:$K$751)</f>
        <v>986461621</v>
      </c>
      <c r="I22" s="31"/>
      <c r="J22" s="28"/>
    </row>
    <row r="23" spans="1:14" x14ac:dyDescent="0.25">
      <c r="A23" s="2" t="s">
        <v>821</v>
      </c>
      <c r="B23" s="6">
        <f>SUMIF(Sales_Data!$D$1:$D$751,Rumus_Manual!A23,Sales_Data!$H$1:$H$751)</f>
        <v>113</v>
      </c>
      <c r="E23" s="2" t="s">
        <v>808</v>
      </c>
      <c r="F23" s="18">
        <f>COUNTIF(Sales_Data!$G$2:$G$751,Rumus_Manual!E23)</f>
        <v>74</v>
      </c>
      <c r="G23" s="5">
        <f>SUMIF(Sales_Data!$G$2:$G$751,Rumus_Manual!E23,Sales_Data!$K$2:$K$751)</f>
        <v>1131952334</v>
      </c>
      <c r="I23" s="31"/>
      <c r="J23" s="28"/>
    </row>
    <row r="24" spans="1:14" x14ac:dyDescent="0.25">
      <c r="A24" s="2" t="s">
        <v>822</v>
      </c>
      <c r="B24" s="6">
        <f>SUMIF(Sales_Data!$D$1:$D$751,Rumus_Manual!A24,Sales_Data!$H$1:$H$751)</f>
        <v>91</v>
      </c>
      <c r="E24" s="2" t="s">
        <v>809</v>
      </c>
      <c r="F24" s="18">
        <f>COUNTIF(Sales_Data!$G$2:$G$751,Rumus_Manual!E24)</f>
        <v>71</v>
      </c>
      <c r="G24" s="5">
        <f>SUMIF(Sales_Data!$G$2:$G$751,Rumus_Manual!E24,Sales_Data!$K$2:$K$751)</f>
        <v>1139626691</v>
      </c>
      <c r="I24" s="31"/>
      <c r="J24" s="28"/>
    </row>
    <row r="26" spans="1:14" x14ac:dyDescent="0.25">
      <c r="A26" s="45" t="s">
        <v>856</v>
      </c>
      <c r="B26" s="45"/>
    </row>
    <row r="27" spans="1:14" x14ac:dyDescent="0.25">
      <c r="A27" s="20" t="s">
        <v>834</v>
      </c>
      <c r="B27" s="20" t="s">
        <v>845</v>
      </c>
    </row>
    <row r="28" spans="1:14" x14ac:dyDescent="0.25">
      <c r="A28" s="2" t="str">
        <f>INDEX($A$5:$A$24,MATCH(B28,$B$5:$B$24,0))</f>
        <v>Dell XPS 13 Plus</v>
      </c>
      <c r="B28" s="2">
        <f>LARGE($B$5:$B$24,1)</f>
        <v>153</v>
      </c>
    </row>
    <row r="29" spans="1:14" x14ac:dyDescent="0.25">
      <c r="A29" s="2" t="str">
        <f t="shared" ref="A29:A32" si="0">INDEX($A$5:$A$24,MATCH(B29,$B$5:$B$24,0))</f>
        <v>Realme C35</v>
      </c>
      <c r="B29" s="2">
        <f>LARGE($B$5:$B$24,2)</f>
        <v>147</v>
      </c>
    </row>
    <row r="30" spans="1:14" x14ac:dyDescent="0.25">
      <c r="A30" s="2" t="str">
        <f t="shared" si="0"/>
        <v>Anker PowerCore</v>
      </c>
      <c r="B30" s="2">
        <f>LARGE($B$5:$B$24,3)</f>
        <v>141</v>
      </c>
    </row>
    <row r="31" spans="1:14" x14ac:dyDescent="0.25">
      <c r="A31" s="2" t="str">
        <f t="shared" si="0"/>
        <v>UGREEN HDMI Cable</v>
      </c>
      <c r="B31" s="2">
        <f>LARGE($B$5:$B$24,4)</f>
        <v>138</v>
      </c>
    </row>
    <row r="32" spans="1:14" x14ac:dyDescent="0.25">
      <c r="A32" s="2" t="str">
        <f t="shared" si="0"/>
        <v>Acer Swift Go 14</v>
      </c>
      <c r="B32" s="2">
        <f>LARGE($B$5:$B$24,5)</f>
        <v>127</v>
      </c>
    </row>
  </sheetData>
  <mergeCells count="9">
    <mergeCell ref="I2:J2"/>
    <mergeCell ref="A1:B1"/>
    <mergeCell ref="A2:C2"/>
    <mergeCell ref="E1:F1"/>
    <mergeCell ref="A26:B26"/>
    <mergeCell ref="E11:F11"/>
    <mergeCell ref="E12:F12"/>
    <mergeCell ref="E2:G2"/>
    <mergeCell ref="I11:J11"/>
  </mergeCells>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1"/>
  <sheetViews>
    <sheetView tabSelected="1" topLeftCell="A697" workbookViewId="0">
      <selection activeCell="L741" sqref="L741"/>
    </sheetView>
  </sheetViews>
  <sheetFormatPr defaultRowHeight="15" x14ac:dyDescent="0.25"/>
  <cols>
    <col min="1" max="1" width="11.140625" customWidth="1"/>
    <col min="2" max="2" width="10.7109375" bestFit="1" customWidth="1"/>
    <col min="3" max="3" width="12.85546875" customWidth="1"/>
    <col min="4" max="4" width="26.5703125" bestFit="1" customWidth="1"/>
    <col min="5" max="5" width="11.85546875" bestFit="1" customWidth="1"/>
    <col min="6" max="6" width="16.7109375" customWidth="1"/>
    <col min="7" max="7" width="14.7109375" customWidth="1"/>
    <col min="8" max="8" width="10.85546875" customWidth="1"/>
    <col min="9" max="9" width="15.5703125" bestFit="1" customWidth="1"/>
    <col min="10" max="10" width="10.5703125" bestFit="1" customWidth="1"/>
    <col min="11" max="11" width="14" bestFit="1" customWidth="1"/>
  </cols>
  <sheetData>
    <row r="1" spans="1:11" x14ac:dyDescent="0.25">
      <c r="A1" s="33" t="s">
        <v>0</v>
      </c>
      <c r="B1" s="1" t="s">
        <v>1</v>
      </c>
      <c r="C1" s="1" t="s">
        <v>2</v>
      </c>
      <c r="D1" s="1" t="s">
        <v>792</v>
      </c>
      <c r="E1" s="1" t="s">
        <v>793</v>
      </c>
      <c r="F1" s="1" t="s">
        <v>3</v>
      </c>
      <c r="G1" s="1" t="s">
        <v>840</v>
      </c>
      <c r="H1" s="1" t="s">
        <v>4</v>
      </c>
      <c r="I1" s="1" t="s">
        <v>5</v>
      </c>
      <c r="J1" s="1" t="s">
        <v>6</v>
      </c>
      <c r="K1" s="35" t="s">
        <v>830</v>
      </c>
    </row>
    <row r="2" spans="1:11" x14ac:dyDescent="0.25">
      <c r="A2" s="34" t="s">
        <v>7</v>
      </c>
      <c r="B2" s="3">
        <v>45709</v>
      </c>
      <c r="C2" s="2" t="s">
        <v>757</v>
      </c>
      <c r="D2" s="6" t="str">
        <f>VLOOKUP(C2,Product_List!$A$2:$C$21,2,FALSE)</f>
        <v>RAZER Mouse Bungee</v>
      </c>
      <c r="E2" s="6" t="str">
        <f>VLOOKUP(C2,Product_List!$A$2:$C$21,3,FALSE)</f>
        <v>Accessories</v>
      </c>
      <c r="F2" s="2" t="s">
        <v>777</v>
      </c>
      <c r="G2" s="6" t="str">
        <f>INDEX(Salesperson_List!$B$2:$B$11,MATCH(Sales_Data!F2,Salesperson_List!$A$2:$A$11,0))</f>
        <v>Rizky Aditya</v>
      </c>
      <c r="H2" s="2">
        <v>2</v>
      </c>
      <c r="I2" s="5">
        <v>4950252</v>
      </c>
      <c r="J2" s="2" t="s">
        <v>787</v>
      </c>
      <c r="K2" s="36">
        <f>H2*I2</f>
        <v>9900504</v>
      </c>
    </row>
    <row r="3" spans="1:11" x14ac:dyDescent="0.25">
      <c r="A3" s="34" t="s">
        <v>8</v>
      </c>
      <c r="B3" s="3">
        <v>45672</v>
      </c>
      <c r="C3" s="2" t="s">
        <v>758</v>
      </c>
      <c r="D3" s="6" t="str">
        <f>VLOOKUP(C3,Product_List!$A$2:$C$21,2,FALSE)</f>
        <v>Asus ZenBook 14 OLED</v>
      </c>
      <c r="E3" s="6" t="str">
        <f>VLOOKUP(C3,Product_List!$A$2:$C$21,3,FALSE)</f>
        <v>Laptop</v>
      </c>
      <c r="F3" s="2" t="s">
        <v>777</v>
      </c>
      <c r="G3" s="6" t="str">
        <f>INDEX(Salesperson_List!$B$2:$B$11,MATCH(Sales_Data!F3,Salesperson_List!$A$2:$A$11,0))</f>
        <v>Rizky Aditya</v>
      </c>
      <c r="H3" s="2">
        <v>5</v>
      </c>
      <c r="I3" s="5">
        <v>9749677</v>
      </c>
      <c r="J3" s="2" t="s">
        <v>788</v>
      </c>
      <c r="K3" s="36">
        <f t="shared" ref="K3:K66" si="0">H3*I3</f>
        <v>48748385</v>
      </c>
    </row>
    <row r="4" spans="1:11" x14ac:dyDescent="0.25">
      <c r="A4" s="34" t="s">
        <v>9</v>
      </c>
      <c r="B4" s="3">
        <v>45729</v>
      </c>
      <c r="C4" s="2" t="s">
        <v>759</v>
      </c>
      <c r="D4" s="6" t="str">
        <f>VLOOKUP(C4,Product_List!$A$2:$C$21,2,FALSE)</f>
        <v>Acer Swift Go 14</v>
      </c>
      <c r="E4" s="6" t="str">
        <f>VLOOKUP(C4,Product_List!$A$2:$C$21,3,FALSE)</f>
        <v>Laptop</v>
      </c>
      <c r="F4" s="2" t="s">
        <v>778</v>
      </c>
      <c r="G4" s="6" t="str">
        <f>INDEX(Salesperson_List!$B$2:$B$11,MATCH(Sales_Data!F4,Salesperson_List!$A$2:$A$11,0))</f>
        <v>Raka Wijaya</v>
      </c>
      <c r="H4" s="2">
        <v>5</v>
      </c>
      <c r="I4" s="5">
        <v>9745234</v>
      </c>
      <c r="J4" s="2" t="s">
        <v>789</v>
      </c>
      <c r="K4" s="36">
        <f t="shared" si="0"/>
        <v>48726170</v>
      </c>
    </row>
    <row r="5" spans="1:11" x14ac:dyDescent="0.25">
      <c r="A5" s="34" t="s">
        <v>10</v>
      </c>
      <c r="B5" s="3">
        <v>45718</v>
      </c>
      <c r="C5" s="2" t="s">
        <v>758</v>
      </c>
      <c r="D5" s="6" t="str">
        <f>VLOOKUP(C5,Product_List!$A$2:$C$21,2,FALSE)</f>
        <v>Asus ZenBook 14 OLED</v>
      </c>
      <c r="E5" s="6" t="str">
        <f>VLOOKUP(C5,Product_List!$A$2:$C$21,3,FALSE)</f>
        <v>Laptop</v>
      </c>
      <c r="F5" s="2" t="s">
        <v>779</v>
      </c>
      <c r="G5" s="6" t="str">
        <f>INDEX(Salesperson_List!$B$2:$B$11,MATCH(Sales_Data!F5,Salesperson_List!$A$2:$A$11,0))</f>
        <v>Salsabila Putri</v>
      </c>
      <c r="H5" s="2">
        <v>5</v>
      </c>
      <c r="I5" s="5">
        <v>8994630</v>
      </c>
      <c r="J5" s="2" t="s">
        <v>790</v>
      </c>
      <c r="K5" s="36">
        <f t="shared" si="0"/>
        <v>44973150</v>
      </c>
    </row>
    <row r="6" spans="1:11" x14ac:dyDescent="0.25">
      <c r="A6" s="34" t="s">
        <v>11</v>
      </c>
      <c r="B6" s="3">
        <v>45678</v>
      </c>
      <c r="C6" s="2" t="s">
        <v>760</v>
      </c>
      <c r="D6" s="6" t="str">
        <f>VLOOKUP(C6,Product_List!$A$2:$C$21,2,FALSE)</f>
        <v>Anker PowerCore</v>
      </c>
      <c r="E6" s="6" t="str">
        <f>VLOOKUP(C6,Product_List!$A$2:$C$21,3,FALSE)</f>
        <v>Accessories</v>
      </c>
      <c r="F6" s="2" t="s">
        <v>780</v>
      </c>
      <c r="G6" s="6" t="str">
        <f>INDEX(Salesperson_List!$B$2:$B$11,MATCH(Sales_Data!F6,Salesperson_List!$A$2:$A$11,0))</f>
        <v>Keisha Alverina</v>
      </c>
      <c r="H6" s="2">
        <v>2</v>
      </c>
      <c r="I6" s="5">
        <v>6155635</v>
      </c>
      <c r="J6" s="2" t="s">
        <v>788</v>
      </c>
      <c r="K6" s="36">
        <f t="shared" si="0"/>
        <v>12311270</v>
      </c>
    </row>
    <row r="7" spans="1:11" x14ac:dyDescent="0.25">
      <c r="A7" s="34" t="s">
        <v>12</v>
      </c>
      <c r="B7" s="3">
        <v>45740</v>
      </c>
      <c r="C7" s="2" t="s">
        <v>761</v>
      </c>
      <c r="D7" s="6" t="str">
        <f>VLOOKUP(C7,Product_List!$A$2:$C$21,2,FALSE)</f>
        <v>UGREEN HDMI Cable</v>
      </c>
      <c r="E7" s="6" t="str">
        <f>VLOOKUP(C7,Product_List!$A$2:$C$21,3,FALSE)</f>
        <v>Accessories</v>
      </c>
      <c r="F7" s="2" t="s">
        <v>781</v>
      </c>
      <c r="G7" s="6" t="str">
        <f>INDEX(Salesperson_List!$B$2:$B$11,MATCH(Sales_Data!F7,Salesperson_List!$A$2:$A$11,0))</f>
        <v>Tasya Anindira</v>
      </c>
      <c r="H7" s="2">
        <v>5</v>
      </c>
      <c r="I7" s="5">
        <v>5475045</v>
      </c>
      <c r="J7" s="2" t="s">
        <v>791</v>
      </c>
      <c r="K7" s="36">
        <f t="shared" si="0"/>
        <v>27375225</v>
      </c>
    </row>
    <row r="8" spans="1:11" x14ac:dyDescent="0.25">
      <c r="A8" s="34" t="s">
        <v>13</v>
      </c>
      <c r="B8" s="3">
        <v>45744</v>
      </c>
      <c r="C8" s="2" t="s">
        <v>762</v>
      </c>
      <c r="D8" s="6" t="str">
        <f>VLOOKUP(C8,Product_List!$A$2:$C$21,2,FALSE)</f>
        <v>SanDisk Ultra</v>
      </c>
      <c r="E8" s="6" t="str">
        <f>VLOOKUP(C8,Product_List!$A$2:$C$21,3,FALSE)</f>
        <v>Accessories</v>
      </c>
      <c r="F8" s="2" t="s">
        <v>782</v>
      </c>
      <c r="G8" s="6" t="str">
        <f>INDEX(Salesperson_List!$B$2:$B$11,MATCH(Sales_Data!F8,Salesperson_List!$A$2:$A$11,0))</f>
        <v>Farhan Iskandar</v>
      </c>
      <c r="H8" s="2">
        <v>5</v>
      </c>
      <c r="I8" s="5">
        <v>970529</v>
      </c>
      <c r="J8" s="2" t="s">
        <v>790</v>
      </c>
      <c r="K8" s="36">
        <f t="shared" si="0"/>
        <v>4852645</v>
      </c>
    </row>
    <row r="9" spans="1:11" x14ac:dyDescent="0.25">
      <c r="A9" s="34" t="s">
        <v>14</v>
      </c>
      <c r="B9" s="3">
        <v>45732</v>
      </c>
      <c r="C9" s="2" t="s">
        <v>763</v>
      </c>
      <c r="D9" s="6" t="str">
        <f>VLOOKUP(C9,Product_List!$A$2:$C$21,2,FALSE)</f>
        <v>Dell XPS 13 Plus</v>
      </c>
      <c r="E9" s="6" t="str">
        <f>VLOOKUP(C9,Product_List!$A$2:$C$21,3,FALSE)</f>
        <v>Laptop</v>
      </c>
      <c r="F9" s="2" t="s">
        <v>778</v>
      </c>
      <c r="G9" s="6" t="str">
        <f>INDEX(Salesperson_List!$B$2:$B$11,MATCH(Sales_Data!F9,Salesperson_List!$A$2:$A$11,0))</f>
        <v>Raka Wijaya</v>
      </c>
      <c r="H9" s="2">
        <v>4</v>
      </c>
      <c r="I9" s="5">
        <v>661445</v>
      </c>
      <c r="J9" s="2" t="s">
        <v>788</v>
      </c>
      <c r="K9" s="36">
        <f t="shared" si="0"/>
        <v>2645780</v>
      </c>
    </row>
    <row r="10" spans="1:11" x14ac:dyDescent="0.25">
      <c r="A10" s="34" t="s">
        <v>15</v>
      </c>
      <c r="B10" s="3">
        <v>45732</v>
      </c>
      <c r="C10" s="2" t="s">
        <v>763</v>
      </c>
      <c r="D10" s="6" t="str">
        <f>VLOOKUP(C10,Product_List!$A$2:$C$21,2,FALSE)</f>
        <v>Dell XPS 13 Plus</v>
      </c>
      <c r="E10" s="6" t="str">
        <f>VLOOKUP(C10,Product_List!$A$2:$C$21,3,FALSE)</f>
        <v>Laptop</v>
      </c>
      <c r="F10" s="2" t="s">
        <v>779</v>
      </c>
      <c r="G10" s="6" t="str">
        <f>INDEX(Salesperson_List!$B$2:$B$11,MATCH(Sales_Data!F10,Salesperson_List!$A$2:$A$11,0))</f>
        <v>Salsabila Putri</v>
      </c>
      <c r="H10" s="2">
        <v>1</v>
      </c>
      <c r="I10" s="5">
        <v>4334242</v>
      </c>
      <c r="J10" s="2" t="s">
        <v>790</v>
      </c>
      <c r="K10" s="36">
        <f t="shared" si="0"/>
        <v>4334242</v>
      </c>
    </row>
    <row r="11" spans="1:11" x14ac:dyDescent="0.25">
      <c r="A11" s="34" t="s">
        <v>16</v>
      </c>
      <c r="B11" s="3">
        <v>45745</v>
      </c>
      <c r="C11" s="2" t="s">
        <v>760</v>
      </c>
      <c r="D11" s="6" t="str">
        <f>VLOOKUP(C11,Product_List!$A$2:$C$21,2,FALSE)</f>
        <v>Anker PowerCore</v>
      </c>
      <c r="E11" s="6" t="str">
        <f>VLOOKUP(C11,Product_List!$A$2:$C$21,3,FALSE)</f>
        <v>Accessories</v>
      </c>
      <c r="F11" s="2" t="s">
        <v>777</v>
      </c>
      <c r="G11" s="6" t="str">
        <f>INDEX(Salesperson_List!$B$2:$B$11,MATCH(Sales_Data!F11,Salesperson_List!$A$2:$A$11,0))</f>
        <v>Rizky Aditya</v>
      </c>
      <c r="H11" s="2">
        <v>3</v>
      </c>
      <c r="I11" s="5">
        <v>6994503</v>
      </c>
      <c r="J11" s="2" t="s">
        <v>787</v>
      </c>
      <c r="K11" s="36">
        <f t="shared" si="0"/>
        <v>20983509</v>
      </c>
    </row>
    <row r="12" spans="1:11" x14ac:dyDescent="0.25">
      <c r="A12" s="34" t="s">
        <v>17</v>
      </c>
      <c r="B12" s="3">
        <v>45681</v>
      </c>
      <c r="C12" s="2" t="s">
        <v>764</v>
      </c>
      <c r="D12" s="6" t="str">
        <f>VLOOKUP(C12,Product_List!$A$2:$C$21,2,FALSE)</f>
        <v>Samsung Galaxy Buds</v>
      </c>
      <c r="E12" s="6" t="str">
        <f>VLOOKUP(C12,Product_List!$A$2:$C$21,3,FALSE)</f>
        <v>Accessories</v>
      </c>
      <c r="F12" s="2" t="s">
        <v>783</v>
      </c>
      <c r="G12" s="6" t="str">
        <f>INDEX(Salesperson_List!$B$2:$B$11,MATCH(Sales_Data!F12,Salesperson_List!$A$2:$A$11,0))</f>
        <v>Damar Pratama</v>
      </c>
      <c r="H12" s="2">
        <v>1</v>
      </c>
      <c r="I12" s="5">
        <v>1184029</v>
      </c>
      <c r="J12" s="2" t="s">
        <v>787</v>
      </c>
      <c r="K12" s="36">
        <f t="shared" si="0"/>
        <v>1184029</v>
      </c>
    </row>
    <row r="13" spans="1:11" x14ac:dyDescent="0.25">
      <c r="A13" s="34" t="s">
        <v>18</v>
      </c>
      <c r="B13" s="3">
        <v>45660</v>
      </c>
      <c r="C13" s="2" t="s">
        <v>765</v>
      </c>
      <c r="D13" s="6" t="str">
        <f>VLOOKUP(C13,Product_List!$A$2:$C$21,2,FALSE)</f>
        <v>HP Spectre x360 14</v>
      </c>
      <c r="E13" s="6" t="str">
        <f>VLOOKUP(C13,Product_List!$A$2:$C$21,3,FALSE)</f>
        <v>Laptop</v>
      </c>
      <c r="F13" s="2" t="s">
        <v>782</v>
      </c>
      <c r="G13" s="6" t="str">
        <f>INDEX(Salesperson_List!$B$2:$B$11,MATCH(Sales_Data!F13,Salesperson_List!$A$2:$A$11,0))</f>
        <v>Farhan Iskandar</v>
      </c>
      <c r="H13" s="2">
        <v>4</v>
      </c>
      <c r="I13" s="5">
        <v>5837355</v>
      </c>
      <c r="J13" s="2" t="s">
        <v>789</v>
      </c>
      <c r="K13" s="36">
        <f t="shared" si="0"/>
        <v>23349420</v>
      </c>
    </row>
    <row r="14" spans="1:11" x14ac:dyDescent="0.25">
      <c r="A14" s="34" t="s">
        <v>19</v>
      </c>
      <c r="B14" s="3">
        <v>45679</v>
      </c>
      <c r="C14" s="2" t="s">
        <v>766</v>
      </c>
      <c r="D14" s="6" t="str">
        <f>VLOOKUP(C14,Product_List!$A$2:$C$21,2,FALSE)</f>
        <v>Oppo A57</v>
      </c>
      <c r="E14" s="6" t="str">
        <f>VLOOKUP(C14,Product_List!$A$2:$C$21,3,FALSE)</f>
        <v>Smartphone</v>
      </c>
      <c r="F14" s="2" t="s">
        <v>779</v>
      </c>
      <c r="G14" s="6" t="str">
        <f>INDEX(Salesperson_List!$B$2:$B$11,MATCH(Sales_Data!F14,Salesperson_List!$A$2:$A$11,0))</f>
        <v>Salsabila Putri</v>
      </c>
      <c r="H14" s="2">
        <v>3</v>
      </c>
      <c r="I14" s="5">
        <v>9398978</v>
      </c>
      <c r="J14" s="2" t="s">
        <v>789</v>
      </c>
      <c r="K14" s="36">
        <f t="shared" si="0"/>
        <v>28196934</v>
      </c>
    </row>
    <row r="15" spans="1:11" x14ac:dyDescent="0.25">
      <c r="A15" s="34" t="s">
        <v>20</v>
      </c>
      <c r="B15" s="3">
        <v>45710</v>
      </c>
      <c r="C15" s="2" t="s">
        <v>767</v>
      </c>
      <c r="D15" s="6" t="str">
        <f>VLOOKUP(C15,Product_List!$A$2:$C$21,2,FALSE)</f>
        <v>Apple MacBook Air M4</v>
      </c>
      <c r="E15" s="6" t="str">
        <f>VLOOKUP(C15,Product_List!$A$2:$C$21,3,FALSE)</f>
        <v>Laptop</v>
      </c>
      <c r="F15" s="2" t="s">
        <v>779</v>
      </c>
      <c r="G15" s="6" t="str">
        <f>INDEX(Salesperson_List!$B$2:$B$11,MATCH(Sales_Data!F15,Salesperson_List!$A$2:$A$11,0))</f>
        <v>Salsabila Putri</v>
      </c>
      <c r="H15" s="2">
        <v>5</v>
      </c>
      <c r="I15" s="5">
        <v>7481440</v>
      </c>
      <c r="J15" s="2" t="s">
        <v>787</v>
      </c>
      <c r="K15" s="36">
        <f t="shared" si="0"/>
        <v>37407200</v>
      </c>
    </row>
    <row r="16" spans="1:11" x14ac:dyDescent="0.25">
      <c r="A16" s="34" t="s">
        <v>21</v>
      </c>
      <c r="B16" s="3">
        <v>45659</v>
      </c>
      <c r="C16" s="2" t="s">
        <v>768</v>
      </c>
      <c r="D16" s="6" t="str">
        <f>VLOOKUP(C16,Product_List!$A$2:$C$21,2,FALSE)</f>
        <v>Baseus Charger</v>
      </c>
      <c r="E16" s="6" t="str">
        <f>VLOOKUP(C16,Product_List!$A$2:$C$21,3,FALSE)</f>
        <v>Accessories</v>
      </c>
      <c r="F16" s="2" t="s">
        <v>778</v>
      </c>
      <c r="G16" s="6" t="str">
        <f>INDEX(Salesperson_List!$B$2:$B$11,MATCH(Sales_Data!F16,Salesperson_List!$A$2:$A$11,0))</f>
        <v>Raka Wijaya</v>
      </c>
      <c r="H16" s="2">
        <v>4</v>
      </c>
      <c r="I16" s="5">
        <v>4499694</v>
      </c>
      <c r="J16" s="2" t="s">
        <v>790</v>
      </c>
      <c r="K16" s="36">
        <f t="shared" si="0"/>
        <v>17998776</v>
      </c>
    </row>
    <row r="17" spans="1:11" x14ac:dyDescent="0.25">
      <c r="A17" s="34" t="s">
        <v>22</v>
      </c>
      <c r="B17" s="3">
        <v>45745</v>
      </c>
      <c r="C17" s="2" t="s">
        <v>769</v>
      </c>
      <c r="D17" s="6" t="str">
        <f>VLOOKUP(C17,Product_List!$A$2:$C$21,2,FALSE)</f>
        <v>Logitech MX Master</v>
      </c>
      <c r="E17" s="6" t="str">
        <f>VLOOKUP(C17,Product_List!$A$2:$C$21,3,FALSE)</f>
        <v>Accessories</v>
      </c>
      <c r="F17" s="2" t="s">
        <v>782</v>
      </c>
      <c r="G17" s="6" t="str">
        <f>INDEX(Salesperson_List!$B$2:$B$11,MATCH(Sales_Data!F17,Salesperson_List!$A$2:$A$11,0))</f>
        <v>Farhan Iskandar</v>
      </c>
      <c r="H17" s="2">
        <v>5</v>
      </c>
      <c r="I17" s="5">
        <v>3808505</v>
      </c>
      <c r="J17" s="2" t="s">
        <v>787</v>
      </c>
      <c r="K17" s="36">
        <f t="shared" si="0"/>
        <v>19042525</v>
      </c>
    </row>
    <row r="18" spans="1:11" x14ac:dyDescent="0.25">
      <c r="A18" s="34" t="s">
        <v>23</v>
      </c>
      <c r="B18" s="3">
        <v>45687</v>
      </c>
      <c r="C18" s="2" t="s">
        <v>765</v>
      </c>
      <c r="D18" s="6" t="str">
        <f>VLOOKUP(C18,Product_List!$A$2:$C$21,2,FALSE)</f>
        <v>HP Spectre x360 14</v>
      </c>
      <c r="E18" s="6" t="str">
        <f>VLOOKUP(C18,Product_List!$A$2:$C$21,3,FALSE)</f>
        <v>Laptop</v>
      </c>
      <c r="F18" s="2" t="s">
        <v>784</v>
      </c>
      <c r="G18" s="6" t="str">
        <f>INDEX(Salesperson_List!$B$2:$B$11,MATCH(Sales_Data!F18,Salesperson_List!$A$2:$A$11,0))</f>
        <v>Nayla Arunika</v>
      </c>
      <c r="H18" s="2">
        <v>2</v>
      </c>
      <c r="I18" s="5">
        <v>8701428</v>
      </c>
      <c r="J18" s="2" t="s">
        <v>789</v>
      </c>
      <c r="K18" s="36">
        <f t="shared" si="0"/>
        <v>17402856</v>
      </c>
    </row>
    <row r="19" spans="1:11" x14ac:dyDescent="0.25">
      <c r="A19" s="34" t="s">
        <v>24</v>
      </c>
      <c r="B19" s="3">
        <v>45695</v>
      </c>
      <c r="C19" s="2" t="s">
        <v>769</v>
      </c>
      <c r="D19" s="6" t="str">
        <f>VLOOKUP(C19,Product_List!$A$2:$C$21,2,FALSE)</f>
        <v>Logitech MX Master</v>
      </c>
      <c r="E19" s="6" t="str">
        <f>VLOOKUP(C19,Product_List!$A$2:$C$21,3,FALSE)</f>
        <v>Accessories</v>
      </c>
      <c r="F19" s="2" t="s">
        <v>780</v>
      </c>
      <c r="G19" s="6" t="str">
        <f>INDEX(Salesperson_List!$B$2:$B$11,MATCH(Sales_Data!F19,Salesperson_List!$A$2:$A$11,0))</f>
        <v>Keisha Alverina</v>
      </c>
      <c r="H19" s="2">
        <v>4</v>
      </c>
      <c r="I19" s="5">
        <v>708944</v>
      </c>
      <c r="J19" s="2" t="s">
        <v>787</v>
      </c>
      <c r="K19" s="36">
        <f t="shared" si="0"/>
        <v>2835776</v>
      </c>
    </row>
    <row r="20" spans="1:11" x14ac:dyDescent="0.25">
      <c r="A20" s="34" t="s">
        <v>25</v>
      </c>
      <c r="B20" s="3">
        <v>45659</v>
      </c>
      <c r="C20" s="2" t="s">
        <v>757</v>
      </c>
      <c r="D20" s="6" t="str">
        <f>VLOOKUP(C20,Product_List!$A$2:$C$21,2,FALSE)</f>
        <v>RAZER Mouse Bungee</v>
      </c>
      <c r="E20" s="6" t="str">
        <f>VLOOKUP(C20,Product_List!$A$2:$C$21,3,FALSE)</f>
        <v>Accessories</v>
      </c>
      <c r="F20" s="2" t="s">
        <v>784</v>
      </c>
      <c r="G20" s="6" t="str">
        <f>INDEX(Salesperson_List!$B$2:$B$11,MATCH(Sales_Data!F20,Salesperson_List!$A$2:$A$11,0))</f>
        <v>Nayla Arunika</v>
      </c>
      <c r="H20" s="2">
        <v>2</v>
      </c>
      <c r="I20" s="5">
        <v>5686686</v>
      </c>
      <c r="J20" s="2" t="s">
        <v>787</v>
      </c>
      <c r="K20" s="36">
        <f t="shared" si="0"/>
        <v>11373372</v>
      </c>
    </row>
    <row r="21" spans="1:11" x14ac:dyDescent="0.25">
      <c r="A21" s="34" t="s">
        <v>26</v>
      </c>
      <c r="B21" s="3">
        <v>45721</v>
      </c>
      <c r="C21" s="2" t="s">
        <v>765</v>
      </c>
      <c r="D21" s="6" t="str">
        <f>VLOOKUP(C21,Product_List!$A$2:$C$21,2,FALSE)</f>
        <v>HP Spectre x360 14</v>
      </c>
      <c r="E21" s="6" t="str">
        <f>VLOOKUP(C21,Product_List!$A$2:$C$21,3,FALSE)</f>
        <v>Laptop</v>
      </c>
      <c r="F21" s="2" t="s">
        <v>782</v>
      </c>
      <c r="G21" s="6" t="str">
        <f>INDEX(Salesperson_List!$B$2:$B$11,MATCH(Sales_Data!F21,Salesperson_List!$A$2:$A$11,0))</f>
        <v>Farhan Iskandar</v>
      </c>
      <c r="H21" s="2">
        <v>4</v>
      </c>
      <c r="I21" s="5">
        <v>8076472</v>
      </c>
      <c r="J21" s="2" t="s">
        <v>790</v>
      </c>
      <c r="K21" s="36">
        <f t="shared" si="0"/>
        <v>32305888</v>
      </c>
    </row>
    <row r="22" spans="1:11" x14ac:dyDescent="0.25">
      <c r="A22" s="34" t="s">
        <v>27</v>
      </c>
      <c r="B22" s="3">
        <v>45717</v>
      </c>
      <c r="C22" s="2" t="s">
        <v>757</v>
      </c>
      <c r="D22" s="6" t="str">
        <f>VLOOKUP(C22,Product_List!$A$2:$C$21,2,FALSE)</f>
        <v>RAZER Mouse Bungee</v>
      </c>
      <c r="E22" s="6" t="str">
        <f>VLOOKUP(C22,Product_List!$A$2:$C$21,3,FALSE)</f>
        <v>Accessories</v>
      </c>
      <c r="F22" s="2" t="s">
        <v>784</v>
      </c>
      <c r="G22" s="6" t="str">
        <f>INDEX(Salesperson_List!$B$2:$B$11,MATCH(Sales_Data!F22,Salesperson_List!$A$2:$A$11,0))</f>
        <v>Nayla Arunika</v>
      </c>
      <c r="H22" s="2">
        <v>4</v>
      </c>
      <c r="I22" s="5">
        <v>1861303</v>
      </c>
      <c r="J22" s="2" t="s">
        <v>788</v>
      </c>
      <c r="K22" s="36">
        <f t="shared" si="0"/>
        <v>7445212</v>
      </c>
    </row>
    <row r="23" spans="1:11" x14ac:dyDescent="0.25">
      <c r="A23" s="34" t="s">
        <v>28</v>
      </c>
      <c r="B23" s="3">
        <v>45678</v>
      </c>
      <c r="C23" s="2" t="s">
        <v>763</v>
      </c>
      <c r="D23" s="6" t="str">
        <f>VLOOKUP(C23,Product_List!$A$2:$C$21,2,FALSE)</f>
        <v>Dell XPS 13 Plus</v>
      </c>
      <c r="E23" s="6" t="str">
        <f>VLOOKUP(C23,Product_List!$A$2:$C$21,3,FALSE)</f>
        <v>Laptop</v>
      </c>
      <c r="F23" s="2" t="s">
        <v>785</v>
      </c>
      <c r="G23" s="6" t="str">
        <f>INDEX(Salesperson_List!$B$2:$B$11,MATCH(Sales_Data!F23,Salesperson_List!$A$2:$A$11,0))</f>
        <v>Aldrian Mahendra</v>
      </c>
      <c r="H23" s="2">
        <v>2</v>
      </c>
      <c r="I23" s="5">
        <v>4701765</v>
      </c>
      <c r="J23" s="2" t="s">
        <v>789</v>
      </c>
      <c r="K23" s="36">
        <f t="shared" si="0"/>
        <v>9403530</v>
      </c>
    </row>
    <row r="24" spans="1:11" x14ac:dyDescent="0.25">
      <c r="A24" s="34" t="s">
        <v>29</v>
      </c>
      <c r="B24" s="3">
        <v>45690</v>
      </c>
      <c r="C24" s="2" t="s">
        <v>767</v>
      </c>
      <c r="D24" s="6" t="str">
        <f>VLOOKUP(C24,Product_List!$A$2:$C$21,2,FALSE)</f>
        <v>Apple MacBook Air M4</v>
      </c>
      <c r="E24" s="6" t="str">
        <f>VLOOKUP(C24,Product_List!$A$2:$C$21,3,FALSE)</f>
        <v>Laptop</v>
      </c>
      <c r="F24" s="2" t="s">
        <v>777</v>
      </c>
      <c r="G24" s="6" t="str">
        <f>INDEX(Salesperson_List!$B$2:$B$11,MATCH(Sales_Data!F24,Salesperson_List!$A$2:$A$11,0))</f>
        <v>Rizky Aditya</v>
      </c>
      <c r="H24" s="2">
        <v>3</v>
      </c>
      <c r="I24" s="5">
        <v>8464443</v>
      </c>
      <c r="J24" s="2" t="s">
        <v>790</v>
      </c>
      <c r="K24" s="36">
        <f t="shared" si="0"/>
        <v>25393329</v>
      </c>
    </row>
    <row r="25" spans="1:11" x14ac:dyDescent="0.25">
      <c r="A25" s="34" t="s">
        <v>30</v>
      </c>
      <c r="B25" s="3">
        <v>45733</v>
      </c>
      <c r="C25" s="2" t="s">
        <v>765</v>
      </c>
      <c r="D25" s="6" t="str">
        <f>VLOOKUP(C25,Product_List!$A$2:$C$21,2,FALSE)</f>
        <v>HP Spectre x360 14</v>
      </c>
      <c r="E25" s="6" t="str">
        <f>VLOOKUP(C25,Product_List!$A$2:$C$21,3,FALSE)</f>
        <v>Laptop</v>
      </c>
      <c r="F25" s="2" t="s">
        <v>785</v>
      </c>
      <c r="G25" s="6" t="str">
        <f>INDEX(Salesperson_List!$B$2:$B$11,MATCH(Sales_Data!F25,Salesperson_List!$A$2:$A$11,0))</f>
        <v>Aldrian Mahendra</v>
      </c>
      <c r="H25" s="2">
        <v>1</v>
      </c>
      <c r="I25" s="5">
        <v>3394100</v>
      </c>
      <c r="J25" s="2" t="s">
        <v>787</v>
      </c>
      <c r="K25" s="36">
        <f t="shared" si="0"/>
        <v>3394100</v>
      </c>
    </row>
    <row r="26" spans="1:11" x14ac:dyDescent="0.25">
      <c r="A26" s="34" t="s">
        <v>31</v>
      </c>
      <c r="B26" s="3">
        <v>45715</v>
      </c>
      <c r="C26" s="2" t="s">
        <v>770</v>
      </c>
      <c r="D26" s="6" t="str">
        <f>VLOOKUP(C26,Product_List!$A$2:$C$21,2,FALSE)</f>
        <v>Samsung A55</v>
      </c>
      <c r="E26" s="6" t="str">
        <f>VLOOKUP(C26,Product_List!$A$2:$C$21,3,FALSE)</f>
        <v>Smartphone</v>
      </c>
      <c r="F26" s="2" t="s">
        <v>786</v>
      </c>
      <c r="G26" s="6" t="str">
        <f>INDEX(Salesperson_List!$B$2:$B$11,MATCH(Sales_Data!F26,Salesperson_List!$A$2:$A$11,0))</f>
        <v>Zahra Melati</v>
      </c>
      <c r="H26" s="2">
        <v>5</v>
      </c>
      <c r="I26" s="5">
        <v>5166805</v>
      </c>
      <c r="J26" s="2" t="s">
        <v>787</v>
      </c>
      <c r="K26" s="36">
        <f t="shared" si="0"/>
        <v>25834025</v>
      </c>
    </row>
    <row r="27" spans="1:11" x14ac:dyDescent="0.25">
      <c r="A27" s="34" t="s">
        <v>32</v>
      </c>
      <c r="B27" s="3">
        <v>45679</v>
      </c>
      <c r="C27" s="2" t="s">
        <v>769</v>
      </c>
      <c r="D27" s="6" t="str">
        <f>VLOOKUP(C27,Product_List!$A$2:$C$21,2,FALSE)</f>
        <v>Logitech MX Master</v>
      </c>
      <c r="E27" s="6" t="str">
        <f>VLOOKUP(C27,Product_List!$A$2:$C$21,3,FALSE)</f>
        <v>Accessories</v>
      </c>
      <c r="F27" s="2" t="s">
        <v>784</v>
      </c>
      <c r="G27" s="6" t="str">
        <f>INDEX(Salesperson_List!$B$2:$B$11,MATCH(Sales_Data!F27,Salesperson_List!$A$2:$A$11,0))</f>
        <v>Nayla Arunika</v>
      </c>
      <c r="H27" s="2">
        <v>4</v>
      </c>
      <c r="I27" s="5">
        <v>1697162</v>
      </c>
      <c r="J27" s="2" t="s">
        <v>788</v>
      </c>
      <c r="K27" s="36">
        <f t="shared" si="0"/>
        <v>6788648</v>
      </c>
    </row>
    <row r="28" spans="1:11" x14ac:dyDescent="0.25">
      <c r="A28" s="34" t="s">
        <v>33</v>
      </c>
      <c r="B28" s="3">
        <v>45746</v>
      </c>
      <c r="C28" s="2" t="s">
        <v>759</v>
      </c>
      <c r="D28" s="6" t="str">
        <f>VLOOKUP(C28,Product_List!$A$2:$C$21,2,FALSE)</f>
        <v>Acer Swift Go 14</v>
      </c>
      <c r="E28" s="6" t="str">
        <f>VLOOKUP(C28,Product_List!$A$2:$C$21,3,FALSE)</f>
        <v>Laptop</v>
      </c>
      <c r="F28" s="2" t="s">
        <v>786</v>
      </c>
      <c r="G28" s="6" t="str">
        <f>INDEX(Salesperson_List!$B$2:$B$11,MATCH(Sales_Data!F28,Salesperson_List!$A$2:$A$11,0))</f>
        <v>Zahra Melati</v>
      </c>
      <c r="H28" s="2">
        <v>5</v>
      </c>
      <c r="I28" s="5">
        <v>1546161</v>
      </c>
      <c r="J28" s="2" t="s">
        <v>789</v>
      </c>
      <c r="K28" s="36">
        <f t="shared" si="0"/>
        <v>7730805</v>
      </c>
    </row>
    <row r="29" spans="1:11" x14ac:dyDescent="0.25">
      <c r="A29" s="34" t="s">
        <v>34</v>
      </c>
      <c r="B29" s="3">
        <v>45706</v>
      </c>
      <c r="C29" s="2" t="s">
        <v>763</v>
      </c>
      <c r="D29" s="6" t="str">
        <f>VLOOKUP(C29,Product_List!$A$2:$C$21,2,FALSE)</f>
        <v>Dell XPS 13 Plus</v>
      </c>
      <c r="E29" s="6" t="str">
        <f>VLOOKUP(C29,Product_List!$A$2:$C$21,3,FALSE)</f>
        <v>Laptop</v>
      </c>
      <c r="F29" s="2" t="s">
        <v>783</v>
      </c>
      <c r="G29" s="6" t="str">
        <f>INDEX(Salesperson_List!$B$2:$B$11,MATCH(Sales_Data!F29,Salesperson_List!$A$2:$A$11,0))</f>
        <v>Damar Pratama</v>
      </c>
      <c r="H29" s="2">
        <v>2</v>
      </c>
      <c r="I29" s="5">
        <v>7174851</v>
      </c>
      <c r="J29" s="2" t="s">
        <v>789</v>
      </c>
      <c r="K29" s="36">
        <f t="shared" si="0"/>
        <v>14349702</v>
      </c>
    </row>
    <row r="30" spans="1:11" x14ac:dyDescent="0.25">
      <c r="A30" s="34" t="s">
        <v>35</v>
      </c>
      <c r="B30" s="3">
        <v>45716</v>
      </c>
      <c r="C30" s="2" t="s">
        <v>771</v>
      </c>
      <c r="D30" s="6" t="str">
        <f>VLOOKUP(C30,Product_List!$A$2:$C$21,2,FALSE)</f>
        <v>TP-Link Archer</v>
      </c>
      <c r="E30" s="6" t="str">
        <f>VLOOKUP(C30,Product_List!$A$2:$C$21,3,FALSE)</f>
        <v>Accessories</v>
      </c>
      <c r="F30" s="2" t="s">
        <v>781</v>
      </c>
      <c r="G30" s="6" t="str">
        <f>INDEX(Salesperson_List!$B$2:$B$11,MATCH(Sales_Data!F30,Salesperson_List!$A$2:$A$11,0))</f>
        <v>Tasya Anindira</v>
      </c>
      <c r="H30" s="2">
        <v>5</v>
      </c>
      <c r="I30" s="5">
        <v>5188482</v>
      </c>
      <c r="J30" s="2" t="s">
        <v>791</v>
      </c>
      <c r="K30" s="36">
        <f t="shared" si="0"/>
        <v>25942410</v>
      </c>
    </row>
    <row r="31" spans="1:11" x14ac:dyDescent="0.25">
      <c r="A31" s="34" t="s">
        <v>36</v>
      </c>
      <c r="B31" s="3">
        <v>45699</v>
      </c>
      <c r="C31" s="2" t="s">
        <v>767</v>
      </c>
      <c r="D31" s="6" t="str">
        <f>VLOOKUP(C31,Product_List!$A$2:$C$21,2,FALSE)</f>
        <v>Apple MacBook Air M4</v>
      </c>
      <c r="E31" s="6" t="str">
        <f>VLOOKUP(C31,Product_List!$A$2:$C$21,3,FALSE)</f>
        <v>Laptop</v>
      </c>
      <c r="F31" s="2" t="s">
        <v>783</v>
      </c>
      <c r="G31" s="6" t="str">
        <f>INDEX(Salesperson_List!$B$2:$B$11,MATCH(Sales_Data!F31,Salesperson_List!$A$2:$A$11,0))</f>
        <v>Damar Pratama</v>
      </c>
      <c r="H31" s="2">
        <v>2</v>
      </c>
      <c r="I31" s="5">
        <v>8848022</v>
      </c>
      <c r="J31" s="2" t="s">
        <v>789</v>
      </c>
      <c r="K31" s="36">
        <f t="shared" si="0"/>
        <v>17696044</v>
      </c>
    </row>
    <row r="32" spans="1:11" x14ac:dyDescent="0.25">
      <c r="A32" s="34" t="s">
        <v>37</v>
      </c>
      <c r="B32" s="3">
        <v>45717</v>
      </c>
      <c r="C32" s="2" t="s">
        <v>761</v>
      </c>
      <c r="D32" s="6" t="str">
        <f>VLOOKUP(C32,Product_List!$A$2:$C$21,2,FALSE)</f>
        <v>UGREEN HDMI Cable</v>
      </c>
      <c r="E32" s="6" t="str">
        <f>VLOOKUP(C32,Product_List!$A$2:$C$21,3,FALSE)</f>
        <v>Accessories</v>
      </c>
      <c r="F32" s="2" t="s">
        <v>782</v>
      </c>
      <c r="G32" s="6" t="str">
        <f>INDEX(Salesperson_List!$B$2:$B$11,MATCH(Sales_Data!F32,Salesperson_List!$A$2:$A$11,0))</f>
        <v>Farhan Iskandar</v>
      </c>
      <c r="H32" s="2">
        <v>5</v>
      </c>
      <c r="I32" s="5">
        <v>7483604</v>
      </c>
      <c r="J32" s="2" t="s">
        <v>788</v>
      </c>
      <c r="K32" s="36">
        <f t="shared" si="0"/>
        <v>37418020</v>
      </c>
    </row>
    <row r="33" spans="1:11" x14ac:dyDescent="0.25">
      <c r="A33" s="34" t="s">
        <v>38</v>
      </c>
      <c r="B33" s="3">
        <v>45737</v>
      </c>
      <c r="C33" s="2" t="s">
        <v>760</v>
      </c>
      <c r="D33" s="6" t="str">
        <f>VLOOKUP(C33,Product_List!$A$2:$C$21,2,FALSE)</f>
        <v>Anker PowerCore</v>
      </c>
      <c r="E33" s="6" t="str">
        <f>VLOOKUP(C33,Product_List!$A$2:$C$21,3,FALSE)</f>
        <v>Accessories</v>
      </c>
      <c r="F33" s="2" t="s">
        <v>779</v>
      </c>
      <c r="G33" s="6" t="str">
        <f>INDEX(Salesperson_List!$B$2:$B$11,MATCH(Sales_Data!F33,Salesperson_List!$A$2:$A$11,0))</f>
        <v>Salsabila Putri</v>
      </c>
      <c r="H33" s="2">
        <v>1</v>
      </c>
      <c r="I33" s="5">
        <v>2397501</v>
      </c>
      <c r="J33" s="2" t="s">
        <v>791</v>
      </c>
      <c r="K33" s="36">
        <f t="shared" si="0"/>
        <v>2397501</v>
      </c>
    </row>
    <row r="34" spans="1:11" x14ac:dyDescent="0.25">
      <c r="A34" s="34" t="s">
        <v>39</v>
      </c>
      <c r="B34" s="3">
        <v>45672</v>
      </c>
      <c r="C34" s="2" t="s">
        <v>772</v>
      </c>
      <c r="D34" s="6" t="str">
        <f>VLOOKUP(C34,Product_List!$A$2:$C$21,2,FALSE)</f>
        <v>iPhone 13</v>
      </c>
      <c r="E34" s="6" t="str">
        <f>VLOOKUP(C34,Product_List!$A$2:$C$21,3,FALSE)</f>
        <v>Smartphone</v>
      </c>
      <c r="F34" s="2" t="s">
        <v>777</v>
      </c>
      <c r="G34" s="6" t="str">
        <f>INDEX(Salesperson_List!$B$2:$B$11,MATCH(Sales_Data!F34,Salesperson_List!$A$2:$A$11,0))</f>
        <v>Rizky Aditya</v>
      </c>
      <c r="H34" s="2">
        <v>1</v>
      </c>
      <c r="I34" s="5">
        <v>5254619</v>
      </c>
      <c r="J34" s="2" t="s">
        <v>791</v>
      </c>
      <c r="K34" s="36">
        <f t="shared" si="0"/>
        <v>5254619</v>
      </c>
    </row>
    <row r="35" spans="1:11" x14ac:dyDescent="0.25">
      <c r="A35" s="34" t="s">
        <v>40</v>
      </c>
      <c r="B35" s="3">
        <v>45719</v>
      </c>
      <c r="C35" s="2" t="s">
        <v>771</v>
      </c>
      <c r="D35" s="6" t="str">
        <f>VLOOKUP(C35,Product_List!$A$2:$C$21,2,FALSE)</f>
        <v>TP-Link Archer</v>
      </c>
      <c r="E35" s="6" t="str">
        <f>VLOOKUP(C35,Product_List!$A$2:$C$21,3,FALSE)</f>
        <v>Accessories</v>
      </c>
      <c r="F35" s="2" t="s">
        <v>784</v>
      </c>
      <c r="G35" s="6" t="str">
        <f>INDEX(Salesperson_List!$B$2:$B$11,MATCH(Sales_Data!F35,Salesperson_List!$A$2:$A$11,0))</f>
        <v>Nayla Arunika</v>
      </c>
      <c r="H35" s="2">
        <v>1</v>
      </c>
      <c r="I35" s="5">
        <v>6965377</v>
      </c>
      <c r="J35" s="2" t="s">
        <v>787</v>
      </c>
      <c r="K35" s="36">
        <f t="shared" si="0"/>
        <v>6965377</v>
      </c>
    </row>
    <row r="36" spans="1:11" x14ac:dyDescent="0.25">
      <c r="A36" s="34" t="s">
        <v>41</v>
      </c>
      <c r="B36" s="3">
        <v>45719</v>
      </c>
      <c r="C36" s="2" t="s">
        <v>761</v>
      </c>
      <c r="D36" s="6" t="str">
        <f>VLOOKUP(C36,Product_List!$A$2:$C$21,2,FALSE)</f>
        <v>UGREEN HDMI Cable</v>
      </c>
      <c r="E36" s="6" t="str">
        <f>VLOOKUP(C36,Product_List!$A$2:$C$21,3,FALSE)</f>
        <v>Accessories</v>
      </c>
      <c r="F36" s="2" t="s">
        <v>778</v>
      </c>
      <c r="G36" s="6" t="str">
        <f>INDEX(Salesperson_List!$B$2:$B$11,MATCH(Sales_Data!F36,Salesperson_List!$A$2:$A$11,0))</f>
        <v>Raka Wijaya</v>
      </c>
      <c r="H36" s="2">
        <v>1</v>
      </c>
      <c r="I36" s="5">
        <v>6629439</v>
      </c>
      <c r="J36" s="2" t="s">
        <v>787</v>
      </c>
      <c r="K36" s="36">
        <f t="shared" si="0"/>
        <v>6629439</v>
      </c>
    </row>
    <row r="37" spans="1:11" x14ac:dyDescent="0.25">
      <c r="A37" s="34" t="s">
        <v>42</v>
      </c>
      <c r="B37" s="3">
        <v>45704</v>
      </c>
      <c r="C37" s="2" t="s">
        <v>771</v>
      </c>
      <c r="D37" s="6" t="str">
        <f>VLOOKUP(C37,Product_List!$A$2:$C$21,2,FALSE)</f>
        <v>TP-Link Archer</v>
      </c>
      <c r="E37" s="6" t="str">
        <f>VLOOKUP(C37,Product_List!$A$2:$C$21,3,FALSE)</f>
        <v>Accessories</v>
      </c>
      <c r="F37" s="2" t="s">
        <v>781</v>
      </c>
      <c r="G37" s="6" t="str">
        <f>INDEX(Salesperson_List!$B$2:$B$11,MATCH(Sales_Data!F37,Salesperson_List!$A$2:$A$11,0))</f>
        <v>Tasya Anindira</v>
      </c>
      <c r="H37" s="2">
        <v>1</v>
      </c>
      <c r="I37" s="5">
        <v>9561826</v>
      </c>
      <c r="J37" s="2" t="s">
        <v>789</v>
      </c>
      <c r="K37" s="36">
        <f t="shared" si="0"/>
        <v>9561826</v>
      </c>
    </row>
    <row r="38" spans="1:11" x14ac:dyDescent="0.25">
      <c r="A38" s="34" t="s">
        <v>43</v>
      </c>
      <c r="B38" s="3">
        <v>45719</v>
      </c>
      <c r="C38" s="2" t="s">
        <v>761</v>
      </c>
      <c r="D38" s="6" t="str">
        <f>VLOOKUP(C38,Product_List!$A$2:$C$21,2,FALSE)</f>
        <v>UGREEN HDMI Cable</v>
      </c>
      <c r="E38" s="6" t="str">
        <f>VLOOKUP(C38,Product_List!$A$2:$C$21,3,FALSE)</f>
        <v>Accessories</v>
      </c>
      <c r="F38" s="2" t="s">
        <v>780</v>
      </c>
      <c r="G38" s="6" t="str">
        <f>INDEX(Salesperson_List!$B$2:$B$11,MATCH(Sales_Data!F38,Salesperson_List!$A$2:$A$11,0))</f>
        <v>Keisha Alverina</v>
      </c>
      <c r="H38" s="2">
        <v>1</v>
      </c>
      <c r="I38" s="5">
        <v>4385250</v>
      </c>
      <c r="J38" s="2" t="s">
        <v>791</v>
      </c>
      <c r="K38" s="36">
        <f t="shared" si="0"/>
        <v>4385250</v>
      </c>
    </row>
    <row r="39" spans="1:11" x14ac:dyDescent="0.25">
      <c r="A39" s="34" t="s">
        <v>44</v>
      </c>
      <c r="B39" s="3">
        <v>45708</v>
      </c>
      <c r="C39" s="2" t="s">
        <v>770</v>
      </c>
      <c r="D39" s="6" t="str">
        <f>VLOOKUP(C39,Product_List!$A$2:$C$21,2,FALSE)</f>
        <v>Samsung A55</v>
      </c>
      <c r="E39" s="6" t="str">
        <f>VLOOKUP(C39,Product_List!$A$2:$C$21,3,FALSE)</f>
        <v>Smartphone</v>
      </c>
      <c r="F39" s="2" t="s">
        <v>780</v>
      </c>
      <c r="G39" s="6" t="str">
        <f>INDEX(Salesperson_List!$B$2:$B$11,MATCH(Sales_Data!F39,Salesperson_List!$A$2:$A$11,0))</f>
        <v>Keisha Alverina</v>
      </c>
      <c r="H39" s="2">
        <v>2</v>
      </c>
      <c r="I39" s="5">
        <v>9491899</v>
      </c>
      <c r="J39" s="2" t="s">
        <v>787</v>
      </c>
      <c r="K39" s="36">
        <f t="shared" si="0"/>
        <v>18983798</v>
      </c>
    </row>
    <row r="40" spans="1:11" x14ac:dyDescent="0.25">
      <c r="A40" s="34" t="s">
        <v>45</v>
      </c>
      <c r="B40" s="3">
        <v>45712</v>
      </c>
      <c r="C40" s="2" t="s">
        <v>760</v>
      </c>
      <c r="D40" s="6" t="str">
        <f>VLOOKUP(C40,Product_List!$A$2:$C$21,2,FALSE)</f>
        <v>Anker PowerCore</v>
      </c>
      <c r="E40" s="6" t="str">
        <f>VLOOKUP(C40,Product_List!$A$2:$C$21,3,FALSE)</f>
        <v>Accessories</v>
      </c>
      <c r="F40" s="2" t="s">
        <v>780</v>
      </c>
      <c r="G40" s="6" t="str">
        <f>INDEX(Salesperson_List!$B$2:$B$11,MATCH(Sales_Data!F40,Salesperson_List!$A$2:$A$11,0))</f>
        <v>Keisha Alverina</v>
      </c>
      <c r="H40" s="2">
        <v>4</v>
      </c>
      <c r="I40" s="5">
        <v>5402059</v>
      </c>
      <c r="J40" s="2" t="s">
        <v>788</v>
      </c>
      <c r="K40" s="36">
        <f t="shared" si="0"/>
        <v>21608236</v>
      </c>
    </row>
    <row r="41" spans="1:11" x14ac:dyDescent="0.25">
      <c r="A41" s="34" t="s">
        <v>46</v>
      </c>
      <c r="B41" s="3">
        <v>45721</v>
      </c>
      <c r="C41" s="2" t="s">
        <v>765</v>
      </c>
      <c r="D41" s="6" t="str">
        <f>VLOOKUP(C41,Product_List!$A$2:$C$21,2,FALSE)</f>
        <v>HP Spectre x360 14</v>
      </c>
      <c r="E41" s="6" t="str">
        <f>VLOOKUP(C41,Product_List!$A$2:$C$21,3,FALSE)</f>
        <v>Laptop</v>
      </c>
      <c r="F41" s="2" t="s">
        <v>784</v>
      </c>
      <c r="G41" s="6" t="str">
        <f>INDEX(Salesperson_List!$B$2:$B$11,MATCH(Sales_Data!F41,Salesperson_List!$A$2:$A$11,0))</f>
        <v>Nayla Arunika</v>
      </c>
      <c r="H41" s="2">
        <v>5</v>
      </c>
      <c r="I41" s="5">
        <v>7107912</v>
      </c>
      <c r="J41" s="2" t="s">
        <v>787</v>
      </c>
      <c r="K41" s="36">
        <f t="shared" si="0"/>
        <v>35539560</v>
      </c>
    </row>
    <row r="42" spans="1:11" x14ac:dyDescent="0.25">
      <c r="A42" s="34" t="s">
        <v>47</v>
      </c>
      <c r="B42" s="3">
        <v>45660</v>
      </c>
      <c r="C42" s="2" t="s">
        <v>769</v>
      </c>
      <c r="D42" s="6" t="str">
        <f>VLOOKUP(C42,Product_List!$A$2:$C$21,2,FALSE)</f>
        <v>Logitech MX Master</v>
      </c>
      <c r="E42" s="6" t="str">
        <f>VLOOKUP(C42,Product_List!$A$2:$C$21,3,FALSE)</f>
        <v>Accessories</v>
      </c>
      <c r="F42" s="2" t="s">
        <v>780</v>
      </c>
      <c r="G42" s="6" t="str">
        <f>INDEX(Salesperson_List!$B$2:$B$11,MATCH(Sales_Data!F42,Salesperson_List!$A$2:$A$11,0))</f>
        <v>Keisha Alverina</v>
      </c>
      <c r="H42" s="2">
        <v>1</v>
      </c>
      <c r="I42" s="5">
        <v>6073694</v>
      </c>
      <c r="J42" s="2" t="s">
        <v>787</v>
      </c>
      <c r="K42" s="36">
        <f t="shared" si="0"/>
        <v>6073694</v>
      </c>
    </row>
    <row r="43" spans="1:11" x14ac:dyDescent="0.25">
      <c r="A43" s="34" t="s">
        <v>48</v>
      </c>
      <c r="B43" s="3">
        <v>45708</v>
      </c>
      <c r="C43" s="2" t="s">
        <v>765</v>
      </c>
      <c r="D43" s="6" t="str">
        <f>VLOOKUP(C43,Product_List!$A$2:$C$21,2,FALSE)</f>
        <v>HP Spectre x360 14</v>
      </c>
      <c r="E43" s="6" t="str">
        <f>VLOOKUP(C43,Product_List!$A$2:$C$21,3,FALSE)</f>
        <v>Laptop</v>
      </c>
      <c r="F43" s="2" t="s">
        <v>785</v>
      </c>
      <c r="G43" s="6" t="str">
        <f>INDEX(Salesperson_List!$B$2:$B$11,MATCH(Sales_Data!F43,Salesperson_List!$A$2:$A$11,0))</f>
        <v>Aldrian Mahendra</v>
      </c>
      <c r="H43" s="2">
        <v>2</v>
      </c>
      <c r="I43" s="5">
        <v>5728566</v>
      </c>
      <c r="J43" s="2" t="s">
        <v>791</v>
      </c>
      <c r="K43" s="36">
        <f t="shared" si="0"/>
        <v>11457132</v>
      </c>
    </row>
    <row r="44" spans="1:11" x14ac:dyDescent="0.25">
      <c r="A44" s="34" t="s">
        <v>49</v>
      </c>
      <c r="B44" s="3">
        <v>45664</v>
      </c>
      <c r="C44" s="2" t="s">
        <v>773</v>
      </c>
      <c r="D44" s="6" t="str">
        <f>VLOOKUP(C44,Product_List!$A$2:$C$21,2,FALSE)</f>
        <v>iPad 10th Gen</v>
      </c>
      <c r="E44" s="6" t="str">
        <f>VLOOKUP(C44,Product_List!$A$2:$C$21,3,FALSE)</f>
        <v>Tablet</v>
      </c>
      <c r="F44" s="2" t="s">
        <v>781</v>
      </c>
      <c r="G44" s="6" t="str">
        <f>INDEX(Salesperson_List!$B$2:$B$11,MATCH(Sales_Data!F44,Salesperson_List!$A$2:$A$11,0))</f>
        <v>Tasya Anindira</v>
      </c>
      <c r="H44" s="2">
        <v>2</v>
      </c>
      <c r="I44" s="5">
        <v>1219407</v>
      </c>
      <c r="J44" s="2" t="s">
        <v>791</v>
      </c>
      <c r="K44" s="36">
        <f t="shared" si="0"/>
        <v>2438814</v>
      </c>
    </row>
    <row r="45" spans="1:11" x14ac:dyDescent="0.25">
      <c r="A45" s="34" t="s">
        <v>50</v>
      </c>
      <c r="B45" s="3">
        <v>45678</v>
      </c>
      <c r="C45" s="2" t="s">
        <v>766</v>
      </c>
      <c r="D45" s="6" t="str">
        <f>VLOOKUP(C45,Product_List!$A$2:$C$21,2,FALSE)</f>
        <v>Oppo A57</v>
      </c>
      <c r="E45" s="6" t="str">
        <f>VLOOKUP(C45,Product_List!$A$2:$C$21,3,FALSE)</f>
        <v>Smartphone</v>
      </c>
      <c r="F45" s="2" t="s">
        <v>785</v>
      </c>
      <c r="G45" s="6" t="str">
        <f>INDEX(Salesperson_List!$B$2:$B$11,MATCH(Sales_Data!F45,Salesperson_List!$A$2:$A$11,0))</f>
        <v>Aldrian Mahendra</v>
      </c>
      <c r="H45" s="2">
        <v>2</v>
      </c>
      <c r="I45" s="5">
        <v>3038143</v>
      </c>
      <c r="J45" s="2" t="s">
        <v>790</v>
      </c>
      <c r="K45" s="36">
        <f t="shared" si="0"/>
        <v>6076286</v>
      </c>
    </row>
    <row r="46" spans="1:11" x14ac:dyDescent="0.25">
      <c r="A46" s="34" t="s">
        <v>51</v>
      </c>
      <c r="B46" s="3">
        <v>45730</v>
      </c>
      <c r="C46" s="2" t="s">
        <v>766</v>
      </c>
      <c r="D46" s="6" t="str">
        <f>VLOOKUP(C46,Product_List!$A$2:$C$21,2,FALSE)</f>
        <v>Oppo A57</v>
      </c>
      <c r="E46" s="6" t="str">
        <f>VLOOKUP(C46,Product_List!$A$2:$C$21,3,FALSE)</f>
        <v>Smartphone</v>
      </c>
      <c r="F46" s="2" t="s">
        <v>779</v>
      </c>
      <c r="G46" s="6" t="str">
        <f>INDEX(Salesperson_List!$B$2:$B$11,MATCH(Sales_Data!F46,Salesperson_List!$A$2:$A$11,0))</f>
        <v>Salsabila Putri</v>
      </c>
      <c r="H46" s="2">
        <v>4</v>
      </c>
      <c r="I46" s="5">
        <v>837913</v>
      </c>
      <c r="J46" s="2" t="s">
        <v>788</v>
      </c>
      <c r="K46" s="36">
        <f t="shared" si="0"/>
        <v>3351652</v>
      </c>
    </row>
    <row r="47" spans="1:11" x14ac:dyDescent="0.25">
      <c r="A47" s="34" t="s">
        <v>52</v>
      </c>
      <c r="B47" s="3">
        <v>45696</v>
      </c>
      <c r="C47" s="2" t="s">
        <v>762</v>
      </c>
      <c r="D47" s="6" t="str">
        <f>VLOOKUP(C47,Product_List!$A$2:$C$21,2,FALSE)</f>
        <v>SanDisk Ultra</v>
      </c>
      <c r="E47" s="6" t="str">
        <f>VLOOKUP(C47,Product_List!$A$2:$C$21,3,FALSE)</f>
        <v>Accessories</v>
      </c>
      <c r="F47" s="2" t="s">
        <v>781</v>
      </c>
      <c r="G47" s="6" t="str">
        <f>INDEX(Salesperson_List!$B$2:$B$11,MATCH(Sales_Data!F47,Salesperson_List!$A$2:$A$11,0))</f>
        <v>Tasya Anindira</v>
      </c>
      <c r="H47" s="2">
        <v>5</v>
      </c>
      <c r="I47" s="5">
        <v>828821</v>
      </c>
      <c r="J47" s="2" t="s">
        <v>791</v>
      </c>
      <c r="K47" s="36">
        <f t="shared" si="0"/>
        <v>4144105</v>
      </c>
    </row>
    <row r="48" spans="1:11" x14ac:dyDescent="0.25">
      <c r="A48" s="34" t="s">
        <v>53</v>
      </c>
      <c r="B48" s="3">
        <v>45675</v>
      </c>
      <c r="C48" s="2" t="s">
        <v>766</v>
      </c>
      <c r="D48" s="6" t="str">
        <f>VLOOKUP(C48,Product_List!$A$2:$C$21,2,FALSE)</f>
        <v>Oppo A57</v>
      </c>
      <c r="E48" s="6" t="str">
        <f>VLOOKUP(C48,Product_List!$A$2:$C$21,3,FALSE)</f>
        <v>Smartphone</v>
      </c>
      <c r="F48" s="2" t="s">
        <v>785</v>
      </c>
      <c r="G48" s="6" t="str">
        <f>INDEX(Salesperson_List!$B$2:$B$11,MATCH(Sales_Data!F48,Salesperson_List!$A$2:$A$11,0))</f>
        <v>Aldrian Mahendra</v>
      </c>
      <c r="H48" s="2">
        <v>4</v>
      </c>
      <c r="I48" s="5">
        <v>4387008</v>
      </c>
      <c r="J48" s="2" t="s">
        <v>789</v>
      </c>
      <c r="K48" s="36">
        <f t="shared" si="0"/>
        <v>17548032</v>
      </c>
    </row>
    <row r="49" spans="1:11" x14ac:dyDescent="0.25">
      <c r="A49" s="34" t="s">
        <v>54</v>
      </c>
      <c r="B49" s="3">
        <v>45661</v>
      </c>
      <c r="C49" s="2" t="s">
        <v>767</v>
      </c>
      <c r="D49" s="6" t="str">
        <f>VLOOKUP(C49,Product_List!$A$2:$C$21,2,FALSE)</f>
        <v>Apple MacBook Air M4</v>
      </c>
      <c r="E49" s="6" t="str">
        <f>VLOOKUP(C49,Product_List!$A$2:$C$21,3,FALSE)</f>
        <v>Laptop</v>
      </c>
      <c r="F49" s="2" t="s">
        <v>781</v>
      </c>
      <c r="G49" s="6" t="str">
        <f>INDEX(Salesperson_List!$B$2:$B$11,MATCH(Sales_Data!F49,Salesperson_List!$A$2:$A$11,0))</f>
        <v>Tasya Anindira</v>
      </c>
      <c r="H49" s="2">
        <v>3</v>
      </c>
      <c r="I49" s="5">
        <v>7225275</v>
      </c>
      <c r="J49" s="2" t="s">
        <v>788</v>
      </c>
      <c r="K49" s="36">
        <f t="shared" si="0"/>
        <v>21675825</v>
      </c>
    </row>
    <row r="50" spans="1:11" x14ac:dyDescent="0.25">
      <c r="A50" s="34" t="s">
        <v>55</v>
      </c>
      <c r="B50" s="3">
        <v>45746</v>
      </c>
      <c r="C50" s="2" t="s">
        <v>763</v>
      </c>
      <c r="D50" s="6" t="str">
        <f>VLOOKUP(C50,Product_List!$A$2:$C$21,2,FALSE)</f>
        <v>Dell XPS 13 Plus</v>
      </c>
      <c r="E50" s="6" t="str">
        <f>VLOOKUP(C50,Product_List!$A$2:$C$21,3,FALSE)</f>
        <v>Laptop</v>
      </c>
      <c r="F50" s="2" t="s">
        <v>779</v>
      </c>
      <c r="G50" s="6" t="str">
        <f>INDEX(Salesperson_List!$B$2:$B$11,MATCH(Sales_Data!F50,Salesperson_List!$A$2:$A$11,0))</f>
        <v>Salsabila Putri</v>
      </c>
      <c r="H50" s="2">
        <v>2</v>
      </c>
      <c r="I50" s="5">
        <v>4115652</v>
      </c>
      <c r="J50" s="2" t="s">
        <v>788</v>
      </c>
      <c r="K50" s="36">
        <f t="shared" si="0"/>
        <v>8231304</v>
      </c>
    </row>
    <row r="51" spans="1:11" x14ac:dyDescent="0.25">
      <c r="A51" s="34" t="s">
        <v>56</v>
      </c>
      <c r="B51" s="3">
        <v>45717</v>
      </c>
      <c r="C51" s="2" t="s">
        <v>762</v>
      </c>
      <c r="D51" s="6" t="str">
        <f>VLOOKUP(C51,Product_List!$A$2:$C$21,2,FALSE)</f>
        <v>SanDisk Ultra</v>
      </c>
      <c r="E51" s="6" t="str">
        <f>VLOOKUP(C51,Product_List!$A$2:$C$21,3,FALSE)</f>
        <v>Accessories</v>
      </c>
      <c r="F51" s="2" t="s">
        <v>786</v>
      </c>
      <c r="G51" s="6" t="str">
        <f>INDEX(Salesperson_List!$B$2:$B$11,MATCH(Sales_Data!F51,Salesperson_List!$A$2:$A$11,0))</f>
        <v>Zahra Melati</v>
      </c>
      <c r="H51" s="2">
        <v>3</v>
      </c>
      <c r="I51" s="5">
        <v>5693734</v>
      </c>
      <c r="J51" s="2" t="s">
        <v>791</v>
      </c>
      <c r="K51" s="36">
        <f t="shared" si="0"/>
        <v>17081202</v>
      </c>
    </row>
    <row r="52" spans="1:11" x14ac:dyDescent="0.25">
      <c r="A52" s="34" t="s">
        <v>57</v>
      </c>
      <c r="B52" s="3">
        <v>45671</v>
      </c>
      <c r="C52" s="2" t="s">
        <v>766</v>
      </c>
      <c r="D52" s="6" t="str">
        <f>VLOOKUP(C52,Product_List!$A$2:$C$21,2,FALSE)</f>
        <v>Oppo A57</v>
      </c>
      <c r="E52" s="6" t="str">
        <f>VLOOKUP(C52,Product_List!$A$2:$C$21,3,FALSE)</f>
        <v>Smartphone</v>
      </c>
      <c r="F52" s="2" t="s">
        <v>784</v>
      </c>
      <c r="G52" s="6" t="str">
        <f>INDEX(Salesperson_List!$B$2:$B$11,MATCH(Sales_Data!F52,Salesperson_List!$A$2:$A$11,0))</f>
        <v>Nayla Arunika</v>
      </c>
      <c r="H52" s="2">
        <v>1</v>
      </c>
      <c r="I52" s="5">
        <v>8957411</v>
      </c>
      <c r="J52" s="2" t="s">
        <v>788</v>
      </c>
      <c r="K52" s="36">
        <f t="shared" si="0"/>
        <v>8957411</v>
      </c>
    </row>
    <row r="53" spans="1:11" x14ac:dyDescent="0.25">
      <c r="A53" s="34" t="s">
        <v>58</v>
      </c>
      <c r="B53" s="3">
        <v>45666</v>
      </c>
      <c r="C53" s="2" t="s">
        <v>762</v>
      </c>
      <c r="D53" s="6" t="str">
        <f>VLOOKUP(C53,Product_List!$A$2:$C$21,2,FALSE)</f>
        <v>SanDisk Ultra</v>
      </c>
      <c r="E53" s="6" t="str">
        <f>VLOOKUP(C53,Product_List!$A$2:$C$21,3,FALSE)</f>
        <v>Accessories</v>
      </c>
      <c r="F53" s="2" t="s">
        <v>784</v>
      </c>
      <c r="G53" s="6" t="str">
        <f>INDEX(Salesperson_List!$B$2:$B$11,MATCH(Sales_Data!F53,Salesperson_List!$A$2:$A$11,0))</f>
        <v>Nayla Arunika</v>
      </c>
      <c r="H53" s="2">
        <v>1</v>
      </c>
      <c r="I53" s="5">
        <v>8272580</v>
      </c>
      <c r="J53" s="2" t="s">
        <v>791</v>
      </c>
      <c r="K53" s="36">
        <f t="shared" si="0"/>
        <v>8272580</v>
      </c>
    </row>
    <row r="54" spans="1:11" x14ac:dyDescent="0.25">
      <c r="A54" s="34" t="s">
        <v>59</v>
      </c>
      <c r="B54" s="3">
        <v>45747</v>
      </c>
      <c r="C54" s="2" t="s">
        <v>774</v>
      </c>
      <c r="D54" s="6" t="str">
        <f>VLOOKUP(C54,Product_List!$A$2:$C$21,2,FALSE)</f>
        <v>Realme C35</v>
      </c>
      <c r="E54" s="6" t="str">
        <f>VLOOKUP(C54,Product_List!$A$2:$C$21,3,FALSE)</f>
        <v>Smartphone</v>
      </c>
      <c r="F54" s="2" t="s">
        <v>780</v>
      </c>
      <c r="G54" s="6" t="str">
        <f>INDEX(Salesperson_List!$B$2:$B$11,MATCH(Sales_Data!F54,Salesperson_List!$A$2:$A$11,0))</f>
        <v>Keisha Alverina</v>
      </c>
      <c r="H54" s="2">
        <v>4</v>
      </c>
      <c r="I54" s="5">
        <v>1307744</v>
      </c>
      <c r="J54" s="2" t="s">
        <v>787</v>
      </c>
      <c r="K54" s="36">
        <f t="shared" si="0"/>
        <v>5230976</v>
      </c>
    </row>
    <row r="55" spans="1:11" x14ac:dyDescent="0.25">
      <c r="A55" s="34" t="s">
        <v>60</v>
      </c>
      <c r="B55" s="3">
        <v>45710</v>
      </c>
      <c r="C55" s="2" t="s">
        <v>772</v>
      </c>
      <c r="D55" s="6" t="str">
        <f>VLOOKUP(C55,Product_List!$A$2:$C$21,2,FALSE)</f>
        <v>iPhone 13</v>
      </c>
      <c r="E55" s="6" t="str">
        <f>VLOOKUP(C55,Product_List!$A$2:$C$21,3,FALSE)</f>
        <v>Smartphone</v>
      </c>
      <c r="F55" s="2" t="s">
        <v>783</v>
      </c>
      <c r="G55" s="6" t="str">
        <f>INDEX(Salesperson_List!$B$2:$B$11,MATCH(Sales_Data!F55,Salesperson_List!$A$2:$A$11,0))</f>
        <v>Damar Pratama</v>
      </c>
      <c r="H55" s="2">
        <v>5</v>
      </c>
      <c r="I55" s="5">
        <v>9637344</v>
      </c>
      <c r="J55" s="2" t="s">
        <v>790</v>
      </c>
      <c r="K55" s="36">
        <f t="shared" si="0"/>
        <v>48186720</v>
      </c>
    </row>
    <row r="56" spans="1:11" x14ac:dyDescent="0.25">
      <c r="A56" s="34" t="s">
        <v>61</v>
      </c>
      <c r="B56" s="3">
        <v>45659</v>
      </c>
      <c r="C56" s="2" t="s">
        <v>774</v>
      </c>
      <c r="D56" s="6" t="str">
        <f>VLOOKUP(C56,Product_List!$A$2:$C$21,2,FALSE)</f>
        <v>Realme C35</v>
      </c>
      <c r="E56" s="6" t="str">
        <f>VLOOKUP(C56,Product_List!$A$2:$C$21,3,FALSE)</f>
        <v>Smartphone</v>
      </c>
      <c r="F56" s="2" t="s">
        <v>780</v>
      </c>
      <c r="G56" s="6" t="str">
        <f>INDEX(Salesperson_List!$B$2:$B$11,MATCH(Sales_Data!F56,Salesperson_List!$A$2:$A$11,0))</f>
        <v>Keisha Alverina</v>
      </c>
      <c r="H56" s="2">
        <v>3</v>
      </c>
      <c r="I56" s="5">
        <v>6220622</v>
      </c>
      <c r="J56" s="2" t="s">
        <v>787</v>
      </c>
      <c r="K56" s="36">
        <f t="shared" si="0"/>
        <v>18661866</v>
      </c>
    </row>
    <row r="57" spans="1:11" x14ac:dyDescent="0.25">
      <c r="A57" s="34" t="s">
        <v>62</v>
      </c>
      <c r="B57" s="3">
        <v>45741</v>
      </c>
      <c r="C57" s="2" t="s">
        <v>772</v>
      </c>
      <c r="D57" s="6" t="str">
        <f>VLOOKUP(C57,Product_List!$A$2:$C$21,2,FALSE)</f>
        <v>iPhone 13</v>
      </c>
      <c r="E57" s="6" t="str">
        <f>VLOOKUP(C57,Product_List!$A$2:$C$21,3,FALSE)</f>
        <v>Smartphone</v>
      </c>
      <c r="F57" s="2" t="s">
        <v>782</v>
      </c>
      <c r="G57" s="6" t="str">
        <f>INDEX(Salesperson_List!$B$2:$B$11,MATCH(Sales_Data!F57,Salesperson_List!$A$2:$A$11,0))</f>
        <v>Farhan Iskandar</v>
      </c>
      <c r="H57" s="2">
        <v>5</v>
      </c>
      <c r="I57" s="5">
        <v>9588147</v>
      </c>
      <c r="J57" s="2" t="s">
        <v>791</v>
      </c>
      <c r="K57" s="36">
        <f t="shared" si="0"/>
        <v>47940735</v>
      </c>
    </row>
    <row r="58" spans="1:11" x14ac:dyDescent="0.25">
      <c r="A58" s="34" t="s">
        <v>63</v>
      </c>
      <c r="B58" s="3">
        <v>45717</v>
      </c>
      <c r="C58" s="2" t="s">
        <v>775</v>
      </c>
      <c r="D58" s="6" t="str">
        <f>VLOOKUP(C58,Product_List!$A$2:$C$21,2,FALSE)</f>
        <v>Huawei MatePad</v>
      </c>
      <c r="E58" s="6" t="str">
        <f>VLOOKUP(C58,Product_List!$A$2:$C$21,3,FALSE)</f>
        <v>Tablet</v>
      </c>
      <c r="F58" s="2" t="s">
        <v>785</v>
      </c>
      <c r="G58" s="6" t="str">
        <f>INDEX(Salesperson_List!$B$2:$B$11,MATCH(Sales_Data!F58,Salesperson_List!$A$2:$A$11,0))</f>
        <v>Aldrian Mahendra</v>
      </c>
      <c r="H58" s="2">
        <v>4</v>
      </c>
      <c r="I58" s="5">
        <v>9134012</v>
      </c>
      <c r="J58" s="2" t="s">
        <v>791</v>
      </c>
      <c r="K58" s="36">
        <f t="shared" si="0"/>
        <v>36536048</v>
      </c>
    </row>
    <row r="59" spans="1:11" x14ac:dyDescent="0.25">
      <c r="A59" s="34" t="s">
        <v>64</v>
      </c>
      <c r="B59" s="3">
        <v>45728</v>
      </c>
      <c r="C59" s="2" t="s">
        <v>775</v>
      </c>
      <c r="D59" s="6" t="str">
        <f>VLOOKUP(C59,Product_List!$A$2:$C$21,2,FALSE)</f>
        <v>Huawei MatePad</v>
      </c>
      <c r="E59" s="6" t="str">
        <f>VLOOKUP(C59,Product_List!$A$2:$C$21,3,FALSE)</f>
        <v>Tablet</v>
      </c>
      <c r="F59" s="2" t="s">
        <v>781</v>
      </c>
      <c r="G59" s="6" t="str">
        <f>INDEX(Salesperson_List!$B$2:$B$11,MATCH(Sales_Data!F59,Salesperson_List!$A$2:$A$11,0))</f>
        <v>Tasya Anindira</v>
      </c>
      <c r="H59" s="2">
        <v>1</v>
      </c>
      <c r="I59" s="5">
        <v>7433705</v>
      </c>
      <c r="J59" s="2" t="s">
        <v>787</v>
      </c>
      <c r="K59" s="36">
        <f t="shared" si="0"/>
        <v>7433705</v>
      </c>
    </row>
    <row r="60" spans="1:11" x14ac:dyDescent="0.25">
      <c r="A60" s="34" t="s">
        <v>65</v>
      </c>
      <c r="B60" s="3">
        <v>45701</v>
      </c>
      <c r="C60" s="2" t="s">
        <v>757</v>
      </c>
      <c r="D60" s="6" t="str">
        <f>VLOOKUP(C60,Product_List!$A$2:$C$21,2,FALSE)</f>
        <v>RAZER Mouse Bungee</v>
      </c>
      <c r="E60" s="6" t="str">
        <f>VLOOKUP(C60,Product_List!$A$2:$C$21,3,FALSE)</f>
        <v>Accessories</v>
      </c>
      <c r="F60" s="2" t="s">
        <v>783</v>
      </c>
      <c r="G60" s="6" t="str">
        <f>INDEX(Salesperson_List!$B$2:$B$11,MATCH(Sales_Data!F60,Salesperson_List!$A$2:$A$11,0))</f>
        <v>Damar Pratama</v>
      </c>
      <c r="H60" s="2">
        <v>5</v>
      </c>
      <c r="I60" s="5">
        <v>6045403</v>
      </c>
      <c r="J60" s="2" t="s">
        <v>789</v>
      </c>
      <c r="K60" s="36">
        <f t="shared" si="0"/>
        <v>30227015</v>
      </c>
    </row>
    <row r="61" spans="1:11" x14ac:dyDescent="0.25">
      <c r="A61" s="34" t="s">
        <v>66</v>
      </c>
      <c r="B61" s="3">
        <v>45665</v>
      </c>
      <c r="C61" s="2" t="s">
        <v>767</v>
      </c>
      <c r="D61" s="6" t="str">
        <f>VLOOKUP(C61,Product_List!$A$2:$C$21,2,FALSE)</f>
        <v>Apple MacBook Air M4</v>
      </c>
      <c r="E61" s="6" t="str">
        <f>VLOOKUP(C61,Product_List!$A$2:$C$21,3,FALSE)</f>
        <v>Laptop</v>
      </c>
      <c r="F61" s="2" t="s">
        <v>779</v>
      </c>
      <c r="G61" s="6" t="str">
        <f>INDEX(Salesperson_List!$B$2:$B$11,MATCH(Sales_Data!F61,Salesperson_List!$A$2:$A$11,0))</f>
        <v>Salsabila Putri</v>
      </c>
      <c r="H61" s="2">
        <v>5</v>
      </c>
      <c r="I61" s="5">
        <v>517297</v>
      </c>
      <c r="J61" s="2" t="s">
        <v>789</v>
      </c>
      <c r="K61" s="36">
        <f t="shared" si="0"/>
        <v>2586485</v>
      </c>
    </row>
    <row r="62" spans="1:11" x14ac:dyDescent="0.25">
      <c r="A62" s="34" t="s">
        <v>67</v>
      </c>
      <c r="B62" s="3">
        <v>45704</v>
      </c>
      <c r="C62" s="2" t="s">
        <v>767</v>
      </c>
      <c r="D62" s="6" t="str">
        <f>VLOOKUP(C62,Product_List!$A$2:$C$21,2,FALSE)</f>
        <v>Apple MacBook Air M4</v>
      </c>
      <c r="E62" s="6" t="str">
        <f>VLOOKUP(C62,Product_List!$A$2:$C$21,3,FALSE)</f>
        <v>Laptop</v>
      </c>
      <c r="F62" s="2" t="s">
        <v>782</v>
      </c>
      <c r="G62" s="6" t="str">
        <f>INDEX(Salesperson_List!$B$2:$B$11,MATCH(Sales_Data!F62,Salesperson_List!$A$2:$A$11,0))</f>
        <v>Farhan Iskandar</v>
      </c>
      <c r="H62" s="2">
        <v>1</v>
      </c>
      <c r="I62" s="5">
        <v>1288443</v>
      </c>
      <c r="J62" s="2" t="s">
        <v>789</v>
      </c>
      <c r="K62" s="36">
        <f t="shared" si="0"/>
        <v>1288443</v>
      </c>
    </row>
    <row r="63" spans="1:11" x14ac:dyDescent="0.25">
      <c r="A63" s="34" t="s">
        <v>68</v>
      </c>
      <c r="B63" s="3">
        <v>45692</v>
      </c>
      <c r="C63" s="2" t="s">
        <v>760</v>
      </c>
      <c r="D63" s="6" t="str">
        <f>VLOOKUP(C63,Product_List!$A$2:$C$21,2,FALSE)</f>
        <v>Anker PowerCore</v>
      </c>
      <c r="E63" s="6" t="str">
        <f>VLOOKUP(C63,Product_List!$A$2:$C$21,3,FALSE)</f>
        <v>Accessories</v>
      </c>
      <c r="F63" s="2" t="s">
        <v>779</v>
      </c>
      <c r="G63" s="6" t="str">
        <f>INDEX(Salesperson_List!$B$2:$B$11,MATCH(Sales_Data!F63,Salesperson_List!$A$2:$A$11,0))</f>
        <v>Salsabila Putri</v>
      </c>
      <c r="H63" s="2">
        <v>3</v>
      </c>
      <c r="I63" s="5">
        <v>3765962</v>
      </c>
      <c r="J63" s="2" t="s">
        <v>791</v>
      </c>
      <c r="K63" s="36">
        <f t="shared" si="0"/>
        <v>11297886</v>
      </c>
    </row>
    <row r="64" spans="1:11" x14ac:dyDescent="0.25">
      <c r="A64" s="34" t="s">
        <v>69</v>
      </c>
      <c r="B64" s="3">
        <v>45735</v>
      </c>
      <c r="C64" s="2" t="s">
        <v>757</v>
      </c>
      <c r="D64" s="6" t="str">
        <f>VLOOKUP(C64,Product_List!$A$2:$C$21,2,FALSE)</f>
        <v>RAZER Mouse Bungee</v>
      </c>
      <c r="E64" s="6" t="str">
        <f>VLOOKUP(C64,Product_List!$A$2:$C$21,3,FALSE)</f>
        <v>Accessories</v>
      </c>
      <c r="F64" s="2" t="s">
        <v>784</v>
      </c>
      <c r="G64" s="6" t="str">
        <f>INDEX(Salesperson_List!$B$2:$B$11,MATCH(Sales_Data!F64,Salesperson_List!$A$2:$A$11,0))</f>
        <v>Nayla Arunika</v>
      </c>
      <c r="H64" s="2">
        <v>1</v>
      </c>
      <c r="I64" s="5">
        <v>6510334</v>
      </c>
      <c r="J64" s="2" t="s">
        <v>788</v>
      </c>
      <c r="K64" s="36">
        <f t="shared" si="0"/>
        <v>6510334</v>
      </c>
    </row>
    <row r="65" spans="1:11" x14ac:dyDescent="0.25">
      <c r="A65" s="34" t="s">
        <v>70</v>
      </c>
      <c r="B65" s="3">
        <v>45738</v>
      </c>
      <c r="C65" s="2" t="s">
        <v>771</v>
      </c>
      <c r="D65" s="6" t="str">
        <f>VLOOKUP(C65,Product_List!$A$2:$C$21,2,FALSE)</f>
        <v>TP-Link Archer</v>
      </c>
      <c r="E65" s="6" t="str">
        <f>VLOOKUP(C65,Product_List!$A$2:$C$21,3,FALSE)</f>
        <v>Accessories</v>
      </c>
      <c r="F65" s="2" t="s">
        <v>784</v>
      </c>
      <c r="G65" s="6" t="str">
        <f>INDEX(Salesperson_List!$B$2:$B$11,MATCH(Sales_Data!F65,Salesperson_List!$A$2:$A$11,0))</f>
        <v>Nayla Arunika</v>
      </c>
      <c r="H65" s="2">
        <v>5</v>
      </c>
      <c r="I65" s="5">
        <v>6252613</v>
      </c>
      <c r="J65" s="2" t="s">
        <v>791</v>
      </c>
      <c r="K65" s="36">
        <f t="shared" si="0"/>
        <v>31263065</v>
      </c>
    </row>
    <row r="66" spans="1:11" x14ac:dyDescent="0.25">
      <c r="A66" s="34" t="s">
        <v>71</v>
      </c>
      <c r="B66" s="3">
        <v>45693</v>
      </c>
      <c r="C66" s="2" t="s">
        <v>769</v>
      </c>
      <c r="D66" s="6" t="str">
        <f>VLOOKUP(C66,Product_List!$A$2:$C$21,2,FALSE)</f>
        <v>Logitech MX Master</v>
      </c>
      <c r="E66" s="6" t="str">
        <f>VLOOKUP(C66,Product_List!$A$2:$C$21,3,FALSE)</f>
        <v>Accessories</v>
      </c>
      <c r="F66" s="2" t="s">
        <v>780</v>
      </c>
      <c r="G66" s="6" t="str">
        <f>INDEX(Salesperson_List!$B$2:$B$11,MATCH(Sales_Data!F66,Salesperson_List!$A$2:$A$11,0))</f>
        <v>Keisha Alverina</v>
      </c>
      <c r="H66" s="2">
        <v>3</v>
      </c>
      <c r="I66" s="5">
        <v>1833572</v>
      </c>
      <c r="J66" s="2" t="s">
        <v>788</v>
      </c>
      <c r="K66" s="36">
        <f t="shared" si="0"/>
        <v>5500716</v>
      </c>
    </row>
    <row r="67" spans="1:11" x14ac:dyDescent="0.25">
      <c r="A67" s="34" t="s">
        <v>72</v>
      </c>
      <c r="B67" s="3">
        <v>45707</v>
      </c>
      <c r="C67" s="2" t="s">
        <v>759</v>
      </c>
      <c r="D67" s="6" t="str">
        <f>VLOOKUP(C67,Product_List!$A$2:$C$21,2,FALSE)</f>
        <v>Acer Swift Go 14</v>
      </c>
      <c r="E67" s="6" t="str">
        <f>VLOOKUP(C67,Product_List!$A$2:$C$21,3,FALSE)</f>
        <v>Laptop</v>
      </c>
      <c r="F67" s="2" t="s">
        <v>785</v>
      </c>
      <c r="G67" s="6" t="str">
        <f>INDEX(Salesperson_List!$B$2:$B$11,MATCH(Sales_Data!F67,Salesperson_List!$A$2:$A$11,0))</f>
        <v>Aldrian Mahendra</v>
      </c>
      <c r="H67" s="2">
        <v>3</v>
      </c>
      <c r="I67" s="5">
        <v>6137025</v>
      </c>
      <c r="J67" s="2" t="s">
        <v>787</v>
      </c>
      <c r="K67" s="36">
        <f t="shared" ref="K67:K130" si="1">H67*I67</f>
        <v>18411075</v>
      </c>
    </row>
    <row r="68" spans="1:11" x14ac:dyDescent="0.25">
      <c r="A68" s="34" t="s">
        <v>73</v>
      </c>
      <c r="B68" s="3">
        <v>45661</v>
      </c>
      <c r="C68" s="2" t="s">
        <v>760</v>
      </c>
      <c r="D68" s="6" t="str">
        <f>VLOOKUP(C68,Product_List!$A$2:$C$21,2,FALSE)</f>
        <v>Anker PowerCore</v>
      </c>
      <c r="E68" s="6" t="str">
        <f>VLOOKUP(C68,Product_List!$A$2:$C$21,3,FALSE)</f>
        <v>Accessories</v>
      </c>
      <c r="F68" s="2" t="s">
        <v>783</v>
      </c>
      <c r="G68" s="6" t="str">
        <f>INDEX(Salesperson_List!$B$2:$B$11,MATCH(Sales_Data!F68,Salesperson_List!$A$2:$A$11,0))</f>
        <v>Damar Pratama</v>
      </c>
      <c r="H68" s="2">
        <v>1</v>
      </c>
      <c r="I68" s="5">
        <v>8572879</v>
      </c>
      <c r="J68" s="2" t="s">
        <v>790</v>
      </c>
      <c r="K68" s="36">
        <f t="shared" si="1"/>
        <v>8572879</v>
      </c>
    </row>
    <row r="69" spans="1:11" x14ac:dyDescent="0.25">
      <c r="A69" s="34" t="s">
        <v>74</v>
      </c>
      <c r="B69" s="3">
        <v>45659</v>
      </c>
      <c r="C69" s="2" t="s">
        <v>776</v>
      </c>
      <c r="D69" s="6" t="str">
        <f>VLOOKUP(C69,Product_List!$A$2:$C$21,2,FALSE)</f>
        <v>Lenovo Legion Pro 7i (Gen 9)</v>
      </c>
      <c r="E69" s="6" t="str">
        <f>VLOOKUP(C69,Product_List!$A$2:$C$21,3,FALSE)</f>
        <v>Laptop</v>
      </c>
      <c r="F69" s="2" t="s">
        <v>777</v>
      </c>
      <c r="G69" s="6" t="str">
        <f>INDEX(Salesperson_List!$B$2:$B$11,MATCH(Sales_Data!F69,Salesperson_List!$A$2:$A$11,0))</f>
        <v>Rizky Aditya</v>
      </c>
      <c r="H69" s="2">
        <v>5</v>
      </c>
      <c r="I69" s="5">
        <v>9504471</v>
      </c>
      <c r="J69" s="2" t="s">
        <v>788</v>
      </c>
      <c r="K69" s="36">
        <f t="shared" si="1"/>
        <v>47522355</v>
      </c>
    </row>
    <row r="70" spans="1:11" x14ac:dyDescent="0.25">
      <c r="A70" s="34" t="s">
        <v>75</v>
      </c>
      <c r="B70" s="3">
        <v>45663</v>
      </c>
      <c r="C70" s="2" t="s">
        <v>758</v>
      </c>
      <c r="D70" s="6" t="str">
        <f>VLOOKUP(C70,Product_List!$A$2:$C$21,2,FALSE)</f>
        <v>Asus ZenBook 14 OLED</v>
      </c>
      <c r="E70" s="6" t="str">
        <f>VLOOKUP(C70,Product_List!$A$2:$C$21,3,FALSE)</f>
        <v>Laptop</v>
      </c>
      <c r="F70" s="2" t="s">
        <v>782</v>
      </c>
      <c r="G70" s="6" t="str">
        <f>INDEX(Salesperson_List!$B$2:$B$11,MATCH(Sales_Data!F70,Salesperson_List!$A$2:$A$11,0))</f>
        <v>Farhan Iskandar</v>
      </c>
      <c r="H70" s="2">
        <v>4</v>
      </c>
      <c r="I70" s="5">
        <v>5201669</v>
      </c>
      <c r="J70" s="2" t="s">
        <v>789</v>
      </c>
      <c r="K70" s="36">
        <f t="shared" si="1"/>
        <v>20806676</v>
      </c>
    </row>
    <row r="71" spans="1:11" x14ac:dyDescent="0.25">
      <c r="A71" s="34" t="s">
        <v>76</v>
      </c>
      <c r="B71" s="3">
        <v>45711</v>
      </c>
      <c r="C71" s="2" t="s">
        <v>764</v>
      </c>
      <c r="D71" s="6" t="str">
        <f>VLOOKUP(C71,Product_List!$A$2:$C$21,2,FALSE)</f>
        <v>Samsung Galaxy Buds</v>
      </c>
      <c r="E71" s="6" t="str">
        <f>VLOOKUP(C71,Product_List!$A$2:$C$21,3,FALSE)</f>
        <v>Accessories</v>
      </c>
      <c r="F71" s="2" t="s">
        <v>782</v>
      </c>
      <c r="G71" s="6" t="str">
        <f>INDEX(Salesperson_List!$B$2:$B$11,MATCH(Sales_Data!F71,Salesperson_List!$A$2:$A$11,0))</f>
        <v>Farhan Iskandar</v>
      </c>
      <c r="H71" s="2">
        <v>5</v>
      </c>
      <c r="I71" s="5">
        <v>4265056</v>
      </c>
      <c r="J71" s="2" t="s">
        <v>791</v>
      </c>
      <c r="K71" s="36">
        <f t="shared" si="1"/>
        <v>21325280</v>
      </c>
    </row>
    <row r="72" spans="1:11" x14ac:dyDescent="0.25">
      <c r="A72" s="34" t="s">
        <v>77</v>
      </c>
      <c r="B72" s="3">
        <v>45661</v>
      </c>
      <c r="C72" s="2" t="s">
        <v>765</v>
      </c>
      <c r="D72" s="6" t="str">
        <f>VLOOKUP(C72,Product_List!$A$2:$C$21,2,FALSE)</f>
        <v>HP Spectre x360 14</v>
      </c>
      <c r="E72" s="6" t="str">
        <f>VLOOKUP(C72,Product_List!$A$2:$C$21,3,FALSE)</f>
        <v>Laptop</v>
      </c>
      <c r="F72" s="2" t="s">
        <v>780</v>
      </c>
      <c r="G72" s="6" t="str">
        <f>INDEX(Salesperson_List!$B$2:$B$11,MATCH(Sales_Data!F72,Salesperson_List!$A$2:$A$11,0))</f>
        <v>Keisha Alverina</v>
      </c>
      <c r="H72" s="2">
        <v>2</v>
      </c>
      <c r="I72" s="5">
        <v>3825315</v>
      </c>
      <c r="J72" s="2" t="s">
        <v>787</v>
      </c>
      <c r="K72" s="36">
        <f t="shared" si="1"/>
        <v>7650630</v>
      </c>
    </row>
    <row r="73" spans="1:11" x14ac:dyDescent="0.25">
      <c r="A73" s="34" t="s">
        <v>78</v>
      </c>
      <c r="B73" s="3">
        <v>45711</v>
      </c>
      <c r="C73" s="2" t="s">
        <v>761</v>
      </c>
      <c r="D73" s="6" t="str">
        <f>VLOOKUP(C73,Product_List!$A$2:$C$21,2,FALSE)</f>
        <v>UGREEN HDMI Cable</v>
      </c>
      <c r="E73" s="6" t="str">
        <f>VLOOKUP(C73,Product_List!$A$2:$C$21,3,FALSE)</f>
        <v>Accessories</v>
      </c>
      <c r="F73" s="2" t="s">
        <v>784</v>
      </c>
      <c r="G73" s="6" t="str">
        <f>INDEX(Salesperson_List!$B$2:$B$11,MATCH(Sales_Data!F73,Salesperson_List!$A$2:$A$11,0))</f>
        <v>Nayla Arunika</v>
      </c>
      <c r="H73" s="2">
        <v>4</v>
      </c>
      <c r="I73" s="5">
        <v>5717092</v>
      </c>
      <c r="J73" s="2" t="s">
        <v>789</v>
      </c>
      <c r="K73" s="36">
        <f t="shared" si="1"/>
        <v>22868368</v>
      </c>
    </row>
    <row r="74" spans="1:11" x14ac:dyDescent="0.25">
      <c r="A74" s="34" t="s">
        <v>79</v>
      </c>
      <c r="B74" s="3">
        <v>45720</v>
      </c>
      <c r="C74" s="2" t="s">
        <v>764</v>
      </c>
      <c r="D74" s="6" t="str">
        <f>VLOOKUP(C74,Product_List!$A$2:$C$21,2,FALSE)</f>
        <v>Samsung Galaxy Buds</v>
      </c>
      <c r="E74" s="6" t="str">
        <f>VLOOKUP(C74,Product_List!$A$2:$C$21,3,FALSE)</f>
        <v>Accessories</v>
      </c>
      <c r="F74" s="2" t="s">
        <v>780</v>
      </c>
      <c r="G74" s="6" t="str">
        <f>INDEX(Salesperson_List!$B$2:$B$11,MATCH(Sales_Data!F74,Salesperson_List!$A$2:$A$11,0))</f>
        <v>Keisha Alverina</v>
      </c>
      <c r="H74" s="2">
        <v>3</v>
      </c>
      <c r="I74" s="5">
        <v>8764605</v>
      </c>
      <c r="J74" s="2" t="s">
        <v>787</v>
      </c>
      <c r="K74" s="36">
        <f t="shared" si="1"/>
        <v>26293815</v>
      </c>
    </row>
    <row r="75" spans="1:11" x14ac:dyDescent="0.25">
      <c r="A75" s="34" t="s">
        <v>80</v>
      </c>
      <c r="B75" s="3">
        <v>45675</v>
      </c>
      <c r="C75" s="2" t="s">
        <v>773</v>
      </c>
      <c r="D75" s="6" t="str">
        <f>VLOOKUP(C75,Product_List!$A$2:$C$21,2,FALSE)</f>
        <v>iPad 10th Gen</v>
      </c>
      <c r="E75" s="6" t="str">
        <f>VLOOKUP(C75,Product_List!$A$2:$C$21,3,FALSE)</f>
        <v>Tablet</v>
      </c>
      <c r="F75" s="2" t="s">
        <v>781</v>
      </c>
      <c r="G75" s="6" t="str">
        <f>INDEX(Salesperson_List!$B$2:$B$11,MATCH(Sales_Data!F75,Salesperson_List!$A$2:$A$11,0))</f>
        <v>Tasya Anindira</v>
      </c>
      <c r="H75" s="2">
        <v>4</v>
      </c>
      <c r="I75" s="5">
        <v>1328791</v>
      </c>
      <c r="J75" s="2" t="s">
        <v>790</v>
      </c>
      <c r="K75" s="36">
        <f t="shared" si="1"/>
        <v>5315164</v>
      </c>
    </row>
    <row r="76" spans="1:11" x14ac:dyDescent="0.25">
      <c r="A76" s="34" t="s">
        <v>81</v>
      </c>
      <c r="B76" s="3">
        <v>45747</v>
      </c>
      <c r="C76" s="2" t="s">
        <v>776</v>
      </c>
      <c r="D76" s="6" t="str">
        <f>VLOOKUP(C76,Product_List!$A$2:$C$21,2,FALSE)</f>
        <v>Lenovo Legion Pro 7i (Gen 9)</v>
      </c>
      <c r="E76" s="6" t="str">
        <f>VLOOKUP(C76,Product_List!$A$2:$C$21,3,FALSE)</f>
        <v>Laptop</v>
      </c>
      <c r="F76" s="2" t="s">
        <v>783</v>
      </c>
      <c r="G76" s="6" t="str">
        <f>INDEX(Salesperson_List!$B$2:$B$11,MATCH(Sales_Data!F76,Salesperson_List!$A$2:$A$11,0))</f>
        <v>Damar Pratama</v>
      </c>
      <c r="H76" s="2">
        <v>3</v>
      </c>
      <c r="I76" s="5">
        <v>4320887</v>
      </c>
      <c r="J76" s="2" t="s">
        <v>791</v>
      </c>
      <c r="K76" s="36">
        <f t="shared" si="1"/>
        <v>12962661</v>
      </c>
    </row>
    <row r="77" spans="1:11" x14ac:dyDescent="0.25">
      <c r="A77" s="34" t="s">
        <v>82</v>
      </c>
      <c r="B77" s="3">
        <v>45701</v>
      </c>
      <c r="C77" s="2" t="s">
        <v>763</v>
      </c>
      <c r="D77" s="6" t="str">
        <f>VLOOKUP(C77,Product_List!$A$2:$C$21,2,FALSE)</f>
        <v>Dell XPS 13 Plus</v>
      </c>
      <c r="E77" s="6" t="str">
        <f>VLOOKUP(C77,Product_List!$A$2:$C$21,3,FALSE)</f>
        <v>Laptop</v>
      </c>
      <c r="F77" s="2" t="s">
        <v>785</v>
      </c>
      <c r="G77" s="6" t="str">
        <f>INDEX(Salesperson_List!$B$2:$B$11,MATCH(Sales_Data!F77,Salesperson_List!$A$2:$A$11,0))</f>
        <v>Aldrian Mahendra</v>
      </c>
      <c r="H77" s="2">
        <v>3</v>
      </c>
      <c r="I77" s="5">
        <v>7152346</v>
      </c>
      <c r="J77" s="2" t="s">
        <v>791</v>
      </c>
      <c r="K77" s="36">
        <f t="shared" si="1"/>
        <v>21457038</v>
      </c>
    </row>
    <row r="78" spans="1:11" x14ac:dyDescent="0.25">
      <c r="A78" s="34" t="s">
        <v>83</v>
      </c>
      <c r="B78" s="3">
        <v>45691</v>
      </c>
      <c r="C78" s="2" t="s">
        <v>763</v>
      </c>
      <c r="D78" s="6" t="str">
        <f>VLOOKUP(C78,Product_List!$A$2:$C$21,2,FALSE)</f>
        <v>Dell XPS 13 Plus</v>
      </c>
      <c r="E78" s="6" t="str">
        <f>VLOOKUP(C78,Product_List!$A$2:$C$21,3,FALSE)</f>
        <v>Laptop</v>
      </c>
      <c r="F78" s="2" t="s">
        <v>786</v>
      </c>
      <c r="G78" s="6" t="str">
        <f>INDEX(Salesperson_List!$B$2:$B$11,MATCH(Sales_Data!F78,Salesperson_List!$A$2:$A$11,0))</f>
        <v>Zahra Melati</v>
      </c>
      <c r="H78" s="2">
        <v>4</v>
      </c>
      <c r="I78" s="5">
        <v>3346274</v>
      </c>
      <c r="J78" s="2" t="s">
        <v>790</v>
      </c>
      <c r="K78" s="36">
        <f t="shared" si="1"/>
        <v>13385096</v>
      </c>
    </row>
    <row r="79" spans="1:11" x14ac:dyDescent="0.25">
      <c r="A79" s="34" t="s">
        <v>84</v>
      </c>
      <c r="B79" s="3">
        <v>45731</v>
      </c>
      <c r="C79" s="2" t="s">
        <v>766</v>
      </c>
      <c r="D79" s="6" t="str">
        <f>VLOOKUP(C79,Product_List!$A$2:$C$21,2,FALSE)</f>
        <v>Oppo A57</v>
      </c>
      <c r="E79" s="6" t="str">
        <f>VLOOKUP(C79,Product_List!$A$2:$C$21,3,FALSE)</f>
        <v>Smartphone</v>
      </c>
      <c r="F79" s="2" t="s">
        <v>778</v>
      </c>
      <c r="G79" s="6" t="str">
        <f>INDEX(Salesperson_List!$B$2:$B$11,MATCH(Sales_Data!F79,Salesperson_List!$A$2:$A$11,0))</f>
        <v>Raka Wijaya</v>
      </c>
      <c r="H79" s="2">
        <v>3</v>
      </c>
      <c r="I79" s="5">
        <v>6488099</v>
      </c>
      <c r="J79" s="2" t="s">
        <v>791</v>
      </c>
      <c r="K79" s="36">
        <f t="shared" si="1"/>
        <v>19464297</v>
      </c>
    </row>
    <row r="80" spans="1:11" x14ac:dyDescent="0.25">
      <c r="A80" s="34" t="s">
        <v>85</v>
      </c>
      <c r="B80" s="3">
        <v>45719</v>
      </c>
      <c r="C80" s="2" t="s">
        <v>762</v>
      </c>
      <c r="D80" s="6" t="str">
        <f>VLOOKUP(C80,Product_List!$A$2:$C$21,2,FALSE)</f>
        <v>SanDisk Ultra</v>
      </c>
      <c r="E80" s="6" t="str">
        <f>VLOOKUP(C80,Product_List!$A$2:$C$21,3,FALSE)</f>
        <v>Accessories</v>
      </c>
      <c r="F80" s="2" t="s">
        <v>778</v>
      </c>
      <c r="G80" s="6" t="str">
        <f>INDEX(Salesperson_List!$B$2:$B$11,MATCH(Sales_Data!F80,Salesperson_List!$A$2:$A$11,0))</f>
        <v>Raka Wijaya</v>
      </c>
      <c r="H80" s="2">
        <v>3</v>
      </c>
      <c r="I80" s="5">
        <v>7569337</v>
      </c>
      <c r="J80" s="2" t="s">
        <v>788</v>
      </c>
      <c r="K80" s="36">
        <f t="shared" si="1"/>
        <v>22708011</v>
      </c>
    </row>
    <row r="81" spans="1:11" x14ac:dyDescent="0.25">
      <c r="A81" s="34" t="s">
        <v>86</v>
      </c>
      <c r="B81" s="3">
        <v>45671</v>
      </c>
      <c r="C81" s="2" t="s">
        <v>761</v>
      </c>
      <c r="D81" s="6" t="str">
        <f>VLOOKUP(C81,Product_List!$A$2:$C$21,2,FALSE)</f>
        <v>UGREEN HDMI Cable</v>
      </c>
      <c r="E81" s="6" t="str">
        <f>VLOOKUP(C81,Product_List!$A$2:$C$21,3,FALSE)</f>
        <v>Accessories</v>
      </c>
      <c r="F81" s="2" t="s">
        <v>780</v>
      </c>
      <c r="G81" s="6" t="str">
        <f>INDEX(Salesperson_List!$B$2:$B$11,MATCH(Sales_Data!F81,Salesperson_List!$A$2:$A$11,0))</f>
        <v>Keisha Alverina</v>
      </c>
      <c r="H81" s="2">
        <v>2</v>
      </c>
      <c r="I81" s="5">
        <v>8371917</v>
      </c>
      <c r="J81" s="2" t="s">
        <v>787</v>
      </c>
      <c r="K81" s="36">
        <f t="shared" si="1"/>
        <v>16743834</v>
      </c>
    </row>
    <row r="82" spans="1:11" x14ac:dyDescent="0.25">
      <c r="A82" s="34" t="s">
        <v>87</v>
      </c>
      <c r="B82" s="3">
        <v>45705</v>
      </c>
      <c r="C82" s="2" t="s">
        <v>772</v>
      </c>
      <c r="D82" s="6" t="str">
        <f>VLOOKUP(C82,Product_List!$A$2:$C$21,2,FALSE)</f>
        <v>iPhone 13</v>
      </c>
      <c r="E82" s="6" t="str">
        <f>VLOOKUP(C82,Product_List!$A$2:$C$21,3,FALSE)</f>
        <v>Smartphone</v>
      </c>
      <c r="F82" s="2" t="s">
        <v>781</v>
      </c>
      <c r="G82" s="6" t="str">
        <f>INDEX(Salesperson_List!$B$2:$B$11,MATCH(Sales_Data!F82,Salesperson_List!$A$2:$A$11,0))</f>
        <v>Tasya Anindira</v>
      </c>
      <c r="H82" s="2">
        <v>5</v>
      </c>
      <c r="I82" s="5">
        <v>5946079</v>
      </c>
      <c r="J82" s="2" t="s">
        <v>789</v>
      </c>
      <c r="K82" s="36">
        <f t="shared" si="1"/>
        <v>29730395</v>
      </c>
    </row>
    <row r="83" spans="1:11" x14ac:dyDescent="0.25">
      <c r="A83" s="34" t="s">
        <v>88</v>
      </c>
      <c r="B83" s="3">
        <v>45672</v>
      </c>
      <c r="C83" s="2" t="s">
        <v>759</v>
      </c>
      <c r="D83" s="6" t="str">
        <f>VLOOKUP(C83,Product_List!$A$2:$C$21,2,FALSE)</f>
        <v>Acer Swift Go 14</v>
      </c>
      <c r="E83" s="6" t="str">
        <f>VLOOKUP(C83,Product_List!$A$2:$C$21,3,FALSE)</f>
        <v>Laptop</v>
      </c>
      <c r="F83" s="2" t="s">
        <v>783</v>
      </c>
      <c r="G83" s="6" t="str">
        <f>INDEX(Salesperson_List!$B$2:$B$11,MATCH(Sales_Data!F83,Salesperson_List!$A$2:$A$11,0))</f>
        <v>Damar Pratama</v>
      </c>
      <c r="H83" s="2">
        <v>5</v>
      </c>
      <c r="I83" s="5">
        <v>876794</v>
      </c>
      <c r="J83" s="2" t="s">
        <v>790</v>
      </c>
      <c r="K83" s="36">
        <f t="shared" si="1"/>
        <v>4383970</v>
      </c>
    </row>
    <row r="84" spans="1:11" x14ac:dyDescent="0.25">
      <c r="A84" s="34" t="s">
        <v>89</v>
      </c>
      <c r="B84" s="3">
        <v>45729</v>
      </c>
      <c r="C84" s="2" t="s">
        <v>774</v>
      </c>
      <c r="D84" s="6" t="str">
        <f>VLOOKUP(C84,Product_List!$A$2:$C$21,2,FALSE)</f>
        <v>Realme C35</v>
      </c>
      <c r="E84" s="6" t="str">
        <f>VLOOKUP(C84,Product_List!$A$2:$C$21,3,FALSE)</f>
        <v>Smartphone</v>
      </c>
      <c r="F84" s="2" t="s">
        <v>777</v>
      </c>
      <c r="G84" s="6" t="str">
        <f>INDEX(Salesperson_List!$B$2:$B$11,MATCH(Sales_Data!F84,Salesperson_List!$A$2:$A$11,0))</f>
        <v>Rizky Aditya</v>
      </c>
      <c r="H84" s="2">
        <v>2</v>
      </c>
      <c r="I84" s="5">
        <v>4378450</v>
      </c>
      <c r="J84" s="2" t="s">
        <v>788</v>
      </c>
      <c r="K84" s="36">
        <f t="shared" si="1"/>
        <v>8756900</v>
      </c>
    </row>
    <row r="85" spans="1:11" x14ac:dyDescent="0.25">
      <c r="A85" s="34" t="s">
        <v>90</v>
      </c>
      <c r="B85" s="3">
        <v>45735</v>
      </c>
      <c r="C85" s="2" t="s">
        <v>761</v>
      </c>
      <c r="D85" s="6" t="str">
        <f>VLOOKUP(C85,Product_List!$A$2:$C$21,2,FALSE)</f>
        <v>UGREEN HDMI Cable</v>
      </c>
      <c r="E85" s="6" t="str">
        <f>VLOOKUP(C85,Product_List!$A$2:$C$21,3,FALSE)</f>
        <v>Accessories</v>
      </c>
      <c r="F85" s="2" t="s">
        <v>778</v>
      </c>
      <c r="G85" s="6" t="str">
        <f>INDEX(Salesperson_List!$B$2:$B$11,MATCH(Sales_Data!F85,Salesperson_List!$A$2:$A$11,0))</f>
        <v>Raka Wijaya</v>
      </c>
      <c r="H85" s="2">
        <v>4</v>
      </c>
      <c r="I85" s="5">
        <v>3533349</v>
      </c>
      <c r="J85" s="2" t="s">
        <v>789</v>
      </c>
      <c r="K85" s="36">
        <f t="shared" si="1"/>
        <v>14133396</v>
      </c>
    </row>
    <row r="86" spans="1:11" x14ac:dyDescent="0.25">
      <c r="A86" s="34" t="s">
        <v>91</v>
      </c>
      <c r="B86" s="3">
        <v>45744</v>
      </c>
      <c r="C86" s="2" t="s">
        <v>775</v>
      </c>
      <c r="D86" s="6" t="str">
        <f>VLOOKUP(C86,Product_List!$A$2:$C$21,2,FALSE)</f>
        <v>Huawei MatePad</v>
      </c>
      <c r="E86" s="6" t="str">
        <f>VLOOKUP(C86,Product_List!$A$2:$C$21,3,FALSE)</f>
        <v>Tablet</v>
      </c>
      <c r="F86" s="2" t="s">
        <v>783</v>
      </c>
      <c r="G86" s="6" t="str">
        <f>INDEX(Salesperson_List!$B$2:$B$11,MATCH(Sales_Data!F86,Salesperson_List!$A$2:$A$11,0))</f>
        <v>Damar Pratama</v>
      </c>
      <c r="H86" s="2">
        <v>1</v>
      </c>
      <c r="I86" s="5">
        <v>6907054</v>
      </c>
      <c r="J86" s="2" t="s">
        <v>789</v>
      </c>
      <c r="K86" s="36">
        <f t="shared" si="1"/>
        <v>6907054</v>
      </c>
    </row>
    <row r="87" spans="1:11" x14ac:dyDescent="0.25">
      <c r="A87" s="34" t="s">
        <v>92</v>
      </c>
      <c r="B87" s="3">
        <v>45719</v>
      </c>
      <c r="C87" s="2" t="s">
        <v>770</v>
      </c>
      <c r="D87" s="6" t="str">
        <f>VLOOKUP(C87,Product_List!$A$2:$C$21,2,FALSE)</f>
        <v>Samsung A55</v>
      </c>
      <c r="E87" s="6" t="str">
        <f>VLOOKUP(C87,Product_List!$A$2:$C$21,3,FALSE)</f>
        <v>Smartphone</v>
      </c>
      <c r="F87" s="2" t="s">
        <v>785</v>
      </c>
      <c r="G87" s="6" t="str">
        <f>INDEX(Salesperson_List!$B$2:$B$11,MATCH(Sales_Data!F87,Salesperson_List!$A$2:$A$11,0))</f>
        <v>Aldrian Mahendra</v>
      </c>
      <c r="H87" s="2">
        <v>1</v>
      </c>
      <c r="I87" s="5">
        <v>1282877</v>
      </c>
      <c r="J87" s="2" t="s">
        <v>790</v>
      </c>
      <c r="K87" s="36">
        <f t="shared" si="1"/>
        <v>1282877</v>
      </c>
    </row>
    <row r="88" spans="1:11" x14ac:dyDescent="0.25">
      <c r="A88" s="34" t="s">
        <v>93</v>
      </c>
      <c r="B88" s="3">
        <v>45697</v>
      </c>
      <c r="C88" s="2" t="s">
        <v>763</v>
      </c>
      <c r="D88" s="6" t="str">
        <f>VLOOKUP(C88,Product_List!$A$2:$C$21,2,FALSE)</f>
        <v>Dell XPS 13 Plus</v>
      </c>
      <c r="E88" s="6" t="str">
        <f>VLOOKUP(C88,Product_List!$A$2:$C$21,3,FALSE)</f>
        <v>Laptop</v>
      </c>
      <c r="F88" s="2" t="s">
        <v>779</v>
      </c>
      <c r="G88" s="6" t="str">
        <f>INDEX(Salesperson_List!$B$2:$B$11,MATCH(Sales_Data!F88,Salesperson_List!$A$2:$A$11,0))</f>
        <v>Salsabila Putri</v>
      </c>
      <c r="H88" s="2">
        <v>1</v>
      </c>
      <c r="I88" s="5">
        <v>5402825</v>
      </c>
      <c r="J88" s="2" t="s">
        <v>788</v>
      </c>
      <c r="K88" s="36">
        <f t="shared" si="1"/>
        <v>5402825</v>
      </c>
    </row>
    <row r="89" spans="1:11" x14ac:dyDescent="0.25">
      <c r="A89" s="34" t="s">
        <v>94</v>
      </c>
      <c r="B89" s="3">
        <v>45742</v>
      </c>
      <c r="C89" s="2" t="s">
        <v>763</v>
      </c>
      <c r="D89" s="6" t="str">
        <f>VLOOKUP(C89,Product_List!$A$2:$C$21,2,FALSE)</f>
        <v>Dell XPS 13 Plus</v>
      </c>
      <c r="E89" s="6" t="str">
        <f>VLOOKUP(C89,Product_List!$A$2:$C$21,3,FALSE)</f>
        <v>Laptop</v>
      </c>
      <c r="F89" s="2" t="s">
        <v>781</v>
      </c>
      <c r="G89" s="6" t="str">
        <f>INDEX(Salesperson_List!$B$2:$B$11,MATCH(Sales_Data!F89,Salesperson_List!$A$2:$A$11,0))</f>
        <v>Tasya Anindira</v>
      </c>
      <c r="H89" s="2">
        <v>2</v>
      </c>
      <c r="I89" s="5">
        <v>7568132</v>
      </c>
      <c r="J89" s="2" t="s">
        <v>789</v>
      </c>
      <c r="K89" s="36">
        <f t="shared" si="1"/>
        <v>15136264</v>
      </c>
    </row>
    <row r="90" spans="1:11" x14ac:dyDescent="0.25">
      <c r="A90" s="34" t="s">
        <v>95</v>
      </c>
      <c r="B90" s="3">
        <v>45737</v>
      </c>
      <c r="C90" s="2" t="s">
        <v>764</v>
      </c>
      <c r="D90" s="6" t="str">
        <f>VLOOKUP(C90,Product_List!$A$2:$C$21,2,FALSE)</f>
        <v>Samsung Galaxy Buds</v>
      </c>
      <c r="E90" s="6" t="str">
        <f>VLOOKUP(C90,Product_List!$A$2:$C$21,3,FALSE)</f>
        <v>Accessories</v>
      </c>
      <c r="F90" s="2" t="s">
        <v>784</v>
      </c>
      <c r="G90" s="6" t="str">
        <f>INDEX(Salesperson_List!$B$2:$B$11,MATCH(Sales_Data!F90,Salesperson_List!$A$2:$A$11,0))</f>
        <v>Nayla Arunika</v>
      </c>
      <c r="H90" s="2">
        <v>2</v>
      </c>
      <c r="I90" s="5">
        <v>6799492</v>
      </c>
      <c r="J90" s="2" t="s">
        <v>789</v>
      </c>
      <c r="K90" s="36">
        <f t="shared" si="1"/>
        <v>13598984</v>
      </c>
    </row>
    <row r="91" spans="1:11" x14ac:dyDescent="0.25">
      <c r="A91" s="34" t="s">
        <v>96</v>
      </c>
      <c r="B91" s="3">
        <v>45739</v>
      </c>
      <c r="C91" s="2" t="s">
        <v>764</v>
      </c>
      <c r="D91" s="6" t="str">
        <f>VLOOKUP(C91,Product_List!$A$2:$C$21,2,FALSE)</f>
        <v>Samsung Galaxy Buds</v>
      </c>
      <c r="E91" s="6" t="str">
        <f>VLOOKUP(C91,Product_List!$A$2:$C$21,3,FALSE)</f>
        <v>Accessories</v>
      </c>
      <c r="F91" s="2" t="s">
        <v>783</v>
      </c>
      <c r="G91" s="6" t="str">
        <f>INDEX(Salesperson_List!$B$2:$B$11,MATCH(Sales_Data!F91,Salesperson_List!$A$2:$A$11,0))</f>
        <v>Damar Pratama</v>
      </c>
      <c r="H91" s="2">
        <v>3</v>
      </c>
      <c r="I91" s="5">
        <v>6298946</v>
      </c>
      <c r="J91" s="2" t="s">
        <v>788</v>
      </c>
      <c r="K91" s="36">
        <f t="shared" si="1"/>
        <v>18896838</v>
      </c>
    </row>
    <row r="92" spans="1:11" x14ac:dyDescent="0.25">
      <c r="A92" s="34" t="s">
        <v>97</v>
      </c>
      <c r="B92" s="3">
        <v>45710</v>
      </c>
      <c r="C92" s="2" t="s">
        <v>765</v>
      </c>
      <c r="D92" s="6" t="str">
        <f>VLOOKUP(C92,Product_List!$A$2:$C$21,2,FALSE)</f>
        <v>HP Spectre x360 14</v>
      </c>
      <c r="E92" s="6" t="str">
        <f>VLOOKUP(C92,Product_List!$A$2:$C$21,3,FALSE)</f>
        <v>Laptop</v>
      </c>
      <c r="F92" s="2" t="s">
        <v>785</v>
      </c>
      <c r="G92" s="6" t="str">
        <f>INDEX(Salesperson_List!$B$2:$B$11,MATCH(Sales_Data!F92,Salesperson_List!$A$2:$A$11,0))</f>
        <v>Aldrian Mahendra</v>
      </c>
      <c r="H92" s="2">
        <v>1</v>
      </c>
      <c r="I92" s="5">
        <v>7736694</v>
      </c>
      <c r="J92" s="2" t="s">
        <v>791</v>
      </c>
      <c r="K92" s="36">
        <f t="shared" si="1"/>
        <v>7736694</v>
      </c>
    </row>
    <row r="93" spans="1:11" x14ac:dyDescent="0.25">
      <c r="A93" s="34" t="s">
        <v>98</v>
      </c>
      <c r="B93" s="3">
        <v>45681</v>
      </c>
      <c r="C93" s="2" t="s">
        <v>773</v>
      </c>
      <c r="D93" s="6" t="str">
        <f>VLOOKUP(C93,Product_List!$A$2:$C$21,2,FALSE)</f>
        <v>iPad 10th Gen</v>
      </c>
      <c r="E93" s="6" t="str">
        <f>VLOOKUP(C93,Product_List!$A$2:$C$21,3,FALSE)</f>
        <v>Tablet</v>
      </c>
      <c r="F93" s="2" t="s">
        <v>777</v>
      </c>
      <c r="G93" s="6" t="str">
        <f>INDEX(Salesperson_List!$B$2:$B$11,MATCH(Sales_Data!F93,Salesperson_List!$A$2:$A$11,0))</f>
        <v>Rizky Aditya</v>
      </c>
      <c r="H93" s="2">
        <v>4</v>
      </c>
      <c r="I93" s="5">
        <v>6428643</v>
      </c>
      <c r="J93" s="2" t="s">
        <v>789</v>
      </c>
      <c r="K93" s="36">
        <f t="shared" si="1"/>
        <v>25714572</v>
      </c>
    </row>
    <row r="94" spans="1:11" x14ac:dyDescent="0.25">
      <c r="A94" s="34" t="s">
        <v>99</v>
      </c>
      <c r="B94" s="3">
        <v>45683</v>
      </c>
      <c r="C94" s="2" t="s">
        <v>764</v>
      </c>
      <c r="D94" s="6" t="str">
        <f>VLOOKUP(C94,Product_List!$A$2:$C$21,2,FALSE)</f>
        <v>Samsung Galaxy Buds</v>
      </c>
      <c r="E94" s="6" t="str">
        <f>VLOOKUP(C94,Product_List!$A$2:$C$21,3,FALSE)</f>
        <v>Accessories</v>
      </c>
      <c r="F94" s="2" t="s">
        <v>786</v>
      </c>
      <c r="G94" s="6" t="str">
        <f>INDEX(Salesperson_List!$B$2:$B$11,MATCH(Sales_Data!F94,Salesperson_List!$A$2:$A$11,0))</f>
        <v>Zahra Melati</v>
      </c>
      <c r="H94" s="2">
        <v>4</v>
      </c>
      <c r="I94" s="5">
        <v>6549850</v>
      </c>
      <c r="J94" s="2" t="s">
        <v>787</v>
      </c>
      <c r="K94" s="36">
        <f t="shared" si="1"/>
        <v>26199400</v>
      </c>
    </row>
    <row r="95" spans="1:11" x14ac:dyDescent="0.25">
      <c r="A95" s="34" t="s">
        <v>100</v>
      </c>
      <c r="B95" s="3">
        <v>45746</v>
      </c>
      <c r="C95" s="2" t="s">
        <v>767</v>
      </c>
      <c r="D95" s="6" t="str">
        <f>VLOOKUP(C95,Product_List!$A$2:$C$21,2,FALSE)</f>
        <v>Apple MacBook Air M4</v>
      </c>
      <c r="E95" s="6" t="str">
        <f>VLOOKUP(C95,Product_List!$A$2:$C$21,3,FALSE)</f>
        <v>Laptop</v>
      </c>
      <c r="F95" s="2" t="s">
        <v>784</v>
      </c>
      <c r="G95" s="6" t="str">
        <f>INDEX(Salesperson_List!$B$2:$B$11,MATCH(Sales_Data!F95,Salesperson_List!$A$2:$A$11,0))</f>
        <v>Nayla Arunika</v>
      </c>
      <c r="H95" s="2">
        <v>1</v>
      </c>
      <c r="I95" s="5">
        <v>1350350</v>
      </c>
      <c r="J95" s="2" t="s">
        <v>788</v>
      </c>
      <c r="K95" s="36">
        <f t="shared" si="1"/>
        <v>1350350</v>
      </c>
    </row>
    <row r="96" spans="1:11" x14ac:dyDescent="0.25">
      <c r="A96" s="34" t="s">
        <v>101</v>
      </c>
      <c r="B96" s="3">
        <v>45717</v>
      </c>
      <c r="C96" s="2" t="s">
        <v>768</v>
      </c>
      <c r="D96" s="6" t="str">
        <f>VLOOKUP(C96,Product_List!$A$2:$C$21,2,FALSE)</f>
        <v>Baseus Charger</v>
      </c>
      <c r="E96" s="6" t="str">
        <f>VLOOKUP(C96,Product_List!$A$2:$C$21,3,FALSE)</f>
        <v>Accessories</v>
      </c>
      <c r="F96" s="2" t="s">
        <v>786</v>
      </c>
      <c r="G96" s="6" t="str">
        <f>INDEX(Salesperson_List!$B$2:$B$11,MATCH(Sales_Data!F96,Salesperson_List!$A$2:$A$11,0))</f>
        <v>Zahra Melati</v>
      </c>
      <c r="H96" s="2">
        <v>1</v>
      </c>
      <c r="I96" s="5">
        <v>9056255</v>
      </c>
      <c r="J96" s="2" t="s">
        <v>789</v>
      </c>
      <c r="K96" s="36">
        <f t="shared" si="1"/>
        <v>9056255</v>
      </c>
    </row>
    <row r="97" spans="1:11" x14ac:dyDescent="0.25">
      <c r="A97" s="34" t="s">
        <v>102</v>
      </c>
      <c r="B97" s="3">
        <v>45698</v>
      </c>
      <c r="C97" s="2" t="s">
        <v>775</v>
      </c>
      <c r="D97" s="6" t="str">
        <f>VLOOKUP(C97,Product_List!$A$2:$C$21,2,FALSE)</f>
        <v>Huawei MatePad</v>
      </c>
      <c r="E97" s="6" t="str">
        <f>VLOOKUP(C97,Product_List!$A$2:$C$21,3,FALSE)</f>
        <v>Tablet</v>
      </c>
      <c r="F97" s="2" t="s">
        <v>777</v>
      </c>
      <c r="G97" s="6" t="str">
        <f>INDEX(Salesperson_List!$B$2:$B$11,MATCH(Sales_Data!F97,Salesperson_List!$A$2:$A$11,0))</f>
        <v>Rizky Aditya</v>
      </c>
      <c r="H97" s="2">
        <v>1</v>
      </c>
      <c r="I97" s="5">
        <v>2833679</v>
      </c>
      <c r="J97" s="2" t="s">
        <v>790</v>
      </c>
      <c r="K97" s="36">
        <f t="shared" si="1"/>
        <v>2833679</v>
      </c>
    </row>
    <row r="98" spans="1:11" x14ac:dyDescent="0.25">
      <c r="A98" s="34" t="s">
        <v>103</v>
      </c>
      <c r="B98" s="3">
        <v>45686</v>
      </c>
      <c r="C98" s="2" t="s">
        <v>763</v>
      </c>
      <c r="D98" s="6" t="str">
        <f>VLOOKUP(C98,Product_List!$A$2:$C$21,2,FALSE)</f>
        <v>Dell XPS 13 Plus</v>
      </c>
      <c r="E98" s="6" t="str">
        <f>VLOOKUP(C98,Product_List!$A$2:$C$21,3,FALSE)</f>
        <v>Laptop</v>
      </c>
      <c r="F98" s="2" t="s">
        <v>785</v>
      </c>
      <c r="G98" s="6" t="str">
        <f>INDEX(Salesperson_List!$B$2:$B$11,MATCH(Sales_Data!F98,Salesperson_List!$A$2:$A$11,0))</f>
        <v>Aldrian Mahendra</v>
      </c>
      <c r="H98" s="2">
        <v>2</v>
      </c>
      <c r="I98" s="5">
        <v>935477</v>
      </c>
      <c r="J98" s="2" t="s">
        <v>787</v>
      </c>
      <c r="K98" s="36">
        <f t="shared" si="1"/>
        <v>1870954</v>
      </c>
    </row>
    <row r="99" spans="1:11" x14ac:dyDescent="0.25">
      <c r="A99" s="34" t="s">
        <v>104</v>
      </c>
      <c r="B99" s="3">
        <v>45672</v>
      </c>
      <c r="C99" s="2" t="s">
        <v>764</v>
      </c>
      <c r="D99" s="6" t="str">
        <f>VLOOKUP(C99,Product_List!$A$2:$C$21,2,FALSE)</f>
        <v>Samsung Galaxy Buds</v>
      </c>
      <c r="E99" s="6" t="str">
        <f>VLOOKUP(C99,Product_List!$A$2:$C$21,3,FALSE)</f>
        <v>Accessories</v>
      </c>
      <c r="F99" s="2" t="s">
        <v>778</v>
      </c>
      <c r="G99" s="6" t="str">
        <f>INDEX(Salesperson_List!$B$2:$B$11,MATCH(Sales_Data!F99,Salesperson_List!$A$2:$A$11,0))</f>
        <v>Raka Wijaya</v>
      </c>
      <c r="H99" s="2">
        <v>2</v>
      </c>
      <c r="I99" s="5">
        <v>8236484</v>
      </c>
      <c r="J99" s="2" t="s">
        <v>789</v>
      </c>
      <c r="K99" s="36">
        <f t="shared" si="1"/>
        <v>16472968</v>
      </c>
    </row>
    <row r="100" spans="1:11" x14ac:dyDescent="0.25">
      <c r="A100" s="34" t="s">
        <v>105</v>
      </c>
      <c r="B100" s="3">
        <v>45702</v>
      </c>
      <c r="C100" s="2" t="s">
        <v>766</v>
      </c>
      <c r="D100" s="6" t="str">
        <f>VLOOKUP(C100,Product_List!$A$2:$C$21,2,FALSE)</f>
        <v>Oppo A57</v>
      </c>
      <c r="E100" s="6" t="str">
        <f>VLOOKUP(C100,Product_List!$A$2:$C$21,3,FALSE)</f>
        <v>Smartphone</v>
      </c>
      <c r="F100" s="2" t="s">
        <v>786</v>
      </c>
      <c r="G100" s="6" t="str">
        <f>INDEX(Salesperson_List!$B$2:$B$11,MATCH(Sales_Data!F100,Salesperson_List!$A$2:$A$11,0))</f>
        <v>Zahra Melati</v>
      </c>
      <c r="H100" s="2">
        <v>2</v>
      </c>
      <c r="I100" s="5">
        <v>6151944</v>
      </c>
      <c r="J100" s="2" t="s">
        <v>787</v>
      </c>
      <c r="K100" s="36">
        <f t="shared" si="1"/>
        <v>12303888</v>
      </c>
    </row>
    <row r="101" spans="1:11" x14ac:dyDescent="0.25">
      <c r="A101" s="34" t="s">
        <v>106</v>
      </c>
      <c r="B101" s="3">
        <v>45722</v>
      </c>
      <c r="C101" s="2" t="s">
        <v>763</v>
      </c>
      <c r="D101" s="6" t="str">
        <f>VLOOKUP(C101,Product_List!$A$2:$C$21,2,FALSE)</f>
        <v>Dell XPS 13 Plus</v>
      </c>
      <c r="E101" s="6" t="str">
        <f>VLOOKUP(C101,Product_List!$A$2:$C$21,3,FALSE)</f>
        <v>Laptop</v>
      </c>
      <c r="F101" s="2" t="s">
        <v>784</v>
      </c>
      <c r="G101" s="6" t="str">
        <f>INDEX(Salesperson_List!$B$2:$B$11,MATCH(Sales_Data!F101,Salesperson_List!$A$2:$A$11,0))</f>
        <v>Nayla Arunika</v>
      </c>
      <c r="H101" s="2">
        <v>5</v>
      </c>
      <c r="I101" s="5">
        <v>4827308</v>
      </c>
      <c r="J101" s="2" t="s">
        <v>787</v>
      </c>
      <c r="K101" s="36">
        <f t="shared" si="1"/>
        <v>24136540</v>
      </c>
    </row>
    <row r="102" spans="1:11" x14ac:dyDescent="0.25">
      <c r="A102" s="34" t="s">
        <v>107</v>
      </c>
      <c r="B102" s="3">
        <v>45746</v>
      </c>
      <c r="C102" s="2" t="s">
        <v>773</v>
      </c>
      <c r="D102" s="6" t="str">
        <f>VLOOKUP(C102,Product_List!$A$2:$C$21,2,FALSE)</f>
        <v>iPad 10th Gen</v>
      </c>
      <c r="E102" s="6" t="str">
        <f>VLOOKUP(C102,Product_List!$A$2:$C$21,3,FALSE)</f>
        <v>Tablet</v>
      </c>
      <c r="F102" s="2" t="s">
        <v>780</v>
      </c>
      <c r="G102" s="6" t="str">
        <f>INDEX(Salesperson_List!$B$2:$B$11,MATCH(Sales_Data!F102,Salesperson_List!$A$2:$A$11,0))</f>
        <v>Keisha Alverina</v>
      </c>
      <c r="H102" s="2">
        <v>4</v>
      </c>
      <c r="I102" s="5">
        <v>2081420</v>
      </c>
      <c r="J102" s="2" t="s">
        <v>791</v>
      </c>
      <c r="K102" s="36">
        <f t="shared" si="1"/>
        <v>8325680</v>
      </c>
    </row>
    <row r="103" spans="1:11" x14ac:dyDescent="0.25">
      <c r="A103" s="34" t="s">
        <v>108</v>
      </c>
      <c r="B103" s="3">
        <v>45728</v>
      </c>
      <c r="C103" s="2" t="s">
        <v>757</v>
      </c>
      <c r="D103" s="6" t="str">
        <f>VLOOKUP(C103,Product_List!$A$2:$C$21,2,FALSE)</f>
        <v>RAZER Mouse Bungee</v>
      </c>
      <c r="E103" s="6" t="str">
        <f>VLOOKUP(C103,Product_List!$A$2:$C$21,3,FALSE)</f>
        <v>Accessories</v>
      </c>
      <c r="F103" s="2" t="s">
        <v>782</v>
      </c>
      <c r="G103" s="6" t="str">
        <f>INDEX(Salesperson_List!$B$2:$B$11,MATCH(Sales_Data!F103,Salesperson_List!$A$2:$A$11,0))</f>
        <v>Farhan Iskandar</v>
      </c>
      <c r="H103" s="2">
        <v>4</v>
      </c>
      <c r="I103" s="5">
        <v>1286261</v>
      </c>
      <c r="J103" s="2" t="s">
        <v>787</v>
      </c>
      <c r="K103" s="36">
        <f t="shared" si="1"/>
        <v>5145044</v>
      </c>
    </row>
    <row r="104" spans="1:11" x14ac:dyDescent="0.25">
      <c r="A104" s="34" t="s">
        <v>109</v>
      </c>
      <c r="B104" s="3">
        <v>45666</v>
      </c>
      <c r="C104" s="2" t="s">
        <v>769</v>
      </c>
      <c r="D104" s="6" t="str">
        <f>VLOOKUP(C104,Product_List!$A$2:$C$21,2,FALSE)</f>
        <v>Logitech MX Master</v>
      </c>
      <c r="E104" s="6" t="str">
        <f>VLOOKUP(C104,Product_List!$A$2:$C$21,3,FALSE)</f>
        <v>Accessories</v>
      </c>
      <c r="F104" s="2" t="s">
        <v>783</v>
      </c>
      <c r="G104" s="6" t="str">
        <f>INDEX(Salesperson_List!$B$2:$B$11,MATCH(Sales_Data!F104,Salesperson_List!$A$2:$A$11,0))</f>
        <v>Damar Pratama</v>
      </c>
      <c r="H104" s="2">
        <v>3</v>
      </c>
      <c r="I104" s="5">
        <v>3994708</v>
      </c>
      <c r="J104" s="2" t="s">
        <v>791</v>
      </c>
      <c r="K104" s="36">
        <f t="shared" si="1"/>
        <v>11984124</v>
      </c>
    </row>
    <row r="105" spans="1:11" x14ac:dyDescent="0.25">
      <c r="A105" s="34" t="s">
        <v>110</v>
      </c>
      <c r="B105" s="3">
        <v>45745</v>
      </c>
      <c r="C105" s="2" t="s">
        <v>775</v>
      </c>
      <c r="D105" s="6" t="str">
        <f>VLOOKUP(C105,Product_List!$A$2:$C$21,2,FALSE)</f>
        <v>Huawei MatePad</v>
      </c>
      <c r="E105" s="6" t="str">
        <f>VLOOKUP(C105,Product_List!$A$2:$C$21,3,FALSE)</f>
        <v>Tablet</v>
      </c>
      <c r="F105" s="2" t="s">
        <v>778</v>
      </c>
      <c r="G105" s="6" t="str">
        <f>INDEX(Salesperson_List!$B$2:$B$11,MATCH(Sales_Data!F105,Salesperson_List!$A$2:$A$11,0))</f>
        <v>Raka Wijaya</v>
      </c>
      <c r="H105" s="2">
        <v>2</v>
      </c>
      <c r="I105" s="5">
        <v>7452314</v>
      </c>
      <c r="J105" s="2" t="s">
        <v>788</v>
      </c>
      <c r="K105" s="36">
        <f t="shared" si="1"/>
        <v>14904628</v>
      </c>
    </row>
    <row r="106" spans="1:11" x14ac:dyDescent="0.25">
      <c r="A106" s="34" t="s">
        <v>111</v>
      </c>
      <c r="B106" s="3">
        <v>45658</v>
      </c>
      <c r="C106" s="2" t="s">
        <v>767</v>
      </c>
      <c r="D106" s="6" t="str">
        <f>VLOOKUP(C106,Product_List!$A$2:$C$21,2,FALSE)</f>
        <v>Apple MacBook Air M4</v>
      </c>
      <c r="E106" s="6" t="str">
        <f>VLOOKUP(C106,Product_List!$A$2:$C$21,3,FALSE)</f>
        <v>Laptop</v>
      </c>
      <c r="F106" s="2" t="s">
        <v>786</v>
      </c>
      <c r="G106" s="6" t="str">
        <f>INDEX(Salesperson_List!$B$2:$B$11,MATCH(Sales_Data!F106,Salesperson_List!$A$2:$A$11,0))</f>
        <v>Zahra Melati</v>
      </c>
      <c r="H106" s="2">
        <v>5</v>
      </c>
      <c r="I106" s="5">
        <v>3579042</v>
      </c>
      <c r="J106" s="2" t="s">
        <v>791</v>
      </c>
      <c r="K106" s="36">
        <f t="shared" si="1"/>
        <v>17895210</v>
      </c>
    </row>
    <row r="107" spans="1:11" x14ac:dyDescent="0.25">
      <c r="A107" s="34" t="s">
        <v>112</v>
      </c>
      <c r="B107" s="3">
        <v>45665</v>
      </c>
      <c r="C107" s="2" t="s">
        <v>763</v>
      </c>
      <c r="D107" s="6" t="str">
        <f>VLOOKUP(C107,Product_List!$A$2:$C$21,2,FALSE)</f>
        <v>Dell XPS 13 Plus</v>
      </c>
      <c r="E107" s="6" t="str">
        <f>VLOOKUP(C107,Product_List!$A$2:$C$21,3,FALSE)</f>
        <v>Laptop</v>
      </c>
      <c r="F107" s="2" t="s">
        <v>779</v>
      </c>
      <c r="G107" s="6" t="str">
        <f>INDEX(Salesperson_List!$B$2:$B$11,MATCH(Sales_Data!F107,Salesperson_List!$A$2:$A$11,0))</f>
        <v>Salsabila Putri</v>
      </c>
      <c r="H107" s="2">
        <v>5</v>
      </c>
      <c r="I107" s="5">
        <v>7165769</v>
      </c>
      <c r="J107" s="2" t="s">
        <v>790</v>
      </c>
      <c r="K107" s="36">
        <f t="shared" si="1"/>
        <v>35828845</v>
      </c>
    </row>
    <row r="108" spans="1:11" x14ac:dyDescent="0.25">
      <c r="A108" s="34" t="s">
        <v>113</v>
      </c>
      <c r="B108" s="3">
        <v>45745</v>
      </c>
      <c r="C108" s="2" t="s">
        <v>760</v>
      </c>
      <c r="D108" s="6" t="str">
        <f>VLOOKUP(C108,Product_List!$A$2:$C$21,2,FALSE)</f>
        <v>Anker PowerCore</v>
      </c>
      <c r="E108" s="6" t="str">
        <f>VLOOKUP(C108,Product_List!$A$2:$C$21,3,FALSE)</f>
        <v>Accessories</v>
      </c>
      <c r="F108" s="2" t="s">
        <v>783</v>
      </c>
      <c r="G108" s="6" t="str">
        <f>INDEX(Salesperson_List!$B$2:$B$11,MATCH(Sales_Data!F108,Salesperson_List!$A$2:$A$11,0))</f>
        <v>Damar Pratama</v>
      </c>
      <c r="H108" s="2">
        <v>4</v>
      </c>
      <c r="I108" s="5">
        <v>7038655</v>
      </c>
      <c r="J108" s="2" t="s">
        <v>789</v>
      </c>
      <c r="K108" s="36">
        <f t="shared" si="1"/>
        <v>28154620</v>
      </c>
    </row>
    <row r="109" spans="1:11" x14ac:dyDescent="0.25">
      <c r="A109" s="34" t="s">
        <v>114</v>
      </c>
      <c r="B109" s="3">
        <v>45720</v>
      </c>
      <c r="C109" s="2" t="s">
        <v>771</v>
      </c>
      <c r="D109" s="6" t="str">
        <f>VLOOKUP(C109,Product_List!$A$2:$C$21,2,FALSE)</f>
        <v>TP-Link Archer</v>
      </c>
      <c r="E109" s="6" t="str">
        <f>VLOOKUP(C109,Product_List!$A$2:$C$21,3,FALSE)</f>
        <v>Accessories</v>
      </c>
      <c r="F109" s="2" t="s">
        <v>780</v>
      </c>
      <c r="G109" s="6" t="str">
        <f>INDEX(Salesperson_List!$B$2:$B$11,MATCH(Sales_Data!F109,Salesperson_List!$A$2:$A$11,0))</f>
        <v>Keisha Alverina</v>
      </c>
      <c r="H109" s="2">
        <v>2</v>
      </c>
      <c r="I109" s="5">
        <v>9014668</v>
      </c>
      <c r="J109" s="2" t="s">
        <v>788</v>
      </c>
      <c r="K109" s="36">
        <f t="shared" si="1"/>
        <v>18029336</v>
      </c>
    </row>
    <row r="110" spans="1:11" x14ac:dyDescent="0.25">
      <c r="A110" s="34" t="s">
        <v>115</v>
      </c>
      <c r="B110" s="3">
        <v>45668</v>
      </c>
      <c r="C110" s="2" t="s">
        <v>768</v>
      </c>
      <c r="D110" s="6" t="str">
        <f>VLOOKUP(C110,Product_List!$A$2:$C$21,2,FALSE)</f>
        <v>Baseus Charger</v>
      </c>
      <c r="E110" s="6" t="str">
        <f>VLOOKUP(C110,Product_List!$A$2:$C$21,3,FALSE)</f>
        <v>Accessories</v>
      </c>
      <c r="F110" s="2" t="s">
        <v>777</v>
      </c>
      <c r="G110" s="6" t="str">
        <f>INDEX(Salesperson_List!$B$2:$B$11,MATCH(Sales_Data!F110,Salesperson_List!$A$2:$A$11,0))</f>
        <v>Rizky Aditya</v>
      </c>
      <c r="H110" s="2">
        <v>3</v>
      </c>
      <c r="I110" s="5">
        <v>6468633</v>
      </c>
      <c r="J110" s="2" t="s">
        <v>788</v>
      </c>
      <c r="K110" s="36">
        <f t="shared" si="1"/>
        <v>19405899</v>
      </c>
    </row>
    <row r="111" spans="1:11" x14ac:dyDescent="0.25">
      <c r="A111" s="34" t="s">
        <v>116</v>
      </c>
      <c r="B111" s="3">
        <v>45738</v>
      </c>
      <c r="C111" s="2" t="s">
        <v>761</v>
      </c>
      <c r="D111" s="6" t="str">
        <f>VLOOKUP(C111,Product_List!$A$2:$C$21,2,FALSE)</f>
        <v>UGREEN HDMI Cable</v>
      </c>
      <c r="E111" s="6" t="str">
        <f>VLOOKUP(C111,Product_List!$A$2:$C$21,3,FALSE)</f>
        <v>Accessories</v>
      </c>
      <c r="F111" s="2" t="s">
        <v>782</v>
      </c>
      <c r="G111" s="6" t="str">
        <f>INDEX(Salesperson_List!$B$2:$B$11,MATCH(Sales_Data!F111,Salesperson_List!$A$2:$A$11,0))</f>
        <v>Farhan Iskandar</v>
      </c>
      <c r="H111" s="2">
        <v>2</v>
      </c>
      <c r="I111" s="5">
        <v>7398046</v>
      </c>
      <c r="J111" s="2" t="s">
        <v>790</v>
      </c>
      <c r="K111" s="36">
        <f t="shared" si="1"/>
        <v>14796092</v>
      </c>
    </row>
    <row r="112" spans="1:11" x14ac:dyDescent="0.25">
      <c r="A112" s="34" t="s">
        <v>117</v>
      </c>
      <c r="B112" s="3">
        <v>45665</v>
      </c>
      <c r="C112" s="2" t="s">
        <v>768</v>
      </c>
      <c r="D112" s="6" t="str">
        <f>VLOOKUP(C112,Product_List!$A$2:$C$21,2,FALSE)</f>
        <v>Baseus Charger</v>
      </c>
      <c r="E112" s="6" t="str">
        <f>VLOOKUP(C112,Product_List!$A$2:$C$21,3,FALSE)</f>
        <v>Accessories</v>
      </c>
      <c r="F112" s="2" t="s">
        <v>785</v>
      </c>
      <c r="G112" s="6" t="str">
        <f>INDEX(Salesperson_List!$B$2:$B$11,MATCH(Sales_Data!F112,Salesperson_List!$A$2:$A$11,0))</f>
        <v>Aldrian Mahendra</v>
      </c>
      <c r="H112" s="2">
        <v>1</v>
      </c>
      <c r="I112" s="5">
        <v>3577099</v>
      </c>
      <c r="J112" s="2" t="s">
        <v>791</v>
      </c>
      <c r="K112" s="36">
        <f t="shared" si="1"/>
        <v>3577099</v>
      </c>
    </row>
    <row r="113" spans="1:11" x14ac:dyDescent="0.25">
      <c r="A113" s="34" t="s">
        <v>118</v>
      </c>
      <c r="B113" s="3">
        <v>45692</v>
      </c>
      <c r="C113" s="2" t="s">
        <v>758</v>
      </c>
      <c r="D113" s="6" t="str">
        <f>VLOOKUP(C113,Product_List!$A$2:$C$21,2,FALSE)</f>
        <v>Asus ZenBook 14 OLED</v>
      </c>
      <c r="E113" s="6" t="str">
        <f>VLOOKUP(C113,Product_List!$A$2:$C$21,3,FALSE)</f>
        <v>Laptop</v>
      </c>
      <c r="F113" s="2" t="s">
        <v>780</v>
      </c>
      <c r="G113" s="6" t="str">
        <f>INDEX(Salesperson_List!$B$2:$B$11,MATCH(Sales_Data!F113,Salesperson_List!$A$2:$A$11,0))</f>
        <v>Keisha Alverina</v>
      </c>
      <c r="H113" s="2">
        <v>2</v>
      </c>
      <c r="I113" s="5">
        <v>3344180</v>
      </c>
      <c r="J113" s="2" t="s">
        <v>789</v>
      </c>
      <c r="K113" s="36">
        <f t="shared" si="1"/>
        <v>6688360</v>
      </c>
    </row>
    <row r="114" spans="1:11" x14ac:dyDescent="0.25">
      <c r="A114" s="34" t="s">
        <v>119</v>
      </c>
      <c r="B114" s="3">
        <v>45692</v>
      </c>
      <c r="C114" s="2" t="s">
        <v>761</v>
      </c>
      <c r="D114" s="6" t="str">
        <f>VLOOKUP(C114,Product_List!$A$2:$C$21,2,FALSE)</f>
        <v>UGREEN HDMI Cable</v>
      </c>
      <c r="E114" s="6" t="str">
        <f>VLOOKUP(C114,Product_List!$A$2:$C$21,3,FALSE)</f>
        <v>Accessories</v>
      </c>
      <c r="F114" s="2" t="s">
        <v>780</v>
      </c>
      <c r="G114" s="6" t="str">
        <f>INDEX(Salesperson_List!$B$2:$B$11,MATCH(Sales_Data!F114,Salesperson_List!$A$2:$A$11,0))</f>
        <v>Keisha Alverina</v>
      </c>
      <c r="H114" s="2">
        <v>1</v>
      </c>
      <c r="I114" s="5">
        <v>7258699</v>
      </c>
      <c r="J114" s="2" t="s">
        <v>791</v>
      </c>
      <c r="K114" s="36">
        <f t="shared" si="1"/>
        <v>7258699</v>
      </c>
    </row>
    <row r="115" spans="1:11" x14ac:dyDescent="0.25">
      <c r="A115" s="34" t="s">
        <v>120</v>
      </c>
      <c r="B115" s="3">
        <v>45690</v>
      </c>
      <c r="C115" s="2" t="s">
        <v>773</v>
      </c>
      <c r="D115" s="6" t="str">
        <f>VLOOKUP(C115,Product_List!$A$2:$C$21,2,FALSE)</f>
        <v>iPad 10th Gen</v>
      </c>
      <c r="E115" s="6" t="str">
        <f>VLOOKUP(C115,Product_List!$A$2:$C$21,3,FALSE)</f>
        <v>Tablet</v>
      </c>
      <c r="F115" s="2" t="s">
        <v>777</v>
      </c>
      <c r="G115" s="6" t="str">
        <f>INDEX(Salesperson_List!$B$2:$B$11,MATCH(Sales_Data!F115,Salesperson_List!$A$2:$A$11,0))</f>
        <v>Rizky Aditya</v>
      </c>
      <c r="H115" s="2">
        <v>1</v>
      </c>
      <c r="I115" s="5">
        <v>8483939</v>
      </c>
      <c r="J115" s="2" t="s">
        <v>787</v>
      </c>
      <c r="K115" s="36">
        <f t="shared" si="1"/>
        <v>8483939</v>
      </c>
    </row>
    <row r="116" spans="1:11" x14ac:dyDescent="0.25">
      <c r="A116" s="34" t="s">
        <v>121</v>
      </c>
      <c r="B116" s="3">
        <v>45662</v>
      </c>
      <c r="C116" s="2" t="s">
        <v>770</v>
      </c>
      <c r="D116" s="6" t="str">
        <f>VLOOKUP(C116,Product_List!$A$2:$C$21,2,FALSE)</f>
        <v>Samsung A55</v>
      </c>
      <c r="E116" s="6" t="str">
        <f>VLOOKUP(C116,Product_List!$A$2:$C$21,3,FALSE)</f>
        <v>Smartphone</v>
      </c>
      <c r="F116" s="2" t="s">
        <v>781</v>
      </c>
      <c r="G116" s="6" t="str">
        <f>INDEX(Salesperson_List!$B$2:$B$11,MATCH(Sales_Data!F116,Salesperson_List!$A$2:$A$11,0))</f>
        <v>Tasya Anindira</v>
      </c>
      <c r="H116" s="2">
        <v>3</v>
      </c>
      <c r="I116" s="5">
        <v>5566112</v>
      </c>
      <c r="J116" s="2" t="s">
        <v>791</v>
      </c>
      <c r="K116" s="36">
        <f t="shared" si="1"/>
        <v>16698336</v>
      </c>
    </row>
    <row r="117" spans="1:11" x14ac:dyDescent="0.25">
      <c r="A117" s="34" t="s">
        <v>122</v>
      </c>
      <c r="B117" s="3">
        <v>45698</v>
      </c>
      <c r="C117" s="2" t="s">
        <v>772</v>
      </c>
      <c r="D117" s="6" t="str">
        <f>VLOOKUP(C117,Product_List!$A$2:$C$21,2,FALSE)</f>
        <v>iPhone 13</v>
      </c>
      <c r="E117" s="6" t="str">
        <f>VLOOKUP(C117,Product_List!$A$2:$C$21,3,FALSE)</f>
        <v>Smartphone</v>
      </c>
      <c r="F117" s="2" t="s">
        <v>777</v>
      </c>
      <c r="G117" s="6" t="str">
        <f>INDEX(Salesperson_List!$B$2:$B$11,MATCH(Sales_Data!F117,Salesperson_List!$A$2:$A$11,0))</f>
        <v>Rizky Aditya</v>
      </c>
      <c r="H117" s="2">
        <v>4</v>
      </c>
      <c r="I117" s="5">
        <v>4593886</v>
      </c>
      <c r="J117" s="2" t="s">
        <v>788</v>
      </c>
      <c r="K117" s="36">
        <f t="shared" si="1"/>
        <v>18375544</v>
      </c>
    </row>
    <row r="118" spans="1:11" x14ac:dyDescent="0.25">
      <c r="A118" s="34" t="s">
        <v>123</v>
      </c>
      <c r="B118" s="3">
        <v>45685</v>
      </c>
      <c r="C118" s="2" t="s">
        <v>771</v>
      </c>
      <c r="D118" s="6" t="str">
        <f>VLOOKUP(C118,Product_List!$A$2:$C$21,2,FALSE)</f>
        <v>TP-Link Archer</v>
      </c>
      <c r="E118" s="6" t="str">
        <f>VLOOKUP(C118,Product_List!$A$2:$C$21,3,FALSE)</f>
        <v>Accessories</v>
      </c>
      <c r="F118" s="2" t="s">
        <v>781</v>
      </c>
      <c r="G118" s="6" t="str">
        <f>INDEX(Salesperson_List!$B$2:$B$11,MATCH(Sales_Data!F118,Salesperson_List!$A$2:$A$11,0))</f>
        <v>Tasya Anindira</v>
      </c>
      <c r="H118" s="2">
        <v>2</v>
      </c>
      <c r="I118" s="5">
        <v>9450668</v>
      </c>
      <c r="J118" s="2" t="s">
        <v>789</v>
      </c>
      <c r="K118" s="36">
        <f t="shared" si="1"/>
        <v>18901336</v>
      </c>
    </row>
    <row r="119" spans="1:11" x14ac:dyDescent="0.25">
      <c r="A119" s="34" t="s">
        <v>124</v>
      </c>
      <c r="B119" s="3">
        <v>45664</v>
      </c>
      <c r="C119" s="2" t="s">
        <v>775</v>
      </c>
      <c r="D119" s="6" t="str">
        <f>VLOOKUP(C119,Product_List!$A$2:$C$21,2,FALSE)</f>
        <v>Huawei MatePad</v>
      </c>
      <c r="E119" s="6" t="str">
        <f>VLOOKUP(C119,Product_List!$A$2:$C$21,3,FALSE)</f>
        <v>Tablet</v>
      </c>
      <c r="F119" s="2" t="s">
        <v>781</v>
      </c>
      <c r="G119" s="6" t="str">
        <f>INDEX(Salesperson_List!$B$2:$B$11,MATCH(Sales_Data!F119,Salesperson_List!$A$2:$A$11,0))</f>
        <v>Tasya Anindira</v>
      </c>
      <c r="H119" s="2">
        <v>1</v>
      </c>
      <c r="I119" s="5">
        <v>5801358</v>
      </c>
      <c r="J119" s="2" t="s">
        <v>791</v>
      </c>
      <c r="K119" s="36">
        <f t="shared" si="1"/>
        <v>5801358</v>
      </c>
    </row>
    <row r="120" spans="1:11" x14ac:dyDescent="0.25">
      <c r="A120" s="34" t="s">
        <v>125</v>
      </c>
      <c r="B120" s="3">
        <v>45730</v>
      </c>
      <c r="C120" s="2" t="s">
        <v>776</v>
      </c>
      <c r="D120" s="6" t="str">
        <f>VLOOKUP(C120,Product_List!$A$2:$C$21,2,FALSE)</f>
        <v>Lenovo Legion Pro 7i (Gen 9)</v>
      </c>
      <c r="E120" s="6" t="str">
        <f>VLOOKUP(C120,Product_List!$A$2:$C$21,3,FALSE)</f>
        <v>Laptop</v>
      </c>
      <c r="F120" s="2" t="s">
        <v>778</v>
      </c>
      <c r="G120" s="6" t="str">
        <f>INDEX(Salesperson_List!$B$2:$B$11,MATCH(Sales_Data!F120,Salesperson_List!$A$2:$A$11,0))</f>
        <v>Raka Wijaya</v>
      </c>
      <c r="H120" s="2">
        <v>2</v>
      </c>
      <c r="I120" s="5">
        <v>2006145</v>
      </c>
      <c r="J120" s="2" t="s">
        <v>789</v>
      </c>
      <c r="K120" s="36">
        <f t="shared" si="1"/>
        <v>4012290</v>
      </c>
    </row>
    <row r="121" spans="1:11" x14ac:dyDescent="0.25">
      <c r="A121" s="34" t="s">
        <v>126</v>
      </c>
      <c r="B121" s="3">
        <v>45729</v>
      </c>
      <c r="C121" s="2" t="s">
        <v>773</v>
      </c>
      <c r="D121" s="6" t="str">
        <f>VLOOKUP(C121,Product_List!$A$2:$C$21,2,FALSE)</f>
        <v>iPad 10th Gen</v>
      </c>
      <c r="E121" s="6" t="str">
        <f>VLOOKUP(C121,Product_List!$A$2:$C$21,3,FALSE)</f>
        <v>Tablet</v>
      </c>
      <c r="F121" s="2" t="s">
        <v>778</v>
      </c>
      <c r="G121" s="6" t="str">
        <f>INDEX(Salesperson_List!$B$2:$B$11,MATCH(Sales_Data!F121,Salesperson_List!$A$2:$A$11,0))</f>
        <v>Raka Wijaya</v>
      </c>
      <c r="H121" s="2">
        <v>4</v>
      </c>
      <c r="I121" s="5">
        <v>3148202</v>
      </c>
      <c r="J121" s="2" t="s">
        <v>789</v>
      </c>
      <c r="K121" s="36">
        <f t="shared" si="1"/>
        <v>12592808</v>
      </c>
    </row>
    <row r="122" spans="1:11" x14ac:dyDescent="0.25">
      <c r="A122" s="34" t="s">
        <v>127</v>
      </c>
      <c r="B122" s="3">
        <v>45669</v>
      </c>
      <c r="C122" s="2" t="s">
        <v>757</v>
      </c>
      <c r="D122" s="6" t="str">
        <f>VLOOKUP(C122,Product_List!$A$2:$C$21,2,FALSE)</f>
        <v>RAZER Mouse Bungee</v>
      </c>
      <c r="E122" s="6" t="str">
        <f>VLOOKUP(C122,Product_List!$A$2:$C$21,3,FALSE)</f>
        <v>Accessories</v>
      </c>
      <c r="F122" s="2" t="s">
        <v>784</v>
      </c>
      <c r="G122" s="6" t="str">
        <f>INDEX(Salesperson_List!$B$2:$B$11,MATCH(Sales_Data!F122,Salesperson_List!$A$2:$A$11,0))</f>
        <v>Nayla Arunika</v>
      </c>
      <c r="H122" s="2">
        <v>4</v>
      </c>
      <c r="I122" s="5">
        <v>1692931</v>
      </c>
      <c r="J122" s="2" t="s">
        <v>787</v>
      </c>
      <c r="K122" s="36">
        <f t="shared" si="1"/>
        <v>6771724</v>
      </c>
    </row>
    <row r="123" spans="1:11" x14ac:dyDescent="0.25">
      <c r="A123" s="34" t="s">
        <v>128</v>
      </c>
      <c r="B123" s="3">
        <v>45691</v>
      </c>
      <c r="C123" s="2" t="s">
        <v>763</v>
      </c>
      <c r="D123" s="6" t="str">
        <f>VLOOKUP(C123,Product_List!$A$2:$C$21,2,FALSE)</f>
        <v>Dell XPS 13 Plus</v>
      </c>
      <c r="E123" s="6" t="str">
        <f>VLOOKUP(C123,Product_List!$A$2:$C$21,3,FALSE)</f>
        <v>Laptop</v>
      </c>
      <c r="F123" s="2" t="s">
        <v>786</v>
      </c>
      <c r="G123" s="6" t="str">
        <f>INDEX(Salesperson_List!$B$2:$B$11,MATCH(Sales_Data!F123,Salesperson_List!$A$2:$A$11,0))</f>
        <v>Zahra Melati</v>
      </c>
      <c r="H123" s="2">
        <v>5</v>
      </c>
      <c r="I123" s="5">
        <v>5389084</v>
      </c>
      <c r="J123" s="2" t="s">
        <v>787</v>
      </c>
      <c r="K123" s="36">
        <f t="shared" si="1"/>
        <v>26945420</v>
      </c>
    </row>
    <row r="124" spans="1:11" x14ac:dyDescent="0.25">
      <c r="A124" s="34" t="s">
        <v>129</v>
      </c>
      <c r="B124" s="3">
        <v>45690</v>
      </c>
      <c r="C124" s="2" t="s">
        <v>772</v>
      </c>
      <c r="D124" s="6" t="str">
        <f>VLOOKUP(C124,Product_List!$A$2:$C$21,2,FALSE)</f>
        <v>iPhone 13</v>
      </c>
      <c r="E124" s="6" t="str">
        <f>VLOOKUP(C124,Product_List!$A$2:$C$21,3,FALSE)</f>
        <v>Smartphone</v>
      </c>
      <c r="F124" s="2" t="s">
        <v>786</v>
      </c>
      <c r="G124" s="6" t="str">
        <f>INDEX(Salesperson_List!$B$2:$B$11,MATCH(Sales_Data!F124,Salesperson_List!$A$2:$A$11,0))</f>
        <v>Zahra Melati</v>
      </c>
      <c r="H124" s="2">
        <v>4</v>
      </c>
      <c r="I124" s="5">
        <v>7633456</v>
      </c>
      <c r="J124" s="2" t="s">
        <v>788</v>
      </c>
      <c r="K124" s="36">
        <f t="shared" si="1"/>
        <v>30533824</v>
      </c>
    </row>
    <row r="125" spans="1:11" x14ac:dyDescent="0.25">
      <c r="A125" s="34" t="s">
        <v>130</v>
      </c>
      <c r="B125" s="3">
        <v>45705</v>
      </c>
      <c r="C125" s="2" t="s">
        <v>763</v>
      </c>
      <c r="D125" s="6" t="str">
        <f>VLOOKUP(C125,Product_List!$A$2:$C$21,2,FALSE)</f>
        <v>Dell XPS 13 Plus</v>
      </c>
      <c r="E125" s="6" t="str">
        <f>VLOOKUP(C125,Product_List!$A$2:$C$21,3,FALSE)</f>
        <v>Laptop</v>
      </c>
      <c r="F125" s="2" t="s">
        <v>785</v>
      </c>
      <c r="G125" s="6" t="str">
        <f>INDEX(Salesperson_List!$B$2:$B$11,MATCH(Sales_Data!F125,Salesperson_List!$A$2:$A$11,0))</f>
        <v>Aldrian Mahendra</v>
      </c>
      <c r="H125" s="2">
        <v>3</v>
      </c>
      <c r="I125" s="5">
        <v>1371522</v>
      </c>
      <c r="J125" s="2" t="s">
        <v>790</v>
      </c>
      <c r="K125" s="36">
        <f t="shared" si="1"/>
        <v>4114566</v>
      </c>
    </row>
    <row r="126" spans="1:11" x14ac:dyDescent="0.25">
      <c r="A126" s="34" t="s">
        <v>131</v>
      </c>
      <c r="B126" s="3">
        <v>45680</v>
      </c>
      <c r="C126" s="2" t="s">
        <v>765</v>
      </c>
      <c r="D126" s="6" t="str">
        <f>VLOOKUP(C126,Product_List!$A$2:$C$21,2,FALSE)</f>
        <v>HP Spectre x360 14</v>
      </c>
      <c r="E126" s="6" t="str">
        <f>VLOOKUP(C126,Product_List!$A$2:$C$21,3,FALSE)</f>
        <v>Laptop</v>
      </c>
      <c r="F126" s="2" t="s">
        <v>786</v>
      </c>
      <c r="G126" s="6" t="str">
        <f>INDEX(Salesperson_List!$B$2:$B$11,MATCH(Sales_Data!F126,Salesperson_List!$A$2:$A$11,0))</f>
        <v>Zahra Melati</v>
      </c>
      <c r="H126" s="2">
        <v>1</v>
      </c>
      <c r="I126" s="5">
        <v>6549531</v>
      </c>
      <c r="J126" s="2" t="s">
        <v>789</v>
      </c>
      <c r="K126" s="36">
        <f t="shared" si="1"/>
        <v>6549531</v>
      </c>
    </row>
    <row r="127" spans="1:11" x14ac:dyDescent="0.25">
      <c r="A127" s="34" t="s">
        <v>132</v>
      </c>
      <c r="B127" s="3">
        <v>45719</v>
      </c>
      <c r="C127" s="2" t="s">
        <v>763</v>
      </c>
      <c r="D127" s="6" t="str">
        <f>VLOOKUP(C127,Product_List!$A$2:$C$21,2,FALSE)</f>
        <v>Dell XPS 13 Plus</v>
      </c>
      <c r="E127" s="6" t="str">
        <f>VLOOKUP(C127,Product_List!$A$2:$C$21,3,FALSE)</f>
        <v>Laptop</v>
      </c>
      <c r="F127" s="2" t="s">
        <v>778</v>
      </c>
      <c r="G127" s="6" t="str">
        <f>INDEX(Salesperson_List!$B$2:$B$11,MATCH(Sales_Data!F127,Salesperson_List!$A$2:$A$11,0))</f>
        <v>Raka Wijaya</v>
      </c>
      <c r="H127" s="2">
        <v>5</v>
      </c>
      <c r="I127" s="5">
        <v>7390709</v>
      </c>
      <c r="J127" s="2" t="s">
        <v>790</v>
      </c>
      <c r="K127" s="36">
        <f t="shared" si="1"/>
        <v>36953545</v>
      </c>
    </row>
    <row r="128" spans="1:11" x14ac:dyDescent="0.25">
      <c r="A128" s="34" t="s">
        <v>133</v>
      </c>
      <c r="B128" s="3">
        <v>45745</v>
      </c>
      <c r="C128" s="2" t="s">
        <v>774</v>
      </c>
      <c r="D128" s="6" t="str">
        <f>VLOOKUP(C128,Product_List!$A$2:$C$21,2,FALSE)</f>
        <v>Realme C35</v>
      </c>
      <c r="E128" s="6" t="str">
        <f>VLOOKUP(C128,Product_List!$A$2:$C$21,3,FALSE)</f>
        <v>Smartphone</v>
      </c>
      <c r="F128" s="2" t="s">
        <v>784</v>
      </c>
      <c r="G128" s="6" t="str">
        <f>INDEX(Salesperson_List!$B$2:$B$11,MATCH(Sales_Data!F128,Salesperson_List!$A$2:$A$11,0))</f>
        <v>Nayla Arunika</v>
      </c>
      <c r="H128" s="2">
        <v>3</v>
      </c>
      <c r="I128" s="5">
        <v>2681906</v>
      </c>
      <c r="J128" s="2" t="s">
        <v>788</v>
      </c>
      <c r="K128" s="36">
        <f t="shared" si="1"/>
        <v>8045718</v>
      </c>
    </row>
    <row r="129" spans="1:11" x14ac:dyDescent="0.25">
      <c r="A129" s="34" t="s">
        <v>134</v>
      </c>
      <c r="B129" s="3">
        <v>45694</v>
      </c>
      <c r="C129" s="2" t="s">
        <v>774</v>
      </c>
      <c r="D129" s="6" t="str">
        <f>VLOOKUP(C129,Product_List!$A$2:$C$21,2,FALSE)</f>
        <v>Realme C35</v>
      </c>
      <c r="E129" s="6" t="str">
        <f>VLOOKUP(C129,Product_List!$A$2:$C$21,3,FALSE)</f>
        <v>Smartphone</v>
      </c>
      <c r="F129" s="2" t="s">
        <v>784</v>
      </c>
      <c r="G129" s="6" t="str">
        <f>INDEX(Salesperson_List!$B$2:$B$11,MATCH(Sales_Data!F129,Salesperson_List!$A$2:$A$11,0))</f>
        <v>Nayla Arunika</v>
      </c>
      <c r="H129" s="2">
        <v>2</v>
      </c>
      <c r="I129" s="5">
        <v>9490884</v>
      </c>
      <c r="J129" s="2" t="s">
        <v>789</v>
      </c>
      <c r="K129" s="36">
        <f t="shared" si="1"/>
        <v>18981768</v>
      </c>
    </row>
    <row r="130" spans="1:11" x14ac:dyDescent="0.25">
      <c r="A130" s="34" t="s">
        <v>135</v>
      </c>
      <c r="B130" s="3">
        <v>45701</v>
      </c>
      <c r="C130" s="2" t="s">
        <v>761</v>
      </c>
      <c r="D130" s="6" t="str">
        <f>VLOOKUP(C130,Product_List!$A$2:$C$21,2,FALSE)</f>
        <v>UGREEN HDMI Cable</v>
      </c>
      <c r="E130" s="6" t="str">
        <f>VLOOKUP(C130,Product_List!$A$2:$C$21,3,FALSE)</f>
        <v>Accessories</v>
      </c>
      <c r="F130" s="2" t="s">
        <v>781</v>
      </c>
      <c r="G130" s="6" t="str">
        <f>INDEX(Salesperson_List!$B$2:$B$11,MATCH(Sales_Data!F130,Salesperson_List!$A$2:$A$11,0))</f>
        <v>Tasya Anindira</v>
      </c>
      <c r="H130" s="2">
        <v>1</v>
      </c>
      <c r="I130" s="5">
        <v>2000134</v>
      </c>
      <c r="J130" s="2" t="s">
        <v>789</v>
      </c>
      <c r="K130" s="36">
        <f t="shared" si="1"/>
        <v>2000134</v>
      </c>
    </row>
    <row r="131" spans="1:11" x14ac:dyDescent="0.25">
      <c r="A131" s="34" t="s">
        <v>136</v>
      </c>
      <c r="B131" s="3">
        <v>45743</v>
      </c>
      <c r="C131" s="2" t="s">
        <v>758</v>
      </c>
      <c r="D131" s="6" t="str">
        <f>VLOOKUP(C131,Product_List!$A$2:$C$21,2,FALSE)</f>
        <v>Asus ZenBook 14 OLED</v>
      </c>
      <c r="E131" s="6" t="str">
        <f>VLOOKUP(C131,Product_List!$A$2:$C$21,3,FALSE)</f>
        <v>Laptop</v>
      </c>
      <c r="F131" s="2" t="s">
        <v>777</v>
      </c>
      <c r="G131" s="6" t="str">
        <f>INDEX(Salesperson_List!$B$2:$B$11,MATCH(Sales_Data!F131,Salesperson_List!$A$2:$A$11,0))</f>
        <v>Rizky Aditya</v>
      </c>
      <c r="H131" s="2">
        <v>4</v>
      </c>
      <c r="I131" s="5">
        <v>3104884</v>
      </c>
      <c r="J131" s="2" t="s">
        <v>790</v>
      </c>
      <c r="K131" s="36">
        <f t="shared" ref="K131:K194" si="2">H131*I131</f>
        <v>12419536</v>
      </c>
    </row>
    <row r="132" spans="1:11" x14ac:dyDescent="0.25">
      <c r="A132" s="34" t="s">
        <v>137</v>
      </c>
      <c r="B132" s="3">
        <v>45692</v>
      </c>
      <c r="C132" s="2" t="s">
        <v>767</v>
      </c>
      <c r="D132" s="6" t="str">
        <f>VLOOKUP(C132,Product_List!$A$2:$C$21,2,FALSE)</f>
        <v>Apple MacBook Air M4</v>
      </c>
      <c r="E132" s="6" t="str">
        <f>VLOOKUP(C132,Product_List!$A$2:$C$21,3,FALSE)</f>
        <v>Laptop</v>
      </c>
      <c r="F132" s="2" t="s">
        <v>785</v>
      </c>
      <c r="G132" s="6" t="str">
        <f>INDEX(Salesperson_List!$B$2:$B$11,MATCH(Sales_Data!F132,Salesperson_List!$A$2:$A$11,0))</f>
        <v>Aldrian Mahendra</v>
      </c>
      <c r="H132" s="2">
        <v>1</v>
      </c>
      <c r="I132" s="5">
        <v>2205243</v>
      </c>
      <c r="J132" s="2" t="s">
        <v>791</v>
      </c>
      <c r="K132" s="36">
        <f t="shared" si="2"/>
        <v>2205243</v>
      </c>
    </row>
    <row r="133" spans="1:11" x14ac:dyDescent="0.25">
      <c r="A133" s="34" t="s">
        <v>138</v>
      </c>
      <c r="B133" s="3">
        <v>45722</v>
      </c>
      <c r="C133" s="2" t="s">
        <v>771</v>
      </c>
      <c r="D133" s="6" t="str">
        <f>VLOOKUP(C133,Product_List!$A$2:$C$21,2,FALSE)</f>
        <v>TP-Link Archer</v>
      </c>
      <c r="E133" s="6" t="str">
        <f>VLOOKUP(C133,Product_List!$A$2:$C$21,3,FALSE)</f>
        <v>Accessories</v>
      </c>
      <c r="F133" s="2" t="s">
        <v>781</v>
      </c>
      <c r="G133" s="6" t="str">
        <f>INDEX(Salesperson_List!$B$2:$B$11,MATCH(Sales_Data!F133,Salesperson_List!$A$2:$A$11,0))</f>
        <v>Tasya Anindira</v>
      </c>
      <c r="H133" s="2">
        <v>2</v>
      </c>
      <c r="I133" s="5">
        <v>4774692</v>
      </c>
      <c r="J133" s="2" t="s">
        <v>787</v>
      </c>
      <c r="K133" s="36">
        <f t="shared" si="2"/>
        <v>9549384</v>
      </c>
    </row>
    <row r="134" spans="1:11" x14ac:dyDescent="0.25">
      <c r="A134" s="34" t="s">
        <v>139</v>
      </c>
      <c r="B134" s="3">
        <v>45704</v>
      </c>
      <c r="C134" s="2" t="s">
        <v>776</v>
      </c>
      <c r="D134" s="6" t="str">
        <f>VLOOKUP(C134,Product_List!$A$2:$C$21,2,FALSE)</f>
        <v>Lenovo Legion Pro 7i (Gen 9)</v>
      </c>
      <c r="E134" s="6" t="str">
        <f>VLOOKUP(C134,Product_List!$A$2:$C$21,3,FALSE)</f>
        <v>Laptop</v>
      </c>
      <c r="F134" s="2" t="s">
        <v>777</v>
      </c>
      <c r="G134" s="6" t="str">
        <f>INDEX(Salesperson_List!$B$2:$B$11,MATCH(Sales_Data!F134,Salesperson_List!$A$2:$A$11,0))</f>
        <v>Rizky Aditya</v>
      </c>
      <c r="H134" s="2">
        <v>5</v>
      </c>
      <c r="I134" s="5">
        <v>739779</v>
      </c>
      <c r="J134" s="2" t="s">
        <v>791</v>
      </c>
      <c r="K134" s="36">
        <f t="shared" si="2"/>
        <v>3698895</v>
      </c>
    </row>
    <row r="135" spans="1:11" x14ac:dyDescent="0.25">
      <c r="A135" s="34" t="s">
        <v>140</v>
      </c>
      <c r="B135" s="3">
        <v>45735</v>
      </c>
      <c r="C135" s="2" t="s">
        <v>760</v>
      </c>
      <c r="D135" s="6" t="str">
        <f>VLOOKUP(C135,Product_List!$A$2:$C$21,2,FALSE)</f>
        <v>Anker PowerCore</v>
      </c>
      <c r="E135" s="6" t="str">
        <f>VLOOKUP(C135,Product_List!$A$2:$C$21,3,FALSE)</f>
        <v>Accessories</v>
      </c>
      <c r="F135" s="2" t="s">
        <v>786</v>
      </c>
      <c r="G135" s="6" t="str">
        <f>INDEX(Salesperson_List!$B$2:$B$11,MATCH(Sales_Data!F135,Salesperson_List!$A$2:$A$11,0))</f>
        <v>Zahra Melati</v>
      </c>
      <c r="H135" s="2">
        <v>5</v>
      </c>
      <c r="I135" s="5">
        <v>3475605</v>
      </c>
      <c r="J135" s="2" t="s">
        <v>790</v>
      </c>
      <c r="K135" s="36">
        <f t="shared" si="2"/>
        <v>17378025</v>
      </c>
    </row>
    <row r="136" spans="1:11" x14ac:dyDescent="0.25">
      <c r="A136" s="34" t="s">
        <v>141</v>
      </c>
      <c r="B136" s="3">
        <v>45660</v>
      </c>
      <c r="C136" s="2" t="s">
        <v>769</v>
      </c>
      <c r="D136" s="6" t="str">
        <f>VLOOKUP(C136,Product_List!$A$2:$C$21,2,FALSE)</f>
        <v>Logitech MX Master</v>
      </c>
      <c r="E136" s="6" t="str">
        <f>VLOOKUP(C136,Product_List!$A$2:$C$21,3,FALSE)</f>
        <v>Accessories</v>
      </c>
      <c r="F136" s="2" t="s">
        <v>781</v>
      </c>
      <c r="G136" s="6" t="str">
        <f>INDEX(Salesperson_List!$B$2:$B$11,MATCH(Sales_Data!F136,Salesperson_List!$A$2:$A$11,0))</f>
        <v>Tasya Anindira</v>
      </c>
      <c r="H136" s="2">
        <v>5</v>
      </c>
      <c r="I136" s="5">
        <v>5599154</v>
      </c>
      <c r="J136" s="2" t="s">
        <v>787</v>
      </c>
      <c r="K136" s="36">
        <f t="shared" si="2"/>
        <v>27995770</v>
      </c>
    </row>
    <row r="137" spans="1:11" x14ac:dyDescent="0.25">
      <c r="A137" s="34" t="s">
        <v>142</v>
      </c>
      <c r="B137" s="3">
        <v>45658</v>
      </c>
      <c r="C137" s="2" t="s">
        <v>770</v>
      </c>
      <c r="D137" s="6" t="str">
        <f>VLOOKUP(C137,Product_List!$A$2:$C$21,2,FALSE)</f>
        <v>Samsung A55</v>
      </c>
      <c r="E137" s="6" t="str">
        <f>VLOOKUP(C137,Product_List!$A$2:$C$21,3,FALSE)</f>
        <v>Smartphone</v>
      </c>
      <c r="F137" s="2" t="s">
        <v>783</v>
      </c>
      <c r="G137" s="6" t="str">
        <f>INDEX(Salesperson_List!$B$2:$B$11,MATCH(Sales_Data!F137,Salesperson_List!$A$2:$A$11,0))</f>
        <v>Damar Pratama</v>
      </c>
      <c r="H137" s="2">
        <v>4</v>
      </c>
      <c r="I137" s="5">
        <v>6789249</v>
      </c>
      <c r="J137" s="2" t="s">
        <v>791</v>
      </c>
      <c r="K137" s="36">
        <f t="shared" si="2"/>
        <v>27156996</v>
      </c>
    </row>
    <row r="138" spans="1:11" x14ac:dyDescent="0.25">
      <c r="A138" s="34" t="s">
        <v>143</v>
      </c>
      <c r="B138" s="3">
        <v>45662</v>
      </c>
      <c r="C138" s="2" t="s">
        <v>765</v>
      </c>
      <c r="D138" s="6" t="str">
        <f>VLOOKUP(C138,Product_List!$A$2:$C$21,2,FALSE)</f>
        <v>HP Spectre x360 14</v>
      </c>
      <c r="E138" s="6" t="str">
        <f>VLOOKUP(C138,Product_List!$A$2:$C$21,3,FALSE)</f>
        <v>Laptop</v>
      </c>
      <c r="F138" s="2" t="s">
        <v>786</v>
      </c>
      <c r="G138" s="6" t="str">
        <f>INDEX(Salesperson_List!$B$2:$B$11,MATCH(Sales_Data!F138,Salesperson_List!$A$2:$A$11,0))</f>
        <v>Zahra Melati</v>
      </c>
      <c r="H138" s="2">
        <v>3</v>
      </c>
      <c r="I138" s="5">
        <v>8652885</v>
      </c>
      <c r="J138" s="2" t="s">
        <v>787</v>
      </c>
      <c r="K138" s="36">
        <f t="shared" si="2"/>
        <v>25958655</v>
      </c>
    </row>
    <row r="139" spans="1:11" x14ac:dyDescent="0.25">
      <c r="A139" s="34" t="s">
        <v>144</v>
      </c>
      <c r="B139" s="3">
        <v>45747</v>
      </c>
      <c r="C139" s="2" t="s">
        <v>773</v>
      </c>
      <c r="D139" s="6" t="str">
        <f>VLOOKUP(C139,Product_List!$A$2:$C$21,2,FALSE)</f>
        <v>iPad 10th Gen</v>
      </c>
      <c r="E139" s="6" t="str">
        <f>VLOOKUP(C139,Product_List!$A$2:$C$21,3,FALSE)</f>
        <v>Tablet</v>
      </c>
      <c r="F139" s="2" t="s">
        <v>777</v>
      </c>
      <c r="G139" s="6" t="str">
        <f>INDEX(Salesperson_List!$B$2:$B$11,MATCH(Sales_Data!F139,Salesperson_List!$A$2:$A$11,0))</f>
        <v>Rizky Aditya</v>
      </c>
      <c r="H139" s="2">
        <v>3</v>
      </c>
      <c r="I139" s="5">
        <v>9676748</v>
      </c>
      <c r="J139" s="2" t="s">
        <v>789</v>
      </c>
      <c r="K139" s="36">
        <f t="shared" si="2"/>
        <v>29030244</v>
      </c>
    </row>
    <row r="140" spans="1:11" x14ac:dyDescent="0.25">
      <c r="A140" s="34" t="s">
        <v>145</v>
      </c>
      <c r="B140" s="3">
        <v>45671</v>
      </c>
      <c r="C140" s="2" t="s">
        <v>769</v>
      </c>
      <c r="D140" s="6" t="str">
        <f>VLOOKUP(C140,Product_List!$A$2:$C$21,2,FALSE)</f>
        <v>Logitech MX Master</v>
      </c>
      <c r="E140" s="6" t="str">
        <f>VLOOKUP(C140,Product_List!$A$2:$C$21,3,FALSE)</f>
        <v>Accessories</v>
      </c>
      <c r="F140" s="2" t="s">
        <v>785</v>
      </c>
      <c r="G140" s="6" t="str">
        <f>INDEX(Salesperson_List!$B$2:$B$11,MATCH(Sales_Data!F140,Salesperson_List!$A$2:$A$11,0))</f>
        <v>Aldrian Mahendra</v>
      </c>
      <c r="H140" s="2">
        <v>1</v>
      </c>
      <c r="I140" s="5">
        <v>6664014</v>
      </c>
      <c r="J140" s="2" t="s">
        <v>791</v>
      </c>
      <c r="K140" s="36">
        <f t="shared" si="2"/>
        <v>6664014</v>
      </c>
    </row>
    <row r="141" spans="1:11" x14ac:dyDescent="0.25">
      <c r="A141" s="34" t="s">
        <v>146</v>
      </c>
      <c r="B141" s="3">
        <v>45684</v>
      </c>
      <c r="C141" s="2" t="s">
        <v>760</v>
      </c>
      <c r="D141" s="6" t="str">
        <f>VLOOKUP(C141,Product_List!$A$2:$C$21,2,FALSE)</f>
        <v>Anker PowerCore</v>
      </c>
      <c r="E141" s="6" t="str">
        <f>VLOOKUP(C141,Product_List!$A$2:$C$21,3,FALSE)</f>
        <v>Accessories</v>
      </c>
      <c r="F141" s="2" t="s">
        <v>777</v>
      </c>
      <c r="G141" s="6" t="str">
        <f>INDEX(Salesperson_List!$B$2:$B$11,MATCH(Sales_Data!F141,Salesperson_List!$A$2:$A$11,0))</f>
        <v>Rizky Aditya</v>
      </c>
      <c r="H141" s="2">
        <v>4</v>
      </c>
      <c r="I141" s="5">
        <v>7999412</v>
      </c>
      <c r="J141" s="2" t="s">
        <v>787</v>
      </c>
      <c r="K141" s="36">
        <f t="shared" si="2"/>
        <v>31997648</v>
      </c>
    </row>
    <row r="142" spans="1:11" x14ac:dyDescent="0.25">
      <c r="A142" s="34" t="s">
        <v>147</v>
      </c>
      <c r="B142" s="3">
        <v>45666</v>
      </c>
      <c r="C142" s="2" t="s">
        <v>759</v>
      </c>
      <c r="D142" s="6" t="str">
        <f>VLOOKUP(C142,Product_List!$A$2:$C$21,2,FALSE)</f>
        <v>Acer Swift Go 14</v>
      </c>
      <c r="E142" s="6" t="str">
        <f>VLOOKUP(C142,Product_List!$A$2:$C$21,3,FALSE)</f>
        <v>Laptop</v>
      </c>
      <c r="F142" s="2" t="s">
        <v>781</v>
      </c>
      <c r="G142" s="6" t="str">
        <f>INDEX(Salesperson_List!$B$2:$B$11,MATCH(Sales_Data!F142,Salesperson_List!$A$2:$A$11,0))</f>
        <v>Tasya Anindira</v>
      </c>
      <c r="H142" s="2">
        <v>5</v>
      </c>
      <c r="I142" s="5">
        <v>6716074</v>
      </c>
      <c r="J142" s="2" t="s">
        <v>787</v>
      </c>
      <c r="K142" s="36">
        <f t="shared" si="2"/>
        <v>33580370</v>
      </c>
    </row>
    <row r="143" spans="1:11" x14ac:dyDescent="0.25">
      <c r="A143" s="34" t="s">
        <v>148</v>
      </c>
      <c r="B143" s="3">
        <v>45736</v>
      </c>
      <c r="C143" s="2" t="s">
        <v>769</v>
      </c>
      <c r="D143" s="6" t="str">
        <f>VLOOKUP(C143,Product_List!$A$2:$C$21,2,FALSE)</f>
        <v>Logitech MX Master</v>
      </c>
      <c r="E143" s="6" t="str">
        <f>VLOOKUP(C143,Product_List!$A$2:$C$21,3,FALSE)</f>
        <v>Accessories</v>
      </c>
      <c r="F143" s="2" t="s">
        <v>781</v>
      </c>
      <c r="G143" s="6" t="str">
        <f>INDEX(Salesperson_List!$B$2:$B$11,MATCH(Sales_Data!F143,Salesperson_List!$A$2:$A$11,0))</f>
        <v>Tasya Anindira</v>
      </c>
      <c r="H143" s="2">
        <v>5</v>
      </c>
      <c r="I143" s="5">
        <v>5833968</v>
      </c>
      <c r="J143" s="2" t="s">
        <v>787</v>
      </c>
      <c r="K143" s="36">
        <f t="shared" si="2"/>
        <v>29169840</v>
      </c>
    </row>
    <row r="144" spans="1:11" x14ac:dyDescent="0.25">
      <c r="A144" s="34" t="s">
        <v>149</v>
      </c>
      <c r="B144" s="3">
        <v>45672</v>
      </c>
      <c r="C144" s="2" t="s">
        <v>769</v>
      </c>
      <c r="D144" s="6" t="str">
        <f>VLOOKUP(C144,Product_List!$A$2:$C$21,2,FALSE)</f>
        <v>Logitech MX Master</v>
      </c>
      <c r="E144" s="6" t="str">
        <f>VLOOKUP(C144,Product_List!$A$2:$C$21,3,FALSE)</f>
        <v>Accessories</v>
      </c>
      <c r="F144" s="2" t="s">
        <v>780</v>
      </c>
      <c r="G144" s="6" t="str">
        <f>INDEX(Salesperson_List!$B$2:$B$11,MATCH(Sales_Data!F144,Salesperson_List!$A$2:$A$11,0))</f>
        <v>Keisha Alverina</v>
      </c>
      <c r="H144" s="2">
        <v>2</v>
      </c>
      <c r="I144" s="5">
        <v>5088727</v>
      </c>
      <c r="J144" s="2" t="s">
        <v>791</v>
      </c>
      <c r="K144" s="36">
        <f t="shared" si="2"/>
        <v>10177454</v>
      </c>
    </row>
    <row r="145" spans="1:11" x14ac:dyDescent="0.25">
      <c r="A145" s="34" t="s">
        <v>150</v>
      </c>
      <c r="B145" s="3">
        <v>45747</v>
      </c>
      <c r="C145" s="2" t="s">
        <v>762</v>
      </c>
      <c r="D145" s="6" t="str">
        <f>VLOOKUP(C145,Product_List!$A$2:$C$21,2,FALSE)</f>
        <v>SanDisk Ultra</v>
      </c>
      <c r="E145" s="6" t="str">
        <f>VLOOKUP(C145,Product_List!$A$2:$C$21,3,FALSE)</f>
        <v>Accessories</v>
      </c>
      <c r="F145" s="2" t="s">
        <v>785</v>
      </c>
      <c r="G145" s="6" t="str">
        <f>INDEX(Salesperson_List!$B$2:$B$11,MATCH(Sales_Data!F145,Salesperson_List!$A$2:$A$11,0))</f>
        <v>Aldrian Mahendra</v>
      </c>
      <c r="H145" s="2">
        <v>2</v>
      </c>
      <c r="I145" s="5">
        <v>8825032</v>
      </c>
      <c r="J145" s="2" t="s">
        <v>788</v>
      </c>
      <c r="K145" s="36">
        <f t="shared" si="2"/>
        <v>17650064</v>
      </c>
    </row>
    <row r="146" spans="1:11" x14ac:dyDescent="0.25">
      <c r="A146" s="34" t="s">
        <v>151</v>
      </c>
      <c r="B146" s="3">
        <v>45699</v>
      </c>
      <c r="C146" s="2" t="s">
        <v>772</v>
      </c>
      <c r="D146" s="6" t="str">
        <f>VLOOKUP(C146,Product_List!$A$2:$C$21,2,FALSE)</f>
        <v>iPhone 13</v>
      </c>
      <c r="E146" s="6" t="str">
        <f>VLOOKUP(C146,Product_List!$A$2:$C$21,3,FALSE)</f>
        <v>Smartphone</v>
      </c>
      <c r="F146" s="2" t="s">
        <v>779</v>
      </c>
      <c r="G146" s="6" t="str">
        <f>INDEX(Salesperson_List!$B$2:$B$11,MATCH(Sales_Data!F146,Salesperson_List!$A$2:$A$11,0))</f>
        <v>Salsabila Putri</v>
      </c>
      <c r="H146" s="2">
        <v>5</v>
      </c>
      <c r="I146" s="5">
        <v>9478989</v>
      </c>
      <c r="J146" s="2" t="s">
        <v>791</v>
      </c>
      <c r="K146" s="36">
        <f t="shared" si="2"/>
        <v>47394945</v>
      </c>
    </row>
    <row r="147" spans="1:11" x14ac:dyDescent="0.25">
      <c r="A147" s="34" t="s">
        <v>152</v>
      </c>
      <c r="B147" s="3">
        <v>45734</v>
      </c>
      <c r="C147" s="2" t="s">
        <v>766</v>
      </c>
      <c r="D147" s="6" t="str">
        <f>VLOOKUP(C147,Product_List!$A$2:$C$21,2,FALSE)</f>
        <v>Oppo A57</v>
      </c>
      <c r="E147" s="6" t="str">
        <f>VLOOKUP(C147,Product_List!$A$2:$C$21,3,FALSE)</f>
        <v>Smartphone</v>
      </c>
      <c r="F147" s="2" t="s">
        <v>786</v>
      </c>
      <c r="G147" s="6" t="str">
        <f>INDEX(Salesperson_List!$B$2:$B$11,MATCH(Sales_Data!F147,Salesperson_List!$A$2:$A$11,0))</f>
        <v>Zahra Melati</v>
      </c>
      <c r="H147" s="2">
        <v>5</v>
      </c>
      <c r="I147" s="5">
        <v>4183909</v>
      </c>
      <c r="J147" s="2" t="s">
        <v>790</v>
      </c>
      <c r="K147" s="36">
        <f t="shared" si="2"/>
        <v>20919545</v>
      </c>
    </row>
    <row r="148" spans="1:11" x14ac:dyDescent="0.25">
      <c r="A148" s="34" t="s">
        <v>153</v>
      </c>
      <c r="B148" s="3">
        <v>45708</v>
      </c>
      <c r="C148" s="2" t="s">
        <v>776</v>
      </c>
      <c r="D148" s="6" t="str">
        <f>VLOOKUP(C148,Product_List!$A$2:$C$21,2,FALSE)</f>
        <v>Lenovo Legion Pro 7i (Gen 9)</v>
      </c>
      <c r="E148" s="6" t="str">
        <f>VLOOKUP(C148,Product_List!$A$2:$C$21,3,FALSE)</f>
        <v>Laptop</v>
      </c>
      <c r="F148" s="2" t="s">
        <v>784</v>
      </c>
      <c r="G148" s="6" t="str">
        <f>INDEX(Salesperson_List!$B$2:$B$11,MATCH(Sales_Data!F148,Salesperson_List!$A$2:$A$11,0))</f>
        <v>Nayla Arunika</v>
      </c>
      <c r="H148" s="2">
        <v>4</v>
      </c>
      <c r="I148" s="5">
        <v>2039600</v>
      </c>
      <c r="J148" s="2" t="s">
        <v>791</v>
      </c>
      <c r="K148" s="36">
        <f t="shared" si="2"/>
        <v>8158400</v>
      </c>
    </row>
    <row r="149" spans="1:11" x14ac:dyDescent="0.25">
      <c r="A149" s="34" t="s">
        <v>154</v>
      </c>
      <c r="B149" s="3">
        <v>45720</v>
      </c>
      <c r="C149" s="2" t="s">
        <v>775</v>
      </c>
      <c r="D149" s="6" t="str">
        <f>VLOOKUP(C149,Product_List!$A$2:$C$21,2,FALSE)</f>
        <v>Huawei MatePad</v>
      </c>
      <c r="E149" s="6" t="str">
        <f>VLOOKUP(C149,Product_List!$A$2:$C$21,3,FALSE)</f>
        <v>Tablet</v>
      </c>
      <c r="F149" s="2" t="s">
        <v>785</v>
      </c>
      <c r="G149" s="6" t="str">
        <f>INDEX(Salesperson_List!$B$2:$B$11,MATCH(Sales_Data!F149,Salesperson_List!$A$2:$A$11,0))</f>
        <v>Aldrian Mahendra</v>
      </c>
      <c r="H149" s="2">
        <v>3</v>
      </c>
      <c r="I149" s="5">
        <v>7965106</v>
      </c>
      <c r="J149" s="2" t="s">
        <v>787</v>
      </c>
      <c r="K149" s="36">
        <f t="shared" si="2"/>
        <v>23895318</v>
      </c>
    </row>
    <row r="150" spans="1:11" x14ac:dyDescent="0.25">
      <c r="A150" s="34" t="s">
        <v>155</v>
      </c>
      <c r="B150" s="3">
        <v>45709</v>
      </c>
      <c r="C150" s="2" t="s">
        <v>767</v>
      </c>
      <c r="D150" s="6" t="str">
        <f>VLOOKUP(C150,Product_List!$A$2:$C$21,2,FALSE)</f>
        <v>Apple MacBook Air M4</v>
      </c>
      <c r="E150" s="6" t="str">
        <f>VLOOKUP(C150,Product_List!$A$2:$C$21,3,FALSE)</f>
        <v>Laptop</v>
      </c>
      <c r="F150" s="2" t="s">
        <v>784</v>
      </c>
      <c r="G150" s="6" t="str">
        <f>INDEX(Salesperson_List!$B$2:$B$11,MATCH(Sales_Data!F150,Salesperson_List!$A$2:$A$11,0))</f>
        <v>Nayla Arunika</v>
      </c>
      <c r="H150" s="2">
        <v>2</v>
      </c>
      <c r="I150" s="5">
        <v>5583801</v>
      </c>
      <c r="J150" s="2" t="s">
        <v>789</v>
      </c>
      <c r="K150" s="36">
        <f t="shared" si="2"/>
        <v>11167602</v>
      </c>
    </row>
    <row r="151" spans="1:11" x14ac:dyDescent="0.25">
      <c r="A151" s="34" t="s">
        <v>156</v>
      </c>
      <c r="B151" s="3">
        <v>45661</v>
      </c>
      <c r="C151" s="2" t="s">
        <v>774</v>
      </c>
      <c r="D151" s="6" t="str">
        <f>VLOOKUP(C151,Product_List!$A$2:$C$21,2,FALSE)</f>
        <v>Realme C35</v>
      </c>
      <c r="E151" s="6" t="str">
        <f>VLOOKUP(C151,Product_List!$A$2:$C$21,3,FALSE)</f>
        <v>Smartphone</v>
      </c>
      <c r="F151" s="2" t="s">
        <v>785</v>
      </c>
      <c r="G151" s="6" t="str">
        <f>INDEX(Salesperson_List!$B$2:$B$11,MATCH(Sales_Data!F151,Salesperson_List!$A$2:$A$11,0))</f>
        <v>Aldrian Mahendra</v>
      </c>
      <c r="H151" s="2">
        <v>3</v>
      </c>
      <c r="I151" s="5">
        <v>2727503</v>
      </c>
      <c r="J151" s="2" t="s">
        <v>791</v>
      </c>
      <c r="K151" s="36">
        <f t="shared" si="2"/>
        <v>8182509</v>
      </c>
    </row>
    <row r="152" spans="1:11" x14ac:dyDescent="0.25">
      <c r="A152" s="34" t="s">
        <v>157</v>
      </c>
      <c r="B152" s="3">
        <v>45680</v>
      </c>
      <c r="C152" s="2" t="s">
        <v>760</v>
      </c>
      <c r="D152" s="6" t="str">
        <f>VLOOKUP(C152,Product_List!$A$2:$C$21,2,FALSE)</f>
        <v>Anker PowerCore</v>
      </c>
      <c r="E152" s="6" t="str">
        <f>VLOOKUP(C152,Product_List!$A$2:$C$21,3,FALSE)</f>
        <v>Accessories</v>
      </c>
      <c r="F152" s="2" t="s">
        <v>785</v>
      </c>
      <c r="G152" s="6" t="str">
        <f>INDEX(Salesperson_List!$B$2:$B$11,MATCH(Sales_Data!F152,Salesperson_List!$A$2:$A$11,0))</f>
        <v>Aldrian Mahendra</v>
      </c>
      <c r="H152" s="2">
        <v>4</v>
      </c>
      <c r="I152" s="5">
        <v>3570771</v>
      </c>
      <c r="J152" s="2" t="s">
        <v>791</v>
      </c>
      <c r="K152" s="36">
        <f t="shared" si="2"/>
        <v>14283084</v>
      </c>
    </row>
    <row r="153" spans="1:11" x14ac:dyDescent="0.25">
      <c r="A153" s="34" t="s">
        <v>158</v>
      </c>
      <c r="B153" s="3">
        <v>45672</v>
      </c>
      <c r="C153" s="2" t="s">
        <v>772</v>
      </c>
      <c r="D153" s="6" t="str">
        <f>VLOOKUP(C153,Product_List!$A$2:$C$21,2,FALSE)</f>
        <v>iPhone 13</v>
      </c>
      <c r="E153" s="6" t="str">
        <f>VLOOKUP(C153,Product_List!$A$2:$C$21,3,FALSE)</f>
        <v>Smartphone</v>
      </c>
      <c r="F153" s="2" t="s">
        <v>777</v>
      </c>
      <c r="G153" s="6" t="str">
        <f>INDEX(Salesperson_List!$B$2:$B$11,MATCH(Sales_Data!F153,Salesperson_List!$A$2:$A$11,0))</f>
        <v>Rizky Aditya</v>
      </c>
      <c r="H153" s="2">
        <v>5</v>
      </c>
      <c r="I153" s="5">
        <v>1643647</v>
      </c>
      <c r="J153" s="2" t="s">
        <v>787</v>
      </c>
      <c r="K153" s="36">
        <f t="shared" si="2"/>
        <v>8218235</v>
      </c>
    </row>
    <row r="154" spans="1:11" x14ac:dyDescent="0.25">
      <c r="A154" s="34" t="s">
        <v>159</v>
      </c>
      <c r="B154" s="3">
        <v>45700</v>
      </c>
      <c r="C154" s="2" t="s">
        <v>769</v>
      </c>
      <c r="D154" s="6" t="str">
        <f>VLOOKUP(C154,Product_List!$A$2:$C$21,2,FALSE)</f>
        <v>Logitech MX Master</v>
      </c>
      <c r="E154" s="6" t="str">
        <f>VLOOKUP(C154,Product_List!$A$2:$C$21,3,FALSE)</f>
        <v>Accessories</v>
      </c>
      <c r="F154" s="2" t="s">
        <v>785</v>
      </c>
      <c r="G154" s="6" t="str">
        <f>INDEX(Salesperson_List!$B$2:$B$11,MATCH(Sales_Data!F154,Salesperson_List!$A$2:$A$11,0))</f>
        <v>Aldrian Mahendra</v>
      </c>
      <c r="H154" s="2">
        <v>3</v>
      </c>
      <c r="I154" s="5">
        <v>7656406</v>
      </c>
      <c r="J154" s="2" t="s">
        <v>789</v>
      </c>
      <c r="K154" s="36">
        <f t="shared" si="2"/>
        <v>22969218</v>
      </c>
    </row>
    <row r="155" spans="1:11" x14ac:dyDescent="0.25">
      <c r="A155" s="34" t="s">
        <v>160</v>
      </c>
      <c r="B155" s="3">
        <v>45686</v>
      </c>
      <c r="C155" s="2" t="s">
        <v>765</v>
      </c>
      <c r="D155" s="6" t="str">
        <f>VLOOKUP(C155,Product_List!$A$2:$C$21,2,FALSE)</f>
        <v>HP Spectre x360 14</v>
      </c>
      <c r="E155" s="6" t="str">
        <f>VLOOKUP(C155,Product_List!$A$2:$C$21,3,FALSE)</f>
        <v>Laptop</v>
      </c>
      <c r="F155" s="2" t="s">
        <v>780</v>
      </c>
      <c r="G155" s="6" t="str">
        <f>INDEX(Salesperson_List!$B$2:$B$11,MATCH(Sales_Data!F155,Salesperson_List!$A$2:$A$11,0))</f>
        <v>Keisha Alverina</v>
      </c>
      <c r="H155" s="2">
        <v>5</v>
      </c>
      <c r="I155" s="5">
        <v>1916953</v>
      </c>
      <c r="J155" s="2" t="s">
        <v>789</v>
      </c>
      <c r="K155" s="36">
        <f t="shared" si="2"/>
        <v>9584765</v>
      </c>
    </row>
    <row r="156" spans="1:11" x14ac:dyDescent="0.25">
      <c r="A156" s="34" t="s">
        <v>161</v>
      </c>
      <c r="B156" s="3">
        <v>45693</v>
      </c>
      <c r="C156" s="2" t="s">
        <v>770</v>
      </c>
      <c r="D156" s="6" t="str">
        <f>VLOOKUP(C156,Product_List!$A$2:$C$21,2,FALSE)</f>
        <v>Samsung A55</v>
      </c>
      <c r="E156" s="6" t="str">
        <f>VLOOKUP(C156,Product_List!$A$2:$C$21,3,FALSE)</f>
        <v>Smartphone</v>
      </c>
      <c r="F156" s="2" t="s">
        <v>779</v>
      </c>
      <c r="G156" s="6" t="str">
        <f>INDEX(Salesperson_List!$B$2:$B$11,MATCH(Sales_Data!F156,Salesperson_List!$A$2:$A$11,0))</f>
        <v>Salsabila Putri</v>
      </c>
      <c r="H156" s="2">
        <v>5</v>
      </c>
      <c r="I156" s="5">
        <v>3194245</v>
      </c>
      <c r="J156" s="2" t="s">
        <v>790</v>
      </c>
      <c r="K156" s="36">
        <f t="shared" si="2"/>
        <v>15971225</v>
      </c>
    </row>
    <row r="157" spans="1:11" x14ac:dyDescent="0.25">
      <c r="A157" s="34" t="s">
        <v>162</v>
      </c>
      <c r="B157" s="3">
        <v>45670</v>
      </c>
      <c r="C157" s="2" t="s">
        <v>766</v>
      </c>
      <c r="D157" s="6" t="str">
        <f>VLOOKUP(C157,Product_List!$A$2:$C$21,2,FALSE)</f>
        <v>Oppo A57</v>
      </c>
      <c r="E157" s="6" t="str">
        <f>VLOOKUP(C157,Product_List!$A$2:$C$21,3,FALSE)</f>
        <v>Smartphone</v>
      </c>
      <c r="F157" s="2" t="s">
        <v>781</v>
      </c>
      <c r="G157" s="6" t="str">
        <f>INDEX(Salesperson_List!$B$2:$B$11,MATCH(Sales_Data!F157,Salesperson_List!$A$2:$A$11,0))</f>
        <v>Tasya Anindira</v>
      </c>
      <c r="H157" s="2">
        <v>1</v>
      </c>
      <c r="I157" s="5">
        <v>921280</v>
      </c>
      <c r="J157" s="2" t="s">
        <v>791</v>
      </c>
      <c r="K157" s="36">
        <f t="shared" si="2"/>
        <v>921280</v>
      </c>
    </row>
    <row r="158" spans="1:11" x14ac:dyDescent="0.25">
      <c r="A158" s="34" t="s">
        <v>163</v>
      </c>
      <c r="B158" s="3">
        <v>45689</v>
      </c>
      <c r="C158" s="2" t="s">
        <v>772</v>
      </c>
      <c r="D158" s="6" t="str">
        <f>VLOOKUP(C158,Product_List!$A$2:$C$21,2,FALSE)</f>
        <v>iPhone 13</v>
      </c>
      <c r="E158" s="6" t="str">
        <f>VLOOKUP(C158,Product_List!$A$2:$C$21,3,FALSE)</f>
        <v>Smartphone</v>
      </c>
      <c r="F158" s="2" t="s">
        <v>782</v>
      </c>
      <c r="G158" s="6" t="str">
        <f>INDEX(Salesperson_List!$B$2:$B$11,MATCH(Sales_Data!F158,Salesperson_List!$A$2:$A$11,0))</f>
        <v>Farhan Iskandar</v>
      </c>
      <c r="H158" s="2">
        <v>3</v>
      </c>
      <c r="I158" s="5">
        <v>1409245</v>
      </c>
      <c r="J158" s="2" t="s">
        <v>789</v>
      </c>
      <c r="K158" s="36">
        <f t="shared" si="2"/>
        <v>4227735</v>
      </c>
    </row>
    <row r="159" spans="1:11" x14ac:dyDescent="0.25">
      <c r="A159" s="34" t="s">
        <v>164</v>
      </c>
      <c r="B159" s="3">
        <v>45728</v>
      </c>
      <c r="C159" s="2" t="s">
        <v>763</v>
      </c>
      <c r="D159" s="6" t="str">
        <f>VLOOKUP(C159,Product_List!$A$2:$C$21,2,FALSE)</f>
        <v>Dell XPS 13 Plus</v>
      </c>
      <c r="E159" s="6" t="str">
        <f>VLOOKUP(C159,Product_List!$A$2:$C$21,3,FALSE)</f>
        <v>Laptop</v>
      </c>
      <c r="F159" s="2" t="s">
        <v>784</v>
      </c>
      <c r="G159" s="6" t="str">
        <f>INDEX(Salesperson_List!$B$2:$B$11,MATCH(Sales_Data!F159,Salesperson_List!$A$2:$A$11,0))</f>
        <v>Nayla Arunika</v>
      </c>
      <c r="H159" s="2">
        <v>3</v>
      </c>
      <c r="I159" s="5">
        <v>841207</v>
      </c>
      <c r="J159" s="2" t="s">
        <v>789</v>
      </c>
      <c r="K159" s="36">
        <f t="shared" si="2"/>
        <v>2523621</v>
      </c>
    </row>
    <row r="160" spans="1:11" x14ac:dyDescent="0.25">
      <c r="A160" s="34" t="s">
        <v>165</v>
      </c>
      <c r="B160" s="3">
        <v>45716</v>
      </c>
      <c r="C160" s="2" t="s">
        <v>769</v>
      </c>
      <c r="D160" s="6" t="str">
        <f>VLOOKUP(C160,Product_List!$A$2:$C$21,2,FALSE)</f>
        <v>Logitech MX Master</v>
      </c>
      <c r="E160" s="6" t="str">
        <f>VLOOKUP(C160,Product_List!$A$2:$C$21,3,FALSE)</f>
        <v>Accessories</v>
      </c>
      <c r="F160" s="2" t="s">
        <v>781</v>
      </c>
      <c r="G160" s="6" t="str">
        <f>INDEX(Salesperson_List!$B$2:$B$11,MATCH(Sales_Data!F160,Salesperson_List!$A$2:$A$11,0))</f>
        <v>Tasya Anindira</v>
      </c>
      <c r="H160" s="2">
        <v>5</v>
      </c>
      <c r="I160" s="5">
        <v>1730746</v>
      </c>
      <c r="J160" s="2" t="s">
        <v>788</v>
      </c>
      <c r="K160" s="36">
        <f t="shared" si="2"/>
        <v>8653730</v>
      </c>
    </row>
    <row r="161" spans="1:11" x14ac:dyDescent="0.25">
      <c r="A161" s="34" t="s">
        <v>166</v>
      </c>
      <c r="B161" s="3">
        <v>45743</v>
      </c>
      <c r="C161" s="2" t="s">
        <v>761</v>
      </c>
      <c r="D161" s="6" t="str">
        <f>VLOOKUP(C161,Product_List!$A$2:$C$21,2,FALSE)</f>
        <v>UGREEN HDMI Cable</v>
      </c>
      <c r="E161" s="6" t="str">
        <f>VLOOKUP(C161,Product_List!$A$2:$C$21,3,FALSE)</f>
        <v>Accessories</v>
      </c>
      <c r="F161" s="2" t="s">
        <v>782</v>
      </c>
      <c r="G161" s="6" t="str">
        <f>INDEX(Salesperson_List!$B$2:$B$11,MATCH(Sales_Data!F161,Salesperson_List!$A$2:$A$11,0))</f>
        <v>Farhan Iskandar</v>
      </c>
      <c r="H161" s="2">
        <v>4</v>
      </c>
      <c r="I161" s="5">
        <v>3789791</v>
      </c>
      <c r="J161" s="2" t="s">
        <v>788</v>
      </c>
      <c r="K161" s="36">
        <f t="shared" si="2"/>
        <v>15159164</v>
      </c>
    </row>
    <row r="162" spans="1:11" x14ac:dyDescent="0.25">
      <c r="A162" s="34" t="s">
        <v>167</v>
      </c>
      <c r="B162" s="3">
        <v>45685</v>
      </c>
      <c r="C162" s="2" t="s">
        <v>769</v>
      </c>
      <c r="D162" s="6" t="str">
        <f>VLOOKUP(C162,Product_List!$A$2:$C$21,2,FALSE)</f>
        <v>Logitech MX Master</v>
      </c>
      <c r="E162" s="6" t="str">
        <f>VLOOKUP(C162,Product_List!$A$2:$C$21,3,FALSE)</f>
        <v>Accessories</v>
      </c>
      <c r="F162" s="2" t="s">
        <v>779</v>
      </c>
      <c r="G162" s="6" t="str">
        <f>INDEX(Salesperson_List!$B$2:$B$11,MATCH(Sales_Data!F162,Salesperson_List!$A$2:$A$11,0))</f>
        <v>Salsabila Putri</v>
      </c>
      <c r="H162" s="2">
        <v>1</v>
      </c>
      <c r="I162" s="5">
        <v>1092632</v>
      </c>
      <c r="J162" s="2" t="s">
        <v>789</v>
      </c>
      <c r="K162" s="36">
        <f t="shared" si="2"/>
        <v>1092632</v>
      </c>
    </row>
    <row r="163" spans="1:11" x14ac:dyDescent="0.25">
      <c r="A163" s="34" t="s">
        <v>168</v>
      </c>
      <c r="B163" s="3">
        <v>45723</v>
      </c>
      <c r="C163" s="2" t="s">
        <v>767</v>
      </c>
      <c r="D163" s="6" t="str">
        <f>VLOOKUP(C163,Product_List!$A$2:$C$21,2,FALSE)</f>
        <v>Apple MacBook Air M4</v>
      </c>
      <c r="E163" s="6" t="str">
        <f>VLOOKUP(C163,Product_List!$A$2:$C$21,3,FALSE)</f>
        <v>Laptop</v>
      </c>
      <c r="F163" s="2" t="s">
        <v>779</v>
      </c>
      <c r="G163" s="6" t="str">
        <f>INDEX(Salesperson_List!$B$2:$B$11,MATCH(Sales_Data!F163,Salesperson_List!$A$2:$A$11,0))</f>
        <v>Salsabila Putri</v>
      </c>
      <c r="H163" s="2">
        <v>5</v>
      </c>
      <c r="I163" s="5">
        <v>1662189</v>
      </c>
      <c r="J163" s="2" t="s">
        <v>790</v>
      </c>
      <c r="K163" s="36">
        <f t="shared" si="2"/>
        <v>8310945</v>
      </c>
    </row>
    <row r="164" spans="1:11" x14ac:dyDescent="0.25">
      <c r="A164" s="34" t="s">
        <v>169</v>
      </c>
      <c r="B164" s="3">
        <v>45699</v>
      </c>
      <c r="C164" s="2" t="s">
        <v>765</v>
      </c>
      <c r="D164" s="6" t="str">
        <f>VLOOKUP(C164,Product_List!$A$2:$C$21,2,FALSE)</f>
        <v>HP Spectre x360 14</v>
      </c>
      <c r="E164" s="6" t="str">
        <f>VLOOKUP(C164,Product_List!$A$2:$C$21,3,FALSE)</f>
        <v>Laptop</v>
      </c>
      <c r="F164" s="2" t="s">
        <v>784</v>
      </c>
      <c r="G164" s="6" t="str">
        <f>INDEX(Salesperson_List!$B$2:$B$11,MATCH(Sales_Data!F164,Salesperson_List!$A$2:$A$11,0))</f>
        <v>Nayla Arunika</v>
      </c>
      <c r="H164" s="2">
        <v>2</v>
      </c>
      <c r="I164" s="5">
        <v>6230385</v>
      </c>
      <c r="J164" s="2" t="s">
        <v>789</v>
      </c>
      <c r="K164" s="36">
        <f t="shared" si="2"/>
        <v>12460770</v>
      </c>
    </row>
    <row r="165" spans="1:11" x14ac:dyDescent="0.25">
      <c r="A165" s="34" t="s">
        <v>170</v>
      </c>
      <c r="B165" s="3">
        <v>45702</v>
      </c>
      <c r="C165" s="2" t="s">
        <v>763</v>
      </c>
      <c r="D165" s="6" t="str">
        <f>VLOOKUP(C165,Product_List!$A$2:$C$21,2,FALSE)</f>
        <v>Dell XPS 13 Plus</v>
      </c>
      <c r="E165" s="6" t="str">
        <f>VLOOKUP(C165,Product_List!$A$2:$C$21,3,FALSE)</f>
        <v>Laptop</v>
      </c>
      <c r="F165" s="2" t="s">
        <v>784</v>
      </c>
      <c r="G165" s="6" t="str">
        <f>INDEX(Salesperson_List!$B$2:$B$11,MATCH(Sales_Data!F165,Salesperson_List!$A$2:$A$11,0))</f>
        <v>Nayla Arunika</v>
      </c>
      <c r="H165" s="2">
        <v>2</v>
      </c>
      <c r="I165" s="5">
        <v>9302907</v>
      </c>
      <c r="J165" s="2" t="s">
        <v>787</v>
      </c>
      <c r="K165" s="36">
        <f t="shared" si="2"/>
        <v>18605814</v>
      </c>
    </row>
    <row r="166" spans="1:11" x14ac:dyDescent="0.25">
      <c r="A166" s="34" t="s">
        <v>171</v>
      </c>
      <c r="B166" s="3">
        <v>45719</v>
      </c>
      <c r="C166" s="2" t="s">
        <v>766</v>
      </c>
      <c r="D166" s="6" t="str">
        <f>VLOOKUP(C166,Product_List!$A$2:$C$21,2,FALSE)</f>
        <v>Oppo A57</v>
      </c>
      <c r="E166" s="6" t="str">
        <f>VLOOKUP(C166,Product_List!$A$2:$C$21,3,FALSE)</f>
        <v>Smartphone</v>
      </c>
      <c r="F166" s="2" t="s">
        <v>779</v>
      </c>
      <c r="G166" s="6" t="str">
        <f>INDEX(Salesperson_List!$B$2:$B$11,MATCH(Sales_Data!F166,Salesperson_List!$A$2:$A$11,0))</f>
        <v>Salsabila Putri</v>
      </c>
      <c r="H166" s="2">
        <v>1</v>
      </c>
      <c r="I166" s="5">
        <v>2881486</v>
      </c>
      <c r="J166" s="2" t="s">
        <v>791</v>
      </c>
      <c r="K166" s="36">
        <f t="shared" si="2"/>
        <v>2881486</v>
      </c>
    </row>
    <row r="167" spans="1:11" x14ac:dyDescent="0.25">
      <c r="A167" s="34" t="s">
        <v>172</v>
      </c>
      <c r="B167" s="3">
        <v>45714</v>
      </c>
      <c r="C167" s="2" t="s">
        <v>774</v>
      </c>
      <c r="D167" s="6" t="str">
        <f>VLOOKUP(C167,Product_List!$A$2:$C$21,2,FALSE)</f>
        <v>Realme C35</v>
      </c>
      <c r="E167" s="6" t="str">
        <f>VLOOKUP(C167,Product_List!$A$2:$C$21,3,FALSE)</f>
        <v>Smartphone</v>
      </c>
      <c r="F167" s="2" t="s">
        <v>782</v>
      </c>
      <c r="G167" s="6" t="str">
        <f>INDEX(Salesperson_List!$B$2:$B$11,MATCH(Sales_Data!F167,Salesperson_List!$A$2:$A$11,0))</f>
        <v>Farhan Iskandar</v>
      </c>
      <c r="H167" s="2">
        <v>4</v>
      </c>
      <c r="I167" s="5">
        <v>7213070</v>
      </c>
      <c r="J167" s="2" t="s">
        <v>790</v>
      </c>
      <c r="K167" s="36">
        <f t="shared" si="2"/>
        <v>28852280</v>
      </c>
    </row>
    <row r="168" spans="1:11" x14ac:dyDescent="0.25">
      <c r="A168" s="34" t="s">
        <v>173</v>
      </c>
      <c r="B168" s="3">
        <v>45663</v>
      </c>
      <c r="C168" s="2" t="s">
        <v>767</v>
      </c>
      <c r="D168" s="6" t="str">
        <f>VLOOKUP(C168,Product_List!$A$2:$C$21,2,FALSE)</f>
        <v>Apple MacBook Air M4</v>
      </c>
      <c r="E168" s="6" t="str">
        <f>VLOOKUP(C168,Product_List!$A$2:$C$21,3,FALSE)</f>
        <v>Laptop</v>
      </c>
      <c r="F168" s="2" t="s">
        <v>785</v>
      </c>
      <c r="G168" s="6" t="str">
        <f>INDEX(Salesperson_List!$B$2:$B$11,MATCH(Sales_Data!F168,Salesperson_List!$A$2:$A$11,0))</f>
        <v>Aldrian Mahendra</v>
      </c>
      <c r="H168" s="2">
        <v>5</v>
      </c>
      <c r="I168" s="5">
        <v>8668326</v>
      </c>
      <c r="J168" s="2" t="s">
        <v>787</v>
      </c>
      <c r="K168" s="36">
        <f t="shared" si="2"/>
        <v>43341630</v>
      </c>
    </row>
    <row r="169" spans="1:11" x14ac:dyDescent="0.25">
      <c r="A169" s="34" t="s">
        <v>174</v>
      </c>
      <c r="B169" s="3">
        <v>45685</v>
      </c>
      <c r="C169" s="2" t="s">
        <v>773</v>
      </c>
      <c r="D169" s="6" t="str">
        <f>VLOOKUP(C169,Product_List!$A$2:$C$21,2,FALSE)</f>
        <v>iPad 10th Gen</v>
      </c>
      <c r="E169" s="6" t="str">
        <f>VLOOKUP(C169,Product_List!$A$2:$C$21,3,FALSE)</f>
        <v>Tablet</v>
      </c>
      <c r="F169" s="2" t="s">
        <v>786</v>
      </c>
      <c r="G169" s="6" t="str">
        <f>INDEX(Salesperson_List!$B$2:$B$11,MATCH(Sales_Data!F169,Salesperson_List!$A$2:$A$11,0))</f>
        <v>Zahra Melati</v>
      </c>
      <c r="H169" s="2">
        <v>3</v>
      </c>
      <c r="I169" s="5">
        <v>5893455</v>
      </c>
      <c r="J169" s="2" t="s">
        <v>790</v>
      </c>
      <c r="K169" s="36">
        <f t="shared" si="2"/>
        <v>17680365</v>
      </c>
    </row>
    <row r="170" spans="1:11" x14ac:dyDescent="0.25">
      <c r="A170" s="34" t="s">
        <v>175</v>
      </c>
      <c r="B170" s="3">
        <v>45685</v>
      </c>
      <c r="C170" s="2" t="s">
        <v>758</v>
      </c>
      <c r="D170" s="6" t="str">
        <f>VLOOKUP(C170,Product_List!$A$2:$C$21,2,FALSE)</f>
        <v>Asus ZenBook 14 OLED</v>
      </c>
      <c r="E170" s="6" t="str">
        <f>VLOOKUP(C170,Product_List!$A$2:$C$21,3,FALSE)</f>
        <v>Laptop</v>
      </c>
      <c r="F170" s="2" t="s">
        <v>783</v>
      </c>
      <c r="G170" s="6" t="str">
        <f>INDEX(Salesperson_List!$B$2:$B$11,MATCH(Sales_Data!F170,Salesperson_List!$A$2:$A$11,0))</f>
        <v>Damar Pratama</v>
      </c>
      <c r="H170" s="2">
        <v>1</v>
      </c>
      <c r="I170" s="5">
        <v>625438</v>
      </c>
      <c r="J170" s="2" t="s">
        <v>787</v>
      </c>
      <c r="K170" s="36">
        <f t="shared" si="2"/>
        <v>625438</v>
      </c>
    </row>
    <row r="171" spans="1:11" x14ac:dyDescent="0.25">
      <c r="A171" s="34" t="s">
        <v>176</v>
      </c>
      <c r="B171" s="3">
        <v>45701</v>
      </c>
      <c r="C171" s="2" t="s">
        <v>760</v>
      </c>
      <c r="D171" s="6" t="str">
        <f>VLOOKUP(C171,Product_List!$A$2:$C$21,2,FALSE)</f>
        <v>Anker PowerCore</v>
      </c>
      <c r="E171" s="6" t="str">
        <f>VLOOKUP(C171,Product_List!$A$2:$C$21,3,FALSE)</f>
        <v>Accessories</v>
      </c>
      <c r="F171" s="2" t="s">
        <v>781</v>
      </c>
      <c r="G171" s="6" t="str">
        <f>INDEX(Salesperson_List!$B$2:$B$11,MATCH(Sales_Data!F171,Salesperson_List!$A$2:$A$11,0))</f>
        <v>Tasya Anindira</v>
      </c>
      <c r="H171" s="2">
        <v>4</v>
      </c>
      <c r="I171" s="5">
        <v>4270183</v>
      </c>
      <c r="J171" s="2" t="s">
        <v>791</v>
      </c>
      <c r="K171" s="36">
        <f t="shared" si="2"/>
        <v>17080732</v>
      </c>
    </row>
    <row r="172" spans="1:11" x14ac:dyDescent="0.25">
      <c r="A172" s="34" t="s">
        <v>177</v>
      </c>
      <c r="B172" s="3">
        <v>45741</v>
      </c>
      <c r="C172" s="2" t="s">
        <v>769</v>
      </c>
      <c r="D172" s="6" t="str">
        <f>VLOOKUP(C172,Product_List!$A$2:$C$21,2,FALSE)</f>
        <v>Logitech MX Master</v>
      </c>
      <c r="E172" s="6" t="str">
        <f>VLOOKUP(C172,Product_List!$A$2:$C$21,3,FALSE)</f>
        <v>Accessories</v>
      </c>
      <c r="F172" s="2" t="s">
        <v>777</v>
      </c>
      <c r="G172" s="6" t="str">
        <f>INDEX(Salesperson_List!$B$2:$B$11,MATCH(Sales_Data!F172,Salesperson_List!$A$2:$A$11,0))</f>
        <v>Rizky Aditya</v>
      </c>
      <c r="H172" s="2">
        <v>3</v>
      </c>
      <c r="I172" s="5">
        <v>7585904</v>
      </c>
      <c r="J172" s="2" t="s">
        <v>791</v>
      </c>
      <c r="K172" s="36">
        <f t="shared" si="2"/>
        <v>22757712</v>
      </c>
    </row>
    <row r="173" spans="1:11" x14ac:dyDescent="0.25">
      <c r="A173" s="34" t="s">
        <v>178</v>
      </c>
      <c r="B173" s="3">
        <v>45687</v>
      </c>
      <c r="C173" s="2" t="s">
        <v>772</v>
      </c>
      <c r="D173" s="6" t="str">
        <f>VLOOKUP(C173,Product_List!$A$2:$C$21,2,FALSE)</f>
        <v>iPhone 13</v>
      </c>
      <c r="E173" s="6" t="str">
        <f>VLOOKUP(C173,Product_List!$A$2:$C$21,3,FALSE)</f>
        <v>Smartphone</v>
      </c>
      <c r="F173" s="2" t="s">
        <v>781</v>
      </c>
      <c r="G173" s="6" t="str">
        <f>INDEX(Salesperson_List!$B$2:$B$11,MATCH(Sales_Data!F173,Salesperson_List!$A$2:$A$11,0))</f>
        <v>Tasya Anindira</v>
      </c>
      <c r="H173" s="2">
        <v>2</v>
      </c>
      <c r="I173" s="5">
        <v>7199744</v>
      </c>
      <c r="J173" s="2" t="s">
        <v>788</v>
      </c>
      <c r="K173" s="36">
        <f t="shared" si="2"/>
        <v>14399488</v>
      </c>
    </row>
    <row r="174" spans="1:11" x14ac:dyDescent="0.25">
      <c r="A174" s="34" t="s">
        <v>179</v>
      </c>
      <c r="B174" s="3">
        <v>45719</v>
      </c>
      <c r="C174" s="2" t="s">
        <v>767</v>
      </c>
      <c r="D174" s="6" t="str">
        <f>VLOOKUP(C174,Product_List!$A$2:$C$21,2,FALSE)</f>
        <v>Apple MacBook Air M4</v>
      </c>
      <c r="E174" s="6" t="str">
        <f>VLOOKUP(C174,Product_List!$A$2:$C$21,3,FALSE)</f>
        <v>Laptop</v>
      </c>
      <c r="F174" s="2" t="s">
        <v>777</v>
      </c>
      <c r="G174" s="6" t="str">
        <f>INDEX(Salesperson_List!$B$2:$B$11,MATCH(Sales_Data!F174,Salesperson_List!$A$2:$A$11,0))</f>
        <v>Rizky Aditya</v>
      </c>
      <c r="H174" s="2">
        <v>2</v>
      </c>
      <c r="I174" s="5">
        <v>9524327</v>
      </c>
      <c r="J174" s="2" t="s">
        <v>787</v>
      </c>
      <c r="K174" s="36">
        <f t="shared" si="2"/>
        <v>19048654</v>
      </c>
    </row>
    <row r="175" spans="1:11" x14ac:dyDescent="0.25">
      <c r="A175" s="34" t="s">
        <v>180</v>
      </c>
      <c r="B175" s="3">
        <v>45732</v>
      </c>
      <c r="C175" s="2" t="s">
        <v>770</v>
      </c>
      <c r="D175" s="6" t="str">
        <f>VLOOKUP(C175,Product_List!$A$2:$C$21,2,FALSE)</f>
        <v>Samsung A55</v>
      </c>
      <c r="E175" s="6" t="str">
        <f>VLOOKUP(C175,Product_List!$A$2:$C$21,3,FALSE)</f>
        <v>Smartphone</v>
      </c>
      <c r="F175" s="2" t="s">
        <v>782</v>
      </c>
      <c r="G175" s="6" t="str">
        <f>INDEX(Salesperson_List!$B$2:$B$11,MATCH(Sales_Data!F175,Salesperson_List!$A$2:$A$11,0))</f>
        <v>Farhan Iskandar</v>
      </c>
      <c r="H175" s="2">
        <v>3</v>
      </c>
      <c r="I175" s="5">
        <v>3301445</v>
      </c>
      <c r="J175" s="2" t="s">
        <v>788</v>
      </c>
      <c r="K175" s="36">
        <f t="shared" si="2"/>
        <v>9904335</v>
      </c>
    </row>
    <row r="176" spans="1:11" x14ac:dyDescent="0.25">
      <c r="A176" s="34" t="s">
        <v>181</v>
      </c>
      <c r="B176" s="3">
        <v>45746</v>
      </c>
      <c r="C176" s="2" t="s">
        <v>759</v>
      </c>
      <c r="D176" s="6" t="str">
        <f>VLOOKUP(C176,Product_List!$A$2:$C$21,2,FALSE)</f>
        <v>Acer Swift Go 14</v>
      </c>
      <c r="E176" s="6" t="str">
        <f>VLOOKUP(C176,Product_List!$A$2:$C$21,3,FALSE)</f>
        <v>Laptop</v>
      </c>
      <c r="F176" s="2" t="s">
        <v>777</v>
      </c>
      <c r="G176" s="6" t="str">
        <f>INDEX(Salesperson_List!$B$2:$B$11,MATCH(Sales_Data!F176,Salesperson_List!$A$2:$A$11,0))</f>
        <v>Rizky Aditya</v>
      </c>
      <c r="H176" s="2">
        <v>1</v>
      </c>
      <c r="I176" s="5">
        <v>9696866</v>
      </c>
      <c r="J176" s="2" t="s">
        <v>787</v>
      </c>
      <c r="K176" s="36">
        <f t="shared" si="2"/>
        <v>9696866</v>
      </c>
    </row>
    <row r="177" spans="1:11" x14ac:dyDescent="0.25">
      <c r="A177" s="34" t="s">
        <v>182</v>
      </c>
      <c r="B177" s="3">
        <v>45719</v>
      </c>
      <c r="C177" s="2" t="s">
        <v>770</v>
      </c>
      <c r="D177" s="6" t="str">
        <f>VLOOKUP(C177,Product_List!$A$2:$C$21,2,FALSE)</f>
        <v>Samsung A55</v>
      </c>
      <c r="E177" s="6" t="str">
        <f>VLOOKUP(C177,Product_List!$A$2:$C$21,3,FALSE)</f>
        <v>Smartphone</v>
      </c>
      <c r="F177" s="2" t="s">
        <v>784</v>
      </c>
      <c r="G177" s="6" t="str">
        <f>INDEX(Salesperson_List!$B$2:$B$11,MATCH(Sales_Data!F177,Salesperson_List!$A$2:$A$11,0))</f>
        <v>Nayla Arunika</v>
      </c>
      <c r="H177" s="2">
        <v>2</v>
      </c>
      <c r="I177" s="5">
        <v>7339789</v>
      </c>
      <c r="J177" s="2" t="s">
        <v>788</v>
      </c>
      <c r="K177" s="36">
        <f t="shared" si="2"/>
        <v>14679578</v>
      </c>
    </row>
    <row r="178" spans="1:11" x14ac:dyDescent="0.25">
      <c r="A178" s="34" t="s">
        <v>183</v>
      </c>
      <c r="B178" s="3">
        <v>45658</v>
      </c>
      <c r="C178" s="2" t="s">
        <v>761</v>
      </c>
      <c r="D178" s="6" t="str">
        <f>VLOOKUP(C178,Product_List!$A$2:$C$21,2,FALSE)</f>
        <v>UGREEN HDMI Cable</v>
      </c>
      <c r="E178" s="6" t="str">
        <f>VLOOKUP(C178,Product_List!$A$2:$C$21,3,FALSE)</f>
        <v>Accessories</v>
      </c>
      <c r="F178" s="2" t="s">
        <v>786</v>
      </c>
      <c r="G178" s="6" t="str">
        <f>INDEX(Salesperson_List!$B$2:$B$11,MATCH(Sales_Data!F178,Salesperson_List!$A$2:$A$11,0))</f>
        <v>Zahra Melati</v>
      </c>
      <c r="H178" s="2">
        <v>5</v>
      </c>
      <c r="I178" s="5">
        <v>9070556</v>
      </c>
      <c r="J178" s="2" t="s">
        <v>791</v>
      </c>
      <c r="K178" s="36">
        <f t="shared" si="2"/>
        <v>45352780</v>
      </c>
    </row>
    <row r="179" spans="1:11" x14ac:dyDescent="0.25">
      <c r="A179" s="34" t="s">
        <v>184</v>
      </c>
      <c r="B179" s="3">
        <v>45684</v>
      </c>
      <c r="C179" s="2" t="s">
        <v>758</v>
      </c>
      <c r="D179" s="6" t="str">
        <f>VLOOKUP(C179,Product_List!$A$2:$C$21,2,FALSE)</f>
        <v>Asus ZenBook 14 OLED</v>
      </c>
      <c r="E179" s="6" t="str">
        <f>VLOOKUP(C179,Product_List!$A$2:$C$21,3,FALSE)</f>
        <v>Laptop</v>
      </c>
      <c r="F179" s="2" t="s">
        <v>786</v>
      </c>
      <c r="G179" s="6" t="str">
        <f>INDEX(Salesperson_List!$B$2:$B$11,MATCH(Sales_Data!F179,Salesperson_List!$A$2:$A$11,0))</f>
        <v>Zahra Melati</v>
      </c>
      <c r="H179" s="2">
        <v>3</v>
      </c>
      <c r="I179" s="5">
        <v>3082814</v>
      </c>
      <c r="J179" s="2" t="s">
        <v>790</v>
      </c>
      <c r="K179" s="36">
        <f t="shared" si="2"/>
        <v>9248442</v>
      </c>
    </row>
    <row r="180" spans="1:11" x14ac:dyDescent="0.25">
      <c r="A180" s="34" t="s">
        <v>185</v>
      </c>
      <c r="B180" s="3">
        <v>45719</v>
      </c>
      <c r="C180" s="2" t="s">
        <v>763</v>
      </c>
      <c r="D180" s="6" t="str">
        <f>VLOOKUP(C180,Product_List!$A$2:$C$21,2,FALSE)</f>
        <v>Dell XPS 13 Plus</v>
      </c>
      <c r="E180" s="6" t="str">
        <f>VLOOKUP(C180,Product_List!$A$2:$C$21,3,FALSE)</f>
        <v>Laptop</v>
      </c>
      <c r="F180" s="2" t="s">
        <v>784</v>
      </c>
      <c r="G180" s="6" t="str">
        <f>INDEX(Salesperson_List!$B$2:$B$11,MATCH(Sales_Data!F180,Salesperson_List!$A$2:$A$11,0))</f>
        <v>Nayla Arunika</v>
      </c>
      <c r="H180" s="2">
        <v>3</v>
      </c>
      <c r="I180" s="5">
        <v>4269457</v>
      </c>
      <c r="J180" s="2" t="s">
        <v>788</v>
      </c>
      <c r="K180" s="36">
        <f t="shared" si="2"/>
        <v>12808371</v>
      </c>
    </row>
    <row r="181" spans="1:11" x14ac:dyDescent="0.25">
      <c r="A181" s="34" t="s">
        <v>186</v>
      </c>
      <c r="B181" s="3">
        <v>45734</v>
      </c>
      <c r="C181" s="2" t="s">
        <v>759</v>
      </c>
      <c r="D181" s="6" t="str">
        <f>VLOOKUP(C181,Product_List!$A$2:$C$21,2,FALSE)</f>
        <v>Acer Swift Go 14</v>
      </c>
      <c r="E181" s="6" t="str">
        <f>VLOOKUP(C181,Product_List!$A$2:$C$21,3,FALSE)</f>
        <v>Laptop</v>
      </c>
      <c r="F181" s="2" t="s">
        <v>780</v>
      </c>
      <c r="G181" s="6" t="str">
        <f>INDEX(Salesperson_List!$B$2:$B$11,MATCH(Sales_Data!F181,Salesperson_List!$A$2:$A$11,0))</f>
        <v>Keisha Alverina</v>
      </c>
      <c r="H181" s="2">
        <v>2</v>
      </c>
      <c r="I181" s="5">
        <v>1706751</v>
      </c>
      <c r="J181" s="2" t="s">
        <v>787</v>
      </c>
      <c r="K181" s="36">
        <f t="shared" si="2"/>
        <v>3413502</v>
      </c>
    </row>
    <row r="182" spans="1:11" x14ac:dyDescent="0.25">
      <c r="A182" s="34" t="s">
        <v>187</v>
      </c>
      <c r="B182" s="3">
        <v>45660</v>
      </c>
      <c r="C182" s="2" t="s">
        <v>764</v>
      </c>
      <c r="D182" s="6" t="str">
        <f>VLOOKUP(C182,Product_List!$A$2:$C$21,2,FALSE)</f>
        <v>Samsung Galaxy Buds</v>
      </c>
      <c r="E182" s="6" t="str">
        <f>VLOOKUP(C182,Product_List!$A$2:$C$21,3,FALSE)</f>
        <v>Accessories</v>
      </c>
      <c r="F182" s="2" t="s">
        <v>782</v>
      </c>
      <c r="G182" s="6" t="str">
        <f>INDEX(Salesperson_List!$B$2:$B$11,MATCH(Sales_Data!F182,Salesperson_List!$A$2:$A$11,0))</f>
        <v>Farhan Iskandar</v>
      </c>
      <c r="H182" s="2">
        <v>1</v>
      </c>
      <c r="I182" s="5">
        <v>1453692</v>
      </c>
      <c r="J182" s="2" t="s">
        <v>787</v>
      </c>
      <c r="K182" s="36">
        <f t="shared" si="2"/>
        <v>1453692</v>
      </c>
    </row>
    <row r="183" spans="1:11" x14ac:dyDescent="0.25">
      <c r="A183" s="34" t="s">
        <v>188</v>
      </c>
      <c r="B183" s="3">
        <v>45727</v>
      </c>
      <c r="C183" s="2" t="s">
        <v>769</v>
      </c>
      <c r="D183" s="6" t="str">
        <f>VLOOKUP(C183,Product_List!$A$2:$C$21,2,FALSE)</f>
        <v>Logitech MX Master</v>
      </c>
      <c r="E183" s="6" t="str">
        <f>VLOOKUP(C183,Product_List!$A$2:$C$21,3,FALSE)</f>
        <v>Accessories</v>
      </c>
      <c r="F183" s="2" t="s">
        <v>780</v>
      </c>
      <c r="G183" s="6" t="str">
        <f>INDEX(Salesperson_List!$B$2:$B$11,MATCH(Sales_Data!F183,Salesperson_List!$A$2:$A$11,0))</f>
        <v>Keisha Alverina</v>
      </c>
      <c r="H183" s="2">
        <v>5</v>
      </c>
      <c r="I183" s="5">
        <v>717770</v>
      </c>
      <c r="J183" s="2" t="s">
        <v>791</v>
      </c>
      <c r="K183" s="36">
        <f t="shared" si="2"/>
        <v>3588850</v>
      </c>
    </row>
    <row r="184" spans="1:11" x14ac:dyDescent="0.25">
      <c r="A184" s="34" t="s">
        <v>189</v>
      </c>
      <c r="B184" s="3">
        <v>45729</v>
      </c>
      <c r="C184" s="2" t="s">
        <v>760</v>
      </c>
      <c r="D184" s="6" t="str">
        <f>VLOOKUP(C184,Product_List!$A$2:$C$21,2,FALSE)</f>
        <v>Anker PowerCore</v>
      </c>
      <c r="E184" s="6" t="str">
        <f>VLOOKUP(C184,Product_List!$A$2:$C$21,3,FALSE)</f>
        <v>Accessories</v>
      </c>
      <c r="F184" s="2" t="s">
        <v>780</v>
      </c>
      <c r="G184" s="6" t="str">
        <f>INDEX(Salesperson_List!$B$2:$B$11,MATCH(Sales_Data!F184,Salesperson_List!$A$2:$A$11,0))</f>
        <v>Keisha Alverina</v>
      </c>
      <c r="H184" s="2">
        <v>1</v>
      </c>
      <c r="I184" s="5">
        <v>4599906</v>
      </c>
      <c r="J184" s="2" t="s">
        <v>787</v>
      </c>
      <c r="K184" s="36">
        <f t="shared" si="2"/>
        <v>4599906</v>
      </c>
    </row>
    <row r="185" spans="1:11" x14ac:dyDescent="0.25">
      <c r="A185" s="34" t="s">
        <v>190</v>
      </c>
      <c r="B185" s="3">
        <v>45684</v>
      </c>
      <c r="C185" s="2" t="s">
        <v>766</v>
      </c>
      <c r="D185" s="6" t="str">
        <f>VLOOKUP(C185,Product_List!$A$2:$C$21,2,FALSE)</f>
        <v>Oppo A57</v>
      </c>
      <c r="E185" s="6" t="str">
        <f>VLOOKUP(C185,Product_List!$A$2:$C$21,3,FALSE)</f>
        <v>Smartphone</v>
      </c>
      <c r="F185" s="2" t="s">
        <v>781</v>
      </c>
      <c r="G185" s="6" t="str">
        <f>INDEX(Salesperson_List!$B$2:$B$11,MATCH(Sales_Data!F185,Salesperson_List!$A$2:$A$11,0))</f>
        <v>Tasya Anindira</v>
      </c>
      <c r="H185" s="2">
        <v>4</v>
      </c>
      <c r="I185" s="5">
        <v>5336917</v>
      </c>
      <c r="J185" s="2" t="s">
        <v>789</v>
      </c>
      <c r="K185" s="36">
        <f t="shared" si="2"/>
        <v>21347668</v>
      </c>
    </row>
    <row r="186" spans="1:11" x14ac:dyDescent="0.25">
      <c r="A186" s="34" t="s">
        <v>191</v>
      </c>
      <c r="B186" s="3">
        <v>45666</v>
      </c>
      <c r="C186" s="2" t="s">
        <v>772</v>
      </c>
      <c r="D186" s="6" t="str">
        <f>VLOOKUP(C186,Product_List!$A$2:$C$21,2,FALSE)</f>
        <v>iPhone 13</v>
      </c>
      <c r="E186" s="6" t="str">
        <f>VLOOKUP(C186,Product_List!$A$2:$C$21,3,FALSE)</f>
        <v>Smartphone</v>
      </c>
      <c r="F186" s="2" t="s">
        <v>779</v>
      </c>
      <c r="G186" s="6" t="str">
        <f>INDEX(Salesperson_List!$B$2:$B$11,MATCH(Sales_Data!F186,Salesperson_List!$A$2:$A$11,0))</f>
        <v>Salsabila Putri</v>
      </c>
      <c r="H186" s="2">
        <v>4</v>
      </c>
      <c r="I186" s="5">
        <v>7469129</v>
      </c>
      <c r="J186" s="2" t="s">
        <v>790</v>
      </c>
      <c r="K186" s="36">
        <f t="shared" si="2"/>
        <v>29876516</v>
      </c>
    </row>
    <row r="187" spans="1:11" x14ac:dyDescent="0.25">
      <c r="A187" s="34" t="s">
        <v>192</v>
      </c>
      <c r="B187" s="3">
        <v>45719</v>
      </c>
      <c r="C187" s="2" t="s">
        <v>773</v>
      </c>
      <c r="D187" s="6" t="str">
        <f>VLOOKUP(C187,Product_List!$A$2:$C$21,2,FALSE)</f>
        <v>iPad 10th Gen</v>
      </c>
      <c r="E187" s="6" t="str">
        <f>VLOOKUP(C187,Product_List!$A$2:$C$21,3,FALSE)</f>
        <v>Tablet</v>
      </c>
      <c r="F187" s="2" t="s">
        <v>781</v>
      </c>
      <c r="G187" s="6" t="str">
        <f>INDEX(Salesperson_List!$B$2:$B$11,MATCH(Sales_Data!F187,Salesperson_List!$A$2:$A$11,0))</f>
        <v>Tasya Anindira</v>
      </c>
      <c r="H187" s="2">
        <v>2</v>
      </c>
      <c r="I187" s="5">
        <v>6410184</v>
      </c>
      <c r="J187" s="2" t="s">
        <v>788</v>
      </c>
      <c r="K187" s="36">
        <f t="shared" si="2"/>
        <v>12820368</v>
      </c>
    </row>
    <row r="188" spans="1:11" x14ac:dyDescent="0.25">
      <c r="A188" s="34" t="s">
        <v>193</v>
      </c>
      <c r="B188" s="3">
        <v>45694</v>
      </c>
      <c r="C188" s="2" t="s">
        <v>766</v>
      </c>
      <c r="D188" s="6" t="str">
        <f>VLOOKUP(C188,Product_List!$A$2:$C$21,2,FALSE)</f>
        <v>Oppo A57</v>
      </c>
      <c r="E188" s="6" t="str">
        <f>VLOOKUP(C188,Product_List!$A$2:$C$21,3,FALSE)</f>
        <v>Smartphone</v>
      </c>
      <c r="F188" s="2" t="s">
        <v>779</v>
      </c>
      <c r="G188" s="6" t="str">
        <f>INDEX(Salesperson_List!$B$2:$B$11,MATCH(Sales_Data!F188,Salesperson_List!$A$2:$A$11,0))</f>
        <v>Salsabila Putri</v>
      </c>
      <c r="H188" s="2">
        <v>2</v>
      </c>
      <c r="I188" s="5">
        <v>6582199</v>
      </c>
      <c r="J188" s="2" t="s">
        <v>790</v>
      </c>
      <c r="K188" s="36">
        <f t="shared" si="2"/>
        <v>13164398</v>
      </c>
    </row>
    <row r="189" spans="1:11" x14ac:dyDescent="0.25">
      <c r="A189" s="34" t="s">
        <v>194</v>
      </c>
      <c r="B189" s="3">
        <v>45708</v>
      </c>
      <c r="C189" s="2" t="s">
        <v>775</v>
      </c>
      <c r="D189" s="6" t="str">
        <f>VLOOKUP(C189,Product_List!$A$2:$C$21,2,FALSE)</f>
        <v>Huawei MatePad</v>
      </c>
      <c r="E189" s="6" t="str">
        <f>VLOOKUP(C189,Product_List!$A$2:$C$21,3,FALSE)</f>
        <v>Tablet</v>
      </c>
      <c r="F189" s="2" t="s">
        <v>783</v>
      </c>
      <c r="G189" s="6" t="str">
        <f>INDEX(Salesperson_List!$B$2:$B$11,MATCH(Sales_Data!F189,Salesperson_List!$A$2:$A$11,0))</f>
        <v>Damar Pratama</v>
      </c>
      <c r="H189" s="2">
        <v>2</v>
      </c>
      <c r="I189" s="5">
        <v>5801533</v>
      </c>
      <c r="J189" s="2" t="s">
        <v>791</v>
      </c>
      <c r="K189" s="36">
        <f t="shared" si="2"/>
        <v>11603066</v>
      </c>
    </row>
    <row r="190" spans="1:11" x14ac:dyDescent="0.25">
      <c r="A190" s="34" t="s">
        <v>195</v>
      </c>
      <c r="B190" s="3">
        <v>45701</v>
      </c>
      <c r="C190" s="2" t="s">
        <v>759</v>
      </c>
      <c r="D190" s="6" t="str">
        <f>VLOOKUP(C190,Product_List!$A$2:$C$21,2,FALSE)</f>
        <v>Acer Swift Go 14</v>
      </c>
      <c r="E190" s="6" t="str">
        <f>VLOOKUP(C190,Product_List!$A$2:$C$21,3,FALSE)</f>
        <v>Laptop</v>
      </c>
      <c r="F190" s="2" t="s">
        <v>777</v>
      </c>
      <c r="G190" s="6" t="str">
        <f>INDEX(Salesperson_List!$B$2:$B$11,MATCH(Sales_Data!F190,Salesperson_List!$A$2:$A$11,0))</f>
        <v>Rizky Aditya</v>
      </c>
      <c r="H190" s="2">
        <v>4</v>
      </c>
      <c r="I190" s="5">
        <v>2290008</v>
      </c>
      <c r="J190" s="2" t="s">
        <v>788</v>
      </c>
      <c r="K190" s="36">
        <f t="shared" si="2"/>
        <v>9160032</v>
      </c>
    </row>
    <row r="191" spans="1:11" x14ac:dyDescent="0.25">
      <c r="A191" s="34" t="s">
        <v>196</v>
      </c>
      <c r="B191" s="3">
        <v>45681</v>
      </c>
      <c r="C191" s="2" t="s">
        <v>769</v>
      </c>
      <c r="D191" s="6" t="str">
        <f>VLOOKUP(C191,Product_List!$A$2:$C$21,2,FALSE)</f>
        <v>Logitech MX Master</v>
      </c>
      <c r="E191" s="6" t="str">
        <f>VLOOKUP(C191,Product_List!$A$2:$C$21,3,FALSE)</f>
        <v>Accessories</v>
      </c>
      <c r="F191" s="2" t="s">
        <v>779</v>
      </c>
      <c r="G191" s="6" t="str">
        <f>INDEX(Salesperson_List!$B$2:$B$11,MATCH(Sales_Data!F191,Salesperson_List!$A$2:$A$11,0))</f>
        <v>Salsabila Putri</v>
      </c>
      <c r="H191" s="2">
        <v>1</v>
      </c>
      <c r="I191" s="5">
        <v>2326525</v>
      </c>
      <c r="J191" s="2" t="s">
        <v>788</v>
      </c>
      <c r="K191" s="36">
        <f t="shared" si="2"/>
        <v>2326525</v>
      </c>
    </row>
    <row r="192" spans="1:11" x14ac:dyDescent="0.25">
      <c r="A192" s="34" t="s">
        <v>197</v>
      </c>
      <c r="B192" s="3">
        <v>45736</v>
      </c>
      <c r="C192" s="2" t="s">
        <v>757</v>
      </c>
      <c r="D192" s="6" t="str">
        <f>VLOOKUP(C192,Product_List!$A$2:$C$21,2,FALSE)</f>
        <v>RAZER Mouse Bungee</v>
      </c>
      <c r="E192" s="6" t="str">
        <f>VLOOKUP(C192,Product_List!$A$2:$C$21,3,FALSE)</f>
        <v>Accessories</v>
      </c>
      <c r="F192" s="2" t="s">
        <v>784</v>
      </c>
      <c r="G192" s="6" t="str">
        <f>INDEX(Salesperson_List!$B$2:$B$11,MATCH(Sales_Data!F192,Salesperson_List!$A$2:$A$11,0))</f>
        <v>Nayla Arunika</v>
      </c>
      <c r="H192" s="2">
        <v>1</v>
      </c>
      <c r="I192" s="5">
        <v>5013070</v>
      </c>
      <c r="J192" s="2" t="s">
        <v>789</v>
      </c>
      <c r="K192" s="36">
        <f t="shared" si="2"/>
        <v>5013070</v>
      </c>
    </row>
    <row r="193" spans="1:11" x14ac:dyDescent="0.25">
      <c r="A193" s="34" t="s">
        <v>198</v>
      </c>
      <c r="B193" s="3">
        <v>45716</v>
      </c>
      <c r="C193" s="2" t="s">
        <v>771</v>
      </c>
      <c r="D193" s="6" t="str">
        <f>VLOOKUP(C193,Product_List!$A$2:$C$21,2,FALSE)</f>
        <v>TP-Link Archer</v>
      </c>
      <c r="E193" s="6" t="str">
        <f>VLOOKUP(C193,Product_List!$A$2:$C$21,3,FALSE)</f>
        <v>Accessories</v>
      </c>
      <c r="F193" s="2" t="s">
        <v>781</v>
      </c>
      <c r="G193" s="6" t="str">
        <f>INDEX(Salesperson_List!$B$2:$B$11,MATCH(Sales_Data!F193,Salesperson_List!$A$2:$A$11,0))</f>
        <v>Tasya Anindira</v>
      </c>
      <c r="H193" s="2">
        <v>2</v>
      </c>
      <c r="I193" s="5">
        <v>7917874</v>
      </c>
      <c r="J193" s="2" t="s">
        <v>791</v>
      </c>
      <c r="K193" s="36">
        <f t="shared" si="2"/>
        <v>15835748</v>
      </c>
    </row>
    <row r="194" spans="1:11" x14ac:dyDescent="0.25">
      <c r="A194" s="34" t="s">
        <v>199</v>
      </c>
      <c r="B194" s="3">
        <v>45689</v>
      </c>
      <c r="C194" s="2" t="s">
        <v>760</v>
      </c>
      <c r="D194" s="6" t="str">
        <f>VLOOKUP(C194,Product_List!$A$2:$C$21,2,FALSE)</f>
        <v>Anker PowerCore</v>
      </c>
      <c r="E194" s="6" t="str">
        <f>VLOOKUP(C194,Product_List!$A$2:$C$21,3,FALSE)</f>
        <v>Accessories</v>
      </c>
      <c r="F194" s="2" t="s">
        <v>782</v>
      </c>
      <c r="G194" s="6" t="str">
        <f>INDEX(Salesperson_List!$B$2:$B$11,MATCH(Sales_Data!F194,Salesperson_List!$A$2:$A$11,0))</f>
        <v>Farhan Iskandar</v>
      </c>
      <c r="H194" s="2">
        <v>5</v>
      </c>
      <c r="I194" s="5">
        <v>6651537</v>
      </c>
      <c r="J194" s="2" t="s">
        <v>787</v>
      </c>
      <c r="K194" s="36">
        <f t="shared" si="2"/>
        <v>33257685</v>
      </c>
    </row>
    <row r="195" spans="1:11" x14ac:dyDescent="0.25">
      <c r="A195" s="34" t="s">
        <v>200</v>
      </c>
      <c r="B195" s="3">
        <v>45745</v>
      </c>
      <c r="C195" s="2" t="s">
        <v>771</v>
      </c>
      <c r="D195" s="6" t="str">
        <f>VLOOKUP(C195,Product_List!$A$2:$C$21,2,FALSE)</f>
        <v>TP-Link Archer</v>
      </c>
      <c r="E195" s="6" t="str">
        <f>VLOOKUP(C195,Product_List!$A$2:$C$21,3,FALSE)</f>
        <v>Accessories</v>
      </c>
      <c r="F195" s="2" t="s">
        <v>777</v>
      </c>
      <c r="G195" s="6" t="str">
        <f>INDEX(Salesperson_List!$B$2:$B$11,MATCH(Sales_Data!F195,Salesperson_List!$A$2:$A$11,0))</f>
        <v>Rizky Aditya</v>
      </c>
      <c r="H195" s="2">
        <v>1</v>
      </c>
      <c r="I195" s="5">
        <v>4966951</v>
      </c>
      <c r="J195" s="2" t="s">
        <v>789</v>
      </c>
      <c r="K195" s="36">
        <f t="shared" ref="K195:K258" si="3">H195*I195</f>
        <v>4966951</v>
      </c>
    </row>
    <row r="196" spans="1:11" x14ac:dyDescent="0.25">
      <c r="A196" s="34" t="s">
        <v>201</v>
      </c>
      <c r="B196" s="3">
        <v>45709</v>
      </c>
      <c r="C196" s="2" t="s">
        <v>758</v>
      </c>
      <c r="D196" s="6" t="str">
        <f>VLOOKUP(C196,Product_List!$A$2:$C$21,2,FALSE)</f>
        <v>Asus ZenBook 14 OLED</v>
      </c>
      <c r="E196" s="6" t="str">
        <f>VLOOKUP(C196,Product_List!$A$2:$C$21,3,FALSE)</f>
        <v>Laptop</v>
      </c>
      <c r="F196" s="2" t="s">
        <v>783</v>
      </c>
      <c r="G196" s="6" t="str">
        <f>INDEX(Salesperson_List!$B$2:$B$11,MATCH(Sales_Data!F196,Salesperson_List!$A$2:$A$11,0))</f>
        <v>Damar Pratama</v>
      </c>
      <c r="H196" s="2">
        <v>4</v>
      </c>
      <c r="I196" s="5">
        <v>1978768</v>
      </c>
      <c r="J196" s="2" t="s">
        <v>789</v>
      </c>
      <c r="K196" s="36">
        <f t="shared" si="3"/>
        <v>7915072</v>
      </c>
    </row>
    <row r="197" spans="1:11" x14ac:dyDescent="0.25">
      <c r="A197" s="34" t="s">
        <v>202</v>
      </c>
      <c r="B197" s="3">
        <v>45719</v>
      </c>
      <c r="C197" s="2" t="s">
        <v>765</v>
      </c>
      <c r="D197" s="6" t="str">
        <f>VLOOKUP(C197,Product_List!$A$2:$C$21,2,FALSE)</f>
        <v>HP Spectre x360 14</v>
      </c>
      <c r="E197" s="6" t="str">
        <f>VLOOKUP(C197,Product_List!$A$2:$C$21,3,FALSE)</f>
        <v>Laptop</v>
      </c>
      <c r="F197" s="2" t="s">
        <v>779</v>
      </c>
      <c r="G197" s="6" t="str">
        <f>INDEX(Salesperson_List!$B$2:$B$11,MATCH(Sales_Data!F197,Salesperson_List!$A$2:$A$11,0))</f>
        <v>Salsabila Putri</v>
      </c>
      <c r="H197" s="2">
        <v>3</v>
      </c>
      <c r="I197" s="5">
        <v>7589478</v>
      </c>
      <c r="J197" s="2" t="s">
        <v>790</v>
      </c>
      <c r="K197" s="36">
        <f t="shared" si="3"/>
        <v>22768434</v>
      </c>
    </row>
    <row r="198" spans="1:11" x14ac:dyDescent="0.25">
      <c r="A198" s="34" t="s">
        <v>203</v>
      </c>
      <c r="B198" s="3">
        <v>45715</v>
      </c>
      <c r="C198" s="2" t="s">
        <v>773</v>
      </c>
      <c r="D198" s="6" t="str">
        <f>VLOOKUP(C198,Product_List!$A$2:$C$21,2,FALSE)</f>
        <v>iPad 10th Gen</v>
      </c>
      <c r="E198" s="6" t="str">
        <f>VLOOKUP(C198,Product_List!$A$2:$C$21,3,FALSE)</f>
        <v>Tablet</v>
      </c>
      <c r="F198" s="2" t="s">
        <v>783</v>
      </c>
      <c r="G198" s="6" t="str">
        <f>INDEX(Salesperson_List!$B$2:$B$11,MATCH(Sales_Data!F198,Salesperson_List!$A$2:$A$11,0))</f>
        <v>Damar Pratama</v>
      </c>
      <c r="H198" s="2">
        <v>3</v>
      </c>
      <c r="I198" s="5">
        <v>5624674</v>
      </c>
      <c r="J198" s="2" t="s">
        <v>790</v>
      </c>
      <c r="K198" s="36">
        <f t="shared" si="3"/>
        <v>16874022</v>
      </c>
    </row>
    <row r="199" spans="1:11" x14ac:dyDescent="0.25">
      <c r="A199" s="34" t="s">
        <v>204</v>
      </c>
      <c r="B199" s="3">
        <v>45709</v>
      </c>
      <c r="C199" s="2" t="s">
        <v>774</v>
      </c>
      <c r="D199" s="6" t="str">
        <f>VLOOKUP(C199,Product_List!$A$2:$C$21,2,FALSE)</f>
        <v>Realme C35</v>
      </c>
      <c r="E199" s="6" t="str">
        <f>VLOOKUP(C199,Product_List!$A$2:$C$21,3,FALSE)</f>
        <v>Smartphone</v>
      </c>
      <c r="F199" s="2" t="s">
        <v>782</v>
      </c>
      <c r="G199" s="6" t="str">
        <f>INDEX(Salesperson_List!$B$2:$B$11,MATCH(Sales_Data!F199,Salesperson_List!$A$2:$A$11,0))</f>
        <v>Farhan Iskandar</v>
      </c>
      <c r="H199" s="2">
        <v>3</v>
      </c>
      <c r="I199" s="5">
        <v>8826435</v>
      </c>
      <c r="J199" s="2" t="s">
        <v>790</v>
      </c>
      <c r="K199" s="36">
        <f t="shared" si="3"/>
        <v>26479305</v>
      </c>
    </row>
    <row r="200" spans="1:11" x14ac:dyDescent="0.25">
      <c r="A200" s="34" t="s">
        <v>205</v>
      </c>
      <c r="B200" s="3">
        <v>45669</v>
      </c>
      <c r="C200" s="2" t="s">
        <v>765</v>
      </c>
      <c r="D200" s="6" t="str">
        <f>VLOOKUP(C200,Product_List!$A$2:$C$21,2,FALSE)</f>
        <v>HP Spectre x360 14</v>
      </c>
      <c r="E200" s="6" t="str">
        <f>VLOOKUP(C200,Product_List!$A$2:$C$21,3,FALSE)</f>
        <v>Laptop</v>
      </c>
      <c r="F200" s="2" t="s">
        <v>780</v>
      </c>
      <c r="G200" s="6" t="str">
        <f>INDEX(Salesperson_List!$B$2:$B$11,MATCH(Sales_Data!F200,Salesperson_List!$A$2:$A$11,0))</f>
        <v>Keisha Alverina</v>
      </c>
      <c r="H200" s="2">
        <v>5</v>
      </c>
      <c r="I200" s="5">
        <v>9576760</v>
      </c>
      <c r="J200" s="2" t="s">
        <v>789</v>
      </c>
      <c r="K200" s="36">
        <f t="shared" si="3"/>
        <v>47883800</v>
      </c>
    </row>
    <row r="201" spans="1:11" x14ac:dyDescent="0.25">
      <c r="A201" s="34" t="s">
        <v>206</v>
      </c>
      <c r="B201" s="3">
        <v>45696</v>
      </c>
      <c r="C201" s="2" t="s">
        <v>770</v>
      </c>
      <c r="D201" s="6" t="str">
        <f>VLOOKUP(C201,Product_List!$A$2:$C$21,2,FALSE)</f>
        <v>Samsung A55</v>
      </c>
      <c r="E201" s="6" t="str">
        <f>VLOOKUP(C201,Product_List!$A$2:$C$21,3,FALSE)</f>
        <v>Smartphone</v>
      </c>
      <c r="F201" s="2" t="s">
        <v>786</v>
      </c>
      <c r="G201" s="6" t="str">
        <f>INDEX(Salesperson_List!$B$2:$B$11,MATCH(Sales_Data!F201,Salesperson_List!$A$2:$A$11,0))</f>
        <v>Zahra Melati</v>
      </c>
      <c r="H201" s="2">
        <v>2</v>
      </c>
      <c r="I201" s="5">
        <v>902980</v>
      </c>
      <c r="J201" s="2" t="s">
        <v>787</v>
      </c>
      <c r="K201" s="36">
        <f t="shared" si="3"/>
        <v>1805960</v>
      </c>
    </row>
    <row r="202" spans="1:11" x14ac:dyDescent="0.25">
      <c r="A202" s="34" t="s">
        <v>207</v>
      </c>
      <c r="B202" s="3">
        <v>45659</v>
      </c>
      <c r="C202" s="2" t="s">
        <v>759</v>
      </c>
      <c r="D202" s="6" t="str">
        <f>VLOOKUP(C202,Product_List!$A$2:$C$21,2,FALSE)</f>
        <v>Acer Swift Go 14</v>
      </c>
      <c r="E202" s="6" t="str">
        <f>VLOOKUP(C202,Product_List!$A$2:$C$21,3,FALSE)</f>
        <v>Laptop</v>
      </c>
      <c r="F202" s="2" t="s">
        <v>782</v>
      </c>
      <c r="G202" s="6" t="str">
        <f>INDEX(Salesperson_List!$B$2:$B$11,MATCH(Sales_Data!F202,Salesperson_List!$A$2:$A$11,0))</f>
        <v>Farhan Iskandar</v>
      </c>
      <c r="H202" s="2">
        <v>4</v>
      </c>
      <c r="I202" s="5">
        <v>9926944</v>
      </c>
      <c r="J202" s="2" t="s">
        <v>788</v>
      </c>
      <c r="K202" s="36">
        <f t="shared" si="3"/>
        <v>39707776</v>
      </c>
    </row>
    <row r="203" spans="1:11" x14ac:dyDescent="0.25">
      <c r="A203" s="34" t="s">
        <v>208</v>
      </c>
      <c r="B203" s="3">
        <v>45660</v>
      </c>
      <c r="C203" s="2" t="s">
        <v>760</v>
      </c>
      <c r="D203" s="6" t="str">
        <f>VLOOKUP(C203,Product_List!$A$2:$C$21,2,FALSE)</f>
        <v>Anker PowerCore</v>
      </c>
      <c r="E203" s="6" t="str">
        <f>VLOOKUP(C203,Product_List!$A$2:$C$21,3,FALSE)</f>
        <v>Accessories</v>
      </c>
      <c r="F203" s="2" t="s">
        <v>778</v>
      </c>
      <c r="G203" s="6" t="str">
        <f>INDEX(Salesperson_List!$B$2:$B$11,MATCH(Sales_Data!F203,Salesperson_List!$A$2:$A$11,0))</f>
        <v>Raka Wijaya</v>
      </c>
      <c r="H203" s="2">
        <v>5</v>
      </c>
      <c r="I203" s="5">
        <v>8057260</v>
      </c>
      <c r="J203" s="2" t="s">
        <v>790</v>
      </c>
      <c r="K203" s="36">
        <f t="shared" si="3"/>
        <v>40286300</v>
      </c>
    </row>
    <row r="204" spans="1:11" x14ac:dyDescent="0.25">
      <c r="A204" s="34" t="s">
        <v>209</v>
      </c>
      <c r="B204" s="3">
        <v>45713</v>
      </c>
      <c r="C204" s="2" t="s">
        <v>776</v>
      </c>
      <c r="D204" s="6" t="str">
        <f>VLOOKUP(C204,Product_List!$A$2:$C$21,2,FALSE)</f>
        <v>Lenovo Legion Pro 7i (Gen 9)</v>
      </c>
      <c r="E204" s="6" t="str">
        <f>VLOOKUP(C204,Product_List!$A$2:$C$21,3,FALSE)</f>
        <v>Laptop</v>
      </c>
      <c r="F204" s="2" t="s">
        <v>782</v>
      </c>
      <c r="G204" s="6" t="str">
        <f>INDEX(Salesperson_List!$B$2:$B$11,MATCH(Sales_Data!F204,Salesperson_List!$A$2:$A$11,0))</f>
        <v>Farhan Iskandar</v>
      </c>
      <c r="H204" s="2">
        <v>4</v>
      </c>
      <c r="I204" s="5">
        <v>7432667</v>
      </c>
      <c r="J204" s="2" t="s">
        <v>787</v>
      </c>
      <c r="K204" s="36">
        <f t="shared" si="3"/>
        <v>29730668</v>
      </c>
    </row>
    <row r="205" spans="1:11" x14ac:dyDescent="0.25">
      <c r="A205" s="34" t="s">
        <v>210</v>
      </c>
      <c r="B205" s="3">
        <v>45738</v>
      </c>
      <c r="C205" s="2" t="s">
        <v>761</v>
      </c>
      <c r="D205" s="6" t="str">
        <f>VLOOKUP(C205,Product_List!$A$2:$C$21,2,FALSE)</f>
        <v>UGREEN HDMI Cable</v>
      </c>
      <c r="E205" s="6" t="str">
        <f>VLOOKUP(C205,Product_List!$A$2:$C$21,3,FALSE)</f>
        <v>Accessories</v>
      </c>
      <c r="F205" s="2" t="s">
        <v>783</v>
      </c>
      <c r="G205" s="6" t="str">
        <f>INDEX(Salesperson_List!$B$2:$B$11,MATCH(Sales_Data!F205,Salesperson_List!$A$2:$A$11,0))</f>
        <v>Damar Pratama</v>
      </c>
      <c r="H205" s="2">
        <v>4</v>
      </c>
      <c r="I205" s="5">
        <v>3031528</v>
      </c>
      <c r="J205" s="2" t="s">
        <v>791</v>
      </c>
      <c r="K205" s="36">
        <f t="shared" si="3"/>
        <v>12126112</v>
      </c>
    </row>
    <row r="206" spans="1:11" x14ac:dyDescent="0.25">
      <c r="A206" s="34" t="s">
        <v>211</v>
      </c>
      <c r="B206" s="3">
        <v>45716</v>
      </c>
      <c r="C206" s="2" t="s">
        <v>776</v>
      </c>
      <c r="D206" s="6" t="str">
        <f>VLOOKUP(C206,Product_List!$A$2:$C$21,2,FALSE)</f>
        <v>Lenovo Legion Pro 7i (Gen 9)</v>
      </c>
      <c r="E206" s="6" t="str">
        <f>VLOOKUP(C206,Product_List!$A$2:$C$21,3,FALSE)</f>
        <v>Laptop</v>
      </c>
      <c r="F206" s="2" t="s">
        <v>784</v>
      </c>
      <c r="G206" s="6" t="str">
        <f>INDEX(Salesperson_List!$B$2:$B$11,MATCH(Sales_Data!F206,Salesperson_List!$A$2:$A$11,0))</f>
        <v>Nayla Arunika</v>
      </c>
      <c r="H206" s="2">
        <v>2</v>
      </c>
      <c r="I206" s="5">
        <v>2608542</v>
      </c>
      <c r="J206" s="2" t="s">
        <v>790</v>
      </c>
      <c r="K206" s="36">
        <f t="shared" si="3"/>
        <v>5217084</v>
      </c>
    </row>
    <row r="207" spans="1:11" x14ac:dyDescent="0.25">
      <c r="A207" s="34" t="s">
        <v>212</v>
      </c>
      <c r="B207" s="3">
        <v>45659</v>
      </c>
      <c r="C207" s="2" t="s">
        <v>766</v>
      </c>
      <c r="D207" s="6" t="str">
        <f>VLOOKUP(C207,Product_List!$A$2:$C$21,2,FALSE)</f>
        <v>Oppo A57</v>
      </c>
      <c r="E207" s="6" t="str">
        <f>VLOOKUP(C207,Product_List!$A$2:$C$21,3,FALSE)</f>
        <v>Smartphone</v>
      </c>
      <c r="F207" s="2" t="s">
        <v>781</v>
      </c>
      <c r="G207" s="6" t="str">
        <f>INDEX(Salesperson_List!$B$2:$B$11,MATCH(Sales_Data!F207,Salesperson_List!$A$2:$A$11,0))</f>
        <v>Tasya Anindira</v>
      </c>
      <c r="H207" s="2">
        <v>3</v>
      </c>
      <c r="I207" s="5">
        <v>7422496</v>
      </c>
      <c r="J207" s="2" t="s">
        <v>788</v>
      </c>
      <c r="K207" s="36">
        <f t="shared" si="3"/>
        <v>22267488</v>
      </c>
    </row>
    <row r="208" spans="1:11" x14ac:dyDescent="0.25">
      <c r="A208" s="34" t="s">
        <v>213</v>
      </c>
      <c r="B208" s="3">
        <v>45659</v>
      </c>
      <c r="C208" s="2" t="s">
        <v>763</v>
      </c>
      <c r="D208" s="6" t="str">
        <f>VLOOKUP(C208,Product_List!$A$2:$C$21,2,FALSE)</f>
        <v>Dell XPS 13 Plus</v>
      </c>
      <c r="E208" s="6" t="str">
        <f>VLOOKUP(C208,Product_List!$A$2:$C$21,3,FALSE)</f>
        <v>Laptop</v>
      </c>
      <c r="F208" s="2" t="s">
        <v>784</v>
      </c>
      <c r="G208" s="6" t="str">
        <f>INDEX(Salesperson_List!$B$2:$B$11,MATCH(Sales_Data!F208,Salesperson_List!$A$2:$A$11,0))</f>
        <v>Nayla Arunika</v>
      </c>
      <c r="H208" s="2">
        <v>2</v>
      </c>
      <c r="I208" s="5">
        <v>9826243</v>
      </c>
      <c r="J208" s="2" t="s">
        <v>791</v>
      </c>
      <c r="K208" s="36">
        <f t="shared" si="3"/>
        <v>19652486</v>
      </c>
    </row>
    <row r="209" spans="1:11" x14ac:dyDescent="0.25">
      <c r="A209" s="34" t="s">
        <v>214</v>
      </c>
      <c r="B209" s="3">
        <v>45711</v>
      </c>
      <c r="C209" s="2" t="s">
        <v>769</v>
      </c>
      <c r="D209" s="6" t="str">
        <f>VLOOKUP(C209,Product_List!$A$2:$C$21,2,FALSE)</f>
        <v>Logitech MX Master</v>
      </c>
      <c r="E209" s="6" t="str">
        <f>VLOOKUP(C209,Product_List!$A$2:$C$21,3,FALSE)</f>
        <v>Accessories</v>
      </c>
      <c r="F209" s="2" t="s">
        <v>783</v>
      </c>
      <c r="G209" s="6" t="str">
        <f>INDEX(Salesperson_List!$B$2:$B$11,MATCH(Sales_Data!F209,Salesperson_List!$A$2:$A$11,0))</f>
        <v>Damar Pratama</v>
      </c>
      <c r="H209" s="2">
        <v>5</v>
      </c>
      <c r="I209" s="5">
        <v>4002626</v>
      </c>
      <c r="J209" s="2" t="s">
        <v>791</v>
      </c>
      <c r="K209" s="36">
        <f t="shared" si="3"/>
        <v>20013130</v>
      </c>
    </row>
    <row r="210" spans="1:11" x14ac:dyDescent="0.25">
      <c r="A210" s="34" t="s">
        <v>215</v>
      </c>
      <c r="B210" s="3">
        <v>45744</v>
      </c>
      <c r="C210" s="2" t="s">
        <v>775</v>
      </c>
      <c r="D210" s="6" t="str">
        <f>VLOOKUP(C210,Product_List!$A$2:$C$21,2,FALSE)</f>
        <v>Huawei MatePad</v>
      </c>
      <c r="E210" s="6" t="str">
        <f>VLOOKUP(C210,Product_List!$A$2:$C$21,3,FALSE)</f>
        <v>Tablet</v>
      </c>
      <c r="F210" s="2" t="s">
        <v>781</v>
      </c>
      <c r="G210" s="6" t="str">
        <f>INDEX(Salesperson_List!$B$2:$B$11,MATCH(Sales_Data!F210,Salesperson_List!$A$2:$A$11,0))</f>
        <v>Tasya Anindira</v>
      </c>
      <c r="H210" s="2">
        <v>5</v>
      </c>
      <c r="I210" s="5">
        <v>1886689</v>
      </c>
      <c r="J210" s="2" t="s">
        <v>788</v>
      </c>
      <c r="K210" s="36">
        <f t="shared" si="3"/>
        <v>9433445</v>
      </c>
    </row>
    <row r="211" spans="1:11" x14ac:dyDescent="0.25">
      <c r="A211" s="34" t="s">
        <v>216</v>
      </c>
      <c r="B211" s="3">
        <v>45658</v>
      </c>
      <c r="C211" s="2" t="s">
        <v>761</v>
      </c>
      <c r="D211" s="6" t="str">
        <f>VLOOKUP(C211,Product_List!$A$2:$C$21,2,FALSE)</f>
        <v>UGREEN HDMI Cable</v>
      </c>
      <c r="E211" s="6" t="str">
        <f>VLOOKUP(C211,Product_List!$A$2:$C$21,3,FALSE)</f>
        <v>Accessories</v>
      </c>
      <c r="F211" s="2" t="s">
        <v>778</v>
      </c>
      <c r="G211" s="6" t="str">
        <f>INDEX(Salesperson_List!$B$2:$B$11,MATCH(Sales_Data!F211,Salesperson_List!$A$2:$A$11,0))</f>
        <v>Raka Wijaya</v>
      </c>
      <c r="H211" s="2">
        <v>5</v>
      </c>
      <c r="I211" s="5">
        <v>3346230</v>
      </c>
      <c r="J211" s="2" t="s">
        <v>790</v>
      </c>
      <c r="K211" s="36">
        <f t="shared" si="3"/>
        <v>16731150</v>
      </c>
    </row>
    <row r="212" spans="1:11" x14ac:dyDescent="0.25">
      <c r="A212" s="34" t="s">
        <v>217</v>
      </c>
      <c r="B212" s="3">
        <v>45676</v>
      </c>
      <c r="C212" s="2" t="s">
        <v>760</v>
      </c>
      <c r="D212" s="6" t="str">
        <f>VLOOKUP(C212,Product_List!$A$2:$C$21,2,FALSE)</f>
        <v>Anker PowerCore</v>
      </c>
      <c r="E212" s="6" t="str">
        <f>VLOOKUP(C212,Product_List!$A$2:$C$21,3,FALSE)</f>
        <v>Accessories</v>
      </c>
      <c r="F212" s="2" t="s">
        <v>786</v>
      </c>
      <c r="G212" s="6" t="str">
        <f>INDEX(Salesperson_List!$B$2:$B$11,MATCH(Sales_Data!F212,Salesperson_List!$A$2:$A$11,0))</f>
        <v>Zahra Melati</v>
      </c>
      <c r="H212" s="2">
        <v>2</v>
      </c>
      <c r="I212" s="5">
        <v>2618433</v>
      </c>
      <c r="J212" s="2" t="s">
        <v>789</v>
      </c>
      <c r="K212" s="36">
        <f t="shared" si="3"/>
        <v>5236866</v>
      </c>
    </row>
    <row r="213" spans="1:11" x14ac:dyDescent="0.25">
      <c r="A213" s="34" t="s">
        <v>218</v>
      </c>
      <c r="B213" s="3">
        <v>45659</v>
      </c>
      <c r="C213" s="2" t="s">
        <v>758</v>
      </c>
      <c r="D213" s="6" t="str">
        <f>VLOOKUP(C213,Product_List!$A$2:$C$21,2,FALSE)</f>
        <v>Asus ZenBook 14 OLED</v>
      </c>
      <c r="E213" s="6" t="str">
        <f>VLOOKUP(C213,Product_List!$A$2:$C$21,3,FALSE)</f>
        <v>Laptop</v>
      </c>
      <c r="F213" s="2" t="s">
        <v>777</v>
      </c>
      <c r="G213" s="6" t="str">
        <f>INDEX(Salesperson_List!$B$2:$B$11,MATCH(Sales_Data!F213,Salesperson_List!$A$2:$A$11,0))</f>
        <v>Rizky Aditya</v>
      </c>
      <c r="H213" s="2">
        <v>4</v>
      </c>
      <c r="I213" s="5">
        <v>6053535</v>
      </c>
      <c r="J213" s="2" t="s">
        <v>788</v>
      </c>
      <c r="K213" s="36">
        <f t="shared" si="3"/>
        <v>24214140</v>
      </c>
    </row>
    <row r="214" spans="1:11" x14ac:dyDescent="0.25">
      <c r="A214" s="34" t="s">
        <v>219</v>
      </c>
      <c r="B214" s="3">
        <v>45710</v>
      </c>
      <c r="C214" s="2" t="s">
        <v>757</v>
      </c>
      <c r="D214" s="6" t="str">
        <f>VLOOKUP(C214,Product_List!$A$2:$C$21,2,FALSE)</f>
        <v>RAZER Mouse Bungee</v>
      </c>
      <c r="E214" s="6" t="str">
        <f>VLOOKUP(C214,Product_List!$A$2:$C$21,3,FALSE)</f>
        <v>Accessories</v>
      </c>
      <c r="F214" s="2" t="s">
        <v>783</v>
      </c>
      <c r="G214" s="6" t="str">
        <f>INDEX(Salesperson_List!$B$2:$B$11,MATCH(Sales_Data!F214,Salesperson_List!$A$2:$A$11,0))</f>
        <v>Damar Pratama</v>
      </c>
      <c r="H214" s="2">
        <v>4</v>
      </c>
      <c r="I214" s="5">
        <v>4178621</v>
      </c>
      <c r="J214" s="2" t="s">
        <v>788</v>
      </c>
      <c r="K214" s="36">
        <f t="shared" si="3"/>
        <v>16714484</v>
      </c>
    </row>
    <row r="215" spans="1:11" x14ac:dyDescent="0.25">
      <c r="A215" s="34" t="s">
        <v>220</v>
      </c>
      <c r="B215" s="3">
        <v>45701</v>
      </c>
      <c r="C215" s="2" t="s">
        <v>764</v>
      </c>
      <c r="D215" s="6" t="str">
        <f>VLOOKUP(C215,Product_List!$A$2:$C$21,2,FALSE)</f>
        <v>Samsung Galaxy Buds</v>
      </c>
      <c r="E215" s="6" t="str">
        <f>VLOOKUP(C215,Product_List!$A$2:$C$21,3,FALSE)</f>
        <v>Accessories</v>
      </c>
      <c r="F215" s="2" t="s">
        <v>779</v>
      </c>
      <c r="G215" s="6" t="str">
        <f>INDEX(Salesperson_List!$B$2:$B$11,MATCH(Sales_Data!F215,Salesperson_List!$A$2:$A$11,0))</f>
        <v>Salsabila Putri</v>
      </c>
      <c r="H215" s="2">
        <v>1</v>
      </c>
      <c r="I215" s="5">
        <v>5056766</v>
      </c>
      <c r="J215" s="2" t="s">
        <v>788</v>
      </c>
      <c r="K215" s="36">
        <f t="shared" si="3"/>
        <v>5056766</v>
      </c>
    </row>
    <row r="216" spans="1:11" x14ac:dyDescent="0.25">
      <c r="A216" s="34" t="s">
        <v>221</v>
      </c>
      <c r="B216" s="3">
        <v>45747</v>
      </c>
      <c r="C216" s="2" t="s">
        <v>766</v>
      </c>
      <c r="D216" s="6" t="str">
        <f>VLOOKUP(C216,Product_List!$A$2:$C$21,2,FALSE)</f>
        <v>Oppo A57</v>
      </c>
      <c r="E216" s="6" t="str">
        <f>VLOOKUP(C216,Product_List!$A$2:$C$21,3,FALSE)</f>
        <v>Smartphone</v>
      </c>
      <c r="F216" s="2" t="s">
        <v>783</v>
      </c>
      <c r="G216" s="6" t="str">
        <f>INDEX(Salesperson_List!$B$2:$B$11,MATCH(Sales_Data!F216,Salesperson_List!$A$2:$A$11,0))</f>
        <v>Damar Pratama</v>
      </c>
      <c r="H216" s="2">
        <v>5</v>
      </c>
      <c r="I216" s="5">
        <v>6727018</v>
      </c>
      <c r="J216" s="2" t="s">
        <v>791</v>
      </c>
      <c r="K216" s="36">
        <f t="shared" si="3"/>
        <v>33635090</v>
      </c>
    </row>
    <row r="217" spans="1:11" x14ac:dyDescent="0.25">
      <c r="A217" s="34" t="s">
        <v>222</v>
      </c>
      <c r="B217" s="3">
        <v>45689</v>
      </c>
      <c r="C217" s="2" t="s">
        <v>776</v>
      </c>
      <c r="D217" s="6" t="str">
        <f>VLOOKUP(C217,Product_List!$A$2:$C$21,2,FALSE)</f>
        <v>Lenovo Legion Pro 7i (Gen 9)</v>
      </c>
      <c r="E217" s="6" t="str">
        <f>VLOOKUP(C217,Product_List!$A$2:$C$21,3,FALSE)</f>
        <v>Laptop</v>
      </c>
      <c r="F217" s="2" t="s">
        <v>783</v>
      </c>
      <c r="G217" s="6" t="str">
        <f>INDEX(Salesperson_List!$B$2:$B$11,MATCH(Sales_Data!F217,Salesperson_List!$A$2:$A$11,0))</f>
        <v>Damar Pratama</v>
      </c>
      <c r="H217" s="2">
        <v>4</v>
      </c>
      <c r="I217" s="5">
        <v>5500546</v>
      </c>
      <c r="J217" s="2" t="s">
        <v>787</v>
      </c>
      <c r="K217" s="36">
        <f t="shared" si="3"/>
        <v>22002184</v>
      </c>
    </row>
    <row r="218" spans="1:11" x14ac:dyDescent="0.25">
      <c r="A218" s="34" t="s">
        <v>223</v>
      </c>
      <c r="B218" s="3">
        <v>45727</v>
      </c>
      <c r="C218" s="2" t="s">
        <v>765</v>
      </c>
      <c r="D218" s="6" t="str">
        <f>VLOOKUP(C218,Product_List!$A$2:$C$21,2,FALSE)</f>
        <v>HP Spectre x360 14</v>
      </c>
      <c r="E218" s="6" t="str">
        <f>VLOOKUP(C218,Product_List!$A$2:$C$21,3,FALSE)</f>
        <v>Laptop</v>
      </c>
      <c r="F218" s="2" t="s">
        <v>781</v>
      </c>
      <c r="G218" s="6" t="str">
        <f>INDEX(Salesperson_List!$B$2:$B$11,MATCH(Sales_Data!F218,Salesperson_List!$A$2:$A$11,0))</f>
        <v>Tasya Anindira</v>
      </c>
      <c r="H218" s="2">
        <v>1</v>
      </c>
      <c r="I218" s="5">
        <v>7471138</v>
      </c>
      <c r="J218" s="2" t="s">
        <v>789</v>
      </c>
      <c r="K218" s="36">
        <f t="shared" si="3"/>
        <v>7471138</v>
      </c>
    </row>
    <row r="219" spans="1:11" x14ac:dyDescent="0.25">
      <c r="A219" s="34" t="s">
        <v>224</v>
      </c>
      <c r="B219" s="3">
        <v>45689</v>
      </c>
      <c r="C219" s="2" t="s">
        <v>758</v>
      </c>
      <c r="D219" s="6" t="str">
        <f>VLOOKUP(C219,Product_List!$A$2:$C$21,2,FALSE)</f>
        <v>Asus ZenBook 14 OLED</v>
      </c>
      <c r="E219" s="6" t="str">
        <f>VLOOKUP(C219,Product_List!$A$2:$C$21,3,FALSE)</f>
        <v>Laptop</v>
      </c>
      <c r="F219" s="2" t="s">
        <v>785</v>
      </c>
      <c r="G219" s="6" t="str">
        <f>INDEX(Salesperson_List!$B$2:$B$11,MATCH(Sales_Data!F219,Salesperson_List!$A$2:$A$11,0))</f>
        <v>Aldrian Mahendra</v>
      </c>
      <c r="H219" s="2">
        <v>4</v>
      </c>
      <c r="I219" s="5">
        <v>9107009</v>
      </c>
      <c r="J219" s="2" t="s">
        <v>790</v>
      </c>
      <c r="K219" s="36">
        <f t="shared" si="3"/>
        <v>36428036</v>
      </c>
    </row>
    <row r="220" spans="1:11" x14ac:dyDescent="0.25">
      <c r="A220" s="34" t="s">
        <v>225</v>
      </c>
      <c r="B220" s="3">
        <v>45725</v>
      </c>
      <c r="C220" s="2" t="s">
        <v>775</v>
      </c>
      <c r="D220" s="6" t="str">
        <f>VLOOKUP(C220,Product_List!$A$2:$C$21,2,FALSE)</f>
        <v>Huawei MatePad</v>
      </c>
      <c r="E220" s="6" t="str">
        <f>VLOOKUP(C220,Product_List!$A$2:$C$21,3,FALSE)</f>
        <v>Tablet</v>
      </c>
      <c r="F220" s="2" t="s">
        <v>782</v>
      </c>
      <c r="G220" s="6" t="str">
        <f>INDEX(Salesperson_List!$B$2:$B$11,MATCH(Sales_Data!F220,Salesperson_List!$A$2:$A$11,0))</f>
        <v>Farhan Iskandar</v>
      </c>
      <c r="H220" s="2">
        <v>5</v>
      </c>
      <c r="I220" s="5">
        <v>9873740</v>
      </c>
      <c r="J220" s="2" t="s">
        <v>790</v>
      </c>
      <c r="K220" s="36">
        <f t="shared" si="3"/>
        <v>49368700</v>
      </c>
    </row>
    <row r="221" spans="1:11" x14ac:dyDescent="0.25">
      <c r="A221" s="34" t="s">
        <v>226</v>
      </c>
      <c r="B221" s="3">
        <v>45712</v>
      </c>
      <c r="C221" s="2" t="s">
        <v>775</v>
      </c>
      <c r="D221" s="6" t="str">
        <f>VLOOKUP(C221,Product_List!$A$2:$C$21,2,FALSE)</f>
        <v>Huawei MatePad</v>
      </c>
      <c r="E221" s="6" t="str">
        <f>VLOOKUP(C221,Product_List!$A$2:$C$21,3,FALSE)</f>
        <v>Tablet</v>
      </c>
      <c r="F221" s="2" t="s">
        <v>785</v>
      </c>
      <c r="G221" s="6" t="str">
        <f>INDEX(Salesperson_List!$B$2:$B$11,MATCH(Sales_Data!F221,Salesperson_List!$A$2:$A$11,0))</f>
        <v>Aldrian Mahendra</v>
      </c>
      <c r="H221" s="2">
        <v>3</v>
      </c>
      <c r="I221" s="5">
        <v>9047900</v>
      </c>
      <c r="J221" s="2" t="s">
        <v>787</v>
      </c>
      <c r="K221" s="36">
        <f t="shared" si="3"/>
        <v>27143700</v>
      </c>
    </row>
    <row r="222" spans="1:11" x14ac:dyDescent="0.25">
      <c r="A222" s="34" t="s">
        <v>227</v>
      </c>
      <c r="B222" s="3">
        <v>45732</v>
      </c>
      <c r="C222" s="2" t="s">
        <v>759</v>
      </c>
      <c r="D222" s="6" t="str">
        <f>VLOOKUP(C222,Product_List!$A$2:$C$21,2,FALSE)</f>
        <v>Acer Swift Go 14</v>
      </c>
      <c r="E222" s="6" t="str">
        <f>VLOOKUP(C222,Product_List!$A$2:$C$21,3,FALSE)</f>
        <v>Laptop</v>
      </c>
      <c r="F222" s="2" t="s">
        <v>778</v>
      </c>
      <c r="G222" s="6" t="str">
        <f>INDEX(Salesperson_List!$B$2:$B$11,MATCH(Sales_Data!F222,Salesperson_List!$A$2:$A$11,0))</f>
        <v>Raka Wijaya</v>
      </c>
      <c r="H222" s="2">
        <v>5</v>
      </c>
      <c r="I222" s="5">
        <v>8045189</v>
      </c>
      <c r="J222" s="2" t="s">
        <v>788</v>
      </c>
      <c r="K222" s="36">
        <f t="shared" si="3"/>
        <v>40225945</v>
      </c>
    </row>
    <row r="223" spans="1:11" x14ac:dyDescent="0.25">
      <c r="A223" s="34" t="s">
        <v>228</v>
      </c>
      <c r="B223" s="3">
        <v>45713</v>
      </c>
      <c r="C223" s="2" t="s">
        <v>774</v>
      </c>
      <c r="D223" s="6" t="str">
        <f>VLOOKUP(C223,Product_List!$A$2:$C$21,2,FALSE)</f>
        <v>Realme C35</v>
      </c>
      <c r="E223" s="6" t="str">
        <f>VLOOKUP(C223,Product_List!$A$2:$C$21,3,FALSE)</f>
        <v>Smartphone</v>
      </c>
      <c r="F223" s="2" t="s">
        <v>779</v>
      </c>
      <c r="G223" s="6" t="str">
        <f>INDEX(Salesperson_List!$B$2:$B$11,MATCH(Sales_Data!F223,Salesperson_List!$A$2:$A$11,0))</f>
        <v>Salsabila Putri</v>
      </c>
      <c r="H223" s="2">
        <v>2</v>
      </c>
      <c r="I223" s="5">
        <v>9352545</v>
      </c>
      <c r="J223" s="2" t="s">
        <v>789</v>
      </c>
      <c r="K223" s="36">
        <f t="shared" si="3"/>
        <v>18705090</v>
      </c>
    </row>
    <row r="224" spans="1:11" x14ac:dyDescent="0.25">
      <c r="A224" s="34" t="s">
        <v>229</v>
      </c>
      <c r="B224" s="3">
        <v>45674</v>
      </c>
      <c r="C224" s="2" t="s">
        <v>774</v>
      </c>
      <c r="D224" s="6" t="str">
        <f>VLOOKUP(C224,Product_List!$A$2:$C$21,2,FALSE)</f>
        <v>Realme C35</v>
      </c>
      <c r="E224" s="6" t="str">
        <f>VLOOKUP(C224,Product_List!$A$2:$C$21,3,FALSE)</f>
        <v>Smartphone</v>
      </c>
      <c r="F224" s="2" t="s">
        <v>786</v>
      </c>
      <c r="G224" s="6" t="str">
        <f>INDEX(Salesperson_List!$B$2:$B$11,MATCH(Sales_Data!F224,Salesperson_List!$A$2:$A$11,0))</f>
        <v>Zahra Melati</v>
      </c>
      <c r="H224" s="2">
        <v>4</v>
      </c>
      <c r="I224" s="5">
        <v>3181206</v>
      </c>
      <c r="J224" s="2" t="s">
        <v>790</v>
      </c>
      <c r="K224" s="36">
        <f t="shared" si="3"/>
        <v>12724824</v>
      </c>
    </row>
    <row r="225" spans="1:11" x14ac:dyDescent="0.25">
      <c r="A225" s="34" t="s">
        <v>230</v>
      </c>
      <c r="B225" s="3">
        <v>45695</v>
      </c>
      <c r="C225" s="2" t="s">
        <v>766</v>
      </c>
      <c r="D225" s="6" t="str">
        <f>VLOOKUP(C225,Product_List!$A$2:$C$21,2,FALSE)</f>
        <v>Oppo A57</v>
      </c>
      <c r="E225" s="6" t="str">
        <f>VLOOKUP(C225,Product_List!$A$2:$C$21,3,FALSE)</f>
        <v>Smartphone</v>
      </c>
      <c r="F225" s="2" t="s">
        <v>780</v>
      </c>
      <c r="G225" s="6" t="str">
        <f>INDEX(Salesperson_List!$B$2:$B$11,MATCH(Sales_Data!F225,Salesperson_List!$A$2:$A$11,0))</f>
        <v>Keisha Alverina</v>
      </c>
      <c r="H225" s="2">
        <v>4</v>
      </c>
      <c r="I225" s="5">
        <v>7143433</v>
      </c>
      <c r="J225" s="2" t="s">
        <v>790</v>
      </c>
      <c r="K225" s="36">
        <f t="shared" si="3"/>
        <v>28573732</v>
      </c>
    </row>
    <row r="226" spans="1:11" x14ac:dyDescent="0.25">
      <c r="A226" s="34" t="s">
        <v>231</v>
      </c>
      <c r="B226" s="3">
        <v>45681</v>
      </c>
      <c r="C226" s="2" t="s">
        <v>776</v>
      </c>
      <c r="D226" s="6" t="str">
        <f>VLOOKUP(C226,Product_List!$A$2:$C$21,2,FALSE)</f>
        <v>Lenovo Legion Pro 7i (Gen 9)</v>
      </c>
      <c r="E226" s="6" t="str">
        <f>VLOOKUP(C226,Product_List!$A$2:$C$21,3,FALSE)</f>
        <v>Laptop</v>
      </c>
      <c r="F226" s="2" t="s">
        <v>778</v>
      </c>
      <c r="G226" s="6" t="str">
        <f>INDEX(Salesperson_List!$B$2:$B$11,MATCH(Sales_Data!F226,Salesperson_List!$A$2:$A$11,0))</f>
        <v>Raka Wijaya</v>
      </c>
      <c r="H226" s="2">
        <v>2</v>
      </c>
      <c r="I226" s="5">
        <v>687771</v>
      </c>
      <c r="J226" s="2" t="s">
        <v>788</v>
      </c>
      <c r="K226" s="36">
        <f t="shared" si="3"/>
        <v>1375542</v>
      </c>
    </row>
    <row r="227" spans="1:11" x14ac:dyDescent="0.25">
      <c r="A227" s="34" t="s">
        <v>232</v>
      </c>
      <c r="B227" s="3">
        <v>45726</v>
      </c>
      <c r="C227" s="2" t="s">
        <v>760</v>
      </c>
      <c r="D227" s="6" t="str">
        <f>VLOOKUP(C227,Product_List!$A$2:$C$21,2,FALSE)</f>
        <v>Anker PowerCore</v>
      </c>
      <c r="E227" s="6" t="str">
        <f>VLOOKUP(C227,Product_List!$A$2:$C$21,3,FALSE)</f>
        <v>Accessories</v>
      </c>
      <c r="F227" s="2" t="s">
        <v>780</v>
      </c>
      <c r="G227" s="6" t="str">
        <f>INDEX(Salesperson_List!$B$2:$B$11,MATCH(Sales_Data!F227,Salesperson_List!$A$2:$A$11,0))</f>
        <v>Keisha Alverina</v>
      </c>
      <c r="H227" s="2">
        <v>2</v>
      </c>
      <c r="I227" s="5">
        <v>737199</v>
      </c>
      <c r="J227" s="2" t="s">
        <v>787</v>
      </c>
      <c r="K227" s="36">
        <f t="shared" si="3"/>
        <v>1474398</v>
      </c>
    </row>
    <row r="228" spans="1:11" x14ac:dyDescent="0.25">
      <c r="A228" s="34" t="s">
        <v>233</v>
      </c>
      <c r="B228" s="3">
        <v>45727</v>
      </c>
      <c r="C228" s="2" t="s">
        <v>764</v>
      </c>
      <c r="D228" s="6" t="str">
        <f>VLOOKUP(C228,Product_List!$A$2:$C$21,2,FALSE)</f>
        <v>Samsung Galaxy Buds</v>
      </c>
      <c r="E228" s="6" t="str">
        <f>VLOOKUP(C228,Product_List!$A$2:$C$21,3,FALSE)</f>
        <v>Accessories</v>
      </c>
      <c r="F228" s="2" t="s">
        <v>780</v>
      </c>
      <c r="G228" s="6" t="str">
        <f>INDEX(Salesperson_List!$B$2:$B$11,MATCH(Sales_Data!F228,Salesperson_List!$A$2:$A$11,0))</f>
        <v>Keisha Alverina</v>
      </c>
      <c r="H228" s="2">
        <v>3</v>
      </c>
      <c r="I228" s="5">
        <v>7790213</v>
      </c>
      <c r="J228" s="2" t="s">
        <v>789</v>
      </c>
      <c r="K228" s="36">
        <f t="shared" si="3"/>
        <v>23370639</v>
      </c>
    </row>
    <row r="229" spans="1:11" x14ac:dyDescent="0.25">
      <c r="A229" s="34" t="s">
        <v>234</v>
      </c>
      <c r="B229" s="3">
        <v>45743</v>
      </c>
      <c r="C229" s="2" t="s">
        <v>775</v>
      </c>
      <c r="D229" s="6" t="str">
        <f>VLOOKUP(C229,Product_List!$A$2:$C$21,2,FALSE)</f>
        <v>Huawei MatePad</v>
      </c>
      <c r="E229" s="6" t="str">
        <f>VLOOKUP(C229,Product_List!$A$2:$C$21,3,FALSE)</f>
        <v>Tablet</v>
      </c>
      <c r="F229" s="2" t="s">
        <v>786</v>
      </c>
      <c r="G229" s="6" t="str">
        <f>INDEX(Salesperson_List!$B$2:$B$11,MATCH(Sales_Data!F229,Salesperson_List!$A$2:$A$11,0))</f>
        <v>Zahra Melati</v>
      </c>
      <c r="H229" s="2">
        <v>4</v>
      </c>
      <c r="I229" s="5">
        <v>3357281</v>
      </c>
      <c r="J229" s="2" t="s">
        <v>787</v>
      </c>
      <c r="K229" s="36">
        <f t="shared" si="3"/>
        <v>13429124</v>
      </c>
    </row>
    <row r="230" spans="1:11" x14ac:dyDescent="0.25">
      <c r="A230" s="34" t="s">
        <v>235</v>
      </c>
      <c r="B230" s="3">
        <v>45668</v>
      </c>
      <c r="C230" s="2" t="s">
        <v>760</v>
      </c>
      <c r="D230" s="6" t="str">
        <f>VLOOKUP(C230,Product_List!$A$2:$C$21,2,FALSE)</f>
        <v>Anker PowerCore</v>
      </c>
      <c r="E230" s="6" t="str">
        <f>VLOOKUP(C230,Product_List!$A$2:$C$21,3,FALSE)</f>
        <v>Accessories</v>
      </c>
      <c r="F230" s="2" t="s">
        <v>784</v>
      </c>
      <c r="G230" s="6" t="str">
        <f>INDEX(Salesperson_List!$B$2:$B$11,MATCH(Sales_Data!F230,Salesperson_List!$A$2:$A$11,0))</f>
        <v>Nayla Arunika</v>
      </c>
      <c r="H230" s="2">
        <v>4</v>
      </c>
      <c r="I230" s="5">
        <v>2774316</v>
      </c>
      <c r="J230" s="2" t="s">
        <v>787</v>
      </c>
      <c r="K230" s="36">
        <f t="shared" si="3"/>
        <v>11097264</v>
      </c>
    </row>
    <row r="231" spans="1:11" x14ac:dyDescent="0.25">
      <c r="A231" s="34" t="s">
        <v>236</v>
      </c>
      <c r="B231" s="3">
        <v>45673</v>
      </c>
      <c r="C231" s="2" t="s">
        <v>760</v>
      </c>
      <c r="D231" s="6" t="str">
        <f>VLOOKUP(C231,Product_List!$A$2:$C$21,2,FALSE)</f>
        <v>Anker PowerCore</v>
      </c>
      <c r="E231" s="6" t="str">
        <f>VLOOKUP(C231,Product_List!$A$2:$C$21,3,FALSE)</f>
        <v>Accessories</v>
      </c>
      <c r="F231" s="2" t="s">
        <v>785</v>
      </c>
      <c r="G231" s="6" t="str">
        <f>INDEX(Salesperson_List!$B$2:$B$11,MATCH(Sales_Data!F231,Salesperson_List!$A$2:$A$11,0))</f>
        <v>Aldrian Mahendra</v>
      </c>
      <c r="H231" s="2">
        <v>3</v>
      </c>
      <c r="I231" s="5">
        <v>1251518</v>
      </c>
      <c r="J231" s="2" t="s">
        <v>789</v>
      </c>
      <c r="K231" s="36">
        <f t="shared" si="3"/>
        <v>3754554</v>
      </c>
    </row>
    <row r="232" spans="1:11" x14ac:dyDescent="0.25">
      <c r="A232" s="34" t="s">
        <v>237</v>
      </c>
      <c r="B232" s="3">
        <v>45730</v>
      </c>
      <c r="C232" s="2" t="s">
        <v>767</v>
      </c>
      <c r="D232" s="6" t="str">
        <f>VLOOKUP(C232,Product_List!$A$2:$C$21,2,FALSE)</f>
        <v>Apple MacBook Air M4</v>
      </c>
      <c r="E232" s="6" t="str">
        <f>VLOOKUP(C232,Product_List!$A$2:$C$21,3,FALSE)</f>
        <v>Laptop</v>
      </c>
      <c r="F232" s="2" t="s">
        <v>783</v>
      </c>
      <c r="G232" s="6" t="str">
        <f>INDEX(Salesperson_List!$B$2:$B$11,MATCH(Sales_Data!F232,Salesperson_List!$A$2:$A$11,0))</f>
        <v>Damar Pratama</v>
      </c>
      <c r="H232" s="2">
        <v>1</v>
      </c>
      <c r="I232" s="5">
        <v>8727323</v>
      </c>
      <c r="J232" s="2" t="s">
        <v>789</v>
      </c>
      <c r="K232" s="36">
        <f t="shared" si="3"/>
        <v>8727323</v>
      </c>
    </row>
    <row r="233" spans="1:11" x14ac:dyDescent="0.25">
      <c r="A233" s="34" t="s">
        <v>238</v>
      </c>
      <c r="B233" s="3">
        <v>45716</v>
      </c>
      <c r="C233" s="2" t="s">
        <v>764</v>
      </c>
      <c r="D233" s="6" t="str">
        <f>VLOOKUP(C233,Product_List!$A$2:$C$21,2,FALSE)</f>
        <v>Samsung Galaxy Buds</v>
      </c>
      <c r="E233" s="6" t="str">
        <f>VLOOKUP(C233,Product_List!$A$2:$C$21,3,FALSE)</f>
        <v>Accessories</v>
      </c>
      <c r="F233" s="2" t="s">
        <v>777</v>
      </c>
      <c r="G233" s="6" t="str">
        <f>INDEX(Salesperson_List!$B$2:$B$11,MATCH(Sales_Data!F233,Salesperson_List!$A$2:$A$11,0))</f>
        <v>Rizky Aditya</v>
      </c>
      <c r="H233" s="2">
        <v>3</v>
      </c>
      <c r="I233" s="5">
        <v>1013313</v>
      </c>
      <c r="J233" s="2" t="s">
        <v>790</v>
      </c>
      <c r="K233" s="36">
        <f t="shared" si="3"/>
        <v>3039939</v>
      </c>
    </row>
    <row r="234" spans="1:11" x14ac:dyDescent="0.25">
      <c r="A234" s="34" t="s">
        <v>239</v>
      </c>
      <c r="B234" s="3">
        <v>45727</v>
      </c>
      <c r="C234" s="2" t="s">
        <v>772</v>
      </c>
      <c r="D234" s="6" t="str">
        <f>VLOOKUP(C234,Product_List!$A$2:$C$21,2,FALSE)</f>
        <v>iPhone 13</v>
      </c>
      <c r="E234" s="6" t="str">
        <f>VLOOKUP(C234,Product_List!$A$2:$C$21,3,FALSE)</f>
        <v>Smartphone</v>
      </c>
      <c r="F234" s="2" t="s">
        <v>780</v>
      </c>
      <c r="G234" s="6" t="str">
        <f>INDEX(Salesperson_List!$B$2:$B$11,MATCH(Sales_Data!F234,Salesperson_List!$A$2:$A$11,0))</f>
        <v>Keisha Alverina</v>
      </c>
      <c r="H234" s="2">
        <v>5</v>
      </c>
      <c r="I234" s="5">
        <v>2832214</v>
      </c>
      <c r="J234" s="2" t="s">
        <v>790</v>
      </c>
      <c r="K234" s="36">
        <f t="shared" si="3"/>
        <v>14161070</v>
      </c>
    </row>
    <row r="235" spans="1:11" x14ac:dyDescent="0.25">
      <c r="A235" s="34" t="s">
        <v>240</v>
      </c>
      <c r="B235" s="3">
        <v>45737</v>
      </c>
      <c r="C235" s="2" t="s">
        <v>773</v>
      </c>
      <c r="D235" s="6" t="str">
        <f>VLOOKUP(C235,Product_List!$A$2:$C$21,2,FALSE)</f>
        <v>iPad 10th Gen</v>
      </c>
      <c r="E235" s="6" t="str">
        <f>VLOOKUP(C235,Product_List!$A$2:$C$21,3,FALSE)</f>
        <v>Tablet</v>
      </c>
      <c r="F235" s="2" t="s">
        <v>779</v>
      </c>
      <c r="G235" s="6" t="str">
        <f>INDEX(Salesperson_List!$B$2:$B$11,MATCH(Sales_Data!F235,Salesperson_List!$A$2:$A$11,0))</f>
        <v>Salsabila Putri</v>
      </c>
      <c r="H235" s="2">
        <v>4</v>
      </c>
      <c r="I235" s="5">
        <v>5581820</v>
      </c>
      <c r="J235" s="2" t="s">
        <v>789</v>
      </c>
      <c r="K235" s="36">
        <f t="shared" si="3"/>
        <v>22327280</v>
      </c>
    </row>
    <row r="236" spans="1:11" x14ac:dyDescent="0.25">
      <c r="A236" s="34" t="s">
        <v>241</v>
      </c>
      <c r="B236" s="3">
        <v>45660</v>
      </c>
      <c r="C236" s="2" t="s">
        <v>771</v>
      </c>
      <c r="D236" s="6" t="str">
        <f>VLOOKUP(C236,Product_List!$A$2:$C$21,2,FALSE)</f>
        <v>TP-Link Archer</v>
      </c>
      <c r="E236" s="6" t="str">
        <f>VLOOKUP(C236,Product_List!$A$2:$C$21,3,FALSE)</f>
        <v>Accessories</v>
      </c>
      <c r="F236" s="2" t="s">
        <v>778</v>
      </c>
      <c r="G236" s="6" t="str">
        <f>INDEX(Salesperson_List!$B$2:$B$11,MATCH(Sales_Data!F236,Salesperson_List!$A$2:$A$11,0))</f>
        <v>Raka Wijaya</v>
      </c>
      <c r="H236" s="2">
        <v>2</v>
      </c>
      <c r="I236" s="5">
        <v>5766662</v>
      </c>
      <c r="J236" s="2" t="s">
        <v>791</v>
      </c>
      <c r="K236" s="36">
        <f t="shared" si="3"/>
        <v>11533324</v>
      </c>
    </row>
    <row r="237" spans="1:11" x14ac:dyDescent="0.25">
      <c r="A237" s="34" t="s">
        <v>242</v>
      </c>
      <c r="B237" s="3">
        <v>45677</v>
      </c>
      <c r="C237" s="2" t="s">
        <v>757</v>
      </c>
      <c r="D237" s="6" t="str">
        <f>VLOOKUP(C237,Product_List!$A$2:$C$21,2,FALSE)</f>
        <v>RAZER Mouse Bungee</v>
      </c>
      <c r="E237" s="6" t="str">
        <f>VLOOKUP(C237,Product_List!$A$2:$C$21,3,FALSE)</f>
        <v>Accessories</v>
      </c>
      <c r="F237" s="2" t="s">
        <v>784</v>
      </c>
      <c r="G237" s="6" t="str">
        <f>INDEX(Salesperson_List!$B$2:$B$11,MATCH(Sales_Data!F237,Salesperson_List!$A$2:$A$11,0))</f>
        <v>Nayla Arunika</v>
      </c>
      <c r="H237" s="2">
        <v>5</v>
      </c>
      <c r="I237" s="5">
        <v>9542832</v>
      </c>
      <c r="J237" s="2" t="s">
        <v>790</v>
      </c>
      <c r="K237" s="36">
        <f t="shared" si="3"/>
        <v>47714160</v>
      </c>
    </row>
    <row r="238" spans="1:11" x14ac:dyDescent="0.25">
      <c r="A238" s="34" t="s">
        <v>243</v>
      </c>
      <c r="B238" s="3">
        <v>45716</v>
      </c>
      <c r="C238" s="2" t="s">
        <v>774</v>
      </c>
      <c r="D238" s="6" t="str">
        <f>VLOOKUP(C238,Product_List!$A$2:$C$21,2,FALSE)</f>
        <v>Realme C35</v>
      </c>
      <c r="E238" s="6" t="str">
        <f>VLOOKUP(C238,Product_List!$A$2:$C$21,3,FALSE)</f>
        <v>Smartphone</v>
      </c>
      <c r="F238" s="2" t="s">
        <v>780</v>
      </c>
      <c r="G238" s="6" t="str">
        <f>INDEX(Salesperson_List!$B$2:$B$11,MATCH(Sales_Data!F238,Salesperson_List!$A$2:$A$11,0))</f>
        <v>Keisha Alverina</v>
      </c>
      <c r="H238" s="2">
        <v>4</v>
      </c>
      <c r="I238" s="5">
        <v>2750397</v>
      </c>
      <c r="J238" s="2" t="s">
        <v>791</v>
      </c>
      <c r="K238" s="36">
        <f t="shared" si="3"/>
        <v>11001588</v>
      </c>
    </row>
    <row r="239" spans="1:11" x14ac:dyDescent="0.25">
      <c r="A239" s="34" t="s">
        <v>244</v>
      </c>
      <c r="B239" s="3">
        <v>45693</v>
      </c>
      <c r="C239" s="2" t="s">
        <v>774</v>
      </c>
      <c r="D239" s="6" t="str">
        <f>VLOOKUP(C239,Product_List!$A$2:$C$21,2,FALSE)</f>
        <v>Realme C35</v>
      </c>
      <c r="E239" s="6" t="str">
        <f>VLOOKUP(C239,Product_List!$A$2:$C$21,3,FALSE)</f>
        <v>Smartphone</v>
      </c>
      <c r="F239" s="2" t="s">
        <v>784</v>
      </c>
      <c r="G239" s="6" t="str">
        <f>INDEX(Salesperson_List!$B$2:$B$11,MATCH(Sales_Data!F239,Salesperson_List!$A$2:$A$11,0))</f>
        <v>Nayla Arunika</v>
      </c>
      <c r="H239" s="2">
        <v>3</v>
      </c>
      <c r="I239" s="5">
        <v>8791860</v>
      </c>
      <c r="J239" s="2" t="s">
        <v>789</v>
      </c>
      <c r="K239" s="36">
        <f t="shared" si="3"/>
        <v>26375580</v>
      </c>
    </row>
    <row r="240" spans="1:11" x14ac:dyDescent="0.25">
      <c r="A240" s="34" t="s">
        <v>245</v>
      </c>
      <c r="B240" s="3">
        <v>45676</v>
      </c>
      <c r="C240" s="2" t="s">
        <v>768</v>
      </c>
      <c r="D240" s="6" t="str">
        <f>VLOOKUP(C240,Product_List!$A$2:$C$21,2,FALSE)</f>
        <v>Baseus Charger</v>
      </c>
      <c r="E240" s="6" t="str">
        <f>VLOOKUP(C240,Product_List!$A$2:$C$21,3,FALSE)</f>
        <v>Accessories</v>
      </c>
      <c r="F240" s="2" t="s">
        <v>784</v>
      </c>
      <c r="G240" s="6" t="str">
        <f>INDEX(Salesperson_List!$B$2:$B$11,MATCH(Sales_Data!F240,Salesperson_List!$A$2:$A$11,0))</f>
        <v>Nayla Arunika</v>
      </c>
      <c r="H240" s="2">
        <v>5</v>
      </c>
      <c r="I240" s="5">
        <v>9343026</v>
      </c>
      <c r="J240" s="2" t="s">
        <v>790</v>
      </c>
      <c r="K240" s="36">
        <f t="shared" si="3"/>
        <v>46715130</v>
      </c>
    </row>
    <row r="241" spans="1:11" x14ac:dyDescent="0.25">
      <c r="A241" s="34" t="s">
        <v>246</v>
      </c>
      <c r="B241" s="3">
        <v>45747</v>
      </c>
      <c r="C241" s="2" t="s">
        <v>774</v>
      </c>
      <c r="D241" s="6" t="str">
        <f>VLOOKUP(C241,Product_List!$A$2:$C$21,2,FALSE)</f>
        <v>Realme C35</v>
      </c>
      <c r="E241" s="6" t="str">
        <f>VLOOKUP(C241,Product_List!$A$2:$C$21,3,FALSE)</f>
        <v>Smartphone</v>
      </c>
      <c r="F241" s="2" t="s">
        <v>780</v>
      </c>
      <c r="G241" s="6" t="str">
        <f>INDEX(Salesperson_List!$B$2:$B$11,MATCH(Sales_Data!F241,Salesperson_List!$A$2:$A$11,0))</f>
        <v>Keisha Alverina</v>
      </c>
      <c r="H241" s="2">
        <v>4</v>
      </c>
      <c r="I241" s="5">
        <v>8226360</v>
      </c>
      <c r="J241" s="2" t="s">
        <v>787</v>
      </c>
      <c r="K241" s="36">
        <f t="shared" si="3"/>
        <v>32905440</v>
      </c>
    </row>
    <row r="242" spans="1:11" x14ac:dyDescent="0.25">
      <c r="A242" s="34" t="s">
        <v>247</v>
      </c>
      <c r="B242" s="3">
        <v>45724</v>
      </c>
      <c r="C242" s="2" t="s">
        <v>764</v>
      </c>
      <c r="D242" s="6" t="str">
        <f>VLOOKUP(C242,Product_List!$A$2:$C$21,2,FALSE)</f>
        <v>Samsung Galaxy Buds</v>
      </c>
      <c r="E242" s="6" t="str">
        <f>VLOOKUP(C242,Product_List!$A$2:$C$21,3,FALSE)</f>
        <v>Accessories</v>
      </c>
      <c r="F242" s="2" t="s">
        <v>781</v>
      </c>
      <c r="G242" s="6" t="str">
        <f>INDEX(Salesperson_List!$B$2:$B$11,MATCH(Sales_Data!F242,Salesperson_List!$A$2:$A$11,0))</f>
        <v>Tasya Anindira</v>
      </c>
      <c r="H242" s="2">
        <v>1</v>
      </c>
      <c r="I242" s="5">
        <v>8346613</v>
      </c>
      <c r="J242" s="2" t="s">
        <v>789</v>
      </c>
      <c r="K242" s="36">
        <f t="shared" si="3"/>
        <v>8346613</v>
      </c>
    </row>
    <row r="243" spans="1:11" x14ac:dyDescent="0.25">
      <c r="A243" s="34" t="s">
        <v>248</v>
      </c>
      <c r="B243" s="3">
        <v>45676</v>
      </c>
      <c r="C243" s="2" t="s">
        <v>767</v>
      </c>
      <c r="D243" s="6" t="str">
        <f>VLOOKUP(C243,Product_List!$A$2:$C$21,2,FALSE)</f>
        <v>Apple MacBook Air M4</v>
      </c>
      <c r="E243" s="6" t="str">
        <f>VLOOKUP(C243,Product_List!$A$2:$C$21,3,FALSE)</f>
        <v>Laptop</v>
      </c>
      <c r="F243" s="2" t="s">
        <v>782</v>
      </c>
      <c r="G243" s="6" t="str">
        <f>INDEX(Salesperson_List!$B$2:$B$11,MATCH(Sales_Data!F243,Salesperson_List!$A$2:$A$11,0))</f>
        <v>Farhan Iskandar</v>
      </c>
      <c r="H243" s="2">
        <v>1</v>
      </c>
      <c r="I243" s="5">
        <v>1972542</v>
      </c>
      <c r="J243" s="2" t="s">
        <v>788</v>
      </c>
      <c r="K243" s="36">
        <f t="shared" si="3"/>
        <v>1972542</v>
      </c>
    </row>
    <row r="244" spans="1:11" x14ac:dyDescent="0.25">
      <c r="A244" s="34" t="s">
        <v>249</v>
      </c>
      <c r="B244" s="3">
        <v>45677</v>
      </c>
      <c r="C244" s="2" t="s">
        <v>769</v>
      </c>
      <c r="D244" s="6" t="str">
        <f>VLOOKUP(C244,Product_List!$A$2:$C$21,2,FALSE)</f>
        <v>Logitech MX Master</v>
      </c>
      <c r="E244" s="6" t="str">
        <f>VLOOKUP(C244,Product_List!$A$2:$C$21,3,FALSE)</f>
        <v>Accessories</v>
      </c>
      <c r="F244" s="2" t="s">
        <v>779</v>
      </c>
      <c r="G244" s="6" t="str">
        <f>INDEX(Salesperson_List!$B$2:$B$11,MATCH(Sales_Data!F244,Salesperson_List!$A$2:$A$11,0))</f>
        <v>Salsabila Putri</v>
      </c>
      <c r="H244" s="2">
        <v>2</v>
      </c>
      <c r="I244" s="5">
        <v>8833648</v>
      </c>
      <c r="J244" s="2" t="s">
        <v>791</v>
      </c>
      <c r="K244" s="36">
        <f t="shared" si="3"/>
        <v>17667296</v>
      </c>
    </row>
    <row r="245" spans="1:11" x14ac:dyDescent="0.25">
      <c r="A245" s="34" t="s">
        <v>250</v>
      </c>
      <c r="B245" s="3">
        <v>45728</v>
      </c>
      <c r="C245" s="2" t="s">
        <v>759</v>
      </c>
      <c r="D245" s="6" t="str">
        <f>VLOOKUP(C245,Product_List!$A$2:$C$21,2,FALSE)</f>
        <v>Acer Swift Go 14</v>
      </c>
      <c r="E245" s="6" t="str">
        <f>VLOOKUP(C245,Product_List!$A$2:$C$21,3,FALSE)</f>
        <v>Laptop</v>
      </c>
      <c r="F245" s="2" t="s">
        <v>783</v>
      </c>
      <c r="G245" s="6" t="str">
        <f>INDEX(Salesperson_List!$B$2:$B$11,MATCH(Sales_Data!F245,Salesperson_List!$A$2:$A$11,0))</f>
        <v>Damar Pratama</v>
      </c>
      <c r="H245" s="2">
        <v>4</v>
      </c>
      <c r="I245" s="5">
        <v>4973014</v>
      </c>
      <c r="J245" s="2" t="s">
        <v>789</v>
      </c>
      <c r="K245" s="36">
        <f t="shared" si="3"/>
        <v>19892056</v>
      </c>
    </row>
    <row r="246" spans="1:11" x14ac:dyDescent="0.25">
      <c r="A246" s="34" t="s">
        <v>251</v>
      </c>
      <c r="B246" s="3">
        <v>45709</v>
      </c>
      <c r="C246" s="2" t="s">
        <v>763</v>
      </c>
      <c r="D246" s="6" t="str">
        <f>VLOOKUP(C246,Product_List!$A$2:$C$21,2,FALSE)</f>
        <v>Dell XPS 13 Plus</v>
      </c>
      <c r="E246" s="6" t="str">
        <f>VLOOKUP(C246,Product_List!$A$2:$C$21,3,FALSE)</f>
        <v>Laptop</v>
      </c>
      <c r="F246" s="2" t="s">
        <v>783</v>
      </c>
      <c r="G246" s="6" t="str">
        <f>INDEX(Salesperson_List!$B$2:$B$11,MATCH(Sales_Data!F246,Salesperson_List!$A$2:$A$11,0))</f>
        <v>Damar Pratama</v>
      </c>
      <c r="H246" s="2">
        <v>1</v>
      </c>
      <c r="I246" s="5">
        <v>1062621</v>
      </c>
      <c r="J246" s="2" t="s">
        <v>789</v>
      </c>
      <c r="K246" s="36">
        <f t="shared" si="3"/>
        <v>1062621</v>
      </c>
    </row>
    <row r="247" spans="1:11" x14ac:dyDescent="0.25">
      <c r="A247" s="34" t="s">
        <v>252</v>
      </c>
      <c r="B247" s="3">
        <v>45690</v>
      </c>
      <c r="C247" s="2" t="s">
        <v>759</v>
      </c>
      <c r="D247" s="6" t="str">
        <f>VLOOKUP(C247,Product_List!$A$2:$C$21,2,FALSE)</f>
        <v>Acer Swift Go 14</v>
      </c>
      <c r="E247" s="6" t="str">
        <f>VLOOKUP(C247,Product_List!$A$2:$C$21,3,FALSE)</f>
        <v>Laptop</v>
      </c>
      <c r="F247" s="2" t="s">
        <v>779</v>
      </c>
      <c r="G247" s="6" t="str">
        <f>INDEX(Salesperson_List!$B$2:$B$11,MATCH(Sales_Data!F247,Salesperson_List!$A$2:$A$11,0))</f>
        <v>Salsabila Putri</v>
      </c>
      <c r="H247" s="2">
        <v>3</v>
      </c>
      <c r="I247" s="5">
        <v>4029801</v>
      </c>
      <c r="J247" s="2" t="s">
        <v>790</v>
      </c>
      <c r="K247" s="36">
        <f t="shared" si="3"/>
        <v>12089403</v>
      </c>
    </row>
    <row r="248" spans="1:11" x14ac:dyDescent="0.25">
      <c r="A248" s="34" t="s">
        <v>253</v>
      </c>
      <c r="B248" s="3">
        <v>45697</v>
      </c>
      <c r="C248" s="2" t="s">
        <v>761</v>
      </c>
      <c r="D248" s="6" t="str">
        <f>VLOOKUP(C248,Product_List!$A$2:$C$21,2,FALSE)</f>
        <v>UGREEN HDMI Cable</v>
      </c>
      <c r="E248" s="6" t="str">
        <f>VLOOKUP(C248,Product_List!$A$2:$C$21,3,FALSE)</f>
        <v>Accessories</v>
      </c>
      <c r="F248" s="2" t="s">
        <v>781</v>
      </c>
      <c r="G248" s="6" t="str">
        <f>INDEX(Salesperson_List!$B$2:$B$11,MATCH(Sales_Data!F248,Salesperson_List!$A$2:$A$11,0))</f>
        <v>Tasya Anindira</v>
      </c>
      <c r="H248" s="2">
        <v>4</v>
      </c>
      <c r="I248" s="5">
        <v>5308163</v>
      </c>
      <c r="J248" s="2" t="s">
        <v>790</v>
      </c>
      <c r="K248" s="36">
        <f t="shared" si="3"/>
        <v>21232652</v>
      </c>
    </row>
    <row r="249" spans="1:11" x14ac:dyDescent="0.25">
      <c r="A249" s="34" t="s">
        <v>254</v>
      </c>
      <c r="B249" s="3">
        <v>45696</v>
      </c>
      <c r="C249" s="2" t="s">
        <v>759</v>
      </c>
      <c r="D249" s="6" t="str">
        <f>VLOOKUP(C249,Product_List!$A$2:$C$21,2,FALSE)</f>
        <v>Acer Swift Go 14</v>
      </c>
      <c r="E249" s="6" t="str">
        <f>VLOOKUP(C249,Product_List!$A$2:$C$21,3,FALSE)</f>
        <v>Laptop</v>
      </c>
      <c r="F249" s="2" t="s">
        <v>783</v>
      </c>
      <c r="G249" s="6" t="str">
        <f>INDEX(Salesperson_List!$B$2:$B$11,MATCH(Sales_Data!F249,Salesperson_List!$A$2:$A$11,0))</f>
        <v>Damar Pratama</v>
      </c>
      <c r="H249" s="2">
        <v>3</v>
      </c>
      <c r="I249" s="5">
        <v>6784851</v>
      </c>
      <c r="J249" s="2" t="s">
        <v>790</v>
      </c>
      <c r="K249" s="36">
        <f t="shared" si="3"/>
        <v>20354553</v>
      </c>
    </row>
    <row r="250" spans="1:11" x14ac:dyDescent="0.25">
      <c r="A250" s="34" t="s">
        <v>255</v>
      </c>
      <c r="B250" s="3">
        <v>45739</v>
      </c>
      <c r="C250" s="2" t="s">
        <v>763</v>
      </c>
      <c r="D250" s="6" t="str">
        <f>VLOOKUP(C250,Product_List!$A$2:$C$21,2,FALSE)</f>
        <v>Dell XPS 13 Plus</v>
      </c>
      <c r="E250" s="6" t="str">
        <f>VLOOKUP(C250,Product_List!$A$2:$C$21,3,FALSE)</f>
        <v>Laptop</v>
      </c>
      <c r="F250" s="2" t="s">
        <v>784</v>
      </c>
      <c r="G250" s="6" t="str">
        <f>INDEX(Salesperson_List!$B$2:$B$11,MATCH(Sales_Data!F250,Salesperson_List!$A$2:$A$11,0))</f>
        <v>Nayla Arunika</v>
      </c>
      <c r="H250" s="2">
        <v>3</v>
      </c>
      <c r="I250" s="5">
        <v>2098099</v>
      </c>
      <c r="J250" s="2" t="s">
        <v>788</v>
      </c>
      <c r="K250" s="36">
        <f t="shared" si="3"/>
        <v>6294297</v>
      </c>
    </row>
    <row r="251" spans="1:11" x14ac:dyDescent="0.25">
      <c r="A251" s="34" t="s">
        <v>256</v>
      </c>
      <c r="B251" s="3">
        <v>45658</v>
      </c>
      <c r="C251" s="2" t="s">
        <v>765</v>
      </c>
      <c r="D251" s="6" t="str">
        <f>VLOOKUP(C251,Product_List!$A$2:$C$21,2,FALSE)</f>
        <v>HP Spectre x360 14</v>
      </c>
      <c r="E251" s="6" t="str">
        <f>VLOOKUP(C251,Product_List!$A$2:$C$21,3,FALSE)</f>
        <v>Laptop</v>
      </c>
      <c r="F251" s="2" t="s">
        <v>786</v>
      </c>
      <c r="G251" s="6" t="str">
        <f>INDEX(Salesperson_List!$B$2:$B$11,MATCH(Sales_Data!F251,Salesperson_List!$A$2:$A$11,0))</f>
        <v>Zahra Melati</v>
      </c>
      <c r="H251" s="2">
        <v>1</v>
      </c>
      <c r="I251" s="5">
        <v>1695885</v>
      </c>
      <c r="J251" s="2" t="s">
        <v>790</v>
      </c>
      <c r="K251" s="36">
        <f t="shared" si="3"/>
        <v>1695885</v>
      </c>
    </row>
    <row r="252" spans="1:11" x14ac:dyDescent="0.25">
      <c r="A252" s="34" t="s">
        <v>257</v>
      </c>
      <c r="B252" s="3">
        <v>45668</v>
      </c>
      <c r="C252" s="2" t="s">
        <v>764</v>
      </c>
      <c r="D252" s="6" t="str">
        <f>VLOOKUP(C252,Product_List!$A$2:$C$21,2,FALSE)</f>
        <v>Samsung Galaxy Buds</v>
      </c>
      <c r="E252" s="6" t="str">
        <f>VLOOKUP(C252,Product_List!$A$2:$C$21,3,FALSE)</f>
        <v>Accessories</v>
      </c>
      <c r="F252" s="2" t="s">
        <v>778</v>
      </c>
      <c r="G252" s="6" t="str">
        <f>INDEX(Salesperson_List!$B$2:$B$11,MATCH(Sales_Data!F252,Salesperson_List!$A$2:$A$11,0))</f>
        <v>Raka Wijaya</v>
      </c>
      <c r="H252" s="2">
        <v>4</v>
      </c>
      <c r="I252" s="5">
        <v>4398190</v>
      </c>
      <c r="J252" s="2" t="s">
        <v>789</v>
      </c>
      <c r="K252" s="36">
        <f t="shared" si="3"/>
        <v>17592760</v>
      </c>
    </row>
    <row r="253" spans="1:11" x14ac:dyDescent="0.25">
      <c r="A253" s="34" t="s">
        <v>258</v>
      </c>
      <c r="B253" s="3">
        <v>45714</v>
      </c>
      <c r="C253" s="2" t="s">
        <v>774</v>
      </c>
      <c r="D253" s="6" t="str">
        <f>VLOOKUP(C253,Product_List!$A$2:$C$21,2,FALSE)</f>
        <v>Realme C35</v>
      </c>
      <c r="E253" s="6" t="str">
        <f>VLOOKUP(C253,Product_List!$A$2:$C$21,3,FALSE)</f>
        <v>Smartphone</v>
      </c>
      <c r="F253" s="2" t="s">
        <v>785</v>
      </c>
      <c r="G253" s="6" t="str">
        <f>INDEX(Salesperson_List!$B$2:$B$11,MATCH(Sales_Data!F253,Salesperson_List!$A$2:$A$11,0))</f>
        <v>Aldrian Mahendra</v>
      </c>
      <c r="H253" s="2">
        <v>5</v>
      </c>
      <c r="I253" s="5">
        <v>7886133</v>
      </c>
      <c r="J253" s="2" t="s">
        <v>790</v>
      </c>
      <c r="K253" s="36">
        <f t="shared" si="3"/>
        <v>39430665</v>
      </c>
    </row>
    <row r="254" spans="1:11" x14ac:dyDescent="0.25">
      <c r="A254" s="34" t="s">
        <v>259</v>
      </c>
      <c r="B254" s="3">
        <v>45746</v>
      </c>
      <c r="C254" s="2" t="s">
        <v>774</v>
      </c>
      <c r="D254" s="6" t="str">
        <f>VLOOKUP(C254,Product_List!$A$2:$C$21,2,FALSE)</f>
        <v>Realme C35</v>
      </c>
      <c r="E254" s="6" t="str">
        <f>VLOOKUP(C254,Product_List!$A$2:$C$21,3,FALSE)</f>
        <v>Smartphone</v>
      </c>
      <c r="F254" s="2" t="s">
        <v>783</v>
      </c>
      <c r="G254" s="6" t="str">
        <f>INDEX(Salesperson_List!$B$2:$B$11,MATCH(Sales_Data!F254,Salesperson_List!$A$2:$A$11,0))</f>
        <v>Damar Pratama</v>
      </c>
      <c r="H254" s="2">
        <v>1</v>
      </c>
      <c r="I254" s="5">
        <v>3888445</v>
      </c>
      <c r="J254" s="2" t="s">
        <v>787</v>
      </c>
      <c r="K254" s="36">
        <f t="shared" si="3"/>
        <v>3888445</v>
      </c>
    </row>
    <row r="255" spans="1:11" x14ac:dyDescent="0.25">
      <c r="A255" s="34" t="s">
        <v>260</v>
      </c>
      <c r="B255" s="3">
        <v>45707</v>
      </c>
      <c r="C255" s="2" t="s">
        <v>767</v>
      </c>
      <c r="D255" s="6" t="str">
        <f>VLOOKUP(C255,Product_List!$A$2:$C$21,2,FALSE)</f>
        <v>Apple MacBook Air M4</v>
      </c>
      <c r="E255" s="6" t="str">
        <f>VLOOKUP(C255,Product_List!$A$2:$C$21,3,FALSE)</f>
        <v>Laptop</v>
      </c>
      <c r="F255" s="2" t="s">
        <v>779</v>
      </c>
      <c r="G255" s="6" t="str">
        <f>INDEX(Salesperson_List!$B$2:$B$11,MATCH(Sales_Data!F255,Salesperson_List!$A$2:$A$11,0))</f>
        <v>Salsabila Putri</v>
      </c>
      <c r="H255" s="2">
        <v>1</v>
      </c>
      <c r="I255" s="5">
        <v>3242974</v>
      </c>
      <c r="J255" s="2" t="s">
        <v>790</v>
      </c>
      <c r="K255" s="36">
        <f t="shared" si="3"/>
        <v>3242974</v>
      </c>
    </row>
    <row r="256" spans="1:11" x14ac:dyDescent="0.25">
      <c r="A256" s="34" t="s">
        <v>261</v>
      </c>
      <c r="B256" s="3">
        <v>45680</v>
      </c>
      <c r="C256" s="2" t="s">
        <v>768</v>
      </c>
      <c r="D256" s="6" t="str">
        <f>VLOOKUP(C256,Product_List!$A$2:$C$21,2,FALSE)</f>
        <v>Baseus Charger</v>
      </c>
      <c r="E256" s="6" t="str">
        <f>VLOOKUP(C256,Product_List!$A$2:$C$21,3,FALSE)</f>
        <v>Accessories</v>
      </c>
      <c r="F256" s="2" t="s">
        <v>786</v>
      </c>
      <c r="G256" s="6" t="str">
        <f>INDEX(Salesperson_List!$B$2:$B$11,MATCH(Sales_Data!F256,Salesperson_List!$A$2:$A$11,0))</f>
        <v>Zahra Melati</v>
      </c>
      <c r="H256" s="2">
        <v>4</v>
      </c>
      <c r="I256" s="5">
        <v>8697590</v>
      </c>
      <c r="J256" s="2" t="s">
        <v>788</v>
      </c>
      <c r="K256" s="36">
        <f t="shared" si="3"/>
        <v>34790360</v>
      </c>
    </row>
    <row r="257" spans="1:11" x14ac:dyDescent="0.25">
      <c r="A257" s="34" t="s">
        <v>262</v>
      </c>
      <c r="B257" s="3">
        <v>45688</v>
      </c>
      <c r="C257" s="2" t="s">
        <v>767</v>
      </c>
      <c r="D257" s="6" t="str">
        <f>VLOOKUP(C257,Product_List!$A$2:$C$21,2,FALSE)</f>
        <v>Apple MacBook Air M4</v>
      </c>
      <c r="E257" s="6" t="str">
        <f>VLOOKUP(C257,Product_List!$A$2:$C$21,3,FALSE)</f>
        <v>Laptop</v>
      </c>
      <c r="F257" s="2" t="s">
        <v>780</v>
      </c>
      <c r="G257" s="6" t="str">
        <f>INDEX(Salesperson_List!$B$2:$B$11,MATCH(Sales_Data!F257,Salesperson_List!$A$2:$A$11,0))</f>
        <v>Keisha Alverina</v>
      </c>
      <c r="H257" s="2">
        <v>4</v>
      </c>
      <c r="I257" s="5">
        <v>8682535</v>
      </c>
      <c r="J257" s="2" t="s">
        <v>787</v>
      </c>
      <c r="K257" s="36">
        <f t="shared" si="3"/>
        <v>34730140</v>
      </c>
    </row>
    <row r="258" spans="1:11" x14ac:dyDescent="0.25">
      <c r="A258" s="34" t="s">
        <v>263</v>
      </c>
      <c r="B258" s="3">
        <v>45699</v>
      </c>
      <c r="C258" s="2" t="s">
        <v>769</v>
      </c>
      <c r="D258" s="6" t="str">
        <f>VLOOKUP(C258,Product_List!$A$2:$C$21,2,FALSE)</f>
        <v>Logitech MX Master</v>
      </c>
      <c r="E258" s="6" t="str">
        <f>VLOOKUP(C258,Product_List!$A$2:$C$21,3,FALSE)</f>
        <v>Accessories</v>
      </c>
      <c r="F258" s="2" t="s">
        <v>782</v>
      </c>
      <c r="G258" s="6" t="str">
        <f>INDEX(Salesperson_List!$B$2:$B$11,MATCH(Sales_Data!F258,Salesperson_List!$A$2:$A$11,0))</f>
        <v>Farhan Iskandar</v>
      </c>
      <c r="H258" s="2">
        <v>3</v>
      </c>
      <c r="I258" s="5">
        <v>8566513</v>
      </c>
      <c r="J258" s="2" t="s">
        <v>789</v>
      </c>
      <c r="K258" s="36">
        <f t="shared" si="3"/>
        <v>25699539</v>
      </c>
    </row>
    <row r="259" spans="1:11" x14ac:dyDescent="0.25">
      <c r="A259" s="34" t="s">
        <v>264</v>
      </c>
      <c r="B259" s="3">
        <v>45664</v>
      </c>
      <c r="C259" s="2" t="s">
        <v>769</v>
      </c>
      <c r="D259" s="6" t="str">
        <f>VLOOKUP(C259,Product_List!$A$2:$C$21,2,FALSE)</f>
        <v>Logitech MX Master</v>
      </c>
      <c r="E259" s="6" t="str">
        <f>VLOOKUP(C259,Product_List!$A$2:$C$21,3,FALSE)</f>
        <v>Accessories</v>
      </c>
      <c r="F259" s="2" t="s">
        <v>779</v>
      </c>
      <c r="G259" s="6" t="str">
        <f>INDEX(Salesperson_List!$B$2:$B$11,MATCH(Sales_Data!F259,Salesperson_List!$A$2:$A$11,0))</f>
        <v>Salsabila Putri</v>
      </c>
      <c r="H259" s="2">
        <v>4</v>
      </c>
      <c r="I259" s="5">
        <v>3084182</v>
      </c>
      <c r="J259" s="2" t="s">
        <v>789</v>
      </c>
      <c r="K259" s="36">
        <f t="shared" ref="K259:K322" si="4">H259*I259</f>
        <v>12336728</v>
      </c>
    </row>
    <row r="260" spans="1:11" x14ac:dyDescent="0.25">
      <c r="A260" s="34" t="s">
        <v>265</v>
      </c>
      <c r="B260" s="3">
        <v>45673</v>
      </c>
      <c r="C260" s="2" t="s">
        <v>775</v>
      </c>
      <c r="D260" s="6" t="str">
        <f>VLOOKUP(C260,Product_List!$A$2:$C$21,2,FALSE)</f>
        <v>Huawei MatePad</v>
      </c>
      <c r="E260" s="6" t="str">
        <f>VLOOKUP(C260,Product_List!$A$2:$C$21,3,FALSE)</f>
        <v>Tablet</v>
      </c>
      <c r="F260" s="2" t="s">
        <v>784</v>
      </c>
      <c r="G260" s="6" t="str">
        <f>INDEX(Salesperson_List!$B$2:$B$11,MATCH(Sales_Data!F260,Salesperson_List!$A$2:$A$11,0))</f>
        <v>Nayla Arunika</v>
      </c>
      <c r="H260" s="2">
        <v>3</v>
      </c>
      <c r="I260" s="5">
        <v>4863089</v>
      </c>
      <c r="J260" s="2" t="s">
        <v>791</v>
      </c>
      <c r="K260" s="36">
        <f t="shared" si="4"/>
        <v>14589267</v>
      </c>
    </row>
    <row r="261" spans="1:11" x14ac:dyDescent="0.25">
      <c r="A261" s="34" t="s">
        <v>266</v>
      </c>
      <c r="B261" s="3">
        <v>45747</v>
      </c>
      <c r="C261" s="2" t="s">
        <v>768</v>
      </c>
      <c r="D261" s="6" t="str">
        <f>VLOOKUP(C261,Product_List!$A$2:$C$21,2,FALSE)</f>
        <v>Baseus Charger</v>
      </c>
      <c r="E261" s="6" t="str">
        <f>VLOOKUP(C261,Product_List!$A$2:$C$21,3,FALSE)</f>
        <v>Accessories</v>
      </c>
      <c r="F261" s="2" t="s">
        <v>782</v>
      </c>
      <c r="G261" s="6" t="str">
        <f>INDEX(Salesperson_List!$B$2:$B$11,MATCH(Sales_Data!F261,Salesperson_List!$A$2:$A$11,0))</f>
        <v>Farhan Iskandar</v>
      </c>
      <c r="H261" s="2">
        <v>1</v>
      </c>
      <c r="I261" s="5">
        <v>3297921</v>
      </c>
      <c r="J261" s="2" t="s">
        <v>787</v>
      </c>
      <c r="K261" s="36">
        <f t="shared" si="4"/>
        <v>3297921</v>
      </c>
    </row>
    <row r="262" spans="1:11" x14ac:dyDescent="0.25">
      <c r="A262" s="34" t="s">
        <v>267</v>
      </c>
      <c r="B262" s="3">
        <v>45717</v>
      </c>
      <c r="C262" s="2" t="s">
        <v>767</v>
      </c>
      <c r="D262" s="6" t="str">
        <f>VLOOKUP(C262,Product_List!$A$2:$C$21,2,FALSE)</f>
        <v>Apple MacBook Air M4</v>
      </c>
      <c r="E262" s="6" t="str">
        <f>VLOOKUP(C262,Product_List!$A$2:$C$21,3,FALSE)</f>
        <v>Laptop</v>
      </c>
      <c r="F262" s="2" t="s">
        <v>778</v>
      </c>
      <c r="G262" s="6" t="str">
        <f>INDEX(Salesperson_List!$B$2:$B$11,MATCH(Sales_Data!F262,Salesperson_List!$A$2:$A$11,0))</f>
        <v>Raka Wijaya</v>
      </c>
      <c r="H262" s="2">
        <v>2</v>
      </c>
      <c r="I262" s="5">
        <v>9157768</v>
      </c>
      <c r="J262" s="2" t="s">
        <v>791</v>
      </c>
      <c r="K262" s="36">
        <f t="shared" si="4"/>
        <v>18315536</v>
      </c>
    </row>
    <row r="263" spans="1:11" x14ac:dyDescent="0.25">
      <c r="A263" s="34" t="s">
        <v>268</v>
      </c>
      <c r="B263" s="3">
        <v>45659</v>
      </c>
      <c r="C263" s="2" t="s">
        <v>774</v>
      </c>
      <c r="D263" s="6" t="str">
        <f>VLOOKUP(C263,Product_List!$A$2:$C$21,2,FALSE)</f>
        <v>Realme C35</v>
      </c>
      <c r="E263" s="6" t="str">
        <f>VLOOKUP(C263,Product_List!$A$2:$C$21,3,FALSE)</f>
        <v>Smartphone</v>
      </c>
      <c r="F263" s="2" t="s">
        <v>778</v>
      </c>
      <c r="G263" s="6" t="str">
        <f>INDEX(Salesperson_List!$B$2:$B$11,MATCH(Sales_Data!F263,Salesperson_List!$A$2:$A$11,0))</f>
        <v>Raka Wijaya</v>
      </c>
      <c r="H263" s="2">
        <v>5</v>
      </c>
      <c r="I263" s="5">
        <v>941904</v>
      </c>
      <c r="J263" s="2" t="s">
        <v>787</v>
      </c>
      <c r="K263" s="36">
        <f t="shared" si="4"/>
        <v>4709520</v>
      </c>
    </row>
    <row r="264" spans="1:11" x14ac:dyDescent="0.25">
      <c r="A264" s="34" t="s">
        <v>269</v>
      </c>
      <c r="B264" s="3">
        <v>45658</v>
      </c>
      <c r="C264" s="2" t="s">
        <v>771</v>
      </c>
      <c r="D264" s="6" t="str">
        <f>VLOOKUP(C264,Product_List!$A$2:$C$21,2,FALSE)</f>
        <v>TP-Link Archer</v>
      </c>
      <c r="E264" s="6" t="str">
        <f>VLOOKUP(C264,Product_List!$A$2:$C$21,3,FALSE)</f>
        <v>Accessories</v>
      </c>
      <c r="F264" s="2" t="s">
        <v>781</v>
      </c>
      <c r="G264" s="6" t="str">
        <f>INDEX(Salesperson_List!$B$2:$B$11,MATCH(Sales_Data!F264,Salesperson_List!$A$2:$A$11,0))</f>
        <v>Tasya Anindira</v>
      </c>
      <c r="H264" s="2">
        <v>1</v>
      </c>
      <c r="I264" s="5">
        <v>5570414</v>
      </c>
      <c r="J264" s="2" t="s">
        <v>787</v>
      </c>
      <c r="K264" s="36">
        <f t="shared" si="4"/>
        <v>5570414</v>
      </c>
    </row>
    <row r="265" spans="1:11" x14ac:dyDescent="0.25">
      <c r="A265" s="34" t="s">
        <v>270</v>
      </c>
      <c r="B265" s="3">
        <v>45705</v>
      </c>
      <c r="C265" s="2" t="s">
        <v>770</v>
      </c>
      <c r="D265" s="6" t="str">
        <f>VLOOKUP(C265,Product_List!$A$2:$C$21,2,FALSE)</f>
        <v>Samsung A55</v>
      </c>
      <c r="E265" s="6" t="str">
        <f>VLOOKUP(C265,Product_List!$A$2:$C$21,3,FALSE)</f>
        <v>Smartphone</v>
      </c>
      <c r="F265" s="2" t="s">
        <v>777</v>
      </c>
      <c r="G265" s="6" t="str">
        <f>INDEX(Salesperson_List!$B$2:$B$11,MATCH(Sales_Data!F265,Salesperson_List!$A$2:$A$11,0))</f>
        <v>Rizky Aditya</v>
      </c>
      <c r="H265" s="2">
        <v>4</v>
      </c>
      <c r="I265" s="5">
        <v>5592792</v>
      </c>
      <c r="J265" s="2" t="s">
        <v>788</v>
      </c>
      <c r="K265" s="36">
        <f t="shared" si="4"/>
        <v>22371168</v>
      </c>
    </row>
    <row r="266" spans="1:11" x14ac:dyDescent="0.25">
      <c r="A266" s="34" t="s">
        <v>271</v>
      </c>
      <c r="B266" s="3">
        <v>45669</v>
      </c>
      <c r="C266" s="2" t="s">
        <v>763</v>
      </c>
      <c r="D266" s="6" t="str">
        <f>VLOOKUP(C266,Product_List!$A$2:$C$21,2,FALSE)</f>
        <v>Dell XPS 13 Plus</v>
      </c>
      <c r="E266" s="6" t="str">
        <f>VLOOKUP(C266,Product_List!$A$2:$C$21,3,FALSE)</f>
        <v>Laptop</v>
      </c>
      <c r="F266" s="2" t="s">
        <v>781</v>
      </c>
      <c r="G266" s="6" t="str">
        <f>INDEX(Salesperson_List!$B$2:$B$11,MATCH(Sales_Data!F266,Salesperson_List!$A$2:$A$11,0))</f>
        <v>Tasya Anindira</v>
      </c>
      <c r="H266" s="2">
        <v>5</v>
      </c>
      <c r="I266" s="5">
        <v>1078526</v>
      </c>
      <c r="J266" s="2" t="s">
        <v>791</v>
      </c>
      <c r="K266" s="36">
        <f t="shared" si="4"/>
        <v>5392630</v>
      </c>
    </row>
    <row r="267" spans="1:11" x14ac:dyDescent="0.25">
      <c r="A267" s="34" t="s">
        <v>272</v>
      </c>
      <c r="B267" s="3">
        <v>45726</v>
      </c>
      <c r="C267" s="2" t="s">
        <v>763</v>
      </c>
      <c r="D267" s="6" t="str">
        <f>VLOOKUP(C267,Product_List!$A$2:$C$21,2,FALSE)</f>
        <v>Dell XPS 13 Plus</v>
      </c>
      <c r="E267" s="6" t="str">
        <f>VLOOKUP(C267,Product_List!$A$2:$C$21,3,FALSE)</f>
        <v>Laptop</v>
      </c>
      <c r="F267" s="2" t="s">
        <v>786</v>
      </c>
      <c r="G267" s="6" t="str">
        <f>INDEX(Salesperson_List!$B$2:$B$11,MATCH(Sales_Data!F267,Salesperson_List!$A$2:$A$11,0))</f>
        <v>Zahra Melati</v>
      </c>
      <c r="H267" s="2">
        <v>2</v>
      </c>
      <c r="I267" s="5">
        <v>7112208</v>
      </c>
      <c r="J267" s="2" t="s">
        <v>788</v>
      </c>
      <c r="K267" s="36">
        <f t="shared" si="4"/>
        <v>14224416</v>
      </c>
    </row>
    <row r="268" spans="1:11" x14ac:dyDescent="0.25">
      <c r="A268" s="34" t="s">
        <v>273</v>
      </c>
      <c r="B268" s="3">
        <v>45694</v>
      </c>
      <c r="C268" s="2" t="s">
        <v>759</v>
      </c>
      <c r="D268" s="6" t="str">
        <f>VLOOKUP(C268,Product_List!$A$2:$C$21,2,FALSE)</f>
        <v>Acer Swift Go 14</v>
      </c>
      <c r="E268" s="6" t="str">
        <f>VLOOKUP(C268,Product_List!$A$2:$C$21,3,FALSE)</f>
        <v>Laptop</v>
      </c>
      <c r="F268" s="2" t="s">
        <v>782</v>
      </c>
      <c r="G268" s="6" t="str">
        <f>INDEX(Salesperson_List!$B$2:$B$11,MATCH(Sales_Data!F268,Salesperson_List!$A$2:$A$11,0))</f>
        <v>Farhan Iskandar</v>
      </c>
      <c r="H268" s="2">
        <v>2</v>
      </c>
      <c r="I268" s="5">
        <v>8087676</v>
      </c>
      <c r="J268" s="2" t="s">
        <v>787</v>
      </c>
      <c r="K268" s="36">
        <f t="shared" si="4"/>
        <v>16175352</v>
      </c>
    </row>
    <row r="269" spans="1:11" x14ac:dyDescent="0.25">
      <c r="A269" s="34" t="s">
        <v>274</v>
      </c>
      <c r="B269" s="3">
        <v>45689</v>
      </c>
      <c r="C269" s="2" t="s">
        <v>770</v>
      </c>
      <c r="D269" s="6" t="str">
        <f>VLOOKUP(C269,Product_List!$A$2:$C$21,2,FALSE)</f>
        <v>Samsung A55</v>
      </c>
      <c r="E269" s="6" t="str">
        <f>VLOOKUP(C269,Product_List!$A$2:$C$21,3,FALSE)</f>
        <v>Smartphone</v>
      </c>
      <c r="F269" s="2" t="s">
        <v>777</v>
      </c>
      <c r="G269" s="6" t="str">
        <f>INDEX(Salesperson_List!$B$2:$B$11,MATCH(Sales_Data!F269,Salesperson_List!$A$2:$A$11,0))</f>
        <v>Rizky Aditya</v>
      </c>
      <c r="H269" s="2">
        <v>3</v>
      </c>
      <c r="I269" s="5">
        <v>1337393</v>
      </c>
      <c r="J269" s="2" t="s">
        <v>789</v>
      </c>
      <c r="K269" s="36">
        <f t="shared" si="4"/>
        <v>4012179</v>
      </c>
    </row>
    <row r="270" spans="1:11" x14ac:dyDescent="0.25">
      <c r="A270" s="34" t="s">
        <v>275</v>
      </c>
      <c r="B270" s="3">
        <v>45666</v>
      </c>
      <c r="C270" s="2" t="s">
        <v>768</v>
      </c>
      <c r="D270" s="6" t="str">
        <f>VLOOKUP(C270,Product_List!$A$2:$C$21,2,FALSE)</f>
        <v>Baseus Charger</v>
      </c>
      <c r="E270" s="6" t="str">
        <f>VLOOKUP(C270,Product_List!$A$2:$C$21,3,FALSE)</f>
        <v>Accessories</v>
      </c>
      <c r="F270" s="2" t="s">
        <v>780</v>
      </c>
      <c r="G270" s="6" t="str">
        <f>INDEX(Salesperson_List!$B$2:$B$11,MATCH(Sales_Data!F270,Salesperson_List!$A$2:$A$11,0))</f>
        <v>Keisha Alverina</v>
      </c>
      <c r="H270" s="2">
        <v>5</v>
      </c>
      <c r="I270" s="5">
        <v>5634544</v>
      </c>
      <c r="J270" s="2" t="s">
        <v>787</v>
      </c>
      <c r="K270" s="36">
        <f t="shared" si="4"/>
        <v>28172720</v>
      </c>
    </row>
    <row r="271" spans="1:11" x14ac:dyDescent="0.25">
      <c r="A271" s="34" t="s">
        <v>276</v>
      </c>
      <c r="B271" s="3">
        <v>45676</v>
      </c>
      <c r="C271" s="2" t="s">
        <v>772</v>
      </c>
      <c r="D271" s="6" t="str">
        <f>VLOOKUP(C271,Product_List!$A$2:$C$21,2,FALSE)</f>
        <v>iPhone 13</v>
      </c>
      <c r="E271" s="6" t="str">
        <f>VLOOKUP(C271,Product_List!$A$2:$C$21,3,FALSE)</f>
        <v>Smartphone</v>
      </c>
      <c r="F271" s="2" t="s">
        <v>784</v>
      </c>
      <c r="G271" s="6" t="str">
        <f>INDEX(Salesperson_List!$B$2:$B$11,MATCH(Sales_Data!F271,Salesperson_List!$A$2:$A$11,0))</f>
        <v>Nayla Arunika</v>
      </c>
      <c r="H271" s="2">
        <v>3</v>
      </c>
      <c r="I271" s="5">
        <v>1314422</v>
      </c>
      <c r="J271" s="2" t="s">
        <v>788</v>
      </c>
      <c r="K271" s="36">
        <f t="shared" si="4"/>
        <v>3943266</v>
      </c>
    </row>
    <row r="272" spans="1:11" x14ac:dyDescent="0.25">
      <c r="A272" s="34" t="s">
        <v>277</v>
      </c>
      <c r="B272" s="3">
        <v>45705</v>
      </c>
      <c r="C272" s="2" t="s">
        <v>769</v>
      </c>
      <c r="D272" s="6" t="str">
        <f>VLOOKUP(C272,Product_List!$A$2:$C$21,2,FALSE)</f>
        <v>Logitech MX Master</v>
      </c>
      <c r="E272" s="6" t="str">
        <f>VLOOKUP(C272,Product_List!$A$2:$C$21,3,FALSE)</f>
        <v>Accessories</v>
      </c>
      <c r="F272" s="2" t="s">
        <v>782</v>
      </c>
      <c r="G272" s="6" t="str">
        <f>INDEX(Salesperson_List!$B$2:$B$11,MATCH(Sales_Data!F272,Salesperson_List!$A$2:$A$11,0))</f>
        <v>Farhan Iskandar</v>
      </c>
      <c r="H272" s="2">
        <v>1</v>
      </c>
      <c r="I272" s="5">
        <v>5805431</v>
      </c>
      <c r="J272" s="2" t="s">
        <v>791</v>
      </c>
      <c r="K272" s="36">
        <f t="shared" si="4"/>
        <v>5805431</v>
      </c>
    </row>
    <row r="273" spans="1:11" x14ac:dyDescent="0.25">
      <c r="A273" s="34" t="s">
        <v>278</v>
      </c>
      <c r="B273" s="3">
        <v>45737</v>
      </c>
      <c r="C273" s="2" t="s">
        <v>759</v>
      </c>
      <c r="D273" s="6" t="str">
        <f>VLOOKUP(C273,Product_List!$A$2:$C$21,2,FALSE)</f>
        <v>Acer Swift Go 14</v>
      </c>
      <c r="E273" s="6" t="str">
        <f>VLOOKUP(C273,Product_List!$A$2:$C$21,3,FALSE)</f>
        <v>Laptop</v>
      </c>
      <c r="F273" s="2" t="s">
        <v>781</v>
      </c>
      <c r="G273" s="6" t="str">
        <f>INDEX(Salesperson_List!$B$2:$B$11,MATCH(Sales_Data!F273,Salesperson_List!$A$2:$A$11,0))</f>
        <v>Tasya Anindira</v>
      </c>
      <c r="H273" s="2">
        <v>5</v>
      </c>
      <c r="I273" s="5">
        <v>9623591</v>
      </c>
      <c r="J273" s="2" t="s">
        <v>791</v>
      </c>
      <c r="K273" s="36">
        <f t="shared" si="4"/>
        <v>48117955</v>
      </c>
    </row>
    <row r="274" spans="1:11" x14ac:dyDescent="0.25">
      <c r="A274" s="34" t="s">
        <v>279</v>
      </c>
      <c r="B274" s="3">
        <v>45660</v>
      </c>
      <c r="C274" s="2" t="s">
        <v>760</v>
      </c>
      <c r="D274" s="6" t="str">
        <f>VLOOKUP(C274,Product_List!$A$2:$C$21,2,FALSE)</f>
        <v>Anker PowerCore</v>
      </c>
      <c r="E274" s="6" t="str">
        <f>VLOOKUP(C274,Product_List!$A$2:$C$21,3,FALSE)</f>
        <v>Accessories</v>
      </c>
      <c r="F274" s="2" t="s">
        <v>785</v>
      </c>
      <c r="G274" s="6" t="str">
        <f>INDEX(Salesperson_List!$B$2:$B$11,MATCH(Sales_Data!F274,Salesperson_List!$A$2:$A$11,0))</f>
        <v>Aldrian Mahendra</v>
      </c>
      <c r="H274" s="2">
        <v>1</v>
      </c>
      <c r="I274" s="5">
        <v>2763429</v>
      </c>
      <c r="J274" s="2" t="s">
        <v>788</v>
      </c>
      <c r="K274" s="36">
        <f t="shared" si="4"/>
        <v>2763429</v>
      </c>
    </row>
    <row r="275" spans="1:11" x14ac:dyDescent="0.25">
      <c r="A275" s="34" t="s">
        <v>280</v>
      </c>
      <c r="B275" s="3">
        <v>45677</v>
      </c>
      <c r="C275" s="2" t="s">
        <v>759</v>
      </c>
      <c r="D275" s="6" t="str">
        <f>VLOOKUP(C275,Product_List!$A$2:$C$21,2,FALSE)</f>
        <v>Acer Swift Go 14</v>
      </c>
      <c r="E275" s="6" t="str">
        <f>VLOOKUP(C275,Product_List!$A$2:$C$21,3,FALSE)</f>
        <v>Laptop</v>
      </c>
      <c r="F275" s="2" t="s">
        <v>777</v>
      </c>
      <c r="G275" s="6" t="str">
        <f>INDEX(Salesperson_List!$B$2:$B$11,MATCH(Sales_Data!F275,Salesperson_List!$A$2:$A$11,0))</f>
        <v>Rizky Aditya</v>
      </c>
      <c r="H275" s="2">
        <v>3</v>
      </c>
      <c r="I275" s="5">
        <v>3635812</v>
      </c>
      <c r="J275" s="2" t="s">
        <v>791</v>
      </c>
      <c r="K275" s="36">
        <f t="shared" si="4"/>
        <v>10907436</v>
      </c>
    </row>
    <row r="276" spans="1:11" x14ac:dyDescent="0.25">
      <c r="A276" s="34" t="s">
        <v>281</v>
      </c>
      <c r="B276" s="3">
        <v>45681</v>
      </c>
      <c r="C276" s="2" t="s">
        <v>772</v>
      </c>
      <c r="D276" s="6" t="str">
        <f>VLOOKUP(C276,Product_List!$A$2:$C$21,2,FALSE)</f>
        <v>iPhone 13</v>
      </c>
      <c r="E276" s="6" t="str">
        <f>VLOOKUP(C276,Product_List!$A$2:$C$21,3,FALSE)</f>
        <v>Smartphone</v>
      </c>
      <c r="F276" s="2" t="s">
        <v>777</v>
      </c>
      <c r="G276" s="6" t="str">
        <f>INDEX(Salesperson_List!$B$2:$B$11,MATCH(Sales_Data!F276,Salesperson_List!$A$2:$A$11,0))</f>
        <v>Rizky Aditya</v>
      </c>
      <c r="H276" s="2">
        <v>5</v>
      </c>
      <c r="I276" s="5">
        <v>3438687</v>
      </c>
      <c r="J276" s="2" t="s">
        <v>790</v>
      </c>
      <c r="K276" s="36">
        <f t="shared" si="4"/>
        <v>17193435</v>
      </c>
    </row>
    <row r="277" spans="1:11" x14ac:dyDescent="0.25">
      <c r="A277" s="34" t="s">
        <v>282</v>
      </c>
      <c r="B277" s="3">
        <v>45711</v>
      </c>
      <c r="C277" s="2" t="s">
        <v>765</v>
      </c>
      <c r="D277" s="6" t="str">
        <f>VLOOKUP(C277,Product_List!$A$2:$C$21,2,FALSE)</f>
        <v>HP Spectre x360 14</v>
      </c>
      <c r="E277" s="6" t="str">
        <f>VLOOKUP(C277,Product_List!$A$2:$C$21,3,FALSE)</f>
        <v>Laptop</v>
      </c>
      <c r="F277" s="2" t="s">
        <v>784</v>
      </c>
      <c r="G277" s="6" t="str">
        <f>INDEX(Salesperson_List!$B$2:$B$11,MATCH(Sales_Data!F277,Salesperson_List!$A$2:$A$11,0))</f>
        <v>Nayla Arunika</v>
      </c>
      <c r="H277" s="2">
        <v>3</v>
      </c>
      <c r="I277" s="5">
        <v>5653435</v>
      </c>
      <c r="J277" s="2" t="s">
        <v>789</v>
      </c>
      <c r="K277" s="36">
        <f t="shared" si="4"/>
        <v>16960305</v>
      </c>
    </row>
    <row r="278" spans="1:11" x14ac:dyDescent="0.25">
      <c r="A278" s="34" t="s">
        <v>283</v>
      </c>
      <c r="B278" s="3">
        <v>45690</v>
      </c>
      <c r="C278" s="2" t="s">
        <v>771</v>
      </c>
      <c r="D278" s="6" t="str">
        <f>VLOOKUP(C278,Product_List!$A$2:$C$21,2,FALSE)</f>
        <v>TP-Link Archer</v>
      </c>
      <c r="E278" s="6" t="str">
        <f>VLOOKUP(C278,Product_List!$A$2:$C$21,3,FALSE)</f>
        <v>Accessories</v>
      </c>
      <c r="F278" s="2" t="s">
        <v>783</v>
      </c>
      <c r="G278" s="6" t="str">
        <f>INDEX(Salesperson_List!$B$2:$B$11,MATCH(Sales_Data!F278,Salesperson_List!$A$2:$A$11,0))</f>
        <v>Damar Pratama</v>
      </c>
      <c r="H278" s="2">
        <v>5</v>
      </c>
      <c r="I278" s="5">
        <v>1916842</v>
      </c>
      <c r="J278" s="2" t="s">
        <v>789</v>
      </c>
      <c r="K278" s="36">
        <f t="shared" si="4"/>
        <v>9584210</v>
      </c>
    </row>
    <row r="279" spans="1:11" x14ac:dyDescent="0.25">
      <c r="A279" s="34" t="s">
        <v>284</v>
      </c>
      <c r="B279" s="3">
        <v>45681</v>
      </c>
      <c r="C279" s="2" t="s">
        <v>760</v>
      </c>
      <c r="D279" s="6" t="str">
        <f>VLOOKUP(C279,Product_List!$A$2:$C$21,2,FALSE)</f>
        <v>Anker PowerCore</v>
      </c>
      <c r="E279" s="6" t="str">
        <f>VLOOKUP(C279,Product_List!$A$2:$C$21,3,FALSE)</f>
        <v>Accessories</v>
      </c>
      <c r="F279" s="2" t="s">
        <v>778</v>
      </c>
      <c r="G279" s="6" t="str">
        <f>INDEX(Salesperson_List!$B$2:$B$11,MATCH(Sales_Data!F279,Salesperson_List!$A$2:$A$11,0))</f>
        <v>Raka Wijaya</v>
      </c>
      <c r="H279" s="2">
        <v>3</v>
      </c>
      <c r="I279" s="5">
        <v>4189024</v>
      </c>
      <c r="J279" s="2" t="s">
        <v>789</v>
      </c>
      <c r="K279" s="36">
        <f t="shared" si="4"/>
        <v>12567072</v>
      </c>
    </row>
    <row r="280" spans="1:11" x14ac:dyDescent="0.25">
      <c r="A280" s="34" t="s">
        <v>285</v>
      </c>
      <c r="B280" s="3">
        <v>45732</v>
      </c>
      <c r="C280" s="2" t="s">
        <v>771</v>
      </c>
      <c r="D280" s="6" t="str">
        <f>VLOOKUP(C280,Product_List!$A$2:$C$21,2,FALSE)</f>
        <v>TP-Link Archer</v>
      </c>
      <c r="E280" s="6" t="str">
        <f>VLOOKUP(C280,Product_List!$A$2:$C$21,3,FALSE)</f>
        <v>Accessories</v>
      </c>
      <c r="F280" s="2" t="s">
        <v>778</v>
      </c>
      <c r="G280" s="6" t="str">
        <f>INDEX(Salesperson_List!$B$2:$B$11,MATCH(Sales_Data!F280,Salesperson_List!$A$2:$A$11,0))</f>
        <v>Raka Wijaya</v>
      </c>
      <c r="H280" s="2">
        <v>2</v>
      </c>
      <c r="I280" s="5">
        <v>4896650</v>
      </c>
      <c r="J280" s="2" t="s">
        <v>791</v>
      </c>
      <c r="K280" s="36">
        <f t="shared" si="4"/>
        <v>9793300</v>
      </c>
    </row>
    <row r="281" spans="1:11" x14ac:dyDescent="0.25">
      <c r="A281" s="34" t="s">
        <v>286</v>
      </c>
      <c r="B281" s="3">
        <v>45729</v>
      </c>
      <c r="C281" s="2" t="s">
        <v>759</v>
      </c>
      <c r="D281" s="6" t="str">
        <f>VLOOKUP(C281,Product_List!$A$2:$C$21,2,FALSE)</f>
        <v>Acer Swift Go 14</v>
      </c>
      <c r="E281" s="6" t="str">
        <f>VLOOKUP(C281,Product_List!$A$2:$C$21,3,FALSE)</f>
        <v>Laptop</v>
      </c>
      <c r="F281" s="2" t="s">
        <v>785</v>
      </c>
      <c r="G281" s="6" t="str">
        <f>INDEX(Salesperson_List!$B$2:$B$11,MATCH(Sales_Data!F281,Salesperson_List!$A$2:$A$11,0))</f>
        <v>Aldrian Mahendra</v>
      </c>
      <c r="H281" s="2">
        <v>3</v>
      </c>
      <c r="I281" s="5">
        <v>4202418</v>
      </c>
      <c r="J281" s="2" t="s">
        <v>791</v>
      </c>
      <c r="K281" s="36">
        <f t="shared" si="4"/>
        <v>12607254</v>
      </c>
    </row>
    <row r="282" spans="1:11" x14ac:dyDescent="0.25">
      <c r="A282" s="34" t="s">
        <v>287</v>
      </c>
      <c r="B282" s="3">
        <v>45693</v>
      </c>
      <c r="C282" s="2" t="s">
        <v>769</v>
      </c>
      <c r="D282" s="6" t="str">
        <f>VLOOKUP(C282,Product_List!$A$2:$C$21,2,FALSE)</f>
        <v>Logitech MX Master</v>
      </c>
      <c r="E282" s="6" t="str">
        <f>VLOOKUP(C282,Product_List!$A$2:$C$21,3,FALSE)</f>
        <v>Accessories</v>
      </c>
      <c r="F282" s="2" t="s">
        <v>786</v>
      </c>
      <c r="G282" s="6" t="str">
        <f>INDEX(Salesperson_List!$B$2:$B$11,MATCH(Sales_Data!F282,Salesperson_List!$A$2:$A$11,0))</f>
        <v>Zahra Melati</v>
      </c>
      <c r="H282" s="2">
        <v>2</v>
      </c>
      <c r="I282" s="5">
        <v>4141771</v>
      </c>
      <c r="J282" s="2" t="s">
        <v>787</v>
      </c>
      <c r="K282" s="36">
        <f t="shared" si="4"/>
        <v>8283542</v>
      </c>
    </row>
    <row r="283" spans="1:11" x14ac:dyDescent="0.25">
      <c r="A283" s="34" t="s">
        <v>288</v>
      </c>
      <c r="B283" s="3">
        <v>45695</v>
      </c>
      <c r="C283" s="2" t="s">
        <v>773</v>
      </c>
      <c r="D283" s="6" t="str">
        <f>VLOOKUP(C283,Product_List!$A$2:$C$21,2,FALSE)</f>
        <v>iPad 10th Gen</v>
      </c>
      <c r="E283" s="6" t="str">
        <f>VLOOKUP(C283,Product_List!$A$2:$C$21,3,FALSE)</f>
        <v>Tablet</v>
      </c>
      <c r="F283" s="2" t="s">
        <v>786</v>
      </c>
      <c r="G283" s="6" t="str">
        <f>INDEX(Salesperson_List!$B$2:$B$11,MATCH(Sales_Data!F283,Salesperson_List!$A$2:$A$11,0))</f>
        <v>Zahra Melati</v>
      </c>
      <c r="H283" s="2">
        <v>3</v>
      </c>
      <c r="I283" s="5">
        <v>6928099</v>
      </c>
      <c r="J283" s="2" t="s">
        <v>787</v>
      </c>
      <c r="K283" s="36">
        <f t="shared" si="4"/>
        <v>20784297</v>
      </c>
    </row>
    <row r="284" spans="1:11" x14ac:dyDescent="0.25">
      <c r="A284" s="34" t="s">
        <v>289</v>
      </c>
      <c r="B284" s="3">
        <v>45741</v>
      </c>
      <c r="C284" s="2" t="s">
        <v>763</v>
      </c>
      <c r="D284" s="6" t="str">
        <f>VLOOKUP(C284,Product_List!$A$2:$C$21,2,FALSE)</f>
        <v>Dell XPS 13 Plus</v>
      </c>
      <c r="E284" s="6" t="str">
        <f>VLOOKUP(C284,Product_List!$A$2:$C$21,3,FALSE)</f>
        <v>Laptop</v>
      </c>
      <c r="F284" s="2" t="s">
        <v>780</v>
      </c>
      <c r="G284" s="6" t="str">
        <f>INDEX(Salesperson_List!$B$2:$B$11,MATCH(Sales_Data!F284,Salesperson_List!$A$2:$A$11,0))</f>
        <v>Keisha Alverina</v>
      </c>
      <c r="H284" s="2">
        <v>5</v>
      </c>
      <c r="I284" s="5">
        <v>4579441</v>
      </c>
      <c r="J284" s="2" t="s">
        <v>789</v>
      </c>
      <c r="K284" s="36">
        <f t="shared" si="4"/>
        <v>22897205</v>
      </c>
    </row>
    <row r="285" spans="1:11" x14ac:dyDescent="0.25">
      <c r="A285" s="34" t="s">
        <v>290</v>
      </c>
      <c r="B285" s="3">
        <v>45746</v>
      </c>
      <c r="C285" s="2" t="s">
        <v>772</v>
      </c>
      <c r="D285" s="6" t="str">
        <f>VLOOKUP(C285,Product_List!$A$2:$C$21,2,FALSE)</f>
        <v>iPhone 13</v>
      </c>
      <c r="E285" s="6" t="str">
        <f>VLOOKUP(C285,Product_List!$A$2:$C$21,3,FALSE)</f>
        <v>Smartphone</v>
      </c>
      <c r="F285" s="2" t="s">
        <v>782</v>
      </c>
      <c r="G285" s="6" t="str">
        <f>INDEX(Salesperson_List!$B$2:$B$11,MATCH(Sales_Data!F285,Salesperson_List!$A$2:$A$11,0))</f>
        <v>Farhan Iskandar</v>
      </c>
      <c r="H285" s="2">
        <v>5</v>
      </c>
      <c r="I285" s="5">
        <v>5856430</v>
      </c>
      <c r="J285" s="2" t="s">
        <v>790</v>
      </c>
      <c r="K285" s="36">
        <f t="shared" si="4"/>
        <v>29282150</v>
      </c>
    </row>
    <row r="286" spans="1:11" x14ac:dyDescent="0.25">
      <c r="A286" s="34" t="s">
        <v>291</v>
      </c>
      <c r="B286" s="3">
        <v>45682</v>
      </c>
      <c r="C286" s="2" t="s">
        <v>773</v>
      </c>
      <c r="D286" s="6" t="str">
        <f>VLOOKUP(C286,Product_List!$A$2:$C$21,2,FALSE)</f>
        <v>iPad 10th Gen</v>
      </c>
      <c r="E286" s="6" t="str">
        <f>VLOOKUP(C286,Product_List!$A$2:$C$21,3,FALSE)</f>
        <v>Tablet</v>
      </c>
      <c r="F286" s="2" t="s">
        <v>779</v>
      </c>
      <c r="G286" s="6" t="str">
        <f>INDEX(Salesperson_List!$B$2:$B$11,MATCH(Sales_Data!F286,Salesperson_List!$A$2:$A$11,0))</f>
        <v>Salsabila Putri</v>
      </c>
      <c r="H286" s="2">
        <v>5</v>
      </c>
      <c r="I286" s="5">
        <v>7275602</v>
      </c>
      <c r="J286" s="2" t="s">
        <v>787</v>
      </c>
      <c r="K286" s="36">
        <f t="shared" si="4"/>
        <v>36378010</v>
      </c>
    </row>
    <row r="287" spans="1:11" x14ac:dyDescent="0.25">
      <c r="A287" s="34" t="s">
        <v>292</v>
      </c>
      <c r="B287" s="3">
        <v>45675</v>
      </c>
      <c r="C287" s="2" t="s">
        <v>770</v>
      </c>
      <c r="D287" s="6" t="str">
        <f>VLOOKUP(C287,Product_List!$A$2:$C$21,2,FALSE)</f>
        <v>Samsung A55</v>
      </c>
      <c r="E287" s="6" t="str">
        <f>VLOOKUP(C287,Product_List!$A$2:$C$21,3,FALSE)</f>
        <v>Smartphone</v>
      </c>
      <c r="F287" s="2" t="s">
        <v>783</v>
      </c>
      <c r="G287" s="6" t="str">
        <f>INDEX(Salesperson_List!$B$2:$B$11,MATCH(Sales_Data!F287,Salesperson_List!$A$2:$A$11,0))</f>
        <v>Damar Pratama</v>
      </c>
      <c r="H287" s="2">
        <v>4</v>
      </c>
      <c r="I287" s="5">
        <v>1460652</v>
      </c>
      <c r="J287" s="2" t="s">
        <v>787</v>
      </c>
      <c r="K287" s="36">
        <f t="shared" si="4"/>
        <v>5842608</v>
      </c>
    </row>
    <row r="288" spans="1:11" x14ac:dyDescent="0.25">
      <c r="A288" s="34" t="s">
        <v>293</v>
      </c>
      <c r="B288" s="3">
        <v>45739</v>
      </c>
      <c r="C288" s="2" t="s">
        <v>763</v>
      </c>
      <c r="D288" s="6" t="str">
        <f>VLOOKUP(C288,Product_List!$A$2:$C$21,2,FALSE)</f>
        <v>Dell XPS 13 Plus</v>
      </c>
      <c r="E288" s="6" t="str">
        <f>VLOOKUP(C288,Product_List!$A$2:$C$21,3,FALSE)</f>
        <v>Laptop</v>
      </c>
      <c r="F288" s="2" t="s">
        <v>781</v>
      </c>
      <c r="G288" s="6" t="str">
        <f>INDEX(Salesperson_List!$B$2:$B$11,MATCH(Sales_Data!F288,Salesperson_List!$A$2:$A$11,0))</f>
        <v>Tasya Anindira</v>
      </c>
      <c r="H288" s="2">
        <v>1</v>
      </c>
      <c r="I288" s="5">
        <v>2688370</v>
      </c>
      <c r="J288" s="2" t="s">
        <v>791</v>
      </c>
      <c r="K288" s="36">
        <f t="shared" si="4"/>
        <v>2688370</v>
      </c>
    </row>
    <row r="289" spans="1:11" x14ac:dyDescent="0.25">
      <c r="A289" s="34" t="s">
        <v>294</v>
      </c>
      <c r="B289" s="3">
        <v>45723</v>
      </c>
      <c r="C289" s="2" t="s">
        <v>774</v>
      </c>
      <c r="D289" s="6" t="str">
        <f>VLOOKUP(C289,Product_List!$A$2:$C$21,2,FALSE)</f>
        <v>Realme C35</v>
      </c>
      <c r="E289" s="6" t="str">
        <f>VLOOKUP(C289,Product_List!$A$2:$C$21,3,FALSE)</f>
        <v>Smartphone</v>
      </c>
      <c r="F289" s="2" t="s">
        <v>779</v>
      </c>
      <c r="G289" s="6" t="str">
        <f>INDEX(Salesperson_List!$B$2:$B$11,MATCH(Sales_Data!F289,Salesperson_List!$A$2:$A$11,0))</f>
        <v>Salsabila Putri</v>
      </c>
      <c r="H289" s="2">
        <v>5</v>
      </c>
      <c r="I289" s="5">
        <v>7485945</v>
      </c>
      <c r="J289" s="2" t="s">
        <v>790</v>
      </c>
      <c r="K289" s="36">
        <f t="shared" si="4"/>
        <v>37429725</v>
      </c>
    </row>
    <row r="290" spans="1:11" x14ac:dyDescent="0.25">
      <c r="A290" s="34" t="s">
        <v>295</v>
      </c>
      <c r="B290" s="3">
        <v>45711</v>
      </c>
      <c r="C290" s="2" t="s">
        <v>760</v>
      </c>
      <c r="D290" s="6" t="str">
        <f>VLOOKUP(C290,Product_List!$A$2:$C$21,2,FALSE)</f>
        <v>Anker PowerCore</v>
      </c>
      <c r="E290" s="6" t="str">
        <f>VLOOKUP(C290,Product_List!$A$2:$C$21,3,FALSE)</f>
        <v>Accessories</v>
      </c>
      <c r="F290" s="2" t="s">
        <v>779</v>
      </c>
      <c r="G290" s="6" t="str">
        <f>INDEX(Salesperson_List!$B$2:$B$11,MATCH(Sales_Data!F290,Salesperson_List!$A$2:$A$11,0))</f>
        <v>Salsabila Putri</v>
      </c>
      <c r="H290" s="2">
        <v>2</v>
      </c>
      <c r="I290" s="5">
        <v>9644220</v>
      </c>
      <c r="J290" s="2" t="s">
        <v>789</v>
      </c>
      <c r="K290" s="36">
        <f t="shared" si="4"/>
        <v>19288440</v>
      </c>
    </row>
    <row r="291" spans="1:11" x14ac:dyDescent="0.25">
      <c r="A291" s="34" t="s">
        <v>296</v>
      </c>
      <c r="B291" s="3">
        <v>45692</v>
      </c>
      <c r="C291" s="2" t="s">
        <v>763</v>
      </c>
      <c r="D291" s="6" t="str">
        <f>VLOOKUP(C291,Product_List!$A$2:$C$21,2,FALSE)</f>
        <v>Dell XPS 13 Plus</v>
      </c>
      <c r="E291" s="6" t="str">
        <f>VLOOKUP(C291,Product_List!$A$2:$C$21,3,FALSE)</f>
        <v>Laptop</v>
      </c>
      <c r="F291" s="2" t="s">
        <v>777</v>
      </c>
      <c r="G291" s="6" t="str">
        <f>INDEX(Salesperson_List!$B$2:$B$11,MATCH(Sales_Data!F291,Salesperson_List!$A$2:$A$11,0))</f>
        <v>Rizky Aditya</v>
      </c>
      <c r="H291" s="2">
        <v>5</v>
      </c>
      <c r="I291" s="5">
        <v>4494528</v>
      </c>
      <c r="J291" s="2" t="s">
        <v>787</v>
      </c>
      <c r="K291" s="36">
        <f t="shared" si="4"/>
        <v>22472640</v>
      </c>
    </row>
    <row r="292" spans="1:11" x14ac:dyDescent="0.25">
      <c r="A292" s="34" t="s">
        <v>297</v>
      </c>
      <c r="B292" s="3">
        <v>45737</v>
      </c>
      <c r="C292" s="2" t="s">
        <v>772</v>
      </c>
      <c r="D292" s="6" t="str">
        <f>VLOOKUP(C292,Product_List!$A$2:$C$21,2,FALSE)</f>
        <v>iPhone 13</v>
      </c>
      <c r="E292" s="6" t="str">
        <f>VLOOKUP(C292,Product_List!$A$2:$C$21,3,FALSE)</f>
        <v>Smartphone</v>
      </c>
      <c r="F292" s="2" t="s">
        <v>785</v>
      </c>
      <c r="G292" s="6" t="str">
        <f>INDEX(Salesperson_List!$B$2:$B$11,MATCH(Sales_Data!F292,Salesperson_List!$A$2:$A$11,0))</f>
        <v>Aldrian Mahendra</v>
      </c>
      <c r="H292" s="2">
        <v>4</v>
      </c>
      <c r="I292" s="5">
        <v>2576475</v>
      </c>
      <c r="J292" s="2" t="s">
        <v>790</v>
      </c>
      <c r="K292" s="36">
        <f t="shared" si="4"/>
        <v>10305900</v>
      </c>
    </row>
    <row r="293" spans="1:11" x14ac:dyDescent="0.25">
      <c r="A293" s="34" t="s">
        <v>298</v>
      </c>
      <c r="B293" s="3">
        <v>45718</v>
      </c>
      <c r="C293" s="2" t="s">
        <v>758</v>
      </c>
      <c r="D293" s="6" t="str">
        <f>VLOOKUP(C293,Product_List!$A$2:$C$21,2,FALSE)</f>
        <v>Asus ZenBook 14 OLED</v>
      </c>
      <c r="E293" s="6" t="str">
        <f>VLOOKUP(C293,Product_List!$A$2:$C$21,3,FALSE)</f>
        <v>Laptop</v>
      </c>
      <c r="F293" s="2" t="s">
        <v>778</v>
      </c>
      <c r="G293" s="6" t="str">
        <f>INDEX(Salesperson_List!$B$2:$B$11,MATCH(Sales_Data!F293,Salesperson_List!$A$2:$A$11,0))</f>
        <v>Raka Wijaya</v>
      </c>
      <c r="H293" s="2">
        <v>2</v>
      </c>
      <c r="I293" s="5">
        <v>2641912</v>
      </c>
      <c r="J293" s="2" t="s">
        <v>790</v>
      </c>
      <c r="K293" s="36">
        <f t="shared" si="4"/>
        <v>5283824</v>
      </c>
    </row>
    <row r="294" spans="1:11" x14ac:dyDescent="0.25">
      <c r="A294" s="34" t="s">
        <v>299</v>
      </c>
      <c r="B294" s="3">
        <v>45698</v>
      </c>
      <c r="C294" s="2" t="s">
        <v>773</v>
      </c>
      <c r="D294" s="6" t="str">
        <f>VLOOKUP(C294,Product_List!$A$2:$C$21,2,FALSE)</f>
        <v>iPad 10th Gen</v>
      </c>
      <c r="E294" s="6" t="str">
        <f>VLOOKUP(C294,Product_List!$A$2:$C$21,3,FALSE)</f>
        <v>Tablet</v>
      </c>
      <c r="F294" s="2" t="s">
        <v>780</v>
      </c>
      <c r="G294" s="6" t="str">
        <f>INDEX(Salesperson_List!$B$2:$B$11,MATCH(Sales_Data!F294,Salesperson_List!$A$2:$A$11,0))</f>
        <v>Keisha Alverina</v>
      </c>
      <c r="H294" s="2">
        <v>4</v>
      </c>
      <c r="I294" s="5">
        <v>3644311</v>
      </c>
      <c r="J294" s="2" t="s">
        <v>789</v>
      </c>
      <c r="K294" s="36">
        <f t="shared" si="4"/>
        <v>14577244</v>
      </c>
    </row>
    <row r="295" spans="1:11" x14ac:dyDescent="0.25">
      <c r="A295" s="34" t="s">
        <v>300</v>
      </c>
      <c r="B295" s="3">
        <v>45690</v>
      </c>
      <c r="C295" s="2" t="s">
        <v>765</v>
      </c>
      <c r="D295" s="6" t="str">
        <f>VLOOKUP(C295,Product_List!$A$2:$C$21,2,FALSE)</f>
        <v>HP Spectre x360 14</v>
      </c>
      <c r="E295" s="6" t="str">
        <f>VLOOKUP(C295,Product_List!$A$2:$C$21,3,FALSE)</f>
        <v>Laptop</v>
      </c>
      <c r="F295" s="2" t="s">
        <v>786</v>
      </c>
      <c r="G295" s="6" t="str">
        <f>INDEX(Salesperson_List!$B$2:$B$11,MATCH(Sales_Data!F295,Salesperson_List!$A$2:$A$11,0))</f>
        <v>Zahra Melati</v>
      </c>
      <c r="H295" s="2">
        <v>2</v>
      </c>
      <c r="I295" s="5">
        <v>785622</v>
      </c>
      <c r="J295" s="2" t="s">
        <v>790</v>
      </c>
      <c r="K295" s="36">
        <f t="shared" si="4"/>
        <v>1571244</v>
      </c>
    </row>
    <row r="296" spans="1:11" x14ac:dyDescent="0.25">
      <c r="A296" s="34" t="s">
        <v>301</v>
      </c>
      <c r="B296" s="3">
        <v>45725</v>
      </c>
      <c r="C296" s="2" t="s">
        <v>767</v>
      </c>
      <c r="D296" s="6" t="str">
        <f>VLOOKUP(C296,Product_List!$A$2:$C$21,2,FALSE)</f>
        <v>Apple MacBook Air M4</v>
      </c>
      <c r="E296" s="6" t="str">
        <f>VLOOKUP(C296,Product_List!$A$2:$C$21,3,FALSE)</f>
        <v>Laptop</v>
      </c>
      <c r="F296" s="2" t="s">
        <v>785</v>
      </c>
      <c r="G296" s="6" t="str">
        <f>INDEX(Salesperson_List!$B$2:$B$11,MATCH(Sales_Data!F296,Salesperson_List!$A$2:$A$11,0))</f>
        <v>Aldrian Mahendra</v>
      </c>
      <c r="H296" s="2">
        <v>3</v>
      </c>
      <c r="I296" s="5">
        <v>2462889</v>
      </c>
      <c r="J296" s="2" t="s">
        <v>790</v>
      </c>
      <c r="K296" s="36">
        <f t="shared" si="4"/>
        <v>7388667</v>
      </c>
    </row>
    <row r="297" spans="1:11" x14ac:dyDescent="0.25">
      <c r="A297" s="34" t="s">
        <v>302</v>
      </c>
      <c r="B297" s="3">
        <v>45690</v>
      </c>
      <c r="C297" s="2" t="s">
        <v>767</v>
      </c>
      <c r="D297" s="6" t="str">
        <f>VLOOKUP(C297,Product_List!$A$2:$C$21,2,FALSE)</f>
        <v>Apple MacBook Air M4</v>
      </c>
      <c r="E297" s="6" t="str">
        <f>VLOOKUP(C297,Product_List!$A$2:$C$21,3,FALSE)</f>
        <v>Laptop</v>
      </c>
      <c r="F297" s="2" t="s">
        <v>777</v>
      </c>
      <c r="G297" s="6" t="str">
        <f>INDEX(Salesperson_List!$B$2:$B$11,MATCH(Sales_Data!F297,Salesperson_List!$A$2:$A$11,0))</f>
        <v>Rizky Aditya</v>
      </c>
      <c r="H297" s="2">
        <v>1</v>
      </c>
      <c r="I297" s="5">
        <v>1896436</v>
      </c>
      <c r="J297" s="2" t="s">
        <v>790</v>
      </c>
      <c r="K297" s="36">
        <f t="shared" si="4"/>
        <v>1896436</v>
      </c>
    </row>
    <row r="298" spans="1:11" x14ac:dyDescent="0.25">
      <c r="A298" s="34" t="s">
        <v>303</v>
      </c>
      <c r="B298" s="3">
        <v>45671</v>
      </c>
      <c r="C298" s="2" t="s">
        <v>772</v>
      </c>
      <c r="D298" s="6" t="str">
        <f>VLOOKUP(C298,Product_List!$A$2:$C$21,2,FALSE)</f>
        <v>iPhone 13</v>
      </c>
      <c r="E298" s="6" t="str">
        <f>VLOOKUP(C298,Product_List!$A$2:$C$21,3,FALSE)</f>
        <v>Smartphone</v>
      </c>
      <c r="F298" s="2" t="s">
        <v>781</v>
      </c>
      <c r="G298" s="6" t="str">
        <f>INDEX(Salesperson_List!$B$2:$B$11,MATCH(Sales_Data!F298,Salesperson_List!$A$2:$A$11,0))</f>
        <v>Tasya Anindira</v>
      </c>
      <c r="H298" s="2">
        <v>1</v>
      </c>
      <c r="I298" s="5">
        <v>9556148</v>
      </c>
      <c r="J298" s="2" t="s">
        <v>787</v>
      </c>
      <c r="K298" s="36">
        <f t="shared" si="4"/>
        <v>9556148</v>
      </c>
    </row>
    <row r="299" spans="1:11" x14ac:dyDescent="0.25">
      <c r="A299" s="34" t="s">
        <v>304</v>
      </c>
      <c r="B299" s="3">
        <v>45678</v>
      </c>
      <c r="C299" s="2" t="s">
        <v>772</v>
      </c>
      <c r="D299" s="6" t="str">
        <f>VLOOKUP(C299,Product_List!$A$2:$C$21,2,FALSE)</f>
        <v>iPhone 13</v>
      </c>
      <c r="E299" s="6" t="str">
        <f>VLOOKUP(C299,Product_List!$A$2:$C$21,3,FALSE)</f>
        <v>Smartphone</v>
      </c>
      <c r="F299" s="2" t="s">
        <v>780</v>
      </c>
      <c r="G299" s="6" t="str">
        <f>INDEX(Salesperson_List!$B$2:$B$11,MATCH(Sales_Data!F299,Salesperson_List!$A$2:$A$11,0))</f>
        <v>Keisha Alverina</v>
      </c>
      <c r="H299" s="2">
        <v>4</v>
      </c>
      <c r="I299" s="5">
        <v>2695690</v>
      </c>
      <c r="J299" s="2" t="s">
        <v>789</v>
      </c>
      <c r="K299" s="36">
        <f t="shared" si="4"/>
        <v>10782760</v>
      </c>
    </row>
    <row r="300" spans="1:11" x14ac:dyDescent="0.25">
      <c r="A300" s="34" t="s">
        <v>305</v>
      </c>
      <c r="B300" s="3">
        <v>45705</v>
      </c>
      <c r="C300" s="2" t="s">
        <v>766</v>
      </c>
      <c r="D300" s="6" t="str">
        <f>VLOOKUP(C300,Product_List!$A$2:$C$21,2,FALSE)</f>
        <v>Oppo A57</v>
      </c>
      <c r="E300" s="6" t="str">
        <f>VLOOKUP(C300,Product_List!$A$2:$C$21,3,FALSE)</f>
        <v>Smartphone</v>
      </c>
      <c r="F300" s="2" t="s">
        <v>777</v>
      </c>
      <c r="G300" s="6" t="str">
        <f>INDEX(Salesperson_List!$B$2:$B$11,MATCH(Sales_Data!F300,Salesperson_List!$A$2:$A$11,0))</f>
        <v>Rizky Aditya</v>
      </c>
      <c r="H300" s="2">
        <v>1</v>
      </c>
      <c r="I300" s="5">
        <v>5670080</v>
      </c>
      <c r="J300" s="2" t="s">
        <v>790</v>
      </c>
      <c r="K300" s="36">
        <f t="shared" si="4"/>
        <v>5670080</v>
      </c>
    </row>
    <row r="301" spans="1:11" x14ac:dyDescent="0.25">
      <c r="A301" s="34" t="s">
        <v>306</v>
      </c>
      <c r="B301" s="3">
        <v>45677</v>
      </c>
      <c r="C301" s="2" t="s">
        <v>760</v>
      </c>
      <c r="D301" s="6" t="str">
        <f>VLOOKUP(C301,Product_List!$A$2:$C$21,2,FALSE)</f>
        <v>Anker PowerCore</v>
      </c>
      <c r="E301" s="6" t="str">
        <f>VLOOKUP(C301,Product_List!$A$2:$C$21,3,FALSE)</f>
        <v>Accessories</v>
      </c>
      <c r="F301" s="2" t="s">
        <v>778</v>
      </c>
      <c r="G301" s="6" t="str">
        <f>INDEX(Salesperson_List!$B$2:$B$11,MATCH(Sales_Data!F301,Salesperson_List!$A$2:$A$11,0))</f>
        <v>Raka Wijaya</v>
      </c>
      <c r="H301" s="2">
        <v>4</v>
      </c>
      <c r="I301" s="5">
        <v>5205815</v>
      </c>
      <c r="J301" s="2" t="s">
        <v>790</v>
      </c>
      <c r="K301" s="36">
        <f t="shared" si="4"/>
        <v>20823260</v>
      </c>
    </row>
    <row r="302" spans="1:11" x14ac:dyDescent="0.25">
      <c r="A302" s="34" t="s">
        <v>307</v>
      </c>
      <c r="B302" s="3">
        <v>45665</v>
      </c>
      <c r="C302" s="2" t="s">
        <v>770</v>
      </c>
      <c r="D302" s="6" t="str">
        <f>VLOOKUP(C302,Product_List!$A$2:$C$21,2,FALSE)</f>
        <v>Samsung A55</v>
      </c>
      <c r="E302" s="6" t="str">
        <f>VLOOKUP(C302,Product_List!$A$2:$C$21,3,FALSE)</f>
        <v>Smartphone</v>
      </c>
      <c r="F302" s="2" t="s">
        <v>778</v>
      </c>
      <c r="G302" s="6" t="str">
        <f>INDEX(Salesperson_List!$B$2:$B$11,MATCH(Sales_Data!F302,Salesperson_List!$A$2:$A$11,0))</f>
        <v>Raka Wijaya</v>
      </c>
      <c r="H302" s="2">
        <v>4</v>
      </c>
      <c r="I302" s="5">
        <v>3482410</v>
      </c>
      <c r="J302" s="2" t="s">
        <v>787</v>
      </c>
      <c r="K302" s="36">
        <f t="shared" si="4"/>
        <v>13929640</v>
      </c>
    </row>
    <row r="303" spans="1:11" x14ac:dyDescent="0.25">
      <c r="A303" s="34" t="s">
        <v>308</v>
      </c>
      <c r="B303" s="3">
        <v>45664</v>
      </c>
      <c r="C303" s="2" t="s">
        <v>766</v>
      </c>
      <c r="D303" s="6" t="str">
        <f>VLOOKUP(C303,Product_List!$A$2:$C$21,2,FALSE)</f>
        <v>Oppo A57</v>
      </c>
      <c r="E303" s="6" t="str">
        <f>VLOOKUP(C303,Product_List!$A$2:$C$21,3,FALSE)</f>
        <v>Smartphone</v>
      </c>
      <c r="F303" s="2" t="s">
        <v>778</v>
      </c>
      <c r="G303" s="6" t="str">
        <f>INDEX(Salesperson_List!$B$2:$B$11,MATCH(Sales_Data!F303,Salesperson_List!$A$2:$A$11,0))</f>
        <v>Raka Wijaya</v>
      </c>
      <c r="H303" s="2">
        <v>4</v>
      </c>
      <c r="I303" s="5">
        <v>7174192</v>
      </c>
      <c r="J303" s="2" t="s">
        <v>789</v>
      </c>
      <c r="K303" s="36">
        <f t="shared" si="4"/>
        <v>28696768</v>
      </c>
    </row>
    <row r="304" spans="1:11" x14ac:dyDescent="0.25">
      <c r="A304" s="34" t="s">
        <v>309</v>
      </c>
      <c r="B304" s="3">
        <v>45724</v>
      </c>
      <c r="C304" s="2" t="s">
        <v>771</v>
      </c>
      <c r="D304" s="6" t="str">
        <f>VLOOKUP(C304,Product_List!$A$2:$C$21,2,FALSE)</f>
        <v>TP-Link Archer</v>
      </c>
      <c r="E304" s="6" t="str">
        <f>VLOOKUP(C304,Product_List!$A$2:$C$21,3,FALSE)</f>
        <v>Accessories</v>
      </c>
      <c r="F304" s="2" t="s">
        <v>785</v>
      </c>
      <c r="G304" s="6" t="str">
        <f>INDEX(Salesperson_List!$B$2:$B$11,MATCH(Sales_Data!F304,Salesperson_List!$A$2:$A$11,0))</f>
        <v>Aldrian Mahendra</v>
      </c>
      <c r="H304" s="2">
        <v>1</v>
      </c>
      <c r="I304" s="5">
        <v>1904355</v>
      </c>
      <c r="J304" s="2" t="s">
        <v>791</v>
      </c>
      <c r="K304" s="36">
        <f t="shared" si="4"/>
        <v>1904355</v>
      </c>
    </row>
    <row r="305" spans="1:11" x14ac:dyDescent="0.25">
      <c r="A305" s="34" t="s">
        <v>310</v>
      </c>
      <c r="B305" s="3">
        <v>45674</v>
      </c>
      <c r="C305" s="2" t="s">
        <v>774</v>
      </c>
      <c r="D305" s="6" t="str">
        <f>VLOOKUP(C305,Product_List!$A$2:$C$21,2,FALSE)</f>
        <v>Realme C35</v>
      </c>
      <c r="E305" s="6" t="str">
        <f>VLOOKUP(C305,Product_List!$A$2:$C$21,3,FALSE)</f>
        <v>Smartphone</v>
      </c>
      <c r="F305" s="2" t="s">
        <v>785</v>
      </c>
      <c r="G305" s="6" t="str">
        <f>INDEX(Salesperson_List!$B$2:$B$11,MATCH(Sales_Data!F305,Salesperson_List!$A$2:$A$11,0))</f>
        <v>Aldrian Mahendra</v>
      </c>
      <c r="H305" s="2">
        <v>4</v>
      </c>
      <c r="I305" s="5">
        <v>5556093</v>
      </c>
      <c r="J305" s="2" t="s">
        <v>787</v>
      </c>
      <c r="K305" s="36">
        <f t="shared" si="4"/>
        <v>22224372</v>
      </c>
    </row>
    <row r="306" spans="1:11" x14ac:dyDescent="0.25">
      <c r="A306" s="34" t="s">
        <v>311</v>
      </c>
      <c r="B306" s="3">
        <v>45690</v>
      </c>
      <c r="C306" s="2" t="s">
        <v>769</v>
      </c>
      <c r="D306" s="6" t="str">
        <f>VLOOKUP(C306,Product_List!$A$2:$C$21,2,FALSE)</f>
        <v>Logitech MX Master</v>
      </c>
      <c r="E306" s="6" t="str">
        <f>VLOOKUP(C306,Product_List!$A$2:$C$21,3,FALSE)</f>
        <v>Accessories</v>
      </c>
      <c r="F306" s="2" t="s">
        <v>786</v>
      </c>
      <c r="G306" s="6" t="str">
        <f>INDEX(Salesperson_List!$B$2:$B$11,MATCH(Sales_Data!F306,Salesperson_List!$A$2:$A$11,0))</f>
        <v>Zahra Melati</v>
      </c>
      <c r="H306" s="2">
        <v>1</v>
      </c>
      <c r="I306" s="5">
        <v>2964722</v>
      </c>
      <c r="J306" s="2" t="s">
        <v>789</v>
      </c>
      <c r="K306" s="36">
        <f t="shared" si="4"/>
        <v>2964722</v>
      </c>
    </row>
    <row r="307" spans="1:11" x14ac:dyDescent="0.25">
      <c r="A307" s="34" t="s">
        <v>312</v>
      </c>
      <c r="B307" s="3">
        <v>45705</v>
      </c>
      <c r="C307" s="2" t="s">
        <v>769</v>
      </c>
      <c r="D307" s="6" t="str">
        <f>VLOOKUP(C307,Product_List!$A$2:$C$21,2,FALSE)</f>
        <v>Logitech MX Master</v>
      </c>
      <c r="E307" s="6" t="str">
        <f>VLOOKUP(C307,Product_List!$A$2:$C$21,3,FALSE)</f>
        <v>Accessories</v>
      </c>
      <c r="F307" s="2" t="s">
        <v>786</v>
      </c>
      <c r="G307" s="6" t="str">
        <f>INDEX(Salesperson_List!$B$2:$B$11,MATCH(Sales_Data!F307,Salesperson_List!$A$2:$A$11,0))</f>
        <v>Zahra Melati</v>
      </c>
      <c r="H307" s="2">
        <v>4</v>
      </c>
      <c r="I307" s="5">
        <v>7059442</v>
      </c>
      <c r="J307" s="2" t="s">
        <v>790</v>
      </c>
      <c r="K307" s="36">
        <f t="shared" si="4"/>
        <v>28237768</v>
      </c>
    </row>
    <row r="308" spans="1:11" x14ac:dyDescent="0.25">
      <c r="A308" s="34" t="s">
        <v>313</v>
      </c>
      <c r="B308" s="3">
        <v>45733</v>
      </c>
      <c r="C308" s="2" t="s">
        <v>774</v>
      </c>
      <c r="D308" s="6" t="str">
        <f>VLOOKUP(C308,Product_List!$A$2:$C$21,2,FALSE)</f>
        <v>Realme C35</v>
      </c>
      <c r="E308" s="6" t="str">
        <f>VLOOKUP(C308,Product_List!$A$2:$C$21,3,FALSE)</f>
        <v>Smartphone</v>
      </c>
      <c r="F308" s="2" t="s">
        <v>781</v>
      </c>
      <c r="G308" s="6" t="str">
        <f>INDEX(Salesperson_List!$B$2:$B$11,MATCH(Sales_Data!F308,Salesperson_List!$A$2:$A$11,0))</f>
        <v>Tasya Anindira</v>
      </c>
      <c r="H308" s="2">
        <v>5</v>
      </c>
      <c r="I308" s="5">
        <v>6130761</v>
      </c>
      <c r="J308" s="2" t="s">
        <v>789</v>
      </c>
      <c r="K308" s="36">
        <f t="shared" si="4"/>
        <v>30653805</v>
      </c>
    </row>
    <row r="309" spans="1:11" x14ac:dyDescent="0.25">
      <c r="A309" s="34" t="s">
        <v>314</v>
      </c>
      <c r="B309" s="3">
        <v>45716</v>
      </c>
      <c r="C309" s="2" t="s">
        <v>763</v>
      </c>
      <c r="D309" s="6" t="str">
        <f>VLOOKUP(C309,Product_List!$A$2:$C$21,2,FALSE)</f>
        <v>Dell XPS 13 Plus</v>
      </c>
      <c r="E309" s="6" t="str">
        <f>VLOOKUP(C309,Product_List!$A$2:$C$21,3,FALSE)</f>
        <v>Laptop</v>
      </c>
      <c r="F309" s="2" t="s">
        <v>780</v>
      </c>
      <c r="G309" s="6" t="str">
        <f>INDEX(Salesperson_List!$B$2:$B$11,MATCH(Sales_Data!F309,Salesperson_List!$A$2:$A$11,0))</f>
        <v>Keisha Alverina</v>
      </c>
      <c r="H309" s="2">
        <v>4</v>
      </c>
      <c r="I309" s="5">
        <v>3401092</v>
      </c>
      <c r="J309" s="2" t="s">
        <v>789</v>
      </c>
      <c r="K309" s="36">
        <f t="shared" si="4"/>
        <v>13604368</v>
      </c>
    </row>
    <row r="310" spans="1:11" x14ac:dyDescent="0.25">
      <c r="A310" s="34" t="s">
        <v>315</v>
      </c>
      <c r="B310" s="3">
        <v>45743</v>
      </c>
      <c r="C310" s="2" t="s">
        <v>764</v>
      </c>
      <c r="D310" s="6" t="str">
        <f>VLOOKUP(C310,Product_List!$A$2:$C$21,2,FALSE)</f>
        <v>Samsung Galaxy Buds</v>
      </c>
      <c r="E310" s="6" t="str">
        <f>VLOOKUP(C310,Product_List!$A$2:$C$21,3,FALSE)</f>
        <v>Accessories</v>
      </c>
      <c r="F310" s="2" t="s">
        <v>784</v>
      </c>
      <c r="G310" s="6" t="str">
        <f>INDEX(Salesperson_List!$B$2:$B$11,MATCH(Sales_Data!F310,Salesperson_List!$A$2:$A$11,0))</f>
        <v>Nayla Arunika</v>
      </c>
      <c r="H310" s="2">
        <v>2</v>
      </c>
      <c r="I310" s="5">
        <v>2222907</v>
      </c>
      <c r="J310" s="2" t="s">
        <v>789</v>
      </c>
      <c r="K310" s="36">
        <f t="shared" si="4"/>
        <v>4445814</v>
      </c>
    </row>
    <row r="311" spans="1:11" x14ac:dyDescent="0.25">
      <c r="A311" s="34" t="s">
        <v>316</v>
      </c>
      <c r="B311" s="3">
        <v>45679</v>
      </c>
      <c r="C311" s="2" t="s">
        <v>766</v>
      </c>
      <c r="D311" s="6" t="str">
        <f>VLOOKUP(C311,Product_List!$A$2:$C$21,2,FALSE)</f>
        <v>Oppo A57</v>
      </c>
      <c r="E311" s="6" t="str">
        <f>VLOOKUP(C311,Product_List!$A$2:$C$21,3,FALSE)</f>
        <v>Smartphone</v>
      </c>
      <c r="F311" s="2" t="s">
        <v>784</v>
      </c>
      <c r="G311" s="6" t="str">
        <f>INDEX(Salesperson_List!$B$2:$B$11,MATCH(Sales_Data!F311,Salesperson_List!$A$2:$A$11,0))</f>
        <v>Nayla Arunika</v>
      </c>
      <c r="H311" s="2">
        <v>4</v>
      </c>
      <c r="I311" s="5">
        <v>3370574</v>
      </c>
      <c r="J311" s="2" t="s">
        <v>791</v>
      </c>
      <c r="K311" s="36">
        <f t="shared" si="4"/>
        <v>13482296</v>
      </c>
    </row>
    <row r="312" spans="1:11" x14ac:dyDescent="0.25">
      <c r="A312" s="34" t="s">
        <v>317</v>
      </c>
      <c r="B312" s="3">
        <v>45687</v>
      </c>
      <c r="C312" s="2" t="s">
        <v>758</v>
      </c>
      <c r="D312" s="6" t="str">
        <f>VLOOKUP(C312,Product_List!$A$2:$C$21,2,FALSE)</f>
        <v>Asus ZenBook 14 OLED</v>
      </c>
      <c r="E312" s="6" t="str">
        <f>VLOOKUP(C312,Product_List!$A$2:$C$21,3,FALSE)</f>
        <v>Laptop</v>
      </c>
      <c r="F312" s="2" t="s">
        <v>777</v>
      </c>
      <c r="G312" s="6" t="str">
        <f>INDEX(Salesperson_List!$B$2:$B$11,MATCH(Sales_Data!F312,Salesperson_List!$A$2:$A$11,0))</f>
        <v>Rizky Aditya</v>
      </c>
      <c r="H312" s="2">
        <v>3</v>
      </c>
      <c r="I312" s="5">
        <v>7382799</v>
      </c>
      <c r="J312" s="2" t="s">
        <v>789</v>
      </c>
      <c r="K312" s="36">
        <f t="shared" si="4"/>
        <v>22148397</v>
      </c>
    </row>
    <row r="313" spans="1:11" x14ac:dyDescent="0.25">
      <c r="A313" s="34" t="s">
        <v>318</v>
      </c>
      <c r="B313" s="3">
        <v>45695</v>
      </c>
      <c r="C313" s="2" t="s">
        <v>773</v>
      </c>
      <c r="D313" s="6" t="str">
        <f>VLOOKUP(C313,Product_List!$A$2:$C$21,2,FALSE)</f>
        <v>iPad 10th Gen</v>
      </c>
      <c r="E313" s="6" t="str">
        <f>VLOOKUP(C313,Product_List!$A$2:$C$21,3,FALSE)</f>
        <v>Tablet</v>
      </c>
      <c r="F313" s="2" t="s">
        <v>778</v>
      </c>
      <c r="G313" s="6" t="str">
        <f>INDEX(Salesperson_List!$B$2:$B$11,MATCH(Sales_Data!F313,Salesperson_List!$A$2:$A$11,0))</f>
        <v>Raka Wijaya</v>
      </c>
      <c r="H313" s="2">
        <v>4</v>
      </c>
      <c r="I313" s="5">
        <v>8452017</v>
      </c>
      <c r="J313" s="2" t="s">
        <v>791</v>
      </c>
      <c r="K313" s="36">
        <f t="shared" si="4"/>
        <v>33808068</v>
      </c>
    </row>
    <row r="314" spans="1:11" x14ac:dyDescent="0.25">
      <c r="A314" s="34" t="s">
        <v>319</v>
      </c>
      <c r="B314" s="3">
        <v>45708</v>
      </c>
      <c r="C314" s="2" t="s">
        <v>774</v>
      </c>
      <c r="D314" s="6" t="str">
        <f>VLOOKUP(C314,Product_List!$A$2:$C$21,2,FALSE)</f>
        <v>Realme C35</v>
      </c>
      <c r="E314" s="6" t="str">
        <f>VLOOKUP(C314,Product_List!$A$2:$C$21,3,FALSE)</f>
        <v>Smartphone</v>
      </c>
      <c r="F314" s="2" t="s">
        <v>780</v>
      </c>
      <c r="G314" s="6" t="str">
        <f>INDEX(Salesperson_List!$B$2:$B$11,MATCH(Sales_Data!F314,Salesperson_List!$A$2:$A$11,0))</f>
        <v>Keisha Alverina</v>
      </c>
      <c r="H314" s="2">
        <v>2</v>
      </c>
      <c r="I314" s="5">
        <v>7421983</v>
      </c>
      <c r="J314" s="2" t="s">
        <v>790</v>
      </c>
      <c r="K314" s="36">
        <f t="shared" si="4"/>
        <v>14843966</v>
      </c>
    </row>
    <row r="315" spans="1:11" x14ac:dyDescent="0.25">
      <c r="A315" s="34" t="s">
        <v>320</v>
      </c>
      <c r="B315" s="3">
        <v>45711</v>
      </c>
      <c r="C315" s="2" t="s">
        <v>757</v>
      </c>
      <c r="D315" s="6" t="str">
        <f>VLOOKUP(C315,Product_List!$A$2:$C$21,2,FALSE)</f>
        <v>RAZER Mouse Bungee</v>
      </c>
      <c r="E315" s="6" t="str">
        <f>VLOOKUP(C315,Product_List!$A$2:$C$21,3,FALSE)</f>
        <v>Accessories</v>
      </c>
      <c r="F315" s="2" t="s">
        <v>779</v>
      </c>
      <c r="G315" s="6" t="str">
        <f>INDEX(Salesperson_List!$B$2:$B$11,MATCH(Sales_Data!F315,Salesperson_List!$A$2:$A$11,0))</f>
        <v>Salsabila Putri</v>
      </c>
      <c r="H315" s="2">
        <v>2</v>
      </c>
      <c r="I315" s="5">
        <v>7026925</v>
      </c>
      <c r="J315" s="2" t="s">
        <v>791</v>
      </c>
      <c r="K315" s="36">
        <f t="shared" si="4"/>
        <v>14053850</v>
      </c>
    </row>
    <row r="316" spans="1:11" x14ac:dyDescent="0.25">
      <c r="A316" s="34" t="s">
        <v>321</v>
      </c>
      <c r="B316" s="3">
        <v>45665</v>
      </c>
      <c r="C316" s="2" t="s">
        <v>759</v>
      </c>
      <c r="D316" s="6" t="str">
        <f>VLOOKUP(C316,Product_List!$A$2:$C$21,2,FALSE)</f>
        <v>Acer Swift Go 14</v>
      </c>
      <c r="E316" s="6" t="str">
        <f>VLOOKUP(C316,Product_List!$A$2:$C$21,3,FALSE)</f>
        <v>Laptop</v>
      </c>
      <c r="F316" s="2" t="s">
        <v>785</v>
      </c>
      <c r="G316" s="6" t="str">
        <f>INDEX(Salesperson_List!$B$2:$B$11,MATCH(Sales_Data!F316,Salesperson_List!$A$2:$A$11,0))</f>
        <v>Aldrian Mahendra</v>
      </c>
      <c r="H316" s="2">
        <v>1</v>
      </c>
      <c r="I316" s="5">
        <v>5865986</v>
      </c>
      <c r="J316" s="2" t="s">
        <v>790</v>
      </c>
      <c r="K316" s="36">
        <f t="shared" si="4"/>
        <v>5865986</v>
      </c>
    </row>
    <row r="317" spans="1:11" x14ac:dyDescent="0.25">
      <c r="A317" s="34" t="s">
        <v>322</v>
      </c>
      <c r="B317" s="3">
        <v>45684</v>
      </c>
      <c r="C317" s="2" t="s">
        <v>763</v>
      </c>
      <c r="D317" s="6" t="str">
        <f>VLOOKUP(C317,Product_List!$A$2:$C$21,2,FALSE)</f>
        <v>Dell XPS 13 Plus</v>
      </c>
      <c r="E317" s="6" t="str">
        <f>VLOOKUP(C317,Product_List!$A$2:$C$21,3,FALSE)</f>
        <v>Laptop</v>
      </c>
      <c r="F317" s="2" t="s">
        <v>782</v>
      </c>
      <c r="G317" s="6" t="str">
        <f>INDEX(Salesperson_List!$B$2:$B$11,MATCH(Sales_Data!F317,Salesperson_List!$A$2:$A$11,0))</f>
        <v>Farhan Iskandar</v>
      </c>
      <c r="H317" s="2">
        <v>5</v>
      </c>
      <c r="I317" s="5">
        <v>7259291</v>
      </c>
      <c r="J317" s="2" t="s">
        <v>790</v>
      </c>
      <c r="K317" s="36">
        <f t="shared" si="4"/>
        <v>36296455</v>
      </c>
    </row>
    <row r="318" spans="1:11" x14ac:dyDescent="0.25">
      <c r="A318" s="34" t="s">
        <v>323</v>
      </c>
      <c r="B318" s="3">
        <v>45684</v>
      </c>
      <c r="C318" s="2" t="s">
        <v>774</v>
      </c>
      <c r="D318" s="6" t="str">
        <f>VLOOKUP(C318,Product_List!$A$2:$C$21,2,FALSE)</f>
        <v>Realme C35</v>
      </c>
      <c r="E318" s="6" t="str">
        <f>VLOOKUP(C318,Product_List!$A$2:$C$21,3,FALSE)</f>
        <v>Smartphone</v>
      </c>
      <c r="F318" s="2" t="s">
        <v>783</v>
      </c>
      <c r="G318" s="6" t="str">
        <f>INDEX(Salesperson_List!$B$2:$B$11,MATCH(Sales_Data!F318,Salesperson_List!$A$2:$A$11,0))</f>
        <v>Damar Pratama</v>
      </c>
      <c r="H318" s="2">
        <v>4</v>
      </c>
      <c r="I318" s="5">
        <v>8843528</v>
      </c>
      <c r="J318" s="2" t="s">
        <v>791</v>
      </c>
      <c r="K318" s="36">
        <f t="shared" si="4"/>
        <v>35374112</v>
      </c>
    </row>
    <row r="319" spans="1:11" x14ac:dyDescent="0.25">
      <c r="A319" s="34" t="s">
        <v>324</v>
      </c>
      <c r="B319" s="3">
        <v>45678</v>
      </c>
      <c r="C319" s="2" t="s">
        <v>766</v>
      </c>
      <c r="D319" s="6" t="str">
        <f>VLOOKUP(C319,Product_List!$A$2:$C$21,2,FALSE)</f>
        <v>Oppo A57</v>
      </c>
      <c r="E319" s="6" t="str">
        <f>VLOOKUP(C319,Product_List!$A$2:$C$21,3,FALSE)</f>
        <v>Smartphone</v>
      </c>
      <c r="F319" s="2" t="s">
        <v>781</v>
      </c>
      <c r="G319" s="6" t="str">
        <f>INDEX(Salesperson_List!$B$2:$B$11,MATCH(Sales_Data!F319,Salesperson_List!$A$2:$A$11,0))</f>
        <v>Tasya Anindira</v>
      </c>
      <c r="H319" s="2">
        <v>1</v>
      </c>
      <c r="I319" s="5">
        <v>6032388</v>
      </c>
      <c r="J319" s="2" t="s">
        <v>787</v>
      </c>
      <c r="K319" s="36">
        <f t="shared" si="4"/>
        <v>6032388</v>
      </c>
    </row>
    <row r="320" spans="1:11" x14ac:dyDescent="0.25">
      <c r="A320" s="34" t="s">
        <v>325</v>
      </c>
      <c r="B320" s="3">
        <v>45687</v>
      </c>
      <c r="C320" s="2" t="s">
        <v>758</v>
      </c>
      <c r="D320" s="6" t="str">
        <f>VLOOKUP(C320,Product_List!$A$2:$C$21,2,FALSE)</f>
        <v>Asus ZenBook 14 OLED</v>
      </c>
      <c r="E320" s="6" t="str">
        <f>VLOOKUP(C320,Product_List!$A$2:$C$21,3,FALSE)</f>
        <v>Laptop</v>
      </c>
      <c r="F320" s="2" t="s">
        <v>778</v>
      </c>
      <c r="G320" s="6" t="str">
        <f>INDEX(Salesperson_List!$B$2:$B$11,MATCH(Sales_Data!F320,Salesperson_List!$A$2:$A$11,0))</f>
        <v>Raka Wijaya</v>
      </c>
      <c r="H320" s="2">
        <v>5</v>
      </c>
      <c r="I320" s="5">
        <v>8520364</v>
      </c>
      <c r="J320" s="2" t="s">
        <v>788</v>
      </c>
      <c r="K320" s="36">
        <f t="shared" si="4"/>
        <v>42601820</v>
      </c>
    </row>
    <row r="321" spans="1:11" x14ac:dyDescent="0.25">
      <c r="A321" s="34" t="s">
        <v>326</v>
      </c>
      <c r="B321" s="3">
        <v>45685</v>
      </c>
      <c r="C321" s="2" t="s">
        <v>758</v>
      </c>
      <c r="D321" s="6" t="str">
        <f>VLOOKUP(C321,Product_List!$A$2:$C$21,2,FALSE)</f>
        <v>Asus ZenBook 14 OLED</v>
      </c>
      <c r="E321" s="6" t="str">
        <f>VLOOKUP(C321,Product_List!$A$2:$C$21,3,FALSE)</f>
        <v>Laptop</v>
      </c>
      <c r="F321" s="2" t="s">
        <v>778</v>
      </c>
      <c r="G321" s="6" t="str">
        <f>INDEX(Salesperson_List!$B$2:$B$11,MATCH(Sales_Data!F321,Salesperson_List!$A$2:$A$11,0))</f>
        <v>Raka Wijaya</v>
      </c>
      <c r="H321" s="2">
        <v>4</v>
      </c>
      <c r="I321" s="5">
        <v>7951747</v>
      </c>
      <c r="J321" s="2" t="s">
        <v>789</v>
      </c>
      <c r="K321" s="36">
        <f t="shared" si="4"/>
        <v>31806988</v>
      </c>
    </row>
    <row r="322" spans="1:11" x14ac:dyDescent="0.25">
      <c r="A322" s="34" t="s">
        <v>327</v>
      </c>
      <c r="B322" s="3">
        <v>45721</v>
      </c>
      <c r="C322" s="2" t="s">
        <v>772</v>
      </c>
      <c r="D322" s="6" t="str">
        <f>VLOOKUP(C322,Product_List!$A$2:$C$21,2,FALSE)</f>
        <v>iPhone 13</v>
      </c>
      <c r="E322" s="6" t="str">
        <f>VLOOKUP(C322,Product_List!$A$2:$C$21,3,FALSE)</f>
        <v>Smartphone</v>
      </c>
      <c r="F322" s="2" t="s">
        <v>778</v>
      </c>
      <c r="G322" s="6" t="str">
        <f>INDEX(Salesperson_List!$B$2:$B$11,MATCH(Sales_Data!F322,Salesperson_List!$A$2:$A$11,0))</f>
        <v>Raka Wijaya</v>
      </c>
      <c r="H322" s="2">
        <v>3</v>
      </c>
      <c r="I322" s="5">
        <v>4381857</v>
      </c>
      <c r="J322" s="2" t="s">
        <v>788</v>
      </c>
      <c r="K322" s="36">
        <f t="shared" si="4"/>
        <v>13145571</v>
      </c>
    </row>
    <row r="323" spans="1:11" x14ac:dyDescent="0.25">
      <c r="A323" s="34" t="s">
        <v>328</v>
      </c>
      <c r="B323" s="3">
        <v>45726</v>
      </c>
      <c r="C323" s="2" t="s">
        <v>762</v>
      </c>
      <c r="D323" s="6" t="str">
        <f>VLOOKUP(C323,Product_List!$A$2:$C$21,2,FALSE)</f>
        <v>SanDisk Ultra</v>
      </c>
      <c r="E323" s="6" t="str">
        <f>VLOOKUP(C323,Product_List!$A$2:$C$21,3,FALSE)</f>
        <v>Accessories</v>
      </c>
      <c r="F323" s="2" t="s">
        <v>785</v>
      </c>
      <c r="G323" s="6" t="str">
        <f>INDEX(Salesperson_List!$B$2:$B$11,MATCH(Sales_Data!F323,Salesperson_List!$A$2:$A$11,0))</f>
        <v>Aldrian Mahendra</v>
      </c>
      <c r="H323" s="2">
        <v>4</v>
      </c>
      <c r="I323" s="5">
        <v>5037871</v>
      </c>
      <c r="J323" s="2" t="s">
        <v>789</v>
      </c>
      <c r="K323" s="36">
        <f t="shared" ref="K323:K386" si="5">H323*I323</f>
        <v>20151484</v>
      </c>
    </row>
    <row r="324" spans="1:11" x14ac:dyDescent="0.25">
      <c r="A324" s="34" t="s">
        <v>329</v>
      </c>
      <c r="B324" s="3">
        <v>45718</v>
      </c>
      <c r="C324" s="2" t="s">
        <v>772</v>
      </c>
      <c r="D324" s="6" t="str">
        <f>VLOOKUP(C324,Product_List!$A$2:$C$21,2,FALSE)</f>
        <v>iPhone 13</v>
      </c>
      <c r="E324" s="6" t="str">
        <f>VLOOKUP(C324,Product_List!$A$2:$C$21,3,FALSE)</f>
        <v>Smartphone</v>
      </c>
      <c r="F324" s="2" t="s">
        <v>785</v>
      </c>
      <c r="G324" s="6" t="str">
        <f>INDEX(Salesperson_List!$B$2:$B$11,MATCH(Sales_Data!F324,Salesperson_List!$A$2:$A$11,0))</f>
        <v>Aldrian Mahendra</v>
      </c>
      <c r="H324" s="2">
        <v>2</v>
      </c>
      <c r="I324" s="5">
        <v>791464</v>
      </c>
      <c r="J324" s="2" t="s">
        <v>789</v>
      </c>
      <c r="K324" s="36">
        <f t="shared" si="5"/>
        <v>1582928</v>
      </c>
    </row>
    <row r="325" spans="1:11" x14ac:dyDescent="0.25">
      <c r="A325" s="34" t="s">
        <v>330</v>
      </c>
      <c r="B325" s="3">
        <v>45705</v>
      </c>
      <c r="C325" s="2" t="s">
        <v>760</v>
      </c>
      <c r="D325" s="6" t="str">
        <f>VLOOKUP(C325,Product_List!$A$2:$C$21,2,FALSE)</f>
        <v>Anker PowerCore</v>
      </c>
      <c r="E325" s="6" t="str">
        <f>VLOOKUP(C325,Product_List!$A$2:$C$21,3,FALSE)</f>
        <v>Accessories</v>
      </c>
      <c r="F325" s="2" t="s">
        <v>783</v>
      </c>
      <c r="G325" s="6" t="str">
        <f>INDEX(Salesperson_List!$B$2:$B$11,MATCH(Sales_Data!F325,Salesperson_List!$A$2:$A$11,0))</f>
        <v>Damar Pratama</v>
      </c>
      <c r="H325" s="2">
        <v>2</v>
      </c>
      <c r="I325" s="5">
        <v>5239400</v>
      </c>
      <c r="J325" s="2" t="s">
        <v>790</v>
      </c>
      <c r="K325" s="36">
        <f t="shared" si="5"/>
        <v>10478800</v>
      </c>
    </row>
    <row r="326" spans="1:11" x14ac:dyDescent="0.25">
      <c r="A326" s="34" t="s">
        <v>331</v>
      </c>
      <c r="B326" s="3">
        <v>45676</v>
      </c>
      <c r="C326" s="2" t="s">
        <v>760</v>
      </c>
      <c r="D326" s="6" t="str">
        <f>VLOOKUP(C326,Product_List!$A$2:$C$21,2,FALSE)</f>
        <v>Anker PowerCore</v>
      </c>
      <c r="E326" s="6" t="str">
        <f>VLOOKUP(C326,Product_List!$A$2:$C$21,3,FALSE)</f>
        <v>Accessories</v>
      </c>
      <c r="F326" s="2" t="s">
        <v>779</v>
      </c>
      <c r="G326" s="6" t="str">
        <f>INDEX(Salesperson_List!$B$2:$B$11,MATCH(Sales_Data!F326,Salesperson_List!$A$2:$A$11,0))</f>
        <v>Salsabila Putri</v>
      </c>
      <c r="H326" s="2">
        <v>3</v>
      </c>
      <c r="I326" s="5">
        <v>618581</v>
      </c>
      <c r="J326" s="2" t="s">
        <v>789</v>
      </c>
      <c r="K326" s="36">
        <f t="shared" si="5"/>
        <v>1855743</v>
      </c>
    </row>
    <row r="327" spans="1:11" x14ac:dyDescent="0.25">
      <c r="A327" s="34" t="s">
        <v>332</v>
      </c>
      <c r="B327" s="3">
        <v>45661</v>
      </c>
      <c r="C327" s="2" t="s">
        <v>774</v>
      </c>
      <c r="D327" s="6" t="str">
        <f>VLOOKUP(C327,Product_List!$A$2:$C$21,2,FALSE)</f>
        <v>Realme C35</v>
      </c>
      <c r="E327" s="6" t="str">
        <f>VLOOKUP(C327,Product_List!$A$2:$C$21,3,FALSE)</f>
        <v>Smartphone</v>
      </c>
      <c r="F327" s="2" t="s">
        <v>780</v>
      </c>
      <c r="G327" s="6" t="str">
        <f>INDEX(Salesperson_List!$B$2:$B$11,MATCH(Sales_Data!F327,Salesperson_List!$A$2:$A$11,0))</f>
        <v>Keisha Alverina</v>
      </c>
      <c r="H327" s="2">
        <v>1</v>
      </c>
      <c r="I327" s="5">
        <v>5870807</v>
      </c>
      <c r="J327" s="2" t="s">
        <v>789</v>
      </c>
      <c r="K327" s="36">
        <f t="shared" si="5"/>
        <v>5870807</v>
      </c>
    </row>
    <row r="328" spans="1:11" x14ac:dyDescent="0.25">
      <c r="A328" s="34" t="s">
        <v>333</v>
      </c>
      <c r="B328" s="3">
        <v>45692</v>
      </c>
      <c r="C328" s="2" t="s">
        <v>771</v>
      </c>
      <c r="D328" s="6" t="str">
        <f>VLOOKUP(C328,Product_List!$A$2:$C$21,2,FALSE)</f>
        <v>TP-Link Archer</v>
      </c>
      <c r="E328" s="6" t="str">
        <f>VLOOKUP(C328,Product_List!$A$2:$C$21,3,FALSE)</f>
        <v>Accessories</v>
      </c>
      <c r="F328" s="2" t="s">
        <v>778</v>
      </c>
      <c r="G328" s="6" t="str">
        <f>INDEX(Salesperson_List!$B$2:$B$11,MATCH(Sales_Data!F328,Salesperson_List!$A$2:$A$11,0))</f>
        <v>Raka Wijaya</v>
      </c>
      <c r="H328" s="2">
        <v>5</v>
      </c>
      <c r="I328" s="5">
        <v>4352256</v>
      </c>
      <c r="J328" s="2" t="s">
        <v>791</v>
      </c>
      <c r="K328" s="36">
        <f t="shared" si="5"/>
        <v>21761280</v>
      </c>
    </row>
    <row r="329" spans="1:11" x14ac:dyDescent="0.25">
      <c r="A329" s="34" t="s">
        <v>334</v>
      </c>
      <c r="B329" s="3">
        <v>45721</v>
      </c>
      <c r="C329" s="2" t="s">
        <v>761</v>
      </c>
      <c r="D329" s="6" t="str">
        <f>VLOOKUP(C329,Product_List!$A$2:$C$21,2,FALSE)</f>
        <v>UGREEN HDMI Cable</v>
      </c>
      <c r="E329" s="6" t="str">
        <f>VLOOKUP(C329,Product_List!$A$2:$C$21,3,FALSE)</f>
        <v>Accessories</v>
      </c>
      <c r="F329" s="2" t="s">
        <v>784</v>
      </c>
      <c r="G329" s="6" t="str">
        <f>INDEX(Salesperson_List!$B$2:$B$11,MATCH(Sales_Data!F329,Salesperson_List!$A$2:$A$11,0))</f>
        <v>Nayla Arunika</v>
      </c>
      <c r="H329" s="2">
        <v>4</v>
      </c>
      <c r="I329" s="5">
        <v>9227148</v>
      </c>
      <c r="J329" s="2" t="s">
        <v>788</v>
      </c>
      <c r="K329" s="36">
        <f t="shared" si="5"/>
        <v>36908592</v>
      </c>
    </row>
    <row r="330" spans="1:11" x14ac:dyDescent="0.25">
      <c r="A330" s="34" t="s">
        <v>335</v>
      </c>
      <c r="B330" s="3">
        <v>45706</v>
      </c>
      <c r="C330" s="2" t="s">
        <v>776</v>
      </c>
      <c r="D330" s="6" t="str">
        <f>VLOOKUP(C330,Product_List!$A$2:$C$21,2,FALSE)</f>
        <v>Lenovo Legion Pro 7i (Gen 9)</v>
      </c>
      <c r="E330" s="6" t="str">
        <f>VLOOKUP(C330,Product_List!$A$2:$C$21,3,FALSE)</f>
        <v>Laptop</v>
      </c>
      <c r="F330" s="2" t="s">
        <v>786</v>
      </c>
      <c r="G330" s="6" t="str">
        <f>INDEX(Salesperson_List!$B$2:$B$11,MATCH(Sales_Data!F330,Salesperson_List!$A$2:$A$11,0))</f>
        <v>Zahra Melati</v>
      </c>
      <c r="H330" s="2">
        <v>2</v>
      </c>
      <c r="I330" s="5">
        <v>1001590</v>
      </c>
      <c r="J330" s="2" t="s">
        <v>791</v>
      </c>
      <c r="K330" s="36">
        <f t="shared" si="5"/>
        <v>2003180</v>
      </c>
    </row>
    <row r="331" spans="1:11" x14ac:dyDescent="0.25">
      <c r="A331" s="34" t="s">
        <v>336</v>
      </c>
      <c r="B331" s="3">
        <v>45674</v>
      </c>
      <c r="C331" s="2" t="s">
        <v>767</v>
      </c>
      <c r="D331" s="6" t="str">
        <f>VLOOKUP(C331,Product_List!$A$2:$C$21,2,FALSE)</f>
        <v>Apple MacBook Air M4</v>
      </c>
      <c r="E331" s="6" t="str">
        <f>VLOOKUP(C331,Product_List!$A$2:$C$21,3,FALSE)</f>
        <v>Laptop</v>
      </c>
      <c r="F331" s="2" t="s">
        <v>784</v>
      </c>
      <c r="G331" s="6" t="str">
        <f>INDEX(Salesperson_List!$B$2:$B$11,MATCH(Sales_Data!F331,Salesperson_List!$A$2:$A$11,0))</f>
        <v>Nayla Arunika</v>
      </c>
      <c r="H331" s="2">
        <v>1</v>
      </c>
      <c r="I331" s="5">
        <v>3860492</v>
      </c>
      <c r="J331" s="2" t="s">
        <v>789</v>
      </c>
      <c r="K331" s="36">
        <f t="shared" si="5"/>
        <v>3860492</v>
      </c>
    </row>
    <row r="332" spans="1:11" x14ac:dyDescent="0.25">
      <c r="A332" s="34" t="s">
        <v>337</v>
      </c>
      <c r="B332" s="3">
        <v>45701</v>
      </c>
      <c r="C332" s="2" t="s">
        <v>764</v>
      </c>
      <c r="D332" s="6" t="str">
        <f>VLOOKUP(C332,Product_List!$A$2:$C$21,2,FALSE)</f>
        <v>Samsung Galaxy Buds</v>
      </c>
      <c r="E332" s="6" t="str">
        <f>VLOOKUP(C332,Product_List!$A$2:$C$21,3,FALSE)</f>
        <v>Accessories</v>
      </c>
      <c r="F332" s="2" t="s">
        <v>777</v>
      </c>
      <c r="G332" s="6" t="str">
        <f>INDEX(Salesperson_List!$B$2:$B$11,MATCH(Sales_Data!F332,Salesperson_List!$A$2:$A$11,0))</f>
        <v>Rizky Aditya</v>
      </c>
      <c r="H332" s="2">
        <v>3</v>
      </c>
      <c r="I332" s="5">
        <v>1372328</v>
      </c>
      <c r="J332" s="2" t="s">
        <v>790</v>
      </c>
      <c r="K332" s="36">
        <f t="shared" si="5"/>
        <v>4116984</v>
      </c>
    </row>
    <row r="333" spans="1:11" x14ac:dyDescent="0.25">
      <c r="A333" s="34" t="s">
        <v>338</v>
      </c>
      <c r="B333" s="3">
        <v>45687</v>
      </c>
      <c r="C333" s="2" t="s">
        <v>774</v>
      </c>
      <c r="D333" s="6" t="str">
        <f>VLOOKUP(C333,Product_List!$A$2:$C$21,2,FALSE)</f>
        <v>Realme C35</v>
      </c>
      <c r="E333" s="6" t="str">
        <f>VLOOKUP(C333,Product_List!$A$2:$C$21,3,FALSE)</f>
        <v>Smartphone</v>
      </c>
      <c r="F333" s="2" t="s">
        <v>784</v>
      </c>
      <c r="G333" s="6" t="str">
        <f>INDEX(Salesperson_List!$B$2:$B$11,MATCH(Sales_Data!F333,Salesperson_List!$A$2:$A$11,0))</f>
        <v>Nayla Arunika</v>
      </c>
      <c r="H333" s="2">
        <v>2</v>
      </c>
      <c r="I333" s="5">
        <v>5309479</v>
      </c>
      <c r="J333" s="2" t="s">
        <v>791</v>
      </c>
      <c r="K333" s="36">
        <f t="shared" si="5"/>
        <v>10618958</v>
      </c>
    </row>
    <row r="334" spans="1:11" x14ac:dyDescent="0.25">
      <c r="A334" s="34" t="s">
        <v>339</v>
      </c>
      <c r="B334" s="3">
        <v>45703</v>
      </c>
      <c r="C334" s="2" t="s">
        <v>776</v>
      </c>
      <c r="D334" s="6" t="str">
        <f>VLOOKUP(C334,Product_List!$A$2:$C$21,2,FALSE)</f>
        <v>Lenovo Legion Pro 7i (Gen 9)</v>
      </c>
      <c r="E334" s="6" t="str">
        <f>VLOOKUP(C334,Product_List!$A$2:$C$21,3,FALSE)</f>
        <v>Laptop</v>
      </c>
      <c r="F334" s="2" t="s">
        <v>777</v>
      </c>
      <c r="G334" s="6" t="str">
        <f>INDEX(Salesperson_List!$B$2:$B$11,MATCH(Sales_Data!F334,Salesperson_List!$A$2:$A$11,0))</f>
        <v>Rizky Aditya</v>
      </c>
      <c r="H334" s="2">
        <v>3</v>
      </c>
      <c r="I334" s="5">
        <v>3610691</v>
      </c>
      <c r="J334" s="2" t="s">
        <v>791</v>
      </c>
      <c r="K334" s="36">
        <f t="shared" si="5"/>
        <v>10832073</v>
      </c>
    </row>
    <row r="335" spans="1:11" x14ac:dyDescent="0.25">
      <c r="A335" s="34" t="s">
        <v>340</v>
      </c>
      <c r="B335" s="3">
        <v>45663</v>
      </c>
      <c r="C335" s="2" t="s">
        <v>766</v>
      </c>
      <c r="D335" s="6" t="str">
        <f>VLOOKUP(C335,Product_List!$A$2:$C$21,2,FALSE)</f>
        <v>Oppo A57</v>
      </c>
      <c r="E335" s="6" t="str">
        <f>VLOOKUP(C335,Product_List!$A$2:$C$21,3,FALSE)</f>
        <v>Smartphone</v>
      </c>
      <c r="F335" s="2" t="s">
        <v>782</v>
      </c>
      <c r="G335" s="6" t="str">
        <f>INDEX(Salesperson_List!$B$2:$B$11,MATCH(Sales_Data!F335,Salesperson_List!$A$2:$A$11,0))</f>
        <v>Farhan Iskandar</v>
      </c>
      <c r="H335" s="2">
        <v>4</v>
      </c>
      <c r="I335" s="5">
        <v>1858097</v>
      </c>
      <c r="J335" s="2" t="s">
        <v>787</v>
      </c>
      <c r="K335" s="36">
        <f t="shared" si="5"/>
        <v>7432388</v>
      </c>
    </row>
    <row r="336" spans="1:11" x14ac:dyDescent="0.25">
      <c r="A336" s="34" t="s">
        <v>341</v>
      </c>
      <c r="B336" s="3">
        <v>45694</v>
      </c>
      <c r="C336" s="2" t="s">
        <v>759</v>
      </c>
      <c r="D336" s="6" t="str">
        <f>VLOOKUP(C336,Product_List!$A$2:$C$21,2,FALSE)</f>
        <v>Acer Swift Go 14</v>
      </c>
      <c r="E336" s="6" t="str">
        <f>VLOOKUP(C336,Product_List!$A$2:$C$21,3,FALSE)</f>
        <v>Laptop</v>
      </c>
      <c r="F336" s="2" t="s">
        <v>786</v>
      </c>
      <c r="G336" s="6" t="str">
        <f>INDEX(Salesperson_List!$B$2:$B$11,MATCH(Sales_Data!F336,Salesperson_List!$A$2:$A$11,0))</f>
        <v>Zahra Melati</v>
      </c>
      <c r="H336" s="2">
        <v>5</v>
      </c>
      <c r="I336" s="5">
        <v>8813157</v>
      </c>
      <c r="J336" s="2" t="s">
        <v>789</v>
      </c>
      <c r="K336" s="36">
        <f t="shared" si="5"/>
        <v>44065785</v>
      </c>
    </row>
    <row r="337" spans="1:11" x14ac:dyDescent="0.25">
      <c r="A337" s="34" t="s">
        <v>342</v>
      </c>
      <c r="B337" s="3">
        <v>45681</v>
      </c>
      <c r="C337" s="2" t="s">
        <v>764</v>
      </c>
      <c r="D337" s="6" t="str">
        <f>VLOOKUP(C337,Product_List!$A$2:$C$21,2,FALSE)</f>
        <v>Samsung Galaxy Buds</v>
      </c>
      <c r="E337" s="6" t="str">
        <f>VLOOKUP(C337,Product_List!$A$2:$C$21,3,FALSE)</f>
        <v>Accessories</v>
      </c>
      <c r="F337" s="2" t="s">
        <v>784</v>
      </c>
      <c r="G337" s="6" t="str">
        <f>INDEX(Salesperson_List!$B$2:$B$11,MATCH(Sales_Data!F337,Salesperson_List!$A$2:$A$11,0))</f>
        <v>Nayla Arunika</v>
      </c>
      <c r="H337" s="2">
        <v>2</v>
      </c>
      <c r="I337" s="5">
        <v>1794315</v>
      </c>
      <c r="J337" s="2" t="s">
        <v>790</v>
      </c>
      <c r="K337" s="36">
        <f t="shared" si="5"/>
        <v>3588630</v>
      </c>
    </row>
    <row r="338" spans="1:11" x14ac:dyDescent="0.25">
      <c r="A338" s="34" t="s">
        <v>343</v>
      </c>
      <c r="B338" s="3">
        <v>45703</v>
      </c>
      <c r="C338" s="2" t="s">
        <v>760</v>
      </c>
      <c r="D338" s="6" t="str">
        <f>VLOOKUP(C338,Product_List!$A$2:$C$21,2,FALSE)</f>
        <v>Anker PowerCore</v>
      </c>
      <c r="E338" s="6" t="str">
        <f>VLOOKUP(C338,Product_List!$A$2:$C$21,3,FALSE)</f>
        <v>Accessories</v>
      </c>
      <c r="F338" s="2" t="s">
        <v>782</v>
      </c>
      <c r="G338" s="6" t="str">
        <f>INDEX(Salesperson_List!$B$2:$B$11,MATCH(Sales_Data!F338,Salesperson_List!$A$2:$A$11,0))</f>
        <v>Farhan Iskandar</v>
      </c>
      <c r="H338" s="2">
        <v>2</v>
      </c>
      <c r="I338" s="5">
        <v>6587595</v>
      </c>
      <c r="J338" s="2" t="s">
        <v>791</v>
      </c>
      <c r="K338" s="36">
        <f t="shared" si="5"/>
        <v>13175190</v>
      </c>
    </row>
    <row r="339" spans="1:11" x14ac:dyDescent="0.25">
      <c r="A339" s="34" t="s">
        <v>344</v>
      </c>
      <c r="B339" s="3">
        <v>45710</v>
      </c>
      <c r="C339" s="2" t="s">
        <v>764</v>
      </c>
      <c r="D339" s="6" t="str">
        <f>VLOOKUP(C339,Product_List!$A$2:$C$21,2,FALSE)</f>
        <v>Samsung Galaxy Buds</v>
      </c>
      <c r="E339" s="6" t="str">
        <f>VLOOKUP(C339,Product_List!$A$2:$C$21,3,FALSE)</f>
        <v>Accessories</v>
      </c>
      <c r="F339" s="2" t="s">
        <v>781</v>
      </c>
      <c r="G339" s="6" t="str">
        <f>INDEX(Salesperson_List!$B$2:$B$11,MATCH(Sales_Data!F339,Salesperson_List!$A$2:$A$11,0))</f>
        <v>Tasya Anindira</v>
      </c>
      <c r="H339" s="2">
        <v>4</v>
      </c>
      <c r="I339" s="5">
        <v>3075508</v>
      </c>
      <c r="J339" s="2" t="s">
        <v>791</v>
      </c>
      <c r="K339" s="36">
        <f t="shared" si="5"/>
        <v>12302032</v>
      </c>
    </row>
    <row r="340" spans="1:11" x14ac:dyDescent="0.25">
      <c r="A340" s="34" t="s">
        <v>345</v>
      </c>
      <c r="B340" s="3">
        <v>45717</v>
      </c>
      <c r="C340" s="2" t="s">
        <v>772</v>
      </c>
      <c r="D340" s="6" t="str">
        <f>VLOOKUP(C340,Product_List!$A$2:$C$21,2,FALSE)</f>
        <v>iPhone 13</v>
      </c>
      <c r="E340" s="6" t="str">
        <f>VLOOKUP(C340,Product_List!$A$2:$C$21,3,FALSE)</f>
        <v>Smartphone</v>
      </c>
      <c r="F340" s="2" t="s">
        <v>780</v>
      </c>
      <c r="G340" s="6" t="str">
        <f>INDEX(Salesperson_List!$B$2:$B$11,MATCH(Sales_Data!F340,Salesperson_List!$A$2:$A$11,0))</f>
        <v>Keisha Alverina</v>
      </c>
      <c r="H340" s="2">
        <v>1</v>
      </c>
      <c r="I340" s="5">
        <v>5010784</v>
      </c>
      <c r="J340" s="2" t="s">
        <v>790</v>
      </c>
      <c r="K340" s="36">
        <f t="shared" si="5"/>
        <v>5010784</v>
      </c>
    </row>
    <row r="341" spans="1:11" x14ac:dyDescent="0.25">
      <c r="A341" s="34" t="s">
        <v>346</v>
      </c>
      <c r="B341" s="3">
        <v>45720</v>
      </c>
      <c r="C341" s="2" t="s">
        <v>759</v>
      </c>
      <c r="D341" s="6" t="str">
        <f>VLOOKUP(C341,Product_List!$A$2:$C$21,2,FALSE)</f>
        <v>Acer Swift Go 14</v>
      </c>
      <c r="E341" s="6" t="str">
        <f>VLOOKUP(C341,Product_List!$A$2:$C$21,3,FALSE)</f>
        <v>Laptop</v>
      </c>
      <c r="F341" s="2" t="s">
        <v>782</v>
      </c>
      <c r="G341" s="6" t="str">
        <f>INDEX(Salesperson_List!$B$2:$B$11,MATCH(Sales_Data!F341,Salesperson_List!$A$2:$A$11,0))</f>
        <v>Farhan Iskandar</v>
      </c>
      <c r="H341" s="2">
        <v>5</v>
      </c>
      <c r="I341" s="5">
        <v>664074</v>
      </c>
      <c r="J341" s="2" t="s">
        <v>789</v>
      </c>
      <c r="K341" s="36">
        <f t="shared" si="5"/>
        <v>3320370</v>
      </c>
    </row>
    <row r="342" spans="1:11" x14ac:dyDescent="0.25">
      <c r="A342" s="34" t="s">
        <v>347</v>
      </c>
      <c r="B342" s="3">
        <v>45742</v>
      </c>
      <c r="C342" s="2" t="s">
        <v>767</v>
      </c>
      <c r="D342" s="6" t="str">
        <f>VLOOKUP(C342,Product_List!$A$2:$C$21,2,FALSE)</f>
        <v>Apple MacBook Air M4</v>
      </c>
      <c r="E342" s="6" t="str">
        <f>VLOOKUP(C342,Product_List!$A$2:$C$21,3,FALSE)</f>
        <v>Laptop</v>
      </c>
      <c r="F342" s="2" t="s">
        <v>780</v>
      </c>
      <c r="G342" s="6" t="str">
        <f>INDEX(Salesperson_List!$B$2:$B$11,MATCH(Sales_Data!F342,Salesperson_List!$A$2:$A$11,0))</f>
        <v>Keisha Alverina</v>
      </c>
      <c r="H342" s="2">
        <v>2</v>
      </c>
      <c r="I342" s="5">
        <v>3070466</v>
      </c>
      <c r="J342" s="2" t="s">
        <v>787</v>
      </c>
      <c r="K342" s="36">
        <f t="shared" si="5"/>
        <v>6140932</v>
      </c>
    </row>
    <row r="343" spans="1:11" x14ac:dyDescent="0.25">
      <c r="A343" s="34" t="s">
        <v>348</v>
      </c>
      <c r="B343" s="3">
        <v>45689</v>
      </c>
      <c r="C343" s="2" t="s">
        <v>774</v>
      </c>
      <c r="D343" s="6" t="str">
        <f>VLOOKUP(C343,Product_List!$A$2:$C$21,2,FALSE)</f>
        <v>Realme C35</v>
      </c>
      <c r="E343" s="6" t="str">
        <f>VLOOKUP(C343,Product_List!$A$2:$C$21,3,FALSE)</f>
        <v>Smartphone</v>
      </c>
      <c r="F343" s="2" t="s">
        <v>784</v>
      </c>
      <c r="G343" s="6" t="str">
        <f>INDEX(Salesperson_List!$B$2:$B$11,MATCH(Sales_Data!F343,Salesperson_List!$A$2:$A$11,0))</f>
        <v>Nayla Arunika</v>
      </c>
      <c r="H343" s="2">
        <v>5</v>
      </c>
      <c r="I343" s="5">
        <v>9679253</v>
      </c>
      <c r="J343" s="2" t="s">
        <v>791</v>
      </c>
      <c r="K343" s="36">
        <f t="shared" si="5"/>
        <v>48396265</v>
      </c>
    </row>
    <row r="344" spans="1:11" x14ac:dyDescent="0.25">
      <c r="A344" s="34" t="s">
        <v>349</v>
      </c>
      <c r="B344" s="3">
        <v>45744</v>
      </c>
      <c r="C344" s="2" t="s">
        <v>763</v>
      </c>
      <c r="D344" s="6" t="str">
        <f>VLOOKUP(C344,Product_List!$A$2:$C$21,2,FALSE)</f>
        <v>Dell XPS 13 Plus</v>
      </c>
      <c r="E344" s="6" t="str">
        <f>VLOOKUP(C344,Product_List!$A$2:$C$21,3,FALSE)</f>
        <v>Laptop</v>
      </c>
      <c r="F344" s="2" t="s">
        <v>779</v>
      </c>
      <c r="G344" s="6" t="str">
        <f>INDEX(Salesperson_List!$B$2:$B$11,MATCH(Sales_Data!F344,Salesperson_List!$A$2:$A$11,0))</f>
        <v>Salsabila Putri</v>
      </c>
      <c r="H344" s="2">
        <v>2</v>
      </c>
      <c r="I344" s="5">
        <v>3787093</v>
      </c>
      <c r="J344" s="2" t="s">
        <v>787</v>
      </c>
      <c r="K344" s="36">
        <f t="shared" si="5"/>
        <v>7574186</v>
      </c>
    </row>
    <row r="345" spans="1:11" x14ac:dyDescent="0.25">
      <c r="A345" s="34" t="s">
        <v>350</v>
      </c>
      <c r="B345" s="3">
        <v>45690</v>
      </c>
      <c r="C345" s="2" t="s">
        <v>763</v>
      </c>
      <c r="D345" s="6" t="str">
        <f>VLOOKUP(C345,Product_List!$A$2:$C$21,2,FALSE)</f>
        <v>Dell XPS 13 Plus</v>
      </c>
      <c r="E345" s="6" t="str">
        <f>VLOOKUP(C345,Product_List!$A$2:$C$21,3,FALSE)</f>
        <v>Laptop</v>
      </c>
      <c r="F345" s="2" t="s">
        <v>782</v>
      </c>
      <c r="G345" s="6" t="str">
        <f>INDEX(Salesperson_List!$B$2:$B$11,MATCH(Sales_Data!F345,Salesperson_List!$A$2:$A$11,0))</f>
        <v>Farhan Iskandar</v>
      </c>
      <c r="H345" s="2">
        <v>5</v>
      </c>
      <c r="I345" s="5">
        <v>1517481</v>
      </c>
      <c r="J345" s="2" t="s">
        <v>788</v>
      </c>
      <c r="K345" s="36">
        <f t="shared" si="5"/>
        <v>7587405</v>
      </c>
    </row>
    <row r="346" spans="1:11" x14ac:dyDescent="0.25">
      <c r="A346" s="34" t="s">
        <v>351</v>
      </c>
      <c r="B346" s="3">
        <v>45724</v>
      </c>
      <c r="C346" s="2" t="s">
        <v>776</v>
      </c>
      <c r="D346" s="6" t="str">
        <f>VLOOKUP(C346,Product_List!$A$2:$C$21,2,FALSE)</f>
        <v>Lenovo Legion Pro 7i (Gen 9)</v>
      </c>
      <c r="E346" s="6" t="str">
        <f>VLOOKUP(C346,Product_List!$A$2:$C$21,3,FALSE)</f>
        <v>Laptop</v>
      </c>
      <c r="F346" s="2" t="s">
        <v>786</v>
      </c>
      <c r="G346" s="6" t="str">
        <f>INDEX(Salesperson_List!$B$2:$B$11,MATCH(Sales_Data!F346,Salesperson_List!$A$2:$A$11,0))</f>
        <v>Zahra Melati</v>
      </c>
      <c r="H346" s="2">
        <v>3</v>
      </c>
      <c r="I346" s="5">
        <v>4094804</v>
      </c>
      <c r="J346" s="2" t="s">
        <v>789</v>
      </c>
      <c r="K346" s="36">
        <f t="shared" si="5"/>
        <v>12284412</v>
      </c>
    </row>
    <row r="347" spans="1:11" x14ac:dyDescent="0.25">
      <c r="A347" s="34" t="s">
        <v>352</v>
      </c>
      <c r="B347" s="3">
        <v>45675</v>
      </c>
      <c r="C347" s="2" t="s">
        <v>776</v>
      </c>
      <c r="D347" s="6" t="str">
        <f>VLOOKUP(C347,Product_List!$A$2:$C$21,2,FALSE)</f>
        <v>Lenovo Legion Pro 7i (Gen 9)</v>
      </c>
      <c r="E347" s="6" t="str">
        <f>VLOOKUP(C347,Product_List!$A$2:$C$21,3,FALSE)</f>
        <v>Laptop</v>
      </c>
      <c r="F347" s="2" t="s">
        <v>784</v>
      </c>
      <c r="G347" s="6" t="str">
        <f>INDEX(Salesperson_List!$B$2:$B$11,MATCH(Sales_Data!F347,Salesperson_List!$A$2:$A$11,0))</f>
        <v>Nayla Arunika</v>
      </c>
      <c r="H347" s="2">
        <v>2</v>
      </c>
      <c r="I347" s="5">
        <v>8951115</v>
      </c>
      <c r="J347" s="2" t="s">
        <v>788</v>
      </c>
      <c r="K347" s="36">
        <f t="shared" si="5"/>
        <v>17902230</v>
      </c>
    </row>
    <row r="348" spans="1:11" x14ac:dyDescent="0.25">
      <c r="A348" s="34" t="s">
        <v>353</v>
      </c>
      <c r="B348" s="3">
        <v>45682</v>
      </c>
      <c r="C348" s="2" t="s">
        <v>771</v>
      </c>
      <c r="D348" s="6" t="str">
        <f>VLOOKUP(C348,Product_List!$A$2:$C$21,2,FALSE)</f>
        <v>TP-Link Archer</v>
      </c>
      <c r="E348" s="6" t="str">
        <f>VLOOKUP(C348,Product_List!$A$2:$C$21,3,FALSE)</f>
        <v>Accessories</v>
      </c>
      <c r="F348" s="2" t="s">
        <v>778</v>
      </c>
      <c r="G348" s="6" t="str">
        <f>INDEX(Salesperson_List!$B$2:$B$11,MATCH(Sales_Data!F348,Salesperson_List!$A$2:$A$11,0))</f>
        <v>Raka Wijaya</v>
      </c>
      <c r="H348" s="2">
        <v>5</v>
      </c>
      <c r="I348" s="5">
        <v>9994318</v>
      </c>
      <c r="J348" s="2" t="s">
        <v>788</v>
      </c>
      <c r="K348" s="36">
        <f t="shared" si="5"/>
        <v>49971590</v>
      </c>
    </row>
    <row r="349" spans="1:11" x14ac:dyDescent="0.25">
      <c r="A349" s="34" t="s">
        <v>354</v>
      </c>
      <c r="B349" s="3">
        <v>45711</v>
      </c>
      <c r="C349" s="2" t="s">
        <v>770</v>
      </c>
      <c r="D349" s="6" t="str">
        <f>VLOOKUP(C349,Product_List!$A$2:$C$21,2,FALSE)</f>
        <v>Samsung A55</v>
      </c>
      <c r="E349" s="6" t="str">
        <f>VLOOKUP(C349,Product_List!$A$2:$C$21,3,FALSE)</f>
        <v>Smartphone</v>
      </c>
      <c r="F349" s="2" t="s">
        <v>785</v>
      </c>
      <c r="G349" s="6" t="str">
        <f>INDEX(Salesperson_List!$B$2:$B$11,MATCH(Sales_Data!F349,Salesperson_List!$A$2:$A$11,0))</f>
        <v>Aldrian Mahendra</v>
      </c>
      <c r="H349" s="2">
        <v>1</v>
      </c>
      <c r="I349" s="5">
        <v>2838377</v>
      </c>
      <c r="J349" s="2" t="s">
        <v>788</v>
      </c>
      <c r="K349" s="36">
        <f t="shared" si="5"/>
        <v>2838377</v>
      </c>
    </row>
    <row r="350" spans="1:11" x14ac:dyDescent="0.25">
      <c r="A350" s="34" t="s">
        <v>355</v>
      </c>
      <c r="B350" s="3">
        <v>45715</v>
      </c>
      <c r="C350" s="2" t="s">
        <v>776</v>
      </c>
      <c r="D350" s="6" t="str">
        <f>VLOOKUP(C350,Product_List!$A$2:$C$21,2,FALSE)</f>
        <v>Lenovo Legion Pro 7i (Gen 9)</v>
      </c>
      <c r="E350" s="6" t="str">
        <f>VLOOKUP(C350,Product_List!$A$2:$C$21,3,FALSE)</f>
        <v>Laptop</v>
      </c>
      <c r="F350" s="2" t="s">
        <v>782</v>
      </c>
      <c r="G350" s="6" t="str">
        <f>INDEX(Salesperson_List!$B$2:$B$11,MATCH(Sales_Data!F350,Salesperson_List!$A$2:$A$11,0))</f>
        <v>Farhan Iskandar</v>
      </c>
      <c r="H350" s="2">
        <v>3</v>
      </c>
      <c r="I350" s="5">
        <v>1306564</v>
      </c>
      <c r="J350" s="2" t="s">
        <v>789</v>
      </c>
      <c r="K350" s="36">
        <f t="shared" si="5"/>
        <v>3919692</v>
      </c>
    </row>
    <row r="351" spans="1:11" x14ac:dyDescent="0.25">
      <c r="A351" s="34" t="s">
        <v>356</v>
      </c>
      <c r="B351" s="3">
        <v>45724</v>
      </c>
      <c r="C351" s="2" t="s">
        <v>775</v>
      </c>
      <c r="D351" s="6" t="str">
        <f>VLOOKUP(C351,Product_List!$A$2:$C$21,2,FALSE)</f>
        <v>Huawei MatePad</v>
      </c>
      <c r="E351" s="6" t="str">
        <f>VLOOKUP(C351,Product_List!$A$2:$C$21,3,FALSE)</f>
        <v>Tablet</v>
      </c>
      <c r="F351" s="2" t="s">
        <v>786</v>
      </c>
      <c r="G351" s="6" t="str">
        <f>INDEX(Salesperson_List!$B$2:$B$11,MATCH(Sales_Data!F351,Salesperson_List!$A$2:$A$11,0))</f>
        <v>Zahra Melati</v>
      </c>
      <c r="H351" s="2">
        <v>3</v>
      </c>
      <c r="I351" s="5">
        <v>4418949</v>
      </c>
      <c r="J351" s="2" t="s">
        <v>789</v>
      </c>
      <c r="K351" s="36">
        <f t="shared" si="5"/>
        <v>13256847</v>
      </c>
    </row>
    <row r="352" spans="1:11" x14ac:dyDescent="0.25">
      <c r="A352" s="34" t="s">
        <v>357</v>
      </c>
      <c r="B352" s="3">
        <v>45703</v>
      </c>
      <c r="C352" s="2" t="s">
        <v>770</v>
      </c>
      <c r="D352" s="6" t="str">
        <f>VLOOKUP(C352,Product_List!$A$2:$C$21,2,FALSE)</f>
        <v>Samsung A55</v>
      </c>
      <c r="E352" s="6" t="str">
        <f>VLOOKUP(C352,Product_List!$A$2:$C$21,3,FALSE)</f>
        <v>Smartphone</v>
      </c>
      <c r="F352" s="2" t="s">
        <v>781</v>
      </c>
      <c r="G352" s="6" t="str">
        <f>INDEX(Salesperson_List!$B$2:$B$11,MATCH(Sales_Data!F352,Salesperson_List!$A$2:$A$11,0))</f>
        <v>Tasya Anindira</v>
      </c>
      <c r="H352" s="2">
        <v>1</v>
      </c>
      <c r="I352" s="5">
        <v>6547511</v>
      </c>
      <c r="J352" s="2" t="s">
        <v>790</v>
      </c>
      <c r="K352" s="36">
        <f t="shared" si="5"/>
        <v>6547511</v>
      </c>
    </row>
    <row r="353" spans="1:11" x14ac:dyDescent="0.25">
      <c r="A353" s="34" t="s">
        <v>358</v>
      </c>
      <c r="B353" s="3">
        <v>45681</v>
      </c>
      <c r="C353" s="2" t="s">
        <v>766</v>
      </c>
      <c r="D353" s="6" t="str">
        <f>VLOOKUP(C353,Product_List!$A$2:$C$21,2,FALSE)</f>
        <v>Oppo A57</v>
      </c>
      <c r="E353" s="6" t="str">
        <f>VLOOKUP(C353,Product_List!$A$2:$C$21,3,FALSE)</f>
        <v>Smartphone</v>
      </c>
      <c r="F353" s="2" t="s">
        <v>778</v>
      </c>
      <c r="G353" s="6" t="str">
        <f>INDEX(Salesperson_List!$B$2:$B$11,MATCH(Sales_Data!F353,Salesperson_List!$A$2:$A$11,0))</f>
        <v>Raka Wijaya</v>
      </c>
      <c r="H353" s="2">
        <v>5</v>
      </c>
      <c r="I353" s="5">
        <v>1237954</v>
      </c>
      <c r="J353" s="2" t="s">
        <v>787</v>
      </c>
      <c r="K353" s="36">
        <f t="shared" si="5"/>
        <v>6189770</v>
      </c>
    </row>
    <row r="354" spans="1:11" x14ac:dyDescent="0.25">
      <c r="A354" s="34" t="s">
        <v>359</v>
      </c>
      <c r="B354" s="3">
        <v>45689</v>
      </c>
      <c r="C354" s="2" t="s">
        <v>769</v>
      </c>
      <c r="D354" s="6" t="str">
        <f>VLOOKUP(C354,Product_List!$A$2:$C$21,2,FALSE)</f>
        <v>Logitech MX Master</v>
      </c>
      <c r="E354" s="6" t="str">
        <f>VLOOKUP(C354,Product_List!$A$2:$C$21,3,FALSE)</f>
        <v>Accessories</v>
      </c>
      <c r="F354" s="2" t="s">
        <v>781</v>
      </c>
      <c r="G354" s="6" t="str">
        <f>INDEX(Salesperson_List!$B$2:$B$11,MATCH(Sales_Data!F354,Salesperson_List!$A$2:$A$11,0))</f>
        <v>Tasya Anindira</v>
      </c>
      <c r="H354" s="2">
        <v>4</v>
      </c>
      <c r="I354" s="5">
        <v>3408056</v>
      </c>
      <c r="J354" s="2" t="s">
        <v>787</v>
      </c>
      <c r="K354" s="36">
        <f t="shared" si="5"/>
        <v>13632224</v>
      </c>
    </row>
    <row r="355" spans="1:11" x14ac:dyDescent="0.25">
      <c r="A355" s="34" t="s">
        <v>360</v>
      </c>
      <c r="B355" s="3">
        <v>45704</v>
      </c>
      <c r="C355" s="2" t="s">
        <v>765</v>
      </c>
      <c r="D355" s="6" t="str">
        <f>VLOOKUP(C355,Product_List!$A$2:$C$21,2,FALSE)</f>
        <v>HP Spectre x360 14</v>
      </c>
      <c r="E355" s="6" t="str">
        <f>VLOOKUP(C355,Product_List!$A$2:$C$21,3,FALSE)</f>
        <v>Laptop</v>
      </c>
      <c r="F355" s="2" t="s">
        <v>784</v>
      </c>
      <c r="G355" s="6" t="str">
        <f>INDEX(Salesperson_List!$B$2:$B$11,MATCH(Sales_Data!F355,Salesperson_List!$A$2:$A$11,0))</f>
        <v>Nayla Arunika</v>
      </c>
      <c r="H355" s="2">
        <v>1</v>
      </c>
      <c r="I355" s="5">
        <v>8340130</v>
      </c>
      <c r="J355" s="2" t="s">
        <v>790</v>
      </c>
      <c r="K355" s="36">
        <f t="shared" si="5"/>
        <v>8340130</v>
      </c>
    </row>
    <row r="356" spans="1:11" x14ac:dyDescent="0.25">
      <c r="A356" s="34" t="s">
        <v>361</v>
      </c>
      <c r="B356" s="3">
        <v>45743</v>
      </c>
      <c r="C356" s="2" t="s">
        <v>768</v>
      </c>
      <c r="D356" s="6" t="str">
        <f>VLOOKUP(C356,Product_List!$A$2:$C$21,2,FALSE)</f>
        <v>Baseus Charger</v>
      </c>
      <c r="E356" s="6" t="str">
        <f>VLOOKUP(C356,Product_List!$A$2:$C$21,3,FALSE)</f>
        <v>Accessories</v>
      </c>
      <c r="F356" s="2" t="s">
        <v>785</v>
      </c>
      <c r="G356" s="6" t="str">
        <f>INDEX(Salesperson_List!$B$2:$B$11,MATCH(Sales_Data!F356,Salesperson_List!$A$2:$A$11,0))</f>
        <v>Aldrian Mahendra</v>
      </c>
      <c r="H356" s="2">
        <v>5</v>
      </c>
      <c r="I356" s="5">
        <v>8857998</v>
      </c>
      <c r="J356" s="2" t="s">
        <v>790</v>
      </c>
      <c r="K356" s="36">
        <f t="shared" si="5"/>
        <v>44289990</v>
      </c>
    </row>
    <row r="357" spans="1:11" x14ac:dyDescent="0.25">
      <c r="A357" s="34" t="s">
        <v>362</v>
      </c>
      <c r="B357" s="3">
        <v>45680</v>
      </c>
      <c r="C357" s="2" t="s">
        <v>757</v>
      </c>
      <c r="D357" s="6" t="str">
        <f>VLOOKUP(C357,Product_List!$A$2:$C$21,2,FALSE)</f>
        <v>RAZER Mouse Bungee</v>
      </c>
      <c r="E357" s="6" t="str">
        <f>VLOOKUP(C357,Product_List!$A$2:$C$21,3,FALSE)</f>
        <v>Accessories</v>
      </c>
      <c r="F357" s="2" t="s">
        <v>782</v>
      </c>
      <c r="G357" s="6" t="str">
        <f>INDEX(Salesperson_List!$B$2:$B$11,MATCH(Sales_Data!F357,Salesperson_List!$A$2:$A$11,0))</f>
        <v>Farhan Iskandar</v>
      </c>
      <c r="H357" s="2">
        <v>1</v>
      </c>
      <c r="I357" s="5">
        <v>9595781</v>
      </c>
      <c r="J357" s="2" t="s">
        <v>788</v>
      </c>
      <c r="K357" s="36">
        <f t="shared" si="5"/>
        <v>9595781</v>
      </c>
    </row>
    <row r="358" spans="1:11" x14ac:dyDescent="0.25">
      <c r="A358" s="34" t="s">
        <v>363</v>
      </c>
      <c r="B358" s="3">
        <v>45723</v>
      </c>
      <c r="C358" s="2" t="s">
        <v>765</v>
      </c>
      <c r="D358" s="6" t="str">
        <f>VLOOKUP(C358,Product_List!$A$2:$C$21,2,FALSE)</f>
        <v>HP Spectre x360 14</v>
      </c>
      <c r="E358" s="6" t="str">
        <f>VLOOKUP(C358,Product_List!$A$2:$C$21,3,FALSE)</f>
        <v>Laptop</v>
      </c>
      <c r="F358" s="2" t="s">
        <v>782</v>
      </c>
      <c r="G358" s="6" t="str">
        <f>INDEX(Salesperson_List!$B$2:$B$11,MATCH(Sales_Data!F358,Salesperson_List!$A$2:$A$11,0))</f>
        <v>Farhan Iskandar</v>
      </c>
      <c r="H358" s="2">
        <v>1</v>
      </c>
      <c r="I358" s="5">
        <v>6434261</v>
      </c>
      <c r="J358" s="2" t="s">
        <v>790</v>
      </c>
      <c r="K358" s="36">
        <f t="shared" si="5"/>
        <v>6434261</v>
      </c>
    </row>
    <row r="359" spans="1:11" x14ac:dyDescent="0.25">
      <c r="A359" s="34" t="s">
        <v>364</v>
      </c>
      <c r="B359" s="3">
        <v>45684</v>
      </c>
      <c r="C359" s="2" t="s">
        <v>761</v>
      </c>
      <c r="D359" s="6" t="str">
        <f>VLOOKUP(C359,Product_List!$A$2:$C$21,2,FALSE)</f>
        <v>UGREEN HDMI Cable</v>
      </c>
      <c r="E359" s="6" t="str">
        <f>VLOOKUP(C359,Product_List!$A$2:$C$21,3,FALSE)</f>
        <v>Accessories</v>
      </c>
      <c r="F359" s="2" t="s">
        <v>779</v>
      </c>
      <c r="G359" s="6" t="str">
        <f>INDEX(Salesperson_List!$B$2:$B$11,MATCH(Sales_Data!F359,Salesperson_List!$A$2:$A$11,0))</f>
        <v>Salsabila Putri</v>
      </c>
      <c r="H359" s="2">
        <v>2</v>
      </c>
      <c r="I359" s="5">
        <v>5010579</v>
      </c>
      <c r="J359" s="2" t="s">
        <v>791</v>
      </c>
      <c r="K359" s="36">
        <f t="shared" si="5"/>
        <v>10021158</v>
      </c>
    </row>
    <row r="360" spans="1:11" x14ac:dyDescent="0.25">
      <c r="A360" s="34" t="s">
        <v>365</v>
      </c>
      <c r="B360" s="3">
        <v>45659</v>
      </c>
      <c r="C360" s="2" t="s">
        <v>766</v>
      </c>
      <c r="D360" s="6" t="str">
        <f>VLOOKUP(C360,Product_List!$A$2:$C$21,2,FALSE)</f>
        <v>Oppo A57</v>
      </c>
      <c r="E360" s="6" t="str">
        <f>VLOOKUP(C360,Product_List!$A$2:$C$21,3,FALSE)</f>
        <v>Smartphone</v>
      </c>
      <c r="F360" s="2" t="s">
        <v>779</v>
      </c>
      <c r="G360" s="6" t="str">
        <f>INDEX(Salesperson_List!$B$2:$B$11,MATCH(Sales_Data!F360,Salesperson_List!$A$2:$A$11,0))</f>
        <v>Salsabila Putri</v>
      </c>
      <c r="H360" s="2">
        <v>5</v>
      </c>
      <c r="I360" s="5">
        <v>9568055</v>
      </c>
      <c r="J360" s="2" t="s">
        <v>787</v>
      </c>
      <c r="K360" s="36">
        <f t="shared" si="5"/>
        <v>47840275</v>
      </c>
    </row>
    <row r="361" spans="1:11" x14ac:dyDescent="0.25">
      <c r="A361" s="34" t="s">
        <v>366</v>
      </c>
      <c r="B361" s="3">
        <v>45747</v>
      </c>
      <c r="C361" s="2" t="s">
        <v>758</v>
      </c>
      <c r="D361" s="6" t="str">
        <f>VLOOKUP(C361,Product_List!$A$2:$C$21,2,FALSE)</f>
        <v>Asus ZenBook 14 OLED</v>
      </c>
      <c r="E361" s="6" t="str">
        <f>VLOOKUP(C361,Product_List!$A$2:$C$21,3,FALSE)</f>
        <v>Laptop</v>
      </c>
      <c r="F361" s="2" t="s">
        <v>784</v>
      </c>
      <c r="G361" s="6" t="str">
        <f>INDEX(Salesperson_List!$B$2:$B$11,MATCH(Sales_Data!F361,Salesperson_List!$A$2:$A$11,0))</f>
        <v>Nayla Arunika</v>
      </c>
      <c r="H361" s="2">
        <v>4</v>
      </c>
      <c r="I361" s="5">
        <v>9950012</v>
      </c>
      <c r="J361" s="2" t="s">
        <v>790</v>
      </c>
      <c r="K361" s="36">
        <f t="shared" si="5"/>
        <v>39800048</v>
      </c>
    </row>
    <row r="362" spans="1:11" x14ac:dyDescent="0.25">
      <c r="A362" s="34" t="s">
        <v>367</v>
      </c>
      <c r="B362" s="3">
        <v>45674</v>
      </c>
      <c r="C362" s="2" t="s">
        <v>767</v>
      </c>
      <c r="D362" s="6" t="str">
        <f>VLOOKUP(C362,Product_List!$A$2:$C$21,2,FALSE)</f>
        <v>Apple MacBook Air M4</v>
      </c>
      <c r="E362" s="6" t="str">
        <f>VLOOKUP(C362,Product_List!$A$2:$C$21,3,FALSE)</f>
        <v>Laptop</v>
      </c>
      <c r="F362" s="2" t="s">
        <v>784</v>
      </c>
      <c r="G362" s="6" t="str">
        <f>INDEX(Salesperson_List!$B$2:$B$11,MATCH(Sales_Data!F362,Salesperson_List!$A$2:$A$11,0))</f>
        <v>Nayla Arunika</v>
      </c>
      <c r="H362" s="2">
        <v>2</v>
      </c>
      <c r="I362" s="5">
        <v>8063493</v>
      </c>
      <c r="J362" s="2" t="s">
        <v>791</v>
      </c>
      <c r="K362" s="36">
        <f t="shared" si="5"/>
        <v>16126986</v>
      </c>
    </row>
    <row r="363" spans="1:11" x14ac:dyDescent="0.25">
      <c r="A363" s="34" t="s">
        <v>368</v>
      </c>
      <c r="B363" s="3">
        <v>45690</v>
      </c>
      <c r="C363" s="2" t="s">
        <v>768</v>
      </c>
      <c r="D363" s="6" t="str">
        <f>VLOOKUP(C363,Product_List!$A$2:$C$21,2,FALSE)</f>
        <v>Baseus Charger</v>
      </c>
      <c r="E363" s="6" t="str">
        <f>VLOOKUP(C363,Product_List!$A$2:$C$21,3,FALSE)</f>
        <v>Accessories</v>
      </c>
      <c r="F363" s="2" t="s">
        <v>785</v>
      </c>
      <c r="G363" s="6" t="str">
        <f>INDEX(Salesperson_List!$B$2:$B$11,MATCH(Sales_Data!F363,Salesperson_List!$A$2:$A$11,0))</f>
        <v>Aldrian Mahendra</v>
      </c>
      <c r="H363" s="2">
        <v>1</v>
      </c>
      <c r="I363" s="5">
        <v>3035232</v>
      </c>
      <c r="J363" s="2" t="s">
        <v>791</v>
      </c>
      <c r="K363" s="36">
        <f t="shared" si="5"/>
        <v>3035232</v>
      </c>
    </row>
    <row r="364" spans="1:11" x14ac:dyDescent="0.25">
      <c r="A364" s="34" t="s">
        <v>369</v>
      </c>
      <c r="B364" s="3">
        <v>45666</v>
      </c>
      <c r="C364" s="2" t="s">
        <v>770</v>
      </c>
      <c r="D364" s="6" t="str">
        <f>VLOOKUP(C364,Product_List!$A$2:$C$21,2,FALSE)</f>
        <v>Samsung A55</v>
      </c>
      <c r="E364" s="6" t="str">
        <f>VLOOKUP(C364,Product_List!$A$2:$C$21,3,FALSE)</f>
        <v>Smartphone</v>
      </c>
      <c r="F364" s="2" t="s">
        <v>779</v>
      </c>
      <c r="G364" s="6" t="str">
        <f>INDEX(Salesperson_List!$B$2:$B$11,MATCH(Sales_Data!F364,Salesperson_List!$A$2:$A$11,0))</f>
        <v>Salsabila Putri</v>
      </c>
      <c r="H364" s="2">
        <v>1</v>
      </c>
      <c r="I364" s="5">
        <v>8204694</v>
      </c>
      <c r="J364" s="2" t="s">
        <v>791</v>
      </c>
      <c r="K364" s="36">
        <f t="shared" si="5"/>
        <v>8204694</v>
      </c>
    </row>
    <row r="365" spans="1:11" x14ac:dyDescent="0.25">
      <c r="A365" s="34" t="s">
        <v>370</v>
      </c>
      <c r="B365" s="3">
        <v>45700</v>
      </c>
      <c r="C365" s="2" t="s">
        <v>769</v>
      </c>
      <c r="D365" s="6" t="str">
        <f>VLOOKUP(C365,Product_List!$A$2:$C$21,2,FALSE)</f>
        <v>Logitech MX Master</v>
      </c>
      <c r="E365" s="6" t="str">
        <f>VLOOKUP(C365,Product_List!$A$2:$C$21,3,FALSE)</f>
        <v>Accessories</v>
      </c>
      <c r="F365" s="2" t="s">
        <v>786</v>
      </c>
      <c r="G365" s="6" t="str">
        <f>INDEX(Salesperson_List!$B$2:$B$11,MATCH(Sales_Data!F365,Salesperson_List!$A$2:$A$11,0))</f>
        <v>Zahra Melati</v>
      </c>
      <c r="H365" s="2">
        <v>1</v>
      </c>
      <c r="I365" s="5">
        <v>2878907</v>
      </c>
      <c r="J365" s="2" t="s">
        <v>791</v>
      </c>
      <c r="K365" s="36">
        <f t="shared" si="5"/>
        <v>2878907</v>
      </c>
    </row>
    <row r="366" spans="1:11" x14ac:dyDescent="0.25">
      <c r="A366" s="34" t="s">
        <v>371</v>
      </c>
      <c r="B366" s="3">
        <v>45705</v>
      </c>
      <c r="C366" s="2" t="s">
        <v>759</v>
      </c>
      <c r="D366" s="6" t="str">
        <f>VLOOKUP(C366,Product_List!$A$2:$C$21,2,FALSE)</f>
        <v>Acer Swift Go 14</v>
      </c>
      <c r="E366" s="6" t="str">
        <f>VLOOKUP(C366,Product_List!$A$2:$C$21,3,FALSE)</f>
        <v>Laptop</v>
      </c>
      <c r="F366" s="2" t="s">
        <v>786</v>
      </c>
      <c r="G366" s="6" t="str">
        <f>INDEX(Salesperson_List!$B$2:$B$11,MATCH(Sales_Data!F366,Salesperson_List!$A$2:$A$11,0))</f>
        <v>Zahra Melati</v>
      </c>
      <c r="H366" s="2">
        <v>5</v>
      </c>
      <c r="I366" s="5">
        <v>7490607</v>
      </c>
      <c r="J366" s="2" t="s">
        <v>788</v>
      </c>
      <c r="K366" s="36">
        <f t="shared" si="5"/>
        <v>37453035</v>
      </c>
    </row>
    <row r="367" spans="1:11" x14ac:dyDescent="0.25">
      <c r="A367" s="34" t="s">
        <v>372</v>
      </c>
      <c r="B367" s="3">
        <v>45696</v>
      </c>
      <c r="C367" s="2" t="s">
        <v>761</v>
      </c>
      <c r="D367" s="6" t="str">
        <f>VLOOKUP(C367,Product_List!$A$2:$C$21,2,FALSE)</f>
        <v>UGREEN HDMI Cable</v>
      </c>
      <c r="E367" s="6" t="str">
        <f>VLOOKUP(C367,Product_List!$A$2:$C$21,3,FALSE)</f>
        <v>Accessories</v>
      </c>
      <c r="F367" s="2" t="s">
        <v>785</v>
      </c>
      <c r="G367" s="6" t="str">
        <f>INDEX(Salesperson_List!$B$2:$B$11,MATCH(Sales_Data!F367,Salesperson_List!$A$2:$A$11,0))</f>
        <v>Aldrian Mahendra</v>
      </c>
      <c r="H367" s="2">
        <v>5</v>
      </c>
      <c r="I367" s="5">
        <v>5032688</v>
      </c>
      <c r="J367" s="2" t="s">
        <v>791</v>
      </c>
      <c r="K367" s="36">
        <f t="shared" si="5"/>
        <v>25163440</v>
      </c>
    </row>
    <row r="368" spans="1:11" x14ac:dyDescent="0.25">
      <c r="A368" s="34" t="s">
        <v>373</v>
      </c>
      <c r="B368" s="3">
        <v>45699</v>
      </c>
      <c r="C368" s="2" t="s">
        <v>766</v>
      </c>
      <c r="D368" s="6" t="str">
        <f>VLOOKUP(C368,Product_List!$A$2:$C$21,2,FALSE)</f>
        <v>Oppo A57</v>
      </c>
      <c r="E368" s="6" t="str">
        <f>VLOOKUP(C368,Product_List!$A$2:$C$21,3,FALSE)</f>
        <v>Smartphone</v>
      </c>
      <c r="F368" s="2" t="s">
        <v>786</v>
      </c>
      <c r="G368" s="6" t="str">
        <f>INDEX(Salesperson_List!$B$2:$B$11,MATCH(Sales_Data!F368,Salesperson_List!$A$2:$A$11,0))</f>
        <v>Zahra Melati</v>
      </c>
      <c r="H368" s="2">
        <v>2</v>
      </c>
      <c r="I368" s="5">
        <v>8079751</v>
      </c>
      <c r="J368" s="2" t="s">
        <v>788</v>
      </c>
      <c r="K368" s="36">
        <f t="shared" si="5"/>
        <v>16159502</v>
      </c>
    </row>
    <row r="369" spans="1:11" x14ac:dyDescent="0.25">
      <c r="A369" s="34" t="s">
        <v>374</v>
      </c>
      <c r="B369" s="3">
        <v>45683</v>
      </c>
      <c r="C369" s="2" t="s">
        <v>757</v>
      </c>
      <c r="D369" s="6" t="str">
        <f>VLOOKUP(C369,Product_List!$A$2:$C$21,2,FALSE)</f>
        <v>RAZER Mouse Bungee</v>
      </c>
      <c r="E369" s="6" t="str">
        <f>VLOOKUP(C369,Product_List!$A$2:$C$21,3,FALSE)</f>
        <v>Accessories</v>
      </c>
      <c r="F369" s="2" t="s">
        <v>777</v>
      </c>
      <c r="G369" s="6" t="str">
        <f>INDEX(Salesperson_List!$B$2:$B$11,MATCH(Sales_Data!F369,Salesperson_List!$A$2:$A$11,0))</f>
        <v>Rizky Aditya</v>
      </c>
      <c r="H369" s="2">
        <v>4</v>
      </c>
      <c r="I369" s="5">
        <v>7633131</v>
      </c>
      <c r="J369" s="2" t="s">
        <v>788</v>
      </c>
      <c r="K369" s="36">
        <f t="shared" si="5"/>
        <v>30532524</v>
      </c>
    </row>
    <row r="370" spans="1:11" x14ac:dyDescent="0.25">
      <c r="A370" s="34" t="s">
        <v>375</v>
      </c>
      <c r="B370" s="3">
        <v>45707</v>
      </c>
      <c r="C370" s="2" t="s">
        <v>761</v>
      </c>
      <c r="D370" s="6" t="str">
        <f>VLOOKUP(C370,Product_List!$A$2:$C$21,2,FALSE)</f>
        <v>UGREEN HDMI Cable</v>
      </c>
      <c r="E370" s="6" t="str">
        <f>VLOOKUP(C370,Product_List!$A$2:$C$21,3,FALSE)</f>
        <v>Accessories</v>
      </c>
      <c r="F370" s="2" t="s">
        <v>780</v>
      </c>
      <c r="G370" s="6" t="str">
        <f>INDEX(Salesperson_List!$B$2:$B$11,MATCH(Sales_Data!F370,Salesperson_List!$A$2:$A$11,0))</f>
        <v>Keisha Alverina</v>
      </c>
      <c r="H370" s="2">
        <v>2</v>
      </c>
      <c r="I370" s="5">
        <v>2863162</v>
      </c>
      <c r="J370" s="2" t="s">
        <v>791</v>
      </c>
      <c r="K370" s="36">
        <f t="shared" si="5"/>
        <v>5726324</v>
      </c>
    </row>
    <row r="371" spans="1:11" x14ac:dyDescent="0.25">
      <c r="A371" s="34" t="s">
        <v>376</v>
      </c>
      <c r="B371" s="3">
        <v>45682</v>
      </c>
      <c r="C371" s="2" t="s">
        <v>768</v>
      </c>
      <c r="D371" s="6" t="str">
        <f>VLOOKUP(C371,Product_List!$A$2:$C$21,2,FALSE)</f>
        <v>Baseus Charger</v>
      </c>
      <c r="E371" s="6" t="str">
        <f>VLOOKUP(C371,Product_List!$A$2:$C$21,3,FALSE)</f>
        <v>Accessories</v>
      </c>
      <c r="F371" s="2" t="s">
        <v>785</v>
      </c>
      <c r="G371" s="6" t="str">
        <f>INDEX(Salesperson_List!$B$2:$B$11,MATCH(Sales_Data!F371,Salesperson_List!$A$2:$A$11,0))</f>
        <v>Aldrian Mahendra</v>
      </c>
      <c r="H371" s="2">
        <v>3</v>
      </c>
      <c r="I371" s="5">
        <v>5381909</v>
      </c>
      <c r="J371" s="2" t="s">
        <v>787</v>
      </c>
      <c r="K371" s="36">
        <f t="shared" si="5"/>
        <v>16145727</v>
      </c>
    </row>
    <row r="372" spans="1:11" x14ac:dyDescent="0.25">
      <c r="A372" s="34" t="s">
        <v>377</v>
      </c>
      <c r="B372" s="3">
        <v>45681</v>
      </c>
      <c r="C372" s="2" t="s">
        <v>761</v>
      </c>
      <c r="D372" s="6" t="str">
        <f>VLOOKUP(C372,Product_List!$A$2:$C$21,2,FALSE)</f>
        <v>UGREEN HDMI Cable</v>
      </c>
      <c r="E372" s="6" t="str">
        <f>VLOOKUP(C372,Product_List!$A$2:$C$21,3,FALSE)</f>
        <v>Accessories</v>
      </c>
      <c r="F372" s="2" t="s">
        <v>785</v>
      </c>
      <c r="G372" s="6" t="str">
        <f>INDEX(Salesperson_List!$B$2:$B$11,MATCH(Sales_Data!F372,Salesperson_List!$A$2:$A$11,0))</f>
        <v>Aldrian Mahendra</v>
      </c>
      <c r="H372" s="2">
        <v>1</v>
      </c>
      <c r="I372" s="5">
        <v>6180820</v>
      </c>
      <c r="J372" s="2" t="s">
        <v>791</v>
      </c>
      <c r="K372" s="36">
        <f t="shared" si="5"/>
        <v>6180820</v>
      </c>
    </row>
    <row r="373" spans="1:11" x14ac:dyDescent="0.25">
      <c r="A373" s="34" t="s">
        <v>378</v>
      </c>
      <c r="B373" s="3">
        <v>45670</v>
      </c>
      <c r="C373" s="2" t="s">
        <v>770</v>
      </c>
      <c r="D373" s="6" t="str">
        <f>VLOOKUP(C373,Product_List!$A$2:$C$21,2,FALSE)</f>
        <v>Samsung A55</v>
      </c>
      <c r="E373" s="6" t="str">
        <f>VLOOKUP(C373,Product_List!$A$2:$C$21,3,FALSE)</f>
        <v>Smartphone</v>
      </c>
      <c r="F373" s="2" t="s">
        <v>783</v>
      </c>
      <c r="G373" s="6" t="str">
        <f>INDEX(Salesperson_List!$B$2:$B$11,MATCH(Sales_Data!F373,Salesperson_List!$A$2:$A$11,0))</f>
        <v>Damar Pratama</v>
      </c>
      <c r="H373" s="2">
        <v>1</v>
      </c>
      <c r="I373" s="5">
        <v>9803721</v>
      </c>
      <c r="J373" s="2" t="s">
        <v>791</v>
      </c>
      <c r="K373" s="36">
        <f t="shared" si="5"/>
        <v>9803721</v>
      </c>
    </row>
    <row r="374" spans="1:11" x14ac:dyDescent="0.25">
      <c r="A374" s="34" t="s">
        <v>379</v>
      </c>
      <c r="B374" s="3">
        <v>45717</v>
      </c>
      <c r="C374" s="2" t="s">
        <v>776</v>
      </c>
      <c r="D374" s="6" t="str">
        <f>VLOOKUP(C374,Product_List!$A$2:$C$21,2,FALSE)</f>
        <v>Lenovo Legion Pro 7i (Gen 9)</v>
      </c>
      <c r="E374" s="6" t="str">
        <f>VLOOKUP(C374,Product_List!$A$2:$C$21,3,FALSE)</f>
        <v>Laptop</v>
      </c>
      <c r="F374" s="2" t="s">
        <v>778</v>
      </c>
      <c r="G374" s="6" t="str">
        <f>INDEX(Salesperson_List!$B$2:$B$11,MATCH(Sales_Data!F374,Salesperson_List!$A$2:$A$11,0))</f>
        <v>Raka Wijaya</v>
      </c>
      <c r="H374" s="2">
        <v>1</v>
      </c>
      <c r="I374" s="5">
        <v>3192794</v>
      </c>
      <c r="J374" s="2" t="s">
        <v>791</v>
      </c>
      <c r="K374" s="36">
        <f t="shared" si="5"/>
        <v>3192794</v>
      </c>
    </row>
    <row r="375" spans="1:11" x14ac:dyDescent="0.25">
      <c r="A375" s="34" t="s">
        <v>380</v>
      </c>
      <c r="B375" s="3">
        <v>45664</v>
      </c>
      <c r="C375" s="2" t="s">
        <v>761</v>
      </c>
      <c r="D375" s="6" t="str">
        <f>VLOOKUP(C375,Product_List!$A$2:$C$21,2,FALSE)</f>
        <v>UGREEN HDMI Cable</v>
      </c>
      <c r="E375" s="6" t="str">
        <f>VLOOKUP(C375,Product_List!$A$2:$C$21,3,FALSE)</f>
        <v>Accessories</v>
      </c>
      <c r="F375" s="2" t="s">
        <v>778</v>
      </c>
      <c r="G375" s="6" t="str">
        <f>INDEX(Salesperson_List!$B$2:$B$11,MATCH(Sales_Data!F375,Salesperson_List!$A$2:$A$11,0))</f>
        <v>Raka Wijaya</v>
      </c>
      <c r="H375" s="2">
        <v>2</v>
      </c>
      <c r="I375" s="5">
        <v>2845704</v>
      </c>
      <c r="J375" s="2" t="s">
        <v>787</v>
      </c>
      <c r="K375" s="36">
        <f t="shared" si="5"/>
        <v>5691408</v>
      </c>
    </row>
    <row r="376" spans="1:11" x14ac:dyDescent="0.25">
      <c r="A376" s="34" t="s">
        <v>381</v>
      </c>
      <c r="B376" s="3">
        <v>45714</v>
      </c>
      <c r="C376" s="2" t="s">
        <v>770</v>
      </c>
      <c r="D376" s="6" t="str">
        <f>VLOOKUP(C376,Product_List!$A$2:$C$21,2,FALSE)</f>
        <v>Samsung A55</v>
      </c>
      <c r="E376" s="6" t="str">
        <f>VLOOKUP(C376,Product_List!$A$2:$C$21,3,FALSE)</f>
        <v>Smartphone</v>
      </c>
      <c r="F376" s="2" t="s">
        <v>777</v>
      </c>
      <c r="G376" s="6" t="str">
        <f>INDEX(Salesperson_List!$B$2:$B$11,MATCH(Sales_Data!F376,Salesperson_List!$A$2:$A$11,0))</f>
        <v>Rizky Aditya</v>
      </c>
      <c r="H376" s="2">
        <v>2</v>
      </c>
      <c r="I376" s="5">
        <v>9311940</v>
      </c>
      <c r="J376" s="2" t="s">
        <v>789</v>
      </c>
      <c r="K376" s="36">
        <f t="shared" si="5"/>
        <v>18623880</v>
      </c>
    </row>
    <row r="377" spans="1:11" x14ac:dyDescent="0.25">
      <c r="A377" s="34" t="s">
        <v>382</v>
      </c>
      <c r="B377" s="3">
        <v>45693</v>
      </c>
      <c r="C377" s="2" t="s">
        <v>774</v>
      </c>
      <c r="D377" s="6" t="str">
        <f>VLOOKUP(C377,Product_List!$A$2:$C$21,2,FALSE)</f>
        <v>Realme C35</v>
      </c>
      <c r="E377" s="6" t="str">
        <f>VLOOKUP(C377,Product_List!$A$2:$C$21,3,FALSE)</f>
        <v>Smartphone</v>
      </c>
      <c r="F377" s="2" t="s">
        <v>779</v>
      </c>
      <c r="G377" s="6" t="str">
        <f>INDEX(Salesperson_List!$B$2:$B$11,MATCH(Sales_Data!F377,Salesperson_List!$A$2:$A$11,0))</f>
        <v>Salsabila Putri</v>
      </c>
      <c r="H377" s="2">
        <v>1</v>
      </c>
      <c r="I377" s="5">
        <v>8720038</v>
      </c>
      <c r="J377" s="2" t="s">
        <v>789</v>
      </c>
      <c r="K377" s="36">
        <f t="shared" si="5"/>
        <v>8720038</v>
      </c>
    </row>
    <row r="378" spans="1:11" x14ac:dyDescent="0.25">
      <c r="A378" s="34" t="s">
        <v>383</v>
      </c>
      <c r="B378" s="3">
        <v>45702</v>
      </c>
      <c r="C378" s="2" t="s">
        <v>761</v>
      </c>
      <c r="D378" s="6" t="str">
        <f>VLOOKUP(C378,Product_List!$A$2:$C$21,2,FALSE)</f>
        <v>UGREEN HDMI Cable</v>
      </c>
      <c r="E378" s="6" t="str">
        <f>VLOOKUP(C378,Product_List!$A$2:$C$21,3,FALSE)</f>
        <v>Accessories</v>
      </c>
      <c r="F378" s="2" t="s">
        <v>784</v>
      </c>
      <c r="G378" s="6" t="str">
        <f>INDEX(Salesperson_List!$B$2:$B$11,MATCH(Sales_Data!F378,Salesperson_List!$A$2:$A$11,0))</f>
        <v>Nayla Arunika</v>
      </c>
      <c r="H378" s="2">
        <v>2</v>
      </c>
      <c r="I378" s="5">
        <v>8777983</v>
      </c>
      <c r="J378" s="2" t="s">
        <v>788</v>
      </c>
      <c r="K378" s="36">
        <f t="shared" si="5"/>
        <v>17555966</v>
      </c>
    </row>
    <row r="379" spans="1:11" x14ac:dyDescent="0.25">
      <c r="A379" s="34" t="s">
        <v>384</v>
      </c>
      <c r="B379" s="3">
        <v>45677</v>
      </c>
      <c r="C379" s="2" t="s">
        <v>768</v>
      </c>
      <c r="D379" s="6" t="str">
        <f>VLOOKUP(C379,Product_List!$A$2:$C$21,2,FALSE)</f>
        <v>Baseus Charger</v>
      </c>
      <c r="E379" s="6" t="str">
        <f>VLOOKUP(C379,Product_List!$A$2:$C$21,3,FALSE)</f>
        <v>Accessories</v>
      </c>
      <c r="F379" s="2" t="s">
        <v>784</v>
      </c>
      <c r="G379" s="6" t="str">
        <f>INDEX(Salesperson_List!$B$2:$B$11,MATCH(Sales_Data!F379,Salesperson_List!$A$2:$A$11,0))</f>
        <v>Nayla Arunika</v>
      </c>
      <c r="H379" s="2">
        <v>5</v>
      </c>
      <c r="I379" s="5">
        <v>792575</v>
      </c>
      <c r="J379" s="2" t="s">
        <v>788</v>
      </c>
      <c r="K379" s="36">
        <f t="shared" si="5"/>
        <v>3962875</v>
      </c>
    </row>
    <row r="380" spans="1:11" x14ac:dyDescent="0.25">
      <c r="A380" s="34" t="s">
        <v>385</v>
      </c>
      <c r="B380" s="3">
        <v>45722</v>
      </c>
      <c r="C380" s="2" t="s">
        <v>759</v>
      </c>
      <c r="D380" s="6" t="str">
        <f>VLOOKUP(C380,Product_List!$A$2:$C$21,2,FALSE)</f>
        <v>Acer Swift Go 14</v>
      </c>
      <c r="E380" s="6" t="str">
        <f>VLOOKUP(C380,Product_List!$A$2:$C$21,3,FALSE)</f>
        <v>Laptop</v>
      </c>
      <c r="F380" s="2" t="s">
        <v>781</v>
      </c>
      <c r="G380" s="6" t="str">
        <f>INDEX(Salesperson_List!$B$2:$B$11,MATCH(Sales_Data!F380,Salesperson_List!$A$2:$A$11,0))</f>
        <v>Tasya Anindira</v>
      </c>
      <c r="H380" s="2">
        <v>5</v>
      </c>
      <c r="I380" s="5">
        <v>1959700</v>
      </c>
      <c r="J380" s="2" t="s">
        <v>787</v>
      </c>
      <c r="K380" s="36">
        <f t="shared" si="5"/>
        <v>9798500</v>
      </c>
    </row>
    <row r="381" spans="1:11" x14ac:dyDescent="0.25">
      <c r="A381" s="34" t="s">
        <v>386</v>
      </c>
      <c r="B381" s="3">
        <v>45665</v>
      </c>
      <c r="C381" s="2" t="s">
        <v>773</v>
      </c>
      <c r="D381" s="6" t="str">
        <f>VLOOKUP(C381,Product_List!$A$2:$C$21,2,FALSE)</f>
        <v>iPad 10th Gen</v>
      </c>
      <c r="E381" s="6" t="str">
        <f>VLOOKUP(C381,Product_List!$A$2:$C$21,3,FALSE)</f>
        <v>Tablet</v>
      </c>
      <c r="F381" s="2" t="s">
        <v>777</v>
      </c>
      <c r="G381" s="6" t="str">
        <f>INDEX(Salesperson_List!$B$2:$B$11,MATCH(Sales_Data!F381,Salesperson_List!$A$2:$A$11,0))</f>
        <v>Rizky Aditya</v>
      </c>
      <c r="H381" s="2">
        <v>2</v>
      </c>
      <c r="I381" s="5">
        <v>8917944</v>
      </c>
      <c r="J381" s="2" t="s">
        <v>790</v>
      </c>
      <c r="K381" s="36">
        <f t="shared" si="5"/>
        <v>17835888</v>
      </c>
    </row>
    <row r="382" spans="1:11" x14ac:dyDescent="0.25">
      <c r="A382" s="34" t="s">
        <v>387</v>
      </c>
      <c r="B382" s="3">
        <v>45673</v>
      </c>
      <c r="C382" s="2" t="s">
        <v>767</v>
      </c>
      <c r="D382" s="6" t="str">
        <f>VLOOKUP(C382,Product_List!$A$2:$C$21,2,FALSE)</f>
        <v>Apple MacBook Air M4</v>
      </c>
      <c r="E382" s="6" t="str">
        <f>VLOOKUP(C382,Product_List!$A$2:$C$21,3,FALSE)</f>
        <v>Laptop</v>
      </c>
      <c r="F382" s="2" t="s">
        <v>785</v>
      </c>
      <c r="G382" s="6" t="str">
        <f>INDEX(Salesperson_List!$B$2:$B$11,MATCH(Sales_Data!F382,Salesperson_List!$A$2:$A$11,0))</f>
        <v>Aldrian Mahendra</v>
      </c>
      <c r="H382" s="2">
        <v>1</v>
      </c>
      <c r="I382" s="5">
        <v>3701078</v>
      </c>
      <c r="J382" s="2" t="s">
        <v>789</v>
      </c>
      <c r="K382" s="36">
        <f t="shared" si="5"/>
        <v>3701078</v>
      </c>
    </row>
    <row r="383" spans="1:11" x14ac:dyDescent="0.25">
      <c r="A383" s="34" t="s">
        <v>388</v>
      </c>
      <c r="B383" s="3">
        <v>45671</v>
      </c>
      <c r="C383" s="2" t="s">
        <v>767</v>
      </c>
      <c r="D383" s="6" t="str">
        <f>VLOOKUP(C383,Product_List!$A$2:$C$21,2,FALSE)</f>
        <v>Apple MacBook Air M4</v>
      </c>
      <c r="E383" s="6" t="str">
        <f>VLOOKUP(C383,Product_List!$A$2:$C$21,3,FALSE)</f>
        <v>Laptop</v>
      </c>
      <c r="F383" s="2" t="s">
        <v>777</v>
      </c>
      <c r="G383" s="6" t="str">
        <f>INDEX(Salesperson_List!$B$2:$B$11,MATCH(Sales_Data!F383,Salesperson_List!$A$2:$A$11,0))</f>
        <v>Rizky Aditya</v>
      </c>
      <c r="H383" s="2">
        <v>2</v>
      </c>
      <c r="I383" s="5">
        <v>3107622</v>
      </c>
      <c r="J383" s="2" t="s">
        <v>788</v>
      </c>
      <c r="K383" s="36">
        <f t="shared" si="5"/>
        <v>6215244</v>
      </c>
    </row>
    <row r="384" spans="1:11" x14ac:dyDescent="0.25">
      <c r="A384" s="34" t="s">
        <v>389</v>
      </c>
      <c r="B384" s="3">
        <v>45733</v>
      </c>
      <c r="C384" s="2" t="s">
        <v>761</v>
      </c>
      <c r="D384" s="6" t="str">
        <f>VLOOKUP(C384,Product_List!$A$2:$C$21,2,FALSE)</f>
        <v>UGREEN HDMI Cable</v>
      </c>
      <c r="E384" s="6" t="str">
        <f>VLOOKUP(C384,Product_List!$A$2:$C$21,3,FALSE)</f>
        <v>Accessories</v>
      </c>
      <c r="F384" s="2" t="s">
        <v>777</v>
      </c>
      <c r="G384" s="6" t="str">
        <f>INDEX(Salesperson_List!$B$2:$B$11,MATCH(Sales_Data!F384,Salesperson_List!$A$2:$A$11,0))</f>
        <v>Rizky Aditya</v>
      </c>
      <c r="H384" s="2">
        <v>2</v>
      </c>
      <c r="I384" s="5">
        <v>2386963</v>
      </c>
      <c r="J384" s="2" t="s">
        <v>789</v>
      </c>
      <c r="K384" s="36">
        <f t="shared" si="5"/>
        <v>4773926</v>
      </c>
    </row>
    <row r="385" spans="1:11" x14ac:dyDescent="0.25">
      <c r="A385" s="34" t="s">
        <v>390</v>
      </c>
      <c r="B385" s="3">
        <v>45744</v>
      </c>
      <c r="C385" s="2" t="s">
        <v>773</v>
      </c>
      <c r="D385" s="6" t="str">
        <f>VLOOKUP(C385,Product_List!$A$2:$C$21,2,FALSE)</f>
        <v>iPad 10th Gen</v>
      </c>
      <c r="E385" s="6" t="str">
        <f>VLOOKUP(C385,Product_List!$A$2:$C$21,3,FALSE)</f>
        <v>Tablet</v>
      </c>
      <c r="F385" s="2" t="s">
        <v>777</v>
      </c>
      <c r="G385" s="6" t="str">
        <f>INDEX(Salesperson_List!$B$2:$B$11,MATCH(Sales_Data!F385,Salesperson_List!$A$2:$A$11,0))</f>
        <v>Rizky Aditya</v>
      </c>
      <c r="H385" s="2">
        <v>2</v>
      </c>
      <c r="I385" s="5">
        <v>5804120</v>
      </c>
      <c r="J385" s="2" t="s">
        <v>787</v>
      </c>
      <c r="K385" s="36">
        <f t="shared" si="5"/>
        <v>11608240</v>
      </c>
    </row>
    <row r="386" spans="1:11" x14ac:dyDescent="0.25">
      <c r="A386" s="34" t="s">
        <v>391</v>
      </c>
      <c r="B386" s="3">
        <v>45672</v>
      </c>
      <c r="C386" s="2" t="s">
        <v>762</v>
      </c>
      <c r="D386" s="6" t="str">
        <f>VLOOKUP(C386,Product_List!$A$2:$C$21,2,FALSE)</f>
        <v>SanDisk Ultra</v>
      </c>
      <c r="E386" s="6" t="str">
        <f>VLOOKUP(C386,Product_List!$A$2:$C$21,3,FALSE)</f>
        <v>Accessories</v>
      </c>
      <c r="F386" s="2" t="s">
        <v>778</v>
      </c>
      <c r="G386" s="6" t="str">
        <f>INDEX(Salesperson_List!$B$2:$B$11,MATCH(Sales_Data!F386,Salesperson_List!$A$2:$A$11,0))</f>
        <v>Raka Wijaya</v>
      </c>
      <c r="H386" s="2">
        <v>3</v>
      </c>
      <c r="I386" s="5">
        <v>3272605</v>
      </c>
      <c r="J386" s="2" t="s">
        <v>787</v>
      </c>
      <c r="K386" s="36">
        <f t="shared" si="5"/>
        <v>9817815</v>
      </c>
    </row>
    <row r="387" spans="1:11" x14ac:dyDescent="0.25">
      <c r="A387" s="34" t="s">
        <v>392</v>
      </c>
      <c r="B387" s="3">
        <v>45723</v>
      </c>
      <c r="C387" s="2" t="s">
        <v>774</v>
      </c>
      <c r="D387" s="6" t="str">
        <f>VLOOKUP(C387,Product_List!$A$2:$C$21,2,FALSE)</f>
        <v>Realme C35</v>
      </c>
      <c r="E387" s="6" t="str">
        <f>VLOOKUP(C387,Product_List!$A$2:$C$21,3,FALSE)</f>
        <v>Smartphone</v>
      </c>
      <c r="F387" s="2" t="s">
        <v>777</v>
      </c>
      <c r="G387" s="6" t="str">
        <f>INDEX(Salesperson_List!$B$2:$B$11,MATCH(Sales_Data!F387,Salesperson_List!$A$2:$A$11,0))</f>
        <v>Rizky Aditya</v>
      </c>
      <c r="H387" s="2">
        <v>5</v>
      </c>
      <c r="I387" s="5">
        <v>1947947</v>
      </c>
      <c r="J387" s="2" t="s">
        <v>790</v>
      </c>
      <c r="K387" s="36">
        <f t="shared" ref="K387:K450" si="6">H387*I387</f>
        <v>9739735</v>
      </c>
    </row>
    <row r="388" spans="1:11" x14ac:dyDescent="0.25">
      <c r="A388" s="34" t="s">
        <v>393</v>
      </c>
      <c r="B388" s="3">
        <v>45689</v>
      </c>
      <c r="C388" s="2" t="s">
        <v>767</v>
      </c>
      <c r="D388" s="6" t="str">
        <f>VLOOKUP(C388,Product_List!$A$2:$C$21,2,FALSE)</f>
        <v>Apple MacBook Air M4</v>
      </c>
      <c r="E388" s="6" t="str">
        <f>VLOOKUP(C388,Product_List!$A$2:$C$21,3,FALSE)</f>
        <v>Laptop</v>
      </c>
      <c r="F388" s="2" t="s">
        <v>780</v>
      </c>
      <c r="G388" s="6" t="str">
        <f>INDEX(Salesperson_List!$B$2:$B$11,MATCH(Sales_Data!F388,Salesperson_List!$A$2:$A$11,0))</f>
        <v>Keisha Alverina</v>
      </c>
      <c r="H388" s="2">
        <v>4</v>
      </c>
      <c r="I388" s="5">
        <v>6313775</v>
      </c>
      <c r="J388" s="2" t="s">
        <v>790</v>
      </c>
      <c r="K388" s="36">
        <f t="shared" si="6"/>
        <v>25255100</v>
      </c>
    </row>
    <row r="389" spans="1:11" x14ac:dyDescent="0.25">
      <c r="A389" s="34" t="s">
        <v>394</v>
      </c>
      <c r="B389" s="3">
        <v>45744</v>
      </c>
      <c r="C389" s="2" t="s">
        <v>757</v>
      </c>
      <c r="D389" s="6" t="str">
        <f>VLOOKUP(C389,Product_List!$A$2:$C$21,2,FALSE)</f>
        <v>RAZER Mouse Bungee</v>
      </c>
      <c r="E389" s="6" t="str">
        <f>VLOOKUP(C389,Product_List!$A$2:$C$21,3,FALSE)</f>
        <v>Accessories</v>
      </c>
      <c r="F389" s="2" t="s">
        <v>784</v>
      </c>
      <c r="G389" s="6" t="str">
        <f>INDEX(Salesperson_List!$B$2:$B$11,MATCH(Sales_Data!F389,Salesperson_List!$A$2:$A$11,0))</f>
        <v>Nayla Arunika</v>
      </c>
      <c r="H389" s="2">
        <v>4</v>
      </c>
      <c r="I389" s="5">
        <v>7742447</v>
      </c>
      <c r="J389" s="2" t="s">
        <v>787</v>
      </c>
      <c r="K389" s="36">
        <f t="shared" si="6"/>
        <v>30969788</v>
      </c>
    </row>
    <row r="390" spans="1:11" x14ac:dyDescent="0.25">
      <c r="A390" s="34" t="s">
        <v>395</v>
      </c>
      <c r="B390" s="3">
        <v>45720</v>
      </c>
      <c r="C390" s="2" t="s">
        <v>759</v>
      </c>
      <c r="D390" s="6" t="str">
        <f>VLOOKUP(C390,Product_List!$A$2:$C$21,2,FALSE)</f>
        <v>Acer Swift Go 14</v>
      </c>
      <c r="E390" s="6" t="str">
        <f>VLOOKUP(C390,Product_List!$A$2:$C$21,3,FALSE)</f>
        <v>Laptop</v>
      </c>
      <c r="F390" s="2" t="s">
        <v>781</v>
      </c>
      <c r="G390" s="6" t="str">
        <f>INDEX(Salesperson_List!$B$2:$B$11,MATCH(Sales_Data!F390,Salesperson_List!$A$2:$A$11,0))</f>
        <v>Tasya Anindira</v>
      </c>
      <c r="H390" s="2">
        <v>3</v>
      </c>
      <c r="I390" s="5">
        <v>8778499</v>
      </c>
      <c r="J390" s="2" t="s">
        <v>788</v>
      </c>
      <c r="K390" s="36">
        <f t="shared" si="6"/>
        <v>26335497</v>
      </c>
    </row>
    <row r="391" spans="1:11" x14ac:dyDescent="0.25">
      <c r="A391" s="34" t="s">
        <v>396</v>
      </c>
      <c r="B391" s="3">
        <v>45743</v>
      </c>
      <c r="C391" s="2" t="s">
        <v>764</v>
      </c>
      <c r="D391" s="6" t="str">
        <f>VLOOKUP(C391,Product_List!$A$2:$C$21,2,FALSE)</f>
        <v>Samsung Galaxy Buds</v>
      </c>
      <c r="E391" s="6" t="str">
        <f>VLOOKUP(C391,Product_List!$A$2:$C$21,3,FALSE)</f>
        <v>Accessories</v>
      </c>
      <c r="F391" s="2" t="s">
        <v>780</v>
      </c>
      <c r="G391" s="6" t="str">
        <f>INDEX(Salesperson_List!$B$2:$B$11,MATCH(Sales_Data!F391,Salesperson_List!$A$2:$A$11,0))</f>
        <v>Keisha Alverina</v>
      </c>
      <c r="H391" s="2">
        <v>2</v>
      </c>
      <c r="I391" s="5">
        <v>6972652</v>
      </c>
      <c r="J391" s="2" t="s">
        <v>789</v>
      </c>
      <c r="K391" s="36">
        <f t="shared" si="6"/>
        <v>13945304</v>
      </c>
    </row>
    <row r="392" spans="1:11" x14ac:dyDescent="0.25">
      <c r="A392" s="34" t="s">
        <v>397</v>
      </c>
      <c r="B392" s="3">
        <v>45708</v>
      </c>
      <c r="C392" s="2" t="s">
        <v>767</v>
      </c>
      <c r="D392" s="6" t="str">
        <f>VLOOKUP(C392,Product_List!$A$2:$C$21,2,FALSE)</f>
        <v>Apple MacBook Air M4</v>
      </c>
      <c r="E392" s="6" t="str">
        <f>VLOOKUP(C392,Product_List!$A$2:$C$21,3,FALSE)</f>
        <v>Laptop</v>
      </c>
      <c r="F392" s="2" t="s">
        <v>781</v>
      </c>
      <c r="G392" s="6" t="str">
        <f>INDEX(Salesperson_List!$B$2:$B$11,MATCH(Sales_Data!F392,Salesperson_List!$A$2:$A$11,0))</f>
        <v>Tasya Anindira</v>
      </c>
      <c r="H392" s="2">
        <v>3</v>
      </c>
      <c r="I392" s="5">
        <v>7106470</v>
      </c>
      <c r="J392" s="2" t="s">
        <v>791</v>
      </c>
      <c r="K392" s="36">
        <f t="shared" si="6"/>
        <v>21319410</v>
      </c>
    </row>
    <row r="393" spans="1:11" x14ac:dyDescent="0.25">
      <c r="A393" s="34" t="s">
        <v>398</v>
      </c>
      <c r="B393" s="3">
        <v>45682</v>
      </c>
      <c r="C393" s="2" t="s">
        <v>763</v>
      </c>
      <c r="D393" s="6" t="str">
        <f>VLOOKUP(C393,Product_List!$A$2:$C$21,2,FALSE)</f>
        <v>Dell XPS 13 Plus</v>
      </c>
      <c r="E393" s="6" t="str">
        <f>VLOOKUP(C393,Product_List!$A$2:$C$21,3,FALSE)</f>
        <v>Laptop</v>
      </c>
      <c r="F393" s="2" t="s">
        <v>783</v>
      </c>
      <c r="G393" s="6" t="str">
        <f>INDEX(Salesperson_List!$B$2:$B$11,MATCH(Sales_Data!F393,Salesperson_List!$A$2:$A$11,0))</f>
        <v>Damar Pratama</v>
      </c>
      <c r="H393" s="2">
        <v>3</v>
      </c>
      <c r="I393" s="5">
        <v>1998339</v>
      </c>
      <c r="J393" s="2" t="s">
        <v>790</v>
      </c>
      <c r="K393" s="36">
        <f t="shared" si="6"/>
        <v>5995017</v>
      </c>
    </row>
    <row r="394" spans="1:11" x14ac:dyDescent="0.25">
      <c r="A394" s="34" t="s">
        <v>399</v>
      </c>
      <c r="B394" s="3">
        <v>45715</v>
      </c>
      <c r="C394" s="2" t="s">
        <v>757</v>
      </c>
      <c r="D394" s="6" t="str">
        <f>VLOOKUP(C394,Product_List!$A$2:$C$21,2,FALSE)</f>
        <v>RAZER Mouse Bungee</v>
      </c>
      <c r="E394" s="6" t="str">
        <f>VLOOKUP(C394,Product_List!$A$2:$C$21,3,FALSE)</f>
        <v>Accessories</v>
      </c>
      <c r="F394" s="2" t="s">
        <v>781</v>
      </c>
      <c r="G394" s="6" t="str">
        <f>INDEX(Salesperson_List!$B$2:$B$11,MATCH(Sales_Data!F394,Salesperson_List!$A$2:$A$11,0))</f>
        <v>Tasya Anindira</v>
      </c>
      <c r="H394" s="2">
        <v>1</v>
      </c>
      <c r="I394" s="5">
        <v>1176296</v>
      </c>
      <c r="J394" s="2" t="s">
        <v>791</v>
      </c>
      <c r="K394" s="36">
        <f t="shared" si="6"/>
        <v>1176296</v>
      </c>
    </row>
    <row r="395" spans="1:11" x14ac:dyDescent="0.25">
      <c r="A395" s="34" t="s">
        <v>400</v>
      </c>
      <c r="B395" s="3">
        <v>45720</v>
      </c>
      <c r="C395" s="2" t="s">
        <v>765</v>
      </c>
      <c r="D395" s="6" t="str">
        <f>VLOOKUP(C395,Product_List!$A$2:$C$21,2,FALSE)</f>
        <v>HP Spectre x360 14</v>
      </c>
      <c r="E395" s="6" t="str">
        <f>VLOOKUP(C395,Product_List!$A$2:$C$21,3,FALSE)</f>
        <v>Laptop</v>
      </c>
      <c r="F395" s="2" t="s">
        <v>784</v>
      </c>
      <c r="G395" s="6" t="str">
        <f>INDEX(Salesperson_List!$B$2:$B$11,MATCH(Sales_Data!F395,Salesperson_List!$A$2:$A$11,0))</f>
        <v>Nayla Arunika</v>
      </c>
      <c r="H395" s="2">
        <v>5</v>
      </c>
      <c r="I395" s="5">
        <v>879039</v>
      </c>
      <c r="J395" s="2" t="s">
        <v>788</v>
      </c>
      <c r="K395" s="36">
        <f t="shared" si="6"/>
        <v>4395195</v>
      </c>
    </row>
    <row r="396" spans="1:11" x14ac:dyDescent="0.25">
      <c r="A396" s="34" t="s">
        <v>401</v>
      </c>
      <c r="B396" s="3">
        <v>45719</v>
      </c>
      <c r="C396" s="2" t="s">
        <v>761</v>
      </c>
      <c r="D396" s="6" t="str">
        <f>VLOOKUP(C396,Product_List!$A$2:$C$21,2,FALSE)</f>
        <v>UGREEN HDMI Cable</v>
      </c>
      <c r="E396" s="6" t="str">
        <f>VLOOKUP(C396,Product_List!$A$2:$C$21,3,FALSE)</f>
        <v>Accessories</v>
      </c>
      <c r="F396" s="2" t="s">
        <v>784</v>
      </c>
      <c r="G396" s="6" t="str">
        <f>INDEX(Salesperson_List!$B$2:$B$11,MATCH(Sales_Data!F396,Salesperson_List!$A$2:$A$11,0))</f>
        <v>Nayla Arunika</v>
      </c>
      <c r="H396" s="2">
        <v>4</v>
      </c>
      <c r="I396" s="5">
        <v>1028714</v>
      </c>
      <c r="J396" s="2" t="s">
        <v>790</v>
      </c>
      <c r="K396" s="36">
        <f t="shared" si="6"/>
        <v>4114856</v>
      </c>
    </row>
    <row r="397" spans="1:11" x14ac:dyDescent="0.25">
      <c r="A397" s="34" t="s">
        <v>402</v>
      </c>
      <c r="B397" s="3">
        <v>45679</v>
      </c>
      <c r="C397" s="2" t="s">
        <v>757</v>
      </c>
      <c r="D397" s="6" t="str">
        <f>VLOOKUP(C397,Product_List!$A$2:$C$21,2,FALSE)</f>
        <v>RAZER Mouse Bungee</v>
      </c>
      <c r="E397" s="6" t="str">
        <f>VLOOKUP(C397,Product_List!$A$2:$C$21,3,FALSE)</f>
        <v>Accessories</v>
      </c>
      <c r="F397" s="2" t="s">
        <v>777</v>
      </c>
      <c r="G397" s="6" t="str">
        <f>INDEX(Salesperson_List!$B$2:$B$11,MATCH(Sales_Data!F397,Salesperson_List!$A$2:$A$11,0))</f>
        <v>Rizky Aditya</v>
      </c>
      <c r="H397" s="2">
        <v>2</v>
      </c>
      <c r="I397" s="5">
        <v>7535655</v>
      </c>
      <c r="J397" s="2" t="s">
        <v>791</v>
      </c>
      <c r="K397" s="36">
        <f t="shared" si="6"/>
        <v>15071310</v>
      </c>
    </row>
    <row r="398" spans="1:11" x14ac:dyDescent="0.25">
      <c r="A398" s="34" t="s">
        <v>403</v>
      </c>
      <c r="B398" s="3">
        <v>45715</v>
      </c>
      <c r="C398" s="2" t="s">
        <v>769</v>
      </c>
      <c r="D398" s="6" t="str">
        <f>VLOOKUP(C398,Product_List!$A$2:$C$21,2,FALSE)</f>
        <v>Logitech MX Master</v>
      </c>
      <c r="E398" s="6" t="str">
        <f>VLOOKUP(C398,Product_List!$A$2:$C$21,3,FALSE)</f>
        <v>Accessories</v>
      </c>
      <c r="F398" s="2" t="s">
        <v>782</v>
      </c>
      <c r="G398" s="6" t="str">
        <f>INDEX(Salesperson_List!$B$2:$B$11,MATCH(Sales_Data!F398,Salesperson_List!$A$2:$A$11,0))</f>
        <v>Farhan Iskandar</v>
      </c>
      <c r="H398" s="2">
        <v>4</v>
      </c>
      <c r="I398" s="5">
        <v>8868352</v>
      </c>
      <c r="J398" s="2" t="s">
        <v>788</v>
      </c>
      <c r="K398" s="36">
        <f t="shared" si="6"/>
        <v>35473408</v>
      </c>
    </row>
    <row r="399" spans="1:11" x14ac:dyDescent="0.25">
      <c r="A399" s="34" t="s">
        <v>404</v>
      </c>
      <c r="B399" s="3">
        <v>45715</v>
      </c>
      <c r="C399" s="2" t="s">
        <v>767</v>
      </c>
      <c r="D399" s="6" t="str">
        <f>VLOOKUP(C399,Product_List!$A$2:$C$21,2,FALSE)</f>
        <v>Apple MacBook Air M4</v>
      </c>
      <c r="E399" s="6" t="str">
        <f>VLOOKUP(C399,Product_List!$A$2:$C$21,3,FALSE)</f>
        <v>Laptop</v>
      </c>
      <c r="F399" s="2" t="s">
        <v>783</v>
      </c>
      <c r="G399" s="6" t="str">
        <f>INDEX(Salesperson_List!$B$2:$B$11,MATCH(Sales_Data!F399,Salesperson_List!$A$2:$A$11,0))</f>
        <v>Damar Pratama</v>
      </c>
      <c r="H399" s="2">
        <v>4</v>
      </c>
      <c r="I399" s="5">
        <v>3411190</v>
      </c>
      <c r="J399" s="2" t="s">
        <v>789</v>
      </c>
      <c r="K399" s="36">
        <f t="shared" si="6"/>
        <v>13644760</v>
      </c>
    </row>
    <row r="400" spans="1:11" x14ac:dyDescent="0.25">
      <c r="A400" s="34" t="s">
        <v>405</v>
      </c>
      <c r="B400" s="3">
        <v>45743</v>
      </c>
      <c r="C400" s="2" t="s">
        <v>772</v>
      </c>
      <c r="D400" s="6" t="str">
        <f>VLOOKUP(C400,Product_List!$A$2:$C$21,2,FALSE)</f>
        <v>iPhone 13</v>
      </c>
      <c r="E400" s="6" t="str">
        <f>VLOOKUP(C400,Product_List!$A$2:$C$21,3,FALSE)</f>
        <v>Smartphone</v>
      </c>
      <c r="F400" s="2" t="s">
        <v>785</v>
      </c>
      <c r="G400" s="6" t="str">
        <f>INDEX(Salesperson_List!$B$2:$B$11,MATCH(Sales_Data!F400,Salesperson_List!$A$2:$A$11,0))</f>
        <v>Aldrian Mahendra</v>
      </c>
      <c r="H400" s="2">
        <v>5</v>
      </c>
      <c r="I400" s="5">
        <v>9441047</v>
      </c>
      <c r="J400" s="2" t="s">
        <v>788</v>
      </c>
      <c r="K400" s="36">
        <f t="shared" si="6"/>
        <v>47205235</v>
      </c>
    </row>
    <row r="401" spans="1:11" x14ac:dyDescent="0.25">
      <c r="A401" s="34" t="s">
        <v>406</v>
      </c>
      <c r="B401" s="3">
        <v>45706</v>
      </c>
      <c r="C401" s="2" t="s">
        <v>759</v>
      </c>
      <c r="D401" s="6" t="str">
        <f>VLOOKUP(C401,Product_List!$A$2:$C$21,2,FALSE)</f>
        <v>Acer Swift Go 14</v>
      </c>
      <c r="E401" s="6" t="str">
        <f>VLOOKUP(C401,Product_List!$A$2:$C$21,3,FALSE)</f>
        <v>Laptop</v>
      </c>
      <c r="F401" s="2" t="s">
        <v>786</v>
      </c>
      <c r="G401" s="6" t="str">
        <f>INDEX(Salesperson_List!$B$2:$B$11,MATCH(Sales_Data!F401,Salesperson_List!$A$2:$A$11,0))</f>
        <v>Zahra Melati</v>
      </c>
      <c r="H401" s="2">
        <v>4</v>
      </c>
      <c r="I401" s="5">
        <v>4642535</v>
      </c>
      <c r="J401" s="2" t="s">
        <v>790</v>
      </c>
      <c r="K401" s="36">
        <f t="shared" si="6"/>
        <v>18570140</v>
      </c>
    </row>
    <row r="402" spans="1:11" x14ac:dyDescent="0.25">
      <c r="A402" s="34" t="s">
        <v>407</v>
      </c>
      <c r="B402" s="3">
        <v>45709</v>
      </c>
      <c r="C402" s="2" t="s">
        <v>774</v>
      </c>
      <c r="D402" s="6" t="str">
        <f>VLOOKUP(C402,Product_List!$A$2:$C$21,2,FALSE)</f>
        <v>Realme C35</v>
      </c>
      <c r="E402" s="6" t="str">
        <f>VLOOKUP(C402,Product_List!$A$2:$C$21,3,FALSE)</f>
        <v>Smartphone</v>
      </c>
      <c r="F402" s="2" t="s">
        <v>781</v>
      </c>
      <c r="G402" s="6" t="str">
        <f>INDEX(Salesperson_List!$B$2:$B$11,MATCH(Sales_Data!F402,Salesperson_List!$A$2:$A$11,0))</f>
        <v>Tasya Anindira</v>
      </c>
      <c r="H402" s="2">
        <v>4</v>
      </c>
      <c r="I402" s="5">
        <v>773452</v>
      </c>
      <c r="J402" s="2" t="s">
        <v>787</v>
      </c>
      <c r="K402" s="36">
        <f t="shared" si="6"/>
        <v>3093808</v>
      </c>
    </row>
    <row r="403" spans="1:11" x14ac:dyDescent="0.25">
      <c r="A403" s="34" t="s">
        <v>408</v>
      </c>
      <c r="B403" s="3">
        <v>45699</v>
      </c>
      <c r="C403" s="2" t="s">
        <v>768</v>
      </c>
      <c r="D403" s="6" t="str">
        <f>VLOOKUP(C403,Product_List!$A$2:$C$21,2,FALSE)</f>
        <v>Baseus Charger</v>
      </c>
      <c r="E403" s="6" t="str">
        <f>VLOOKUP(C403,Product_List!$A$2:$C$21,3,FALSE)</f>
        <v>Accessories</v>
      </c>
      <c r="F403" s="2" t="s">
        <v>782</v>
      </c>
      <c r="G403" s="6" t="str">
        <f>INDEX(Salesperson_List!$B$2:$B$11,MATCH(Sales_Data!F403,Salesperson_List!$A$2:$A$11,0))</f>
        <v>Farhan Iskandar</v>
      </c>
      <c r="H403" s="2">
        <v>3</v>
      </c>
      <c r="I403" s="5">
        <v>9667491</v>
      </c>
      <c r="J403" s="2" t="s">
        <v>789</v>
      </c>
      <c r="K403" s="36">
        <f t="shared" si="6"/>
        <v>29002473</v>
      </c>
    </row>
    <row r="404" spans="1:11" x14ac:dyDescent="0.25">
      <c r="A404" s="34" t="s">
        <v>409</v>
      </c>
      <c r="B404" s="3">
        <v>45727</v>
      </c>
      <c r="C404" s="2" t="s">
        <v>775</v>
      </c>
      <c r="D404" s="6" t="str">
        <f>VLOOKUP(C404,Product_List!$A$2:$C$21,2,FALSE)</f>
        <v>Huawei MatePad</v>
      </c>
      <c r="E404" s="6" t="str">
        <f>VLOOKUP(C404,Product_List!$A$2:$C$21,3,FALSE)</f>
        <v>Tablet</v>
      </c>
      <c r="F404" s="2" t="s">
        <v>777</v>
      </c>
      <c r="G404" s="6" t="str">
        <f>INDEX(Salesperson_List!$B$2:$B$11,MATCH(Sales_Data!F404,Salesperson_List!$A$2:$A$11,0))</f>
        <v>Rizky Aditya</v>
      </c>
      <c r="H404" s="2">
        <v>5</v>
      </c>
      <c r="I404" s="5">
        <v>4871047</v>
      </c>
      <c r="J404" s="2" t="s">
        <v>791</v>
      </c>
      <c r="K404" s="36">
        <f t="shared" si="6"/>
        <v>24355235</v>
      </c>
    </row>
    <row r="405" spans="1:11" x14ac:dyDescent="0.25">
      <c r="A405" s="34" t="s">
        <v>410</v>
      </c>
      <c r="B405" s="3">
        <v>45672</v>
      </c>
      <c r="C405" s="2" t="s">
        <v>771</v>
      </c>
      <c r="D405" s="6" t="str">
        <f>VLOOKUP(C405,Product_List!$A$2:$C$21,2,FALSE)</f>
        <v>TP-Link Archer</v>
      </c>
      <c r="E405" s="6" t="str">
        <f>VLOOKUP(C405,Product_List!$A$2:$C$21,3,FALSE)</f>
        <v>Accessories</v>
      </c>
      <c r="F405" s="2" t="s">
        <v>778</v>
      </c>
      <c r="G405" s="6" t="str">
        <f>INDEX(Salesperson_List!$B$2:$B$11,MATCH(Sales_Data!F405,Salesperson_List!$A$2:$A$11,0))</f>
        <v>Raka Wijaya</v>
      </c>
      <c r="H405" s="2">
        <v>1</v>
      </c>
      <c r="I405" s="5">
        <v>7684872</v>
      </c>
      <c r="J405" s="2" t="s">
        <v>790</v>
      </c>
      <c r="K405" s="36">
        <f t="shared" si="6"/>
        <v>7684872</v>
      </c>
    </row>
    <row r="406" spans="1:11" x14ac:dyDescent="0.25">
      <c r="A406" s="34" t="s">
        <v>411</v>
      </c>
      <c r="B406" s="3">
        <v>45711</v>
      </c>
      <c r="C406" s="2" t="s">
        <v>771</v>
      </c>
      <c r="D406" s="6" t="str">
        <f>VLOOKUP(C406,Product_List!$A$2:$C$21,2,FALSE)</f>
        <v>TP-Link Archer</v>
      </c>
      <c r="E406" s="6" t="str">
        <f>VLOOKUP(C406,Product_List!$A$2:$C$21,3,FALSE)</f>
        <v>Accessories</v>
      </c>
      <c r="F406" s="2" t="s">
        <v>785</v>
      </c>
      <c r="G406" s="6" t="str">
        <f>INDEX(Salesperson_List!$B$2:$B$11,MATCH(Sales_Data!F406,Salesperson_List!$A$2:$A$11,0))</f>
        <v>Aldrian Mahendra</v>
      </c>
      <c r="H406" s="2">
        <v>2</v>
      </c>
      <c r="I406" s="5">
        <v>2689921</v>
      </c>
      <c r="J406" s="2" t="s">
        <v>787</v>
      </c>
      <c r="K406" s="36">
        <f t="shared" si="6"/>
        <v>5379842</v>
      </c>
    </row>
    <row r="407" spans="1:11" x14ac:dyDescent="0.25">
      <c r="A407" s="34" t="s">
        <v>412</v>
      </c>
      <c r="B407" s="3">
        <v>45717</v>
      </c>
      <c r="C407" s="2" t="s">
        <v>767</v>
      </c>
      <c r="D407" s="6" t="str">
        <f>VLOOKUP(C407,Product_List!$A$2:$C$21,2,FALSE)</f>
        <v>Apple MacBook Air M4</v>
      </c>
      <c r="E407" s="6" t="str">
        <f>VLOOKUP(C407,Product_List!$A$2:$C$21,3,FALSE)</f>
        <v>Laptop</v>
      </c>
      <c r="F407" s="2" t="s">
        <v>779</v>
      </c>
      <c r="G407" s="6" t="str">
        <f>INDEX(Salesperson_List!$B$2:$B$11,MATCH(Sales_Data!F407,Salesperson_List!$A$2:$A$11,0))</f>
        <v>Salsabila Putri</v>
      </c>
      <c r="H407" s="2">
        <v>4</v>
      </c>
      <c r="I407" s="5">
        <v>7927297</v>
      </c>
      <c r="J407" s="2" t="s">
        <v>788</v>
      </c>
      <c r="K407" s="36">
        <f t="shared" si="6"/>
        <v>31709188</v>
      </c>
    </row>
    <row r="408" spans="1:11" x14ac:dyDescent="0.25">
      <c r="A408" s="34" t="s">
        <v>413</v>
      </c>
      <c r="B408" s="3">
        <v>45665</v>
      </c>
      <c r="C408" s="2" t="s">
        <v>764</v>
      </c>
      <c r="D408" s="6" t="str">
        <f>VLOOKUP(C408,Product_List!$A$2:$C$21,2,FALSE)</f>
        <v>Samsung Galaxy Buds</v>
      </c>
      <c r="E408" s="6" t="str">
        <f>VLOOKUP(C408,Product_List!$A$2:$C$21,3,FALSE)</f>
        <v>Accessories</v>
      </c>
      <c r="F408" s="2" t="s">
        <v>782</v>
      </c>
      <c r="G408" s="6" t="str">
        <f>INDEX(Salesperson_List!$B$2:$B$11,MATCH(Sales_Data!F408,Salesperson_List!$A$2:$A$11,0))</f>
        <v>Farhan Iskandar</v>
      </c>
      <c r="H408" s="2">
        <v>2</v>
      </c>
      <c r="I408" s="5">
        <v>3698156</v>
      </c>
      <c r="J408" s="2" t="s">
        <v>787</v>
      </c>
      <c r="K408" s="36">
        <f t="shared" si="6"/>
        <v>7396312</v>
      </c>
    </row>
    <row r="409" spans="1:11" x14ac:dyDescent="0.25">
      <c r="A409" s="34" t="s">
        <v>414</v>
      </c>
      <c r="B409" s="3">
        <v>45710</v>
      </c>
      <c r="C409" s="2" t="s">
        <v>765</v>
      </c>
      <c r="D409" s="6" t="str">
        <f>VLOOKUP(C409,Product_List!$A$2:$C$21,2,FALSE)</f>
        <v>HP Spectre x360 14</v>
      </c>
      <c r="E409" s="6" t="str">
        <f>VLOOKUP(C409,Product_List!$A$2:$C$21,3,FALSE)</f>
        <v>Laptop</v>
      </c>
      <c r="F409" s="2" t="s">
        <v>778</v>
      </c>
      <c r="G409" s="6" t="str">
        <f>INDEX(Salesperson_List!$B$2:$B$11,MATCH(Sales_Data!F409,Salesperson_List!$A$2:$A$11,0))</f>
        <v>Raka Wijaya</v>
      </c>
      <c r="H409" s="2">
        <v>1</v>
      </c>
      <c r="I409" s="5">
        <v>6301038</v>
      </c>
      <c r="J409" s="2" t="s">
        <v>790</v>
      </c>
      <c r="K409" s="36">
        <f t="shared" si="6"/>
        <v>6301038</v>
      </c>
    </row>
    <row r="410" spans="1:11" x14ac:dyDescent="0.25">
      <c r="A410" s="34" t="s">
        <v>415</v>
      </c>
      <c r="B410" s="3">
        <v>45717</v>
      </c>
      <c r="C410" s="2" t="s">
        <v>759</v>
      </c>
      <c r="D410" s="6" t="str">
        <f>VLOOKUP(C410,Product_List!$A$2:$C$21,2,FALSE)</f>
        <v>Acer Swift Go 14</v>
      </c>
      <c r="E410" s="6" t="str">
        <f>VLOOKUP(C410,Product_List!$A$2:$C$21,3,FALSE)</f>
        <v>Laptop</v>
      </c>
      <c r="F410" s="2" t="s">
        <v>783</v>
      </c>
      <c r="G410" s="6" t="str">
        <f>INDEX(Salesperson_List!$B$2:$B$11,MATCH(Sales_Data!F410,Salesperson_List!$A$2:$A$11,0))</f>
        <v>Damar Pratama</v>
      </c>
      <c r="H410" s="2">
        <v>2</v>
      </c>
      <c r="I410" s="5">
        <v>5322139</v>
      </c>
      <c r="J410" s="2" t="s">
        <v>790</v>
      </c>
      <c r="K410" s="36">
        <f t="shared" si="6"/>
        <v>10644278</v>
      </c>
    </row>
    <row r="411" spans="1:11" x14ac:dyDescent="0.25">
      <c r="A411" s="34" t="s">
        <v>416</v>
      </c>
      <c r="B411" s="3">
        <v>45662</v>
      </c>
      <c r="C411" s="2" t="s">
        <v>757</v>
      </c>
      <c r="D411" s="6" t="str">
        <f>VLOOKUP(C411,Product_List!$A$2:$C$21,2,FALSE)</f>
        <v>RAZER Mouse Bungee</v>
      </c>
      <c r="E411" s="6" t="str">
        <f>VLOOKUP(C411,Product_List!$A$2:$C$21,3,FALSE)</f>
        <v>Accessories</v>
      </c>
      <c r="F411" s="2" t="s">
        <v>777</v>
      </c>
      <c r="G411" s="6" t="str">
        <f>INDEX(Salesperson_List!$B$2:$B$11,MATCH(Sales_Data!F411,Salesperson_List!$A$2:$A$11,0))</f>
        <v>Rizky Aditya</v>
      </c>
      <c r="H411" s="2">
        <v>1</v>
      </c>
      <c r="I411" s="5">
        <v>5454582</v>
      </c>
      <c r="J411" s="2" t="s">
        <v>787</v>
      </c>
      <c r="K411" s="36">
        <f t="shared" si="6"/>
        <v>5454582</v>
      </c>
    </row>
    <row r="412" spans="1:11" x14ac:dyDescent="0.25">
      <c r="A412" s="34" t="s">
        <v>417</v>
      </c>
      <c r="B412" s="3">
        <v>45725</v>
      </c>
      <c r="C412" s="2" t="s">
        <v>768</v>
      </c>
      <c r="D412" s="6" t="str">
        <f>VLOOKUP(C412,Product_List!$A$2:$C$21,2,FALSE)</f>
        <v>Baseus Charger</v>
      </c>
      <c r="E412" s="6" t="str">
        <f>VLOOKUP(C412,Product_List!$A$2:$C$21,3,FALSE)</f>
        <v>Accessories</v>
      </c>
      <c r="F412" s="2" t="s">
        <v>785</v>
      </c>
      <c r="G412" s="6" t="str">
        <f>INDEX(Salesperson_List!$B$2:$B$11,MATCH(Sales_Data!F412,Salesperson_List!$A$2:$A$11,0))</f>
        <v>Aldrian Mahendra</v>
      </c>
      <c r="H412" s="2">
        <v>3</v>
      </c>
      <c r="I412" s="5">
        <v>1262371</v>
      </c>
      <c r="J412" s="2" t="s">
        <v>788</v>
      </c>
      <c r="K412" s="36">
        <f t="shared" si="6"/>
        <v>3787113</v>
      </c>
    </row>
    <row r="413" spans="1:11" x14ac:dyDescent="0.25">
      <c r="A413" s="34" t="s">
        <v>418</v>
      </c>
      <c r="B413" s="3">
        <v>45663</v>
      </c>
      <c r="C413" s="2" t="s">
        <v>774</v>
      </c>
      <c r="D413" s="6" t="str">
        <f>VLOOKUP(C413,Product_List!$A$2:$C$21,2,FALSE)</f>
        <v>Realme C35</v>
      </c>
      <c r="E413" s="6" t="str">
        <f>VLOOKUP(C413,Product_List!$A$2:$C$21,3,FALSE)</f>
        <v>Smartphone</v>
      </c>
      <c r="F413" s="2" t="s">
        <v>785</v>
      </c>
      <c r="G413" s="6" t="str">
        <f>INDEX(Salesperson_List!$B$2:$B$11,MATCH(Sales_Data!F413,Salesperson_List!$A$2:$A$11,0))</f>
        <v>Aldrian Mahendra</v>
      </c>
      <c r="H413" s="2">
        <v>4</v>
      </c>
      <c r="I413" s="5">
        <v>3757945</v>
      </c>
      <c r="J413" s="2" t="s">
        <v>787</v>
      </c>
      <c r="K413" s="36">
        <f t="shared" si="6"/>
        <v>15031780</v>
      </c>
    </row>
    <row r="414" spans="1:11" x14ac:dyDescent="0.25">
      <c r="A414" s="34" t="s">
        <v>419</v>
      </c>
      <c r="B414" s="3">
        <v>45704</v>
      </c>
      <c r="C414" s="2" t="s">
        <v>759</v>
      </c>
      <c r="D414" s="6" t="str">
        <f>VLOOKUP(C414,Product_List!$A$2:$C$21,2,FALSE)</f>
        <v>Acer Swift Go 14</v>
      </c>
      <c r="E414" s="6" t="str">
        <f>VLOOKUP(C414,Product_List!$A$2:$C$21,3,FALSE)</f>
        <v>Laptop</v>
      </c>
      <c r="F414" s="2" t="s">
        <v>785</v>
      </c>
      <c r="G414" s="6" t="str">
        <f>INDEX(Salesperson_List!$B$2:$B$11,MATCH(Sales_Data!F414,Salesperson_List!$A$2:$A$11,0))</f>
        <v>Aldrian Mahendra</v>
      </c>
      <c r="H414" s="2">
        <v>1</v>
      </c>
      <c r="I414" s="5">
        <v>8779143</v>
      </c>
      <c r="J414" s="2" t="s">
        <v>790</v>
      </c>
      <c r="K414" s="36">
        <f t="shared" si="6"/>
        <v>8779143</v>
      </c>
    </row>
    <row r="415" spans="1:11" x14ac:dyDescent="0.25">
      <c r="A415" s="34" t="s">
        <v>420</v>
      </c>
      <c r="B415" s="3">
        <v>45712</v>
      </c>
      <c r="C415" s="2" t="s">
        <v>775</v>
      </c>
      <c r="D415" s="6" t="str">
        <f>VLOOKUP(C415,Product_List!$A$2:$C$21,2,FALSE)</f>
        <v>Huawei MatePad</v>
      </c>
      <c r="E415" s="6" t="str">
        <f>VLOOKUP(C415,Product_List!$A$2:$C$21,3,FALSE)</f>
        <v>Tablet</v>
      </c>
      <c r="F415" s="2" t="s">
        <v>783</v>
      </c>
      <c r="G415" s="6" t="str">
        <f>INDEX(Salesperson_List!$B$2:$B$11,MATCH(Sales_Data!F415,Salesperson_List!$A$2:$A$11,0))</f>
        <v>Damar Pratama</v>
      </c>
      <c r="H415" s="2">
        <v>2</v>
      </c>
      <c r="I415" s="5">
        <v>6161064</v>
      </c>
      <c r="J415" s="2" t="s">
        <v>790</v>
      </c>
      <c r="K415" s="36">
        <f t="shared" si="6"/>
        <v>12322128</v>
      </c>
    </row>
    <row r="416" spans="1:11" x14ac:dyDescent="0.25">
      <c r="A416" s="34" t="s">
        <v>421</v>
      </c>
      <c r="B416" s="3">
        <v>45697</v>
      </c>
      <c r="C416" s="2" t="s">
        <v>774</v>
      </c>
      <c r="D416" s="6" t="str">
        <f>VLOOKUP(C416,Product_List!$A$2:$C$21,2,FALSE)</f>
        <v>Realme C35</v>
      </c>
      <c r="E416" s="6" t="str">
        <f>VLOOKUP(C416,Product_List!$A$2:$C$21,3,FALSE)</f>
        <v>Smartphone</v>
      </c>
      <c r="F416" s="2" t="s">
        <v>781</v>
      </c>
      <c r="G416" s="6" t="str">
        <f>INDEX(Salesperson_List!$B$2:$B$11,MATCH(Sales_Data!F416,Salesperson_List!$A$2:$A$11,0))</f>
        <v>Tasya Anindira</v>
      </c>
      <c r="H416" s="2">
        <v>4</v>
      </c>
      <c r="I416" s="5">
        <v>4268950</v>
      </c>
      <c r="J416" s="2" t="s">
        <v>791</v>
      </c>
      <c r="K416" s="36">
        <f t="shared" si="6"/>
        <v>17075800</v>
      </c>
    </row>
    <row r="417" spans="1:11" x14ac:dyDescent="0.25">
      <c r="A417" s="34" t="s">
        <v>422</v>
      </c>
      <c r="B417" s="3">
        <v>45709</v>
      </c>
      <c r="C417" s="2" t="s">
        <v>763</v>
      </c>
      <c r="D417" s="6" t="str">
        <f>VLOOKUP(C417,Product_List!$A$2:$C$21,2,FALSE)</f>
        <v>Dell XPS 13 Plus</v>
      </c>
      <c r="E417" s="6" t="str">
        <f>VLOOKUP(C417,Product_List!$A$2:$C$21,3,FALSE)</f>
        <v>Laptop</v>
      </c>
      <c r="F417" s="2" t="s">
        <v>779</v>
      </c>
      <c r="G417" s="6" t="str">
        <f>INDEX(Salesperson_List!$B$2:$B$11,MATCH(Sales_Data!F417,Salesperson_List!$A$2:$A$11,0))</f>
        <v>Salsabila Putri</v>
      </c>
      <c r="H417" s="2">
        <v>3</v>
      </c>
      <c r="I417" s="5">
        <v>642980</v>
      </c>
      <c r="J417" s="2" t="s">
        <v>791</v>
      </c>
      <c r="K417" s="36">
        <f t="shared" si="6"/>
        <v>1928940</v>
      </c>
    </row>
    <row r="418" spans="1:11" x14ac:dyDescent="0.25">
      <c r="A418" s="34" t="s">
        <v>423</v>
      </c>
      <c r="B418" s="3">
        <v>45673</v>
      </c>
      <c r="C418" s="2" t="s">
        <v>760</v>
      </c>
      <c r="D418" s="6" t="str">
        <f>VLOOKUP(C418,Product_List!$A$2:$C$21,2,FALSE)</f>
        <v>Anker PowerCore</v>
      </c>
      <c r="E418" s="6" t="str">
        <f>VLOOKUP(C418,Product_List!$A$2:$C$21,3,FALSE)</f>
        <v>Accessories</v>
      </c>
      <c r="F418" s="2" t="s">
        <v>783</v>
      </c>
      <c r="G418" s="6" t="str">
        <f>INDEX(Salesperson_List!$B$2:$B$11,MATCH(Sales_Data!F418,Salesperson_List!$A$2:$A$11,0))</f>
        <v>Damar Pratama</v>
      </c>
      <c r="H418" s="2">
        <v>4</v>
      </c>
      <c r="I418" s="5">
        <v>7000785</v>
      </c>
      <c r="J418" s="2" t="s">
        <v>789</v>
      </c>
      <c r="K418" s="36">
        <f t="shared" si="6"/>
        <v>28003140</v>
      </c>
    </row>
    <row r="419" spans="1:11" x14ac:dyDescent="0.25">
      <c r="A419" s="34" t="s">
        <v>424</v>
      </c>
      <c r="B419" s="3">
        <v>45670</v>
      </c>
      <c r="C419" s="2" t="s">
        <v>775</v>
      </c>
      <c r="D419" s="6" t="str">
        <f>VLOOKUP(C419,Product_List!$A$2:$C$21,2,FALSE)</f>
        <v>Huawei MatePad</v>
      </c>
      <c r="E419" s="6" t="str">
        <f>VLOOKUP(C419,Product_List!$A$2:$C$21,3,FALSE)</f>
        <v>Tablet</v>
      </c>
      <c r="F419" s="2" t="s">
        <v>786</v>
      </c>
      <c r="G419" s="6" t="str">
        <f>INDEX(Salesperson_List!$B$2:$B$11,MATCH(Sales_Data!F419,Salesperson_List!$A$2:$A$11,0))</f>
        <v>Zahra Melati</v>
      </c>
      <c r="H419" s="2">
        <v>1</v>
      </c>
      <c r="I419" s="5">
        <v>757354</v>
      </c>
      <c r="J419" s="2" t="s">
        <v>790</v>
      </c>
      <c r="K419" s="36">
        <f t="shared" si="6"/>
        <v>757354</v>
      </c>
    </row>
    <row r="420" spans="1:11" x14ac:dyDescent="0.25">
      <c r="A420" s="34" t="s">
        <v>425</v>
      </c>
      <c r="B420" s="3">
        <v>45687</v>
      </c>
      <c r="C420" s="2" t="s">
        <v>767</v>
      </c>
      <c r="D420" s="6" t="str">
        <f>VLOOKUP(C420,Product_List!$A$2:$C$21,2,FALSE)</f>
        <v>Apple MacBook Air M4</v>
      </c>
      <c r="E420" s="6" t="str">
        <f>VLOOKUP(C420,Product_List!$A$2:$C$21,3,FALSE)</f>
        <v>Laptop</v>
      </c>
      <c r="F420" s="2" t="s">
        <v>779</v>
      </c>
      <c r="G420" s="6" t="str">
        <f>INDEX(Salesperson_List!$B$2:$B$11,MATCH(Sales_Data!F420,Salesperson_List!$A$2:$A$11,0))</f>
        <v>Salsabila Putri</v>
      </c>
      <c r="H420" s="2">
        <v>3</v>
      </c>
      <c r="I420" s="5">
        <v>8363438</v>
      </c>
      <c r="J420" s="2" t="s">
        <v>791</v>
      </c>
      <c r="K420" s="36">
        <f t="shared" si="6"/>
        <v>25090314</v>
      </c>
    </row>
    <row r="421" spans="1:11" x14ac:dyDescent="0.25">
      <c r="A421" s="34" t="s">
        <v>426</v>
      </c>
      <c r="B421" s="3">
        <v>45676</v>
      </c>
      <c r="C421" s="2" t="s">
        <v>759</v>
      </c>
      <c r="D421" s="6" t="str">
        <f>VLOOKUP(C421,Product_List!$A$2:$C$21,2,FALSE)</f>
        <v>Acer Swift Go 14</v>
      </c>
      <c r="E421" s="6" t="str">
        <f>VLOOKUP(C421,Product_List!$A$2:$C$21,3,FALSE)</f>
        <v>Laptop</v>
      </c>
      <c r="F421" s="2" t="s">
        <v>784</v>
      </c>
      <c r="G421" s="6" t="str">
        <f>INDEX(Salesperson_List!$B$2:$B$11,MATCH(Sales_Data!F421,Salesperson_List!$A$2:$A$11,0))</f>
        <v>Nayla Arunika</v>
      </c>
      <c r="H421" s="2">
        <v>2</v>
      </c>
      <c r="I421" s="5">
        <v>6454075</v>
      </c>
      <c r="J421" s="2" t="s">
        <v>787</v>
      </c>
      <c r="K421" s="36">
        <f t="shared" si="6"/>
        <v>12908150</v>
      </c>
    </row>
    <row r="422" spans="1:11" x14ac:dyDescent="0.25">
      <c r="A422" s="34" t="s">
        <v>427</v>
      </c>
      <c r="B422" s="3">
        <v>45674</v>
      </c>
      <c r="C422" s="2" t="s">
        <v>763</v>
      </c>
      <c r="D422" s="6" t="str">
        <f>VLOOKUP(C422,Product_List!$A$2:$C$21,2,FALSE)</f>
        <v>Dell XPS 13 Plus</v>
      </c>
      <c r="E422" s="6" t="str">
        <f>VLOOKUP(C422,Product_List!$A$2:$C$21,3,FALSE)</f>
        <v>Laptop</v>
      </c>
      <c r="F422" s="2" t="s">
        <v>777</v>
      </c>
      <c r="G422" s="6" t="str">
        <f>INDEX(Salesperson_List!$B$2:$B$11,MATCH(Sales_Data!F422,Salesperson_List!$A$2:$A$11,0))</f>
        <v>Rizky Aditya</v>
      </c>
      <c r="H422" s="2">
        <v>3</v>
      </c>
      <c r="I422" s="5">
        <v>8472368</v>
      </c>
      <c r="J422" s="2" t="s">
        <v>788</v>
      </c>
      <c r="K422" s="36">
        <f t="shared" si="6"/>
        <v>25417104</v>
      </c>
    </row>
    <row r="423" spans="1:11" x14ac:dyDescent="0.25">
      <c r="A423" s="34" t="s">
        <v>428</v>
      </c>
      <c r="B423" s="3">
        <v>45720</v>
      </c>
      <c r="C423" s="2" t="s">
        <v>774</v>
      </c>
      <c r="D423" s="6" t="str">
        <f>VLOOKUP(C423,Product_List!$A$2:$C$21,2,FALSE)</f>
        <v>Realme C35</v>
      </c>
      <c r="E423" s="6" t="str">
        <f>VLOOKUP(C423,Product_List!$A$2:$C$21,3,FALSE)</f>
        <v>Smartphone</v>
      </c>
      <c r="F423" s="2" t="s">
        <v>783</v>
      </c>
      <c r="G423" s="6" t="str">
        <f>INDEX(Salesperson_List!$B$2:$B$11,MATCH(Sales_Data!F423,Salesperson_List!$A$2:$A$11,0))</f>
        <v>Damar Pratama</v>
      </c>
      <c r="H423" s="2">
        <v>3</v>
      </c>
      <c r="I423" s="5">
        <v>2735883</v>
      </c>
      <c r="J423" s="2" t="s">
        <v>787</v>
      </c>
      <c r="K423" s="36">
        <f t="shared" si="6"/>
        <v>8207649</v>
      </c>
    </row>
    <row r="424" spans="1:11" x14ac:dyDescent="0.25">
      <c r="A424" s="34" t="s">
        <v>429</v>
      </c>
      <c r="B424" s="3">
        <v>45676</v>
      </c>
      <c r="C424" s="2" t="s">
        <v>765</v>
      </c>
      <c r="D424" s="6" t="str">
        <f>VLOOKUP(C424,Product_List!$A$2:$C$21,2,FALSE)</f>
        <v>HP Spectre x360 14</v>
      </c>
      <c r="E424" s="6" t="str">
        <f>VLOOKUP(C424,Product_List!$A$2:$C$21,3,FALSE)</f>
        <v>Laptop</v>
      </c>
      <c r="F424" s="2" t="s">
        <v>778</v>
      </c>
      <c r="G424" s="6" t="str">
        <f>INDEX(Salesperson_List!$B$2:$B$11,MATCH(Sales_Data!F424,Salesperson_List!$A$2:$A$11,0))</f>
        <v>Raka Wijaya</v>
      </c>
      <c r="H424" s="2">
        <v>5</v>
      </c>
      <c r="I424" s="5">
        <v>1264265</v>
      </c>
      <c r="J424" s="2" t="s">
        <v>788</v>
      </c>
      <c r="K424" s="36">
        <f t="shared" si="6"/>
        <v>6321325</v>
      </c>
    </row>
    <row r="425" spans="1:11" x14ac:dyDescent="0.25">
      <c r="A425" s="34" t="s">
        <v>430</v>
      </c>
      <c r="B425" s="3">
        <v>45715</v>
      </c>
      <c r="C425" s="2" t="s">
        <v>775</v>
      </c>
      <c r="D425" s="6" t="str">
        <f>VLOOKUP(C425,Product_List!$A$2:$C$21,2,FALSE)</f>
        <v>Huawei MatePad</v>
      </c>
      <c r="E425" s="6" t="str">
        <f>VLOOKUP(C425,Product_List!$A$2:$C$21,3,FALSE)</f>
        <v>Tablet</v>
      </c>
      <c r="F425" s="2" t="s">
        <v>779</v>
      </c>
      <c r="G425" s="6" t="str">
        <f>INDEX(Salesperson_List!$B$2:$B$11,MATCH(Sales_Data!F425,Salesperson_List!$A$2:$A$11,0))</f>
        <v>Salsabila Putri</v>
      </c>
      <c r="H425" s="2">
        <v>3</v>
      </c>
      <c r="I425" s="5">
        <v>7130840</v>
      </c>
      <c r="J425" s="2" t="s">
        <v>791</v>
      </c>
      <c r="K425" s="36">
        <f t="shared" si="6"/>
        <v>21392520</v>
      </c>
    </row>
    <row r="426" spans="1:11" x14ac:dyDescent="0.25">
      <c r="A426" s="34" t="s">
        <v>431</v>
      </c>
      <c r="B426" s="3">
        <v>45712</v>
      </c>
      <c r="C426" s="2" t="s">
        <v>764</v>
      </c>
      <c r="D426" s="6" t="str">
        <f>VLOOKUP(C426,Product_List!$A$2:$C$21,2,FALSE)</f>
        <v>Samsung Galaxy Buds</v>
      </c>
      <c r="E426" s="6" t="str">
        <f>VLOOKUP(C426,Product_List!$A$2:$C$21,3,FALSE)</f>
        <v>Accessories</v>
      </c>
      <c r="F426" s="2" t="s">
        <v>786</v>
      </c>
      <c r="G426" s="6" t="str">
        <f>INDEX(Salesperson_List!$B$2:$B$11,MATCH(Sales_Data!F426,Salesperson_List!$A$2:$A$11,0))</f>
        <v>Zahra Melati</v>
      </c>
      <c r="H426" s="2">
        <v>3</v>
      </c>
      <c r="I426" s="5">
        <v>6168889</v>
      </c>
      <c r="J426" s="2" t="s">
        <v>789</v>
      </c>
      <c r="K426" s="36">
        <f t="shared" si="6"/>
        <v>18506667</v>
      </c>
    </row>
    <row r="427" spans="1:11" x14ac:dyDescent="0.25">
      <c r="A427" s="34" t="s">
        <v>432</v>
      </c>
      <c r="B427" s="3">
        <v>45747</v>
      </c>
      <c r="C427" s="2" t="s">
        <v>764</v>
      </c>
      <c r="D427" s="6" t="str">
        <f>VLOOKUP(C427,Product_List!$A$2:$C$21,2,FALSE)</f>
        <v>Samsung Galaxy Buds</v>
      </c>
      <c r="E427" s="6" t="str">
        <f>VLOOKUP(C427,Product_List!$A$2:$C$21,3,FALSE)</f>
        <v>Accessories</v>
      </c>
      <c r="F427" s="2" t="s">
        <v>784</v>
      </c>
      <c r="G427" s="6" t="str">
        <f>INDEX(Salesperson_List!$B$2:$B$11,MATCH(Sales_Data!F427,Salesperson_List!$A$2:$A$11,0))</f>
        <v>Nayla Arunika</v>
      </c>
      <c r="H427" s="2">
        <v>4</v>
      </c>
      <c r="I427" s="5">
        <v>808617</v>
      </c>
      <c r="J427" s="2" t="s">
        <v>787</v>
      </c>
      <c r="K427" s="36">
        <f t="shared" si="6"/>
        <v>3234468</v>
      </c>
    </row>
    <row r="428" spans="1:11" x14ac:dyDescent="0.25">
      <c r="A428" s="34" t="s">
        <v>433</v>
      </c>
      <c r="B428" s="3">
        <v>45747</v>
      </c>
      <c r="C428" s="2" t="s">
        <v>766</v>
      </c>
      <c r="D428" s="6" t="str">
        <f>VLOOKUP(C428,Product_List!$A$2:$C$21,2,FALSE)</f>
        <v>Oppo A57</v>
      </c>
      <c r="E428" s="6" t="str">
        <f>VLOOKUP(C428,Product_List!$A$2:$C$21,3,FALSE)</f>
        <v>Smartphone</v>
      </c>
      <c r="F428" s="2" t="s">
        <v>781</v>
      </c>
      <c r="G428" s="6" t="str">
        <f>INDEX(Salesperson_List!$B$2:$B$11,MATCH(Sales_Data!F428,Salesperson_List!$A$2:$A$11,0))</f>
        <v>Tasya Anindira</v>
      </c>
      <c r="H428" s="2">
        <v>2</v>
      </c>
      <c r="I428" s="5">
        <v>1244748</v>
      </c>
      <c r="J428" s="2" t="s">
        <v>787</v>
      </c>
      <c r="K428" s="36">
        <f t="shared" si="6"/>
        <v>2489496</v>
      </c>
    </row>
    <row r="429" spans="1:11" x14ac:dyDescent="0.25">
      <c r="A429" s="34" t="s">
        <v>434</v>
      </c>
      <c r="B429" s="3">
        <v>45719</v>
      </c>
      <c r="C429" s="2" t="s">
        <v>762</v>
      </c>
      <c r="D429" s="6" t="str">
        <f>VLOOKUP(C429,Product_List!$A$2:$C$21,2,FALSE)</f>
        <v>SanDisk Ultra</v>
      </c>
      <c r="E429" s="6" t="str">
        <f>VLOOKUP(C429,Product_List!$A$2:$C$21,3,FALSE)</f>
        <v>Accessories</v>
      </c>
      <c r="F429" s="2" t="s">
        <v>778</v>
      </c>
      <c r="G429" s="6" t="str">
        <f>INDEX(Salesperson_List!$B$2:$B$11,MATCH(Sales_Data!F429,Salesperson_List!$A$2:$A$11,0))</f>
        <v>Raka Wijaya</v>
      </c>
      <c r="H429" s="2">
        <v>4</v>
      </c>
      <c r="I429" s="5">
        <v>5587692</v>
      </c>
      <c r="J429" s="2" t="s">
        <v>787</v>
      </c>
      <c r="K429" s="36">
        <f t="shared" si="6"/>
        <v>22350768</v>
      </c>
    </row>
    <row r="430" spans="1:11" x14ac:dyDescent="0.25">
      <c r="A430" s="34" t="s">
        <v>435</v>
      </c>
      <c r="B430" s="3">
        <v>45680</v>
      </c>
      <c r="C430" s="2" t="s">
        <v>772</v>
      </c>
      <c r="D430" s="6" t="str">
        <f>VLOOKUP(C430,Product_List!$A$2:$C$21,2,FALSE)</f>
        <v>iPhone 13</v>
      </c>
      <c r="E430" s="6" t="str">
        <f>VLOOKUP(C430,Product_List!$A$2:$C$21,3,FALSE)</f>
        <v>Smartphone</v>
      </c>
      <c r="F430" s="2" t="s">
        <v>779</v>
      </c>
      <c r="G430" s="6" t="str">
        <f>INDEX(Salesperson_List!$B$2:$B$11,MATCH(Sales_Data!F430,Salesperson_List!$A$2:$A$11,0))</f>
        <v>Salsabila Putri</v>
      </c>
      <c r="H430" s="2">
        <v>4</v>
      </c>
      <c r="I430" s="5">
        <v>1234275</v>
      </c>
      <c r="J430" s="2" t="s">
        <v>788</v>
      </c>
      <c r="K430" s="36">
        <f t="shared" si="6"/>
        <v>4937100</v>
      </c>
    </row>
    <row r="431" spans="1:11" x14ac:dyDescent="0.25">
      <c r="A431" s="34" t="s">
        <v>436</v>
      </c>
      <c r="B431" s="3">
        <v>45666</v>
      </c>
      <c r="C431" s="2" t="s">
        <v>770</v>
      </c>
      <c r="D431" s="6" t="str">
        <f>VLOOKUP(C431,Product_List!$A$2:$C$21,2,FALSE)</f>
        <v>Samsung A55</v>
      </c>
      <c r="E431" s="6" t="str">
        <f>VLOOKUP(C431,Product_List!$A$2:$C$21,3,FALSE)</f>
        <v>Smartphone</v>
      </c>
      <c r="F431" s="2" t="s">
        <v>777</v>
      </c>
      <c r="G431" s="6" t="str">
        <f>INDEX(Salesperson_List!$B$2:$B$11,MATCH(Sales_Data!F431,Salesperson_List!$A$2:$A$11,0))</f>
        <v>Rizky Aditya</v>
      </c>
      <c r="H431" s="2">
        <v>1</v>
      </c>
      <c r="I431" s="5">
        <v>6714638</v>
      </c>
      <c r="J431" s="2" t="s">
        <v>791</v>
      </c>
      <c r="K431" s="36">
        <f t="shared" si="6"/>
        <v>6714638</v>
      </c>
    </row>
    <row r="432" spans="1:11" x14ac:dyDescent="0.25">
      <c r="A432" s="34" t="s">
        <v>437</v>
      </c>
      <c r="B432" s="3">
        <v>45669</v>
      </c>
      <c r="C432" s="2" t="s">
        <v>760</v>
      </c>
      <c r="D432" s="6" t="str">
        <f>VLOOKUP(C432,Product_List!$A$2:$C$21,2,FALSE)</f>
        <v>Anker PowerCore</v>
      </c>
      <c r="E432" s="6" t="str">
        <f>VLOOKUP(C432,Product_List!$A$2:$C$21,3,FALSE)</f>
        <v>Accessories</v>
      </c>
      <c r="F432" s="2" t="s">
        <v>778</v>
      </c>
      <c r="G432" s="6" t="str">
        <f>INDEX(Salesperson_List!$B$2:$B$11,MATCH(Sales_Data!F432,Salesperson_List!$A$2:$A$11,0))</f>
        <v>Raka Wijaya</v>
      </c>
      <c r="H432" s="2">
        <v>4</v>
      </c>
      <c r="I432" s="5">
        <v>9922794</v>
      </c>
      <c r="J432" s="2" t="s">
        <v>787</v>
      </c>
      <c r="K432" s="36">
        <f t="shared" si="6"/>
        <v>39691176</v>
      </c>
    </row>
    <row r="433" spans="1:11" x14ac:dyDescent="0.25">
      <c r="A433" s="34" t="s">
        <v>438</v>
      </c>
      <c r="B433" s="3">
        <v>45658</v>
      </c>
      <c r="C433" s="2" t="s">
        <v>764</v>
      </c>
      <c r="D433" s="6" t="str">
        <f>VLOOKUP(C433,Product_List!$A$2:$C$21,2,FALSE)</f>
        <v>Samsung Galaxy Buds</v>
      </c>
      <c r="E433" s="6" t="str">
        <f>VLOOKUP(C433,Product_List!$A$2:$C$21,3,FALSE)</f>
        <v>Accessories</v>
      </c>
      <c r="F433" s="2" t="s">
        <v>784</v>
      </c>
      <c r="G433" s="6" t="str">
        <f>INDEX(Salesperson_List!$B$2:$B$11,MATCH(Sales_Data!F433,Salesperson_List!$A$2:$A$11,0))</f>
        <v>Nayla Arunika</v>
      </c>
      <c r="H433" s="2">
        <v>5</v>
      </c>
      <c r="I433" s="5">
        <v>9487114</v>
      </c>
      <c r="J433" s="2" t="s">
        <v>787</v>
      </c>
      <c r="K433" s="36">
        <f t="shared" si="6"/>
        <v>47435570</v>
      </c>
    </row>
    <row r="434" spans="1:11" x14ac:dyDescent="0.25">
      <c r="A434" s="34" t="s">
        <v>439</v>
      </c>
      <c r="B434" s="3">
        <v>45715</v>
      </c>
      <c r="C434" s="2" t="s">
        <v>762</v>
      </c>
      <c r="D434" s="6" t="str">
        <f>VLOOKUP(C434,Product_List!$A$2:$C$21,2,FALSE)</f>
        <v>SanDisk Ultra</v>
      </c>
      <c r="E434" s="6" t="str">
        <f>VLOOKUP(C434,Product_List!$A$2:$C$21,3,FALSE)</f>
        <v>Accessories</v>
      </c>
      <c r="F434" s="2" t="s">
        <v>778</v>
      </c>
      <c r="G434" s="6" t="str">
        <f>INDEX(Salesperson_List!$B$2:$B$11,MATCH(Sales_Data!F434,Salesperson_List!$A$2:$A$11,0))</f>
        <v>Raka Wijaya</v>
      </c>
      <c r="H434" s="2">
        <v>5</v>
      </c>
      <c r="I434" s="5">
        <v>5939296</v>
      </c>
      <c r="J434" s="2" t="s">
        <v>789</v>
      </c>
      <c r="K434" s="36">
        <f t="shared" si="6"/>
        <v>29696480</v>
      </c>
    </row>
    <row r="435" spans="1:11" x14ac:dyDescent="0.25">
      <c r="A435" s="34" t="s">
        <v>440</v>
      </c>
      <c r="B435" s="3">
        <v>45658</v>
      </c>
      <c r="C435" s="2" t="s">
        <v>757</v>
      </c>
      <c r="D435" s="6" t="str">
        <f>VLOOKUP(C435,Product_List!$A$2:$C$21,2,FALSE)</f>
        <v>RAZER Mouse Bungee</v>
      </c>
      <c r="E435" s="6" t="str">
        <f>VLOOKUP(C435,Product_List!$A$2:$C$21,3,FALSE)</f>
        <v>Accessories</v>
      </c>
      <c r="F435" s="2" t="s">
        <v>780</v>
      </c>
      <c r="G435" s="6" t="str">
        <f>INDEX(Salesperson_List!$B$2:$B$11,MATCH(Sales_Data!F435,Salesperson_List!$A$2:$A$11,0))</f>
        <v>Keisha Alverina</v>
      </c>
      <c r="H435" s="2">
        <v>1</v>
      </c>
      <c r="I435" s="5">
        <v>6694224</v>
      </c>
      <c r="J435" s="2" t="s">
        <v>789</v>
      </c>
      <c r="K435" s="36">
        <f t="shared" si="6"/>
        <v>6694224</v>
      </c>
    </row>
    <row r="436" spans="1:11" x14ac:dyDescent="0.25">
      <c r="A436" s="34" t="s">
        <v>441</v>
      </c>
      <c r="B436" s="3">
        <v>45691</v>
      </c>
      <c r="C436" s="2" t="s">
        <v>768</v>
      </c>
      <c r="D436" s="6" t="str">
        <f>VLOOKUP(C436,Product_List!$A$2:$C$21,2,FALSE)</f>
        <v>Baseus Charger</v>
      </c>
      <c r="E436" s="6" t="str">
        <f>VLOOKUP(C436,Product_List!$A$2:$C$21,3,FALSE)</f>
        <v>Accessories</v>
      </c>
      <c r="F436" s="2" t="s">
        <v>782</v>
      </c>
      <c r="G436" s="6" t="str">
        <f>INDEX(Salesperson_List!$B$2:$B$11,MATCH(Sales_Data!F436,Salesperson_List!$A$2:$A$11,0))</f>
        <v>Farhan Iskandar</v>
      </c>
      <c r="H436" s="2">
        <v>2</v>
      </c>
      <c r="I436" s="5">
        <v>9445326</v>
      </c>
      <c r="J436" s="2" t="s">
        <v>791</v>
      </c>
      <c r="K436" s="36">
        <f t="shared" si="6"/>
        <v>18890652</v>
      </c>
    </row>
    <row r="437" spans="1:11" x14ac:dyDescent="0.25">
      <c r="A437" s="34" t="s">
        <v>442</v>
      </c>
      <c r="B437" s="3">
        <v>45705</v>
      </c>
      <c r="C437" s="2" t="s">
        <v>771</v>
      </c>
      <c r="D437" s="6" t="str">
        <f>VLOOKUP(C437,Product_List!$A$2:$C$21,2,FALSE)</f>
        <v>TP-Link Archer</v>
      </c>
      <c r="E437" s="6" t="str">
        <f>VLOOKUP(C437,Product_List!$A$2:$C$21,3,FALSE)</f>
        <v>Accessories</v>
      </c>
      <c r="F437" s="2" t="s">
        <v>781</v>
      </c>
      <c r="G437" s="6" t="str">
        <f>INDEX(Salesperson_List!$B$2:$B$11,MATCH(Sales_Data!F437,Salesperson_List!$A$2:$A$11,0))</f>
        <v>Tasya Anindira</v>
      </c>
      <c r="H437" s="2">
        <v>2</v>
      </c>
      <c r="I437" s="5">
        <v>6524293</v>
      </c>
      <c r="J437" s="2" t="s">
        <v>791</v>
      </c>
      <c r="K437" s="36">
        <f t="shared" si="6"/>
        <v>13048586</v>
      </c>
    </row>
    <row r="438" spans="1:11" x14ac:dyDescent="0.25">
      <c r="A438" s="34" t="s">
        <v>443</v>
      </c>
      <c r="B438" s="3">
        <v>45746</v>
      </c>
      <c r="C438" s="2" t="s">
        <v>768</v>
      </c>
      <c r="D438" s="6" t="str">
        <f>VLOOKUP(C438,Product_List!$A$2:$C$21,2,FALSE)</f>
        <v>Baseus Charger</v>
      </c>
      <c r="E438" s="6" t="str">
        <f>VLOOKUP(C438,Product_List!$A$2:$C$21,3,FALSE)</f>
        <v>Accessories</v>
      </c>
      <c r="F438" s="2" t="s">
        <v>784</v>
      </c>
      <c r="G438" s="6" t="str">
        <f>INDEX(Salesperson_List!$B$2:$B$11,MATCH(Sales_Data!F438,Salesperson_List!$A$2:$A$11,0))</f>
        <v>Nayla Arunika</v>
      </c>
      <c r="H438" s="2">
        <v>4</v>
      </c>
      <c r="I438" s="5">
        <v>6693367</v>
      </c>
      <c r="J438" s="2" t="s">
        <v>790</v>
      </c>
      <c r="K438" s="36">
        <f t="shared" si="6"/>
        <v>26773468</v>
      </c>
    </row>
    <row r="439" spans="1:11" x14ac:dyDescent="0.25">
      <c r="A439" s="34" t="s">
        <v>444</v>
      </c>
      <c r="B439" s="3">
        <v>45658</v>
      </c>
      <c r="C439" s="2" t="s">
        <v>759</v>
      </c>
      <c r="D439" s="6" t="str">
        <f>VLOOKUP(C439,Product_List!$A$2:$C$21,2,FALSE)</f>
        <v>Acer Swift Go 14</v>
      </c>
      <c r="E439" s="6" t="str">
        <f>VLOOKUP(C439,Product_List!$A$2:$C$21,3,FALSE)</f>
        <v>Laptop</v>
      </c>
      <c r="F439" s="2" t="s">
        <v>778</v>
      </c>
      <c r="G439" s="6" t="str">
        <f>INDEX(Salesperson_List!$B$2:$B$11,MATCH(Sales_Data!F439,Salesperson_List!$A$2:$A$11,0))</f>
        <v>Raka Wijaya</v>
      </c>
      <c r="H439" s="2">
        <v>4</v>
      </c>
      <c r="I439" s="5">
        <v>5818331</v>
      </c>
      <c r="J439" s="2" t="s">
        <v>789</v>
      </c>
      <c r="K439" s="36">
        <f t="shared" si="6"/>
        <v>23273324</v>
      </c>
    </row>
    <row r="440" spans="1:11" x14ac:dyDescent="0.25">
      <c r="A440" s="34" t="s">
        <v>445</v>
      </c>
      <c r="B440" s="3">
        <v>45673</v>
      </c>
      <c r="C440" s="2" t="s">
        <v>767</v>
      </c>
      <c r="D440" s="6" t="str">
        <f>VLOOKUP(C440,Product_List!$A$2:$C$21,2,FALSE)</f>
        <v>Apple MacBook Air M4</v>
      </c>
      <c r="E440" s="6" t="str">
        <f>VLOOKUP(C440,Product_List!$A$2:$C$21,3,FALSE)</f>
        <v>Laptop</v>
      </c>
      <c r="F440" s="2" t="s">
        <v>782</v>
      </c>
      <c r="G440" s="6" t="str">
        <f>INDEX(Salesperson_List!$B$2:$B$11,MATCH(Sales_Data!F440,Salesperson_List!$A$2:$A$11,0))</f>
        <v>Farhan Iskandar</v>
      </c>
      <c r="H440" s="2">
        <v>4</v>
      </c>
      <c r="I440" s="5">
        <v>9241022</v>
      </c>
      <c r="J440" s="2" t="s">
        <v>790</v>
      </c>
      <c r="K440" s="36">
        <f t="shared" si="6"/>
        <v>36964088</v>
      </c>
    </row>
    <row r="441" spans="1:11" x14ac:dyDescent="0.25">
      <c r="A441" s="34" t="s">
        <v>446</v>
      </c>
      <c r="B441" s="3">
        <v>45718</v>
      </c>
      <c r="C441" s="2" t="s">
        <v>762</v>
      </c>
      <c r="D441" s="6" t="str">
        <f>VLOOKUP(C441,Product_List!$A$2:$C$21,2,FALSE)</f>
        <v>SanDisk Ultra</v>
      </c>
      <c r="E441" s="6" t="str">
        <f>VLOOKUP(C441,Product_List!$A$2:$C$21,3,FALSE)</f>
        <v>Accessories</v>
      </c>
      <c r="F441" s="2" t="s">
        <v>782</v>
      </c>
      <c r="G441" s="6" t="str">
        <f>INDEX(Salesperson_List!$B$2:$B$11,MATCH(Sales_Data!F441,Salesperson_List!$A$2:$A$11,0))</f>
        <v>Farhan Iskandar</v>
      </c>
      <c r="H441" s="2">
        <v>2</v>
      </c>
      <c r="I441" s="5">
        <v>3463944</v>
      </c>
      <c r="J441" s="2" t="s">
        <v>788</v>
      </c>
      <c r="K441" s="36">
        <f t="shared" si="6"/>
        <v>6927888</v>
      </c>
    </row>
    <row r="442" spans="1:11" x14ac:dyDescent="0.25">
      <c r="A442" s="34" t="s">
        <v>447</v>
      </c>
      <c r="B442" s="3">
        <v>45721</v>
      </c>
      <c r="C442" s="2" t="s">
        <v>767</v>
      </c>
      <c r="D442" s="6" t="str">
        <f>VLOOKUP(C442,Product_List!$A$2:$C$21,2,FALSE)</f>
        <v>Apple MacBook Air M4</v>
      </c>
      <c r="E442" s="6" t="str">
        <f>VLOOKUP(C442,Product_List!$A$2:$C$21,3,FALSE)</f>
        <v>Laptop</v>
      </c>
      <c r="F442" s="2" t="s">
        <v>778</v>
      </c>
      <c r="G442" s="6" t="str">
        <f>INDEX(Salesperson_List!$B$2:$B$11,MATCH(Sales_Data!F442,Salesperson_List!$A$2:$A$11,0))</f>
        <v>Raka Wijaya</v>
      </c>
      <c r="H442" s="2">
        <v>3</v>
      </c>
      <c r="I442" s="5">
        <v>4448401</v>
      </c>
      <c r="J442" s="2" t="s">
        <v>790</v>
      </c>
      <c r="K442" s="36">
        <f t="shared" si="6"/>
        <v>13345203</v>
      </c>
    </row>
    <row r="443" spans="1:11" x14ac:dyDescent="0.25">
      <c r="A443" s="34" t="s">
        <v>448</v>
      </c>
      <c r="B443" s="3">
        <v>45720</v>
      </c>
      <c r="C443" s="2" t="s">
        <v>772</v>
      </c>
      <c r="D443" s="6" t="str">
        <f>VLOOKUP(C443,Product_List!$A$2:$C$21,2,FALSE)</f>
        <v>iPhone 13</v>
      </c>
      <c r="E443" s="6" t="str">
        <f>VLOOKUP(C443,Product_List!$A$2:$C$21,3,FALSE)</f>
        <v>Smartphone</v>
      </c>
      <c r="F443" s="2" t="s">
        <v>777</v>
      </c>
      <c r="G443" s="6" t="str">
        <f>INDEX(Salesperson_List!$B$2:$B$11,MATCH(Sales_Data!F443,Salesperson_List!$A$2:$A$11,0))</f>
        <v>Rizky Aditya</v>
      </c>
      <c r="H443" s="2">
        <v>5</v>
      </c>
      <c r="I443" s="5">
        <v>624932</v>
      </c>
      <c r="J443" s="2" t="s">
        <v>787</v>
      </c>
      <c r="K443" s="36">
        <f t="shared" si="6"/>
        <v>3124660</v>
      </c>
    </row>
    <row r="444" spans="1:11" x14ac:dyDescent="0.25">
      <c r="A444" s="34" t="s">
        <v>449</v>
      </c>
      <c r="B444" s="3">
        <v>45726</v>
      </c>
      <c r="C444" s="2" t="s">
        <v>757</v>
      </c>
      <c r="D444" s="6" t="str">
        <f>VLOOKUP(C444,Product_List!$A$2:$C$21,2,FALSE)</f>
        <v>RAZER Mouse Bungee</v>
      </c>
      <c r="E444" s="6" t="str">
        <f>VLOOKUP(C444,Product_List!$A$2:$C$21,3,FALSE)</f>
        <v>Accessories</v>
      </c>
      <c r="F444" s="2" t="s">
        <v>780</v>
      </c>
      <c r="G444" s="6" t="str">
        <f>INDEX(Salesperson_List!$B$2:$B$11,MATCH(Sales_Data!F444,Salesperson_List!$A$2:$A$11,0))</f>
        <v>Keisha Alverina</v>
      </c>
      <c r="H444" s="2">
        <v>3</v>
      </c>
      <c r="I444" s="5">
        <v>5734259</v>
      </c>
      <c r="J444" s="2" t="s">
        <v>790</v>
      </c>
      <c r="K444" s="36">
        <f t="shared" si="6"/>
        <v>17202777</v>
      </c>
    </row>
    <row r="445" spans="1:11" x14ac:dyDescent="0.25">
      <c r="A445" s="34" t="s">
        <v>450</v>
      </c>
      <c r="B445" s="3">
        <v>45679</v>
      </c>
      <c r="C445" s="2" t="s">
        <v>765</v>
      </c>
      <c r="D445" s="6" t="str">
        <f>VLOOKUP(C445,Product_List!$A$2:$C$21,2,FALSE)</f>
        <v>HP Spectre x360 14</v>
      </c>
      <c r="E445" s="6" t="str">
        <f>VLOOKUP(C445,Product_List!$A$2:$C$21,3,FALSE)</f>
        <v>Laptop</v>
      </c>
      <c r="F445" s="2" t="s">
        <v>783</v>
      </c>
      <c r="G445" s="6" t="str">
        <f>INDEX(Salesperson_List!$B$2:$B$11,MATCH(Sales_Data!F445,Salesperson_List!$A$2:$A$11,0))</f>
        <v>Damar Pratama</v>
      </c>
      <c r="H445" s="2">
        <v>3</v>
      </c>
      <c r="I445" s="5">
        <v>9156691</v>
      </c>
      <c r="J445" s="2" t="s">
        <v>791</v>
      </c>
      <c r="K445" s="36">
        <f t="shared" si="6"/>
        <v>27470073</v>
      </c>
    </row>
    <row r="446" spans="1:11" x14ac:dyDescent="0.25">
      <c r="A446" s="34" t="s">
        <v>451</v>
      </c>
      <c r="B446" s="3">
        <v>45724</v>
      </c>
      <c r="C446" s="2" t="s">
        <v>759</v>
      </c>
      <c r="D446" s="6" t="str">
        <f>VLOOKUP(C446,Product_List!$A$2:$C$21,2,FALSE)</f>
        <v>Acer Swift Go 14</v>
      </c>
      <c r="E446" s="6" t="str">
        <f>VLOOKUP(C446,Product_List!$A$2:$C$21,3,FALSE)</f>
        <v>Laptop</v>
      </c>
      <c r="F446" s="2" t="s">
        <v>780</v>
      </c>
      <c r="G446" s="6" t="str">
        <f>INDEX(Salesperson_List!$B$2:$B$11,MATCH(Sales_Data!F446,Salesperson_List!$A$2:$A$11,0))</f>
        <v>Keisha Alverina</v>
      </c>
      <c r="H446" s="2">
        <v>2</v>
      </c>
      <c r="I446" s="5">
        <v>7350807</v>
      </c>
      <c r="J446" s="2" t="s">
        <v>788</v>
      </c>
      <c r="K446" s="36">
        <f t="shared" si="6"/>
        <v>14701614</v>
      </c>
    </row>
    <row r="447" spans="1:11" x14ac:dyDescent="0.25">
      <c r="A447" s="34" t="s">
        <v>452</v>
      </c>
      <c r="B447" s="3">
        <v>45733</v>
      </c>
      <c r="C447" s="2" t="s">
        <v>763</v>
      </c>
      <c r="D447" s="6" t="str">
        <f>VLOOKUP(C447,Product_List!$A$2:$C$21,2,FALSE)</f>
        <v>Dell XPS 13 Plus</v>
      </c>
      <c r="E447" s="6" t="str">
        <f>VLOOKUP(C447,Product_List!$A$2:$C$21,3,FALSE)</f>
        <v>Laptop</v>
      </c>
      <c r="F447" s="2" t="s">
        <v>778</v>
      </c>
      <c r="G447" s="6" t="str">
        <f>INDEX(Salesperson_List!$B$2:$B$11,MATCH(Sales_Data!F447,Salesperson_List!$A$2:$A$11,0))</f>
        <v>Raka Wijaya</v>
      </c>
      <c r="H447" s="2">
        <v>3</v>
      </c>
      <c r="I447" s="5">
        <v>6780757</v>
      </c>
      <c r="J447" s="2" t="s">
        <v>787</v>
      </c>
      <c r="K447" s="36">
        <f t="shared" si="6"/>
        <v>20342271</v>
      </c>
    </row>
    <row r="448" spans="1:11" x14ac:dyDescent="0.25">
      <c r="A448" s="34" t="s">
        <v>453</v>
      </c>
      <c r="B448" s="3">
        <v>45683</v>
      </c>
      <c r="C448" s="2" t="s">
        <v>760</v>
      </c>
      <c r="D448" s="6" t="str">
        <f>VLOOKUP(C448,Product_List!$A$2:$C$21,2,FALSE)</f>
        <v>Anker PowerCore</v>
      </c>
      <c r="E448" s="6" t="str">
        <f>VLOOKUP(C448,Product_List!$A$2:$C$21,3,FALSE)</f>
        <v>Accessories</v>
      </c>
      <c r="F448" s="2" t="s">
        <v>781</v>
      </c>
      <c r="G448" s="6" t="str">
        <f>INDEX(Salesperson_List!$B$2:$B$11,MATCH(Sales_Data!F448,Salesperson_List!$A$2:$A$11,0))</f>
        <v>Tasya Anindira</v>
      </c>
      <c r="H448" s="2">
        <v>1</v>
      </c>
      <c r="I448" s="5">
        <v>7284672</v>
      </c>
      <c r="J448" s="2" t="s">
        <v>790</v>
      </c>
      <c r="K448" s="36">
        <f t="shared" si="6"/>
        <v>7284672</v>
      </c>
    </row>
    <row r="449" spans="1:11" x14ac:dyDescent="0.25">
      <c r="A449" s="34" t="s">
        <v>454</v>
      </c>
      <c r="B449" s="3">
        <v>45673</v>
      </c>
      <c r="C449" s="2" t="s">
        <v>770</v>
      </c>
      <c r="D449" s="6" t="str">
        <f>VLOOKUP(C449,Product_List!$A$2:$C$21,2,FALSE)</f>
        <v>Samsung A55</v>
      </c>
      <c r="E449" s="6" t="str">
        <f>VLOOKUP(C449,Product_List!$A$2:$C$21,3,FALSE)</f>
        <v>Smartphone</v>
      </c>
      <c r="F449" s="2" t="s">
        <v>783</v>
      </c>
      <c r="G449" s="6" t="str">
        <f>INDEX(Salesperson_List!$B$2:$B$11,MATCH(Sales_Data!F449,Salesperson_List!$A$2:$A$11,0))</f>
        <v>Damar Pratama</v>
      </c>
      <c r="H449" s="2">
        <v>4</v>
      </c>
      <c r="I449" s="5">
        <v>4377809</v>
      </c>
      <c r="J449" s="2" t="s">
        <v>788</v>
      </c>
      <c r="K449" s="36">
        <f t="shared" si="6"/>
        <v>17511236</v>
      </c>
    </row>
    <row r="450" spans="1:11" x14ac:dyDescent="0.25">
      <c r="A450" s="34" t="s">
        <v>455</v>
      </c>
      <c r="B450" s="3">
        <v>45708</v>
      </c>
      <c r="C450" s="2" t="s">
        <v>766</v>
      </c>
      <c r="D450" s="6" t="str">
        <f>VLOOKUP(C450,Product_List!$A$2:$C$21,2,FALSE)</f>
        <v>Oppo A57</v>
      </c>
      <c r="E450" s="6" t="str">
        <f>VLOOKUP(C450,Product_List!$A$2:$C$21,3,FALSE)</f>
        <v>Smartphone</v>
      </c>
      <c r="F450" s="2" t="s">
        <v>784</v>
      </c>
      <c r="G450" s="6" t="str">
        <f>INDEX(Salesperson_List!$B$2:$B$11,MATCH(Sales_Data!F450,Salesperson_List!$A$2:$A$11,0))</f>
        <v>Nayla Arunika</v>
      </c>
      <c r="H450" s="2">
        <v>1</v>
      </c>
      <c r="I450" s="5">
        <v>5376709</v>
      </c>
      <c r="J450" s="2" t="s">
        <v>788</v>
      </c>
      <c r="K450" s="36">
        <f t="shared" si="6"/>
        <v>5376709</v>
      </c>
    </row>
    <row r="451" spans="1:11" x14ac:dyDescent="0.25">
      <c r="A451" s="34" t="s">
        <v>456</v>
      </c>
      <c r="B451" s="3">
        <v>45743</v>
      </c>
      <c r="C451" s="2" t="s">
        <v>771</v>
      </c>
      <c r="D451" s="6" t="str">
        <f>VLOOKUP(C451,Product_List!$A$2:$C$21,2,FALSE)</f>
        <v>TP-Link Archer</v>
      </c>
      <c r="E451" s="6" t="str">
        <f>VLOOKUP(C451,Product_List!$A$2:$C$21,3,FALSE)</f>
        <v>Accessories</v>
      </c>
      <c r="F451" s="2" t="s">
        <v>780</v>
      </c>
      <c r="G451" s="6" t="str">
        <f>INDEX(Salesperson_List!$B$2:$B$11,MATCH(Sales_Data!F451,Salesperson_List!$A$2:$A$11,0))</f>
        <v>Keisha Alverina</v>
      </c>
      <c r="H451" s="2">
        <v>5</v>
      </c>
      <c r="I451" s="5">
        <v>3092316</v>
      </c>
      <c r="J451" s="2" t="s">
        <v>787</v>
      </c>
      <c r="K451" s="36">
        <f t="shared" ref="K451:K514" si="7">H451*I451</f>
        <v>15461580</v>
      </c>
    </row>
    <row r="452" spans="1:11" x14ac:dyDescent="0.25">
      <c r="A452" s="34" t="s">
        <v>457</v>
      </c>
      <c r="B452" s="3">
        <v>45714</v>
      </c>
      <c r="C452" s="2" t="s">
        <v>765</v>
      </c>
      <c r="D452" s="6" t="str">
        <f>VLOOKUP(C452,Product_List!$A$2:$C$21,2,FALSE)</f>
        <v>HP Spectre x360 14</v>
      </c>
      <c r="E452" s="6" t="str">
        <f>VLOOKUP(C452,Product_List!$A$2:$C$21,3,FALSE)</f>
        <v>Laptop</v>
      </c>
      <c r="F452" s="2" t="s">
        <v>778</v>
      </c>
      <c r="G452" s="6" t="str">
        <f>INDEX(Salesperson_List!$B$2:$B$11,MATCH(Sales_Data!F452,Salesperson_List!$A$2:$A$11,0))</f>
        <v>Raka Wijaya</v>
      </c>
      <c r="H452" s="2">
        <v>4</v>
      </c>
      <c r="I452" s="5">
        <v>6395725</v>
      </c>
      <c r="J452" s="2" t="s">
        <v>790</v>
      </c>
      <c r="K452" s="36">
        <f t="shared" si="7"/>
        <v>25582900</v>
      </c>
    </row>
    <row r="453" spans="1:11" x14ac:dyDescent="0.25">
      <c r="A453" s="34" t="s">
        <v>458</v>
      </c>
      <c r="B453" s="3">
        <v>45686</v>
      </c>
      <c r="C453" s="2" t="s">
        <v>775</v>
      </c>
      <c r="D453" s="6" t="str">
        <f>VLOOKUP(C453,Product_List!$A$2:$C$21,2,FALSE)</f>
        <v>Huawei MatePad</v>
      </c>
      <c r="E453" s="6" t="str">
        <f>VLOOKUP(C453,Product_List!$A$2:$C$21,3,FALSE)</f>
        <v>Tablet</v>
      </c>
      <c r="F453" s="2" t="s">
        <v>780</v>
      </c>
      <c r="G453" s="6" t="str">
        <f>INDEX(Salesperson_List!$B$2:$B$11,MATCH(Sales_Data!F453,Salesperson_List!$A$2:$A$11,0))</f>
        <v>Keisha Alverina</v>
      </c>
      <c r="H453" s="2">
        <v>3</v>
      </c>
      <c r="I453" s="5">
        <v>9177828</v>
      </c>
      <c r="J453" s="2" t="s">
        <v>788</v>
      </c>
      <c r="K453" s="36">
        <f t="shared" si="7"/>
        <v>27533484</v>
      </c>
    </row>
    <row r="454" spans="1:11" x14ac:dyDescent="0.25">
      <c r="A454" s="34" t="s">
        <v>459</v>
      </c>
      <c r="B454" s="3">
        <v>45735</v>
      </c>
      <c r="C454" s="2" t="s">
        <v>758</v>
      </c>
      <c r="D454" s="6" t="str">
        <f>VLOOKUP(C454,Product_List!$A$2:$C$21,2,FALSE)</f>
        <v>Asus ZenBook 14 OLED</v>
      </c>
      <c r="E454" s="6" t="str">
        <f>VLOOKUP(C454,Product_List!$A$2:$C$21,3,FALSE)</f>
        <v>Laptop</v>
      </c>
      <c r="F454" s="2" t="s">
        <v>783</v>
      </c>
      <c r="G454" s="6" t="str">
        <f>INDEX(Salesperson_List!$B$2:$B$11,MATCH(Sales_Data!F454,Salesperson_List!$A$2:$A$11,0))</f>
        <v>Damar Pratama</v>
      </c>
      <c r="H454" s="2">
        <v>5</v>
      </c>
      <c r="I454" s="5">
        <v>5938757</v>
      </c>
      <c r="J454" s="2" t="s">
        <v>788</v>
      </c>
      <c r="K454" s="36">
        <f t="shared" si="7"/>
        <v>29693785</v>
      </c>
    </row>
    <row r="455" spans="1:11" x14ac:dyDescent="0.25">
      <c r="A455" s="34" t="s">
        <v>460</v>
      </c>
      <c r="B455" s="3">
        <v>45726</v>
      </c>
      <c r="C455" s="2" t="s">
        <v>770</v>
      </c>
      <c r="D455" s="6" t="str">
        <f>VLOOKUP(C455,Product_List!$A$2:$C$21,2,FALSE)</f>
        <v>Samsung A55</v>
      </c>
      <c r="E455" s="6" t="str">
        <f>VLOOKUP(C455,Product_List!$A$2:$C$21,3,FALSE)</f>
        <v>Smartphone</v>
      </c>
      <c r="F455" s="2" t="s">
        <v>786</v>
      </c>
      <c r="G455" s="6" t="str">
        <f>INDEX(Salesperson_List!$B$2:$B$11,MATCH(Sales_Data!F455,Salesperson_List!$A$2:$A$11,0))</f>
        <v>Zahra Melati</v>
      </c>
      <c r="H455" s="2">
        <v>4</v>
      </c>
      <c r="I455" s="5">
        <v>3164749</v>
      </c>
      <c r="J455" s="2" t="s">
        <v>789</v>
      </c>
      <c r="K455" s="36">
        <f t="shared" si="7"/>
        <v>12658996</v>
      </c>
    </row>
    <row r="456" spans="1:11" x14ac:dyDescent="0.25">
      <c r="A456" s="34" t="s">
        <v>461</v>
      </c>
      <c r="B456" s="3">
        <v>45704</v>
      </c>
      <c r="C456" s="2" t="s">
        <v>760</v>
      </c>
      <c r="D456" s="6" t="str">
        <f>VLOOKUP(C456,Product_List!$A$2:$C$21,2,FALSE)</f>
        <v>Anker PowerCore</v>
      </c>
      <c r="E456" s="6" t="str">
        <f>VLOOKUP(C456,Product_List!$A$2:$C$21,3,FALSE)</f>
        <v>Accessories</v>
      </c>
      <c r="F456" s="2" t="s">
        <v>779</v>
      </c>
      <c r="G456" s="6" t="str">
        <f>INDEX(Salesperson_List!$B$2:$B$11,MATCH(Sales_Data!F456,Salesperson_List!$A$2:$A$11,0))</f>
        <v>Salsabila Putri</v>
      </c>
      <c r="H456" s="2">
        <v>3</v>
      </c>
      <c r="I456" s="5">
        <v>7228926</v>
      </c>
      <c r="J456" s="2" t="s">
        <v>788</v>
      </c>
      <c r="K456" s="36">
        <f t="shared" si="7"/>
        <v>21686778</v>
      </c>
    </row>
    <row r="457" spans="1:11" x14ac:dyDescent="0.25">
      <c r="A457" s="34" t="s">
        <v>462</v>
      </c>
      <c r="B457" s="3">
        <v>45719</v>
      </c>
      <c r="C457" s="2" t="s">
        <v>760</v>
      </c>
      <c r="D457" s="6" t="str">
        <f>VLOOKUP(C457,Product_List!$A$2:$C$21,2,FALSE)</f>
        <v>Anker PowerCore</v>
      </c>
      <c r="E457" s="6" t="str">
        <f>VLOOKUP(C457,Product_List!$A$2:$C$21,3,FALSE)</f>
        <v>Accessories</v>
      </c>
      <c r="F457" s="2" t="s">
        <v>780</v>
      </c>
      <c r="G457" s="6" t="str">
        <f>INDEX(Salesperson_List!$B$2:$B$11,MATCH(Sales_Data!F457,Salesperson_List!$A$2:$A$11,0))</f>
        <v>Keisha Alverina</v>
      </c>
      <c r="H457" s="2">
        <v>1</v>
      </c>
      <c r="I457" s="5">
        <v>4499453</v>
      </c>
      <c r="J457" s="2" t="s">
        <v>789</v>
      </c>
      <c r="K457" s="36">
        <f t="shared" si="7"/>
        <v>4499453</v>
      </c>
    </row>
    <row r="458" spans="1:11" x14ac:dyDescent="0.25">
      <c r="A458" s="34" t="s">
        <v>463</v>
      </c>
      <c r="B458" s="3">
        <v>45726</v>
      </c>
      <c r="C458" s="2" t="s">
        <v>769</v>
      </c>
      <c r="D458" s="6" t="str">
        <f>VLOOKUP(C458,Product_List!$A$2:$C$21,2,FALSE)</f>
        <v>Logitech MX Master</v>
      </c>
      <c r="E458" s="6" t="str">
        <f>VLOOKUP(C458,Product_List!$A$2:$C$21,3,FALSE)</f>
        <v>Accessories</v>
      </c>
      <c r="F458" s="2" t="s">
        <v>784</v>
      </c>
      <c r="G458" s="6" t="str">
        <f>INDEX(Salesperson_List!$B$2:$B$11,MATCH(Sales_Data!F458,Salesperson_List!$A$2:$A$11,0))</f>
        <v>Nayla Arunika</v>
      </c>
      <c r="H458" s="2">
        <v>4</v>
      </c>
      <c r="I458" s="5">
        <v>7746813</v>
      </c>
      <c r="J458" s="2" t="s">
        <v>790</v>
      </c>
      <c r="K458" s="36">
        <f t="shared" si="7"/>
        <v>30987252</v>
      </c>
    </row>
    <row r="459" spans="1:11" x14ac:dyDescent="0.25">
      <c r="A459" s="34" t="s">
        <v>464</v>
      </c>
      <c r="B459" s="3">
        <v>45733</v>
      </c>
      <c r="C459" s="2" t="s">
        <v>776</v>
      </c>
      <c r="D459" s="6" t="str">
        <f>VLOOKUP(C459,Product_List!$A$2:$C$21,2,FALSE)</f>
        <v>Lenovo Legion Pro 7i (Gen 9)</v>
      </c>
      <c r="E459" s="6" t="str">
        <f>VLOOKUP(C459,Product_List!$A$2:$C$21,3,FALSE)</f>
        <v>Laptop</v>
      </c>
      <c r="F459" s="2" t="s">
        <v>784</v>
      </c>
      <c r="G459" s="6" t="str">
        <f>INDEX(Salesperson_List!$B$2:$B$11,MATCH(Sales_Data!F459,Salesperson_List!$A$2:$A$11,0))</f>
        <v>Nayla Arunika</v>
      </c>
      <c r="H459" s="2">
        <v>3</v>
      </c>
      <c r="I459" s="5">
        <v>3421989</v>
      </c>
      <c r="J459" s="2" t="s">
        <v>790</v>
      </c>
      <c r="K459" s="36">
        <f t="shared" si="7"/>
        <v>10265967</v>
      </c>
    </row>
    <row r="460" spans="1:11" x14ac:dyDescent="0.25">
      <c r="A460" s="34" t="s">
        <v>465</v>
      </c>
      <c r="B460" s="3">
        <v>45673</v>
      </c>
      <c r="C460" s="2" t="s">
        <v>765</v>
      </c>
      <c r="D460" s="6" t="str">
        <f>VLOOKUP(C460,Product_List!$A$2:$C$21,2,FALSE)</f>
        <v>HP Spectre x360 14</v>
      </c>
      <c r="E460" s="6" t="str">
        <f>VLOOKUP(C460,Product_List!$A$2:$C$21,3,FALSE)</f>
        <v>Laptop</v>
      </c>
      <c r="F460" s="2" t="s">
        <v>785</v>
      </c>
      <c r="G460" s="6" t="str">
        <f>INDEX(Salesperson_List!$B$2:$B$11,MATCH(Sales_Data!F460,Salesperson_List!$A$2:$A$11,0))</f>
        <v>Aldrian Mahendra</v>
      </c>
      <c r="H460" s="2">
        <v>1</v>
      </c>
      <c r="I460" s="5">
        <v>1484156</v>
      </c>
      <c r="J460" s="2" t="s">
        <v>790</v>
      </c>
      <c r="K460" s="36">
        <f t="shared" si="7"/>
        <v>1484156</v>
      </c>
    </row>
    <row r="461" spans="1:11" x14ac:dyDescent="0.25">
      <c r="A461" s="34" t="s">
        <v>466</v>
      </c>
      <c r="B461" s="3">
        <v>45747</v>
      </c>
      <c r="C461" s="2" t="s">
        <v>758</v>
      </c>
      <c r="D461" s="6" t="str">
        <f>VLOOKUP(C461,Product_List!$A$2:$C$21,2,FALSE)</f>
        <v>Asus ZenBook 14 OLED</v>
      </c>
      <c r="E461" s="6" t="str">
        <f>VLOOKUP(C461,Product_List!$A$2:$C$21,3,FALSE)</f>
        <v>Laptop</v>
      </c>
      <c r="F461" s="2" t="s">
        <v>780</v>
      </c>
      <c r="G461" s="6" t="str">
        <f>INDEX(Salesperson_List!$B$2:$B$11,MATCH(Sales_Data!F461,Salesperson_List!$A$2:$A$11,0))</f>
        <v>Keisha Alverina</v>
      </c>
      <c r="H461" s="2">
        <v>5</v>
      </c>
      <c r="I461" s="5">
        <v>4213543</v>
      </c>
      <c r="J461" s="2" t="s">
        <v>791</v>
      </c>
      <c r="K461" s="36">
        <f t="shared" si="7"/>
        <v>21067715</v>
      </c>
    </row>
    <row r="462" spans="1:11" x14ac:dyDescent="0.25">
      <c r="A462" s="34" t="s">
        <v>467</v>
      </c>
      <c r="B462" s="3">
        <v>45747</v>
      </c>
      <c r="C462" s="2" t="s">
        <v>775</v>
      </c>
      <c r="D462" s="6" t="str">
        <f>VLOOKUP(C462,Product_List!$A$2:$C$21,2,FALSE)</f>
        <v>Huawei MatePad</v>
      </c>
      <c r="E462" s="6" t="str">
        <f>VLOOKUP(C462,Product_List!$A$2:$C$21,3,FALSE)</f>
        <v>Tablet</v>
      </c>
      <c r="F462" s="2" t="s">
        <v>779</v>
      </c>
      <c r="G462" s="6" t="str">
        <f>INDEX(Salesperson_List!$B$2:$B$11,MATCH(Sales_Data!F462,Salesperson_List!$A$2:$A$11,0))</f>
        <v>Salsabila Putri</v>
      </c>
      <c r="H462" s="2">
        <v>5</v>
      </c>
      <c r="I462" s="5">
        <v>9752267</v>
      </c>
      <c r="J462" s="2" t="s">
        <v>790</v>
      </c>
      <c r="K462" s="36">
        <f t="shared" si="7"/>
        <v>48761335</v>
      </c>
    </row>
    <row r="463" spans="1:11" x14ac:dyDescent="0.25">
      <c r="A463" s="34" t="s">
        <v>468</v>
      </c>
      <c r="B463" s="3">
        <v>45705</v>
      </c>
      <c r="C463" s="2" t="s">
        <v>770</v>
      </c>
      <c r="D463" s="6" t="str">
        <f>VLOOKUP(C463,Product_List!$A$2:$C$21,2,FALSE)</f>
        <v>Samsung A55</v>
      </c>
      <c r="E463" s="6" t="str">
        <f>VLOOKUP(C463,Product_List!$A$2:$C$21,3,FALSE)</f>
        <v>Smartphone</v>
      </c>
      <c r="F463" s="2" t="s">
        <v>777</v>
      </c>
      <c r="G463" s="6" t="str">
        <f>INDEX(Salesperson_List!$B$2:$B$11,MATCH(Sales_Data!F463,Salesperson_List!$A$2:$A$11,0))</f>
        <v>Rizky Aditya</v>
      </c>
      <c r="H463" s="2">
        <v>5</v>
      </c>
      <c r="I463" s="5">
        <v>1703920</v>
      </c>
      <c r="J463" s="2" t="s">
        <v>788</v>
      </c>
      <c r="K463" s="36">
        <f t="shared" si="7"/>
        <v>8519600</v>
      </c>
    </row>
    <row r="464" spans="1:11" x14ac:dyDescent="0.25">
      <c r="A464" s="34" t="s">
        <v>469</v>
      </c>
      <c r="B464" s="3">
        <v>45742</v>
      </c>
      <c r="C464" s="2" t="s">
        <v>758</v>
      </c>
      <c r="D464" s="6" t="str">
        <f>VLOOKUP(C464,Product_List!$A$2:$C$21,2,FALSE)</f>
        <v>Asus ZenBook 14 OLED</v>
      </c>
      <c r="E464" s="6" t="str">
        <f>VLOOKUP(C464,Product_List!$A$2:$C$21,3,FALSE)</f>
        <v>Laptop</v>
      </c>
      <c r="F464" s="2" t="s">
        <v>782</v>
      </c>
      <c r="G464" s="6" t="str">
        <f>INDEX(Salesperson_List!$B$2:$B$11,MATCH(Sales_Data!F464,Salesperson_List!$A$2:$A$11,0))</f>
        <v>Farhan Iskandar</v>
      </c>
      <c r="H464" s="2">
        <v>5</v>
      </c>
      <c r="I464" s="5">
        <v>3608591</v>
      </c>
      <c r="J464" s="2" t="s">
        <v>787</v>
      </c>
      <c r="K464" s="36">
        <f t="shared" si="7"/>
        <v>18042955</v>
      </c>
    </row>
    <row r="465" spans="1:11" x14ac:dyDescent="0.25">
      <c r="A465" s="34" t="s">
        <v>470</v>
      </c>
      <c r="B465" s="3">
        <v>45696</v>
      </c>
      <c r="C465" s="2" t="s">
        <v>761</v>
      </c>
      <c r="D465" s="6" t="str">
        <f>VLOOKUP(C465,Product_List!$A$2:$C$21,2,FALSE)</f>
        <v>UGREEN HDMI Cable</v>
      </c>
      <c r="E465" s="6" t="str">
        <f>VLOOKUP(C465,Product_List!$A$2:$C$21,3,FALSE)</f>
        <v>Accessories</v>
      </c>
      <c r="F465" s="2" t="s">
        <v>779</v>
      </c>
      <c r="G465" s="6" t="str">
        <f>INDEX(Salesperson_List!$B$2:$B$11,MATCH(Sales_Data!F465,Salesperson_List!$A$2:$A$11,0))</f>
        <v>Salsabila Putri</v>
      </c>
      <c r="H465" s="2">
        <v>2</v>
      </c>
      <c r="I465" s="5">
        <v>1247852</v>
      </c>
      <c r="J465" s="2" t="s">
        <v>789</v>
      </c>
      <c r="K465" s="36">
        <f t="shared" si="7"/>
        <v>2495704</v>
      </c>
    </row>
    <row r="466" spans="1:11" x14ac:dyDescent="0.25">
      <c r="A466" s="34" t="s">
        <v>471</v>
      </c>
      <c r="B466" s="3">
        <v>45690</v>
      </c>
      <c r="C466" s="2" t="s">
        <v>771</v>
      </c>
      <c r="D466" s="6" t="str">
        <f>VLOOKUP(C466,Product_List!$A$2:$C$21,2,FALSE)</f>
        <v>TP-Link Archer</v>
      </c>
      <c r="E466" s="6" t="str">
        <f>VLOOKUP(C466,Product_List!$A$2:$C$21,3,FALSE)</f>
        <v>Accessories</v>
      </c>
      <c r="F466" s="2" t="s">
        <v>782</v>
      </c>
      <c r="G466" s="6" t="str">
        <f>INDEX(Salesperson_List!$B$2:$B$11,MATCH(Sales_Data!F466,Salesperson_List!$A$2:$A$11,0))</f>
        <v>Farhan Iskandar</v>
      </c>
      <c r="H466" s="2">
        <v>4</v>
      </c>
      <c r="I466" s="5">
        <v>5796990</v>
      </c>
      <c r="J466" s="2" t="s">
        <v>791</v>
      </c>
      <c r="K466" s="36">
        <f t="shared" si="7"/>
        <v>23187960</v>
      </c>
    </row>
    <row r="467" spans="1:11" x14ac:dyDescent="0.25">
      <c r="A467" s="34" t="s">
        <v>472</v>
      </c>
      <c r="B467" s="3">
        <v>45680</v>
      </c>
      <c r="C467" s="2" t="s">
        <v>764</v>
      </c>
      <c r="D467" s="6" t="str">
        <f>VLOOKUP(C467,Product_List!$A$2:$C$21,2,FALSE)</f>
        <v>Samsung Galaxy Buds</v>
      </c>
      <c r="E467" s="6" t="str">
        <f>VLOOKUP(C467,Product_List!$A$2:$C$21,3,FALSE)</f>
        <v>Accessories</v>
      </c>
      <c r="F467" s="2" t="s">
        <v>782</v>
      </c>
      <c r="G467" s="6" t="str">
        <f>INDEX(Salesperson_List!$B$2:$B$11,MATCH(Sales_Data!F467,Salesperson_List!$A$2:$A$11,0))</f>
        <v>Farhan Iskandar</v>
      </c>
      <c r="H467" s="2">
        <v>4</v>
      </c>
      <c r="I467" s="5">
        <v>7428655</v>
      </c>
      <c r="J467" s="2" t="s">
        <v>790</v>
      </c>
      <c r="K467" s="36">
        <f t="shared" si="7"/>
        <v>29714620</v>
      </c>
    </row>
    <row r="468" spans="1:11" x14ac:dyDescent="0.25">
      <c r="A468" s="34" t="s">
        <v>473</v>
      </c>
      <c r="B468" s="3">
        <v>45667</v>
      </c>
      <c r="C468" s="2" t="s">
        <v>761</v>
      </c>
      <c r="D468" s="6" t="str">
        <f>VLOOKUP(C468,Product_List!$A$2:$C$21,2,FALSE)</f>
        <v>UGREEN HDMI Cable</v>
      </c>
      <c r="E468" s="6" t="str">
        <f>VLOOKUP(C468,Product_List!$A$2:$C$21,3,FALSE)</f>
        <v>Accessories</v>
      </c>
      <c r="F468" s="2" t="s">
        <v>786</v>
      </c>
      <c r="G468" s="6" t="str">
        <f>INDEX(Salesperson_List!$B$2:$B$11,MATCH(Sales_Data!F468,Salesperson_List!$A$2:$A$11,0))</f>
        <v>Zahra Melati</v>
      </c>
      <c r="H468" s="2">
        <v>2</v>
      </c>
      <c r="I468" s="5">
        <v>9996418</v>
      </c>
      <c r="J468" s="2" t="s">
        <v>790</v>
      </c>
      <c r="K468" s="36">
        <f t="shared" si="7"/>
        <v>19992836</v>
      </c>
    </row>
    <row r="469" spans="1:11" x14ac:dyDescent="0.25">
      <c r="A469" s="34" t="s">
        <v>474</v>
      </c>
      <c r="B469" s="3">
        <v>45726</v>
      </c>
      <c r="C469" s="2" t="s">
        <v>757</v>
      </c>
      <c r="D469" s="6" t="str">
        <f>VLOOKUP(C469,Product_List!$A$2:$C$21,2,FALSE)</f>
        <v>RAZER Mouse Bungee</v>
      </c>
      <c r="E469" s="6" t="str">
        <f>VLOOKUP(C469,Product_List!$A$2:$C$21,3,FALSE)</f>
        <v>Accessories</v>
      </c>
      <c r="F469" s="2" t="s">
        <v>785</v>
      </c>
      <c r="G469" s="6" t="str">
        <f>INDEX(Salesperson_List!$B$2:$B$11,MATCH(Sales_Data!F469,Salesperson_List!$A$2:$A$11,0))</f>
        <v>Aldrian Mahendra</v>
      </c>
      <c r="H469" s="2">
        <v>3</v>
      </c>
      <c r="I469" s="5">
        <v>9700891</v>
      </c>
      <c r="J469" s="2" t="s">
        <v>787</v>
      </c>
      <c r="K469" s="36">
        <f t="shared" si="7"/>
        <v>29102673</v>
      </c>
    </row>
    <row r="470" spans="1:11" x14ac:dyDescent="0.25">
      <c r="A470" s="34" t="s">
        <v>475</v>
      </c>
      <c r="B470" s="3">
        <v>45691</v>
      </c>
      <c r="C470" s="2" t="s">
        <v>767</v>
      </c>
      <c r="D470" s="6" t="str">
        <f>VLOOKUP(C470,Product_List!$A$2:$C$21,2,FALSE)</f>
        <v>Apple MacBook Air M4</v>
      </c>
      <c r="E470" s="6" t="str">
        <f>VLOOKUP(C470,Product_List!$A$2:$C$21,3,FALSE)</f>
        <v>Laptop</v>
      </c>
      <c r="F470" s="2" t="s">
        <v>779</v>
      </c>
      <c r="G470" s="6" t="str">
        <f>INDEX(Salesperson_List!$B$2:$B$11,MATCH(Sales_Data!F470,Salesperson_List!$A$2:$A$11,0))</f>
        <v>Salsabila Putri</v>
      </c>
      <c r="H470" s="2">
        <v>3</v>
      </c>
      <c r="I470" s="5">
        <v>2321367</v>
      </c>
      <c r="J470" s="2" t="s">
        <v>787</v>
      </c>
      <c r="K470" s="36">
        <f t="shared" si="7"/>
        <v>6964101</v>
      </c>
    </row>
    <row r="471" spans="1:11" x14ac:dyDescent="0.25">
      <c r="A471" s="34" t="s">
        <v>476</v>
      </c>
      <c r="B471" s="3">
        <v>45709</v>
      </c>
      <c r="C471" s="2" t="s">
        <v>761</v>
      </c>
      <c r="D471" s="6" t="str">
        <f>VLOOKUP(C471,Product_List!$A$2:$C$21,2,FALSE)</f>
        <v>UGREEN HDMI Cable</v>
      </c>
      <c r="E471" s="6" t="str">
        <f>VLOOKUP(C471,Product_List!$A$2:$C$21,3,FALSE)</f>
        <v>Accessories</v>
      </c>
      <c r="F471" s="2" t="s">
        <v>779</v>
      </c>
      <c r="G471" s="6" t="str">
        <f>INDEX(Salesperson_List!$B$2:$B$11,MATCH(Sales_Data!F471,Salesperson_List!$A$2:$A$11,0))</f>
        <v>Salsabila Putri</v>
      </c>
      <c r="H471" s="2">
        <v>5</v>
      </c>
      <c r="I471" s="5">
        <v>3872863</v>
      </c>
      <c r="J471" s="2" t="s">
        <v>791</v>
      </c>
      <c r="K471" s="36">
        <f t="shared" si="7"/>
        <v>19364315</v>
      </c>
    </row>
    <row r="472" spans="1:11" x14ac:dyDescent="0.25">
      <c r="A472" s="34" t="s">
        <v>477</v>
      </c>
      <c r="B472" s="3">
        <v>45667</v>
      </c>
      <c r="C472" s="2" t="s">
        <v>764</v>
      </c>
      <c r="D472" s="6" t="str">
        <f>VLOOKUP(C472,Product_List!$A$2:$C$21,2,FALSE)</f>
        <v>Samsung Galaxy Buds</v>
      </c>
      <c r="E472" s="6" t="str">
        <f>VLOOKUP(C472,Product_List!$A$2:$C$21,3,FALSE)</f>
        <v>Accessories</v>
      </c>
      <c r="F472" s="2" t="s">
        <v>786</v>
      </c>
      <c r="G472" s="6" t="str">
        <f>INDEX(Salesperson_List!$B$2:$B$11,MATCH(Sales_Data!F472,Salesperson_List!$A$2:$A$11,0))</f>
        <v>Zahra Melati</v>
      </c>
      <c r="H472" s="2">
        <v>1</v>
      </c>
      <c r="I472" s="5">
        <v>3399033</v>
      </c>
      <c r="J472" s="2" t="s">
        <v>789</v>
      </c>
      <c r="K472" s="36">
        <f t="shared" si="7"/>
        <v>3399033</v>
      </c>
    </row>
    <row r="473" spans="1:11" x14ac:dyDescent="0.25">
      <c r="A473" s="34" t="s">
        <v>478</v>
      </c>
      <c r="B473" s="3">
        <v>45676</v>
      </c>
      <c r="C473" s="2" t="s">
        <v>776</v>
      </c>
      <c r="D473" s="6" t="str">
        <f>VLOOKUP(C473,Product_List!$A$2:$C$21,2,FALSE)</f>
        <v>Lenovo Legion Pro 7i (Gen 9)</v>
      </c>
      <c r="E473" s="6" t="str">
        <f>VLOOKUP(C473,Product_List!$A$2:$C$21,3,FALSE)</f>
        <v>Laptop</v>
      </c>
      <c r="F473" s="2" t="s">
        <v>780</v>
      </c>
      <c r="G473" s="6" t="str">
        <f>INDEX(Salesperson_List!$B$2:$B$11,MATCH(Sales_Data!F473,Salesperson_List!$A$2:$A$11,0))</f>
        <v>Keisha Alverina</v>
      </c>
      <c r="H473" s="2">
        <v>3</v>
      </c>
      <c r="I473" s="5">
        <v>2078315</v>
      </c>
      <c r="J473" s="2" t="s">
        <v>790</v>
      </c>
      <c r="K473" s="36">
        <f t="shared" si="7"/>
        <v>6234945</v>
      </c>
    </row>
    <row r="474" spans="1:11" x14ac:dyDescent="0.25">
      <c r="A474" s="34" t="s">
        <v>479</v>
      </c>
      <c r="B474" s="3">
        <v>45715</v>
      </c>
      <c r="C474" s="2" t="s">
        <v>774</v>
      </c>
      <c r="D474" s="6" t="str">
        <f>VLOOKUP(C474,Product_List!$A$2:$C$21,2,FALSE)</f>
        <v>Realme C35</v>
      </c>
      <c r="E474" s="6" t="str">
        <f>VLOOKUP(C474,Product_List!$A$2:$C$21,3,FALSE)</f>
        <v>Smartphone</v>
      </c>
      <c r="F474" s="2" t="s">
        <v>780</v>
      </c>
      <c r="G474" s="6" t="str">
        <f>INDEX(Salesperson_List!$B$2:$B$11,MATCH(Sales_Data!F474,Salesperson_List!$A$2:$A$11,0))</f>
        <v>Keisha Alverina</v>
      </c>
      <c r="H474" s="2">
        <v>1</v>
      </c>
      <c r="I474" s="5">
        <v>7927210</v>
      </c>
      <c r="J474" s="2" t="s">
        <v>791</v>
      </c>
      <c r="K474" s="36">
        <f t="shared" si="7"/>
        <v>7927210</v>
      </c>
    </row>
    <row r="475" spans="1:11" x14ac:dyDescent="0.25">
      <c r="A475" s="34" t="s">
        <v>480</v>
      </c>
      <c r="B475" s="3">
        <v>45658</v>
      </c>
      <c r="C475" s="2" t="s">
        <v>765</v>
      </c>
      <c r="D475" s="6" t="str">
        <f>VLOOKUP(C475,Product_List!$A$2:$C$21,2,FALSE)</f>
        <v>HP Spectre x360 14</v>
      </c>
      <c r="E475" s="6" t="str">
        <f>VLOOKUP(C475,Product_List!$A$2:$C$21,3,FALSE)</f>
        <v>Laptop</v>
      </c>
      <c r="F475" s="2" t="s">
        <v>780</v>
      </c>
      <c r="G475" s="6" t="str">
        <f>INDEX(Salesperson_List!$B$2:$B$11,MATCH(Sales_Data!F475,Salesperson_List!$A$2:$A$11,0))</f>
        <v>Keisha Alverina</v>
      </c>
      <c r="H475" s="2">
        <v>4</v>
      </c>
      <c r="I475" s="5">
        <v>8798852</v>
      </c>
      <c r="J475" s="2" t="s">
        <v>788</v>
      </c>
      <c r="K475" s="36">
        <f t="shared" si="7"/>
        <v>35195408</v>
      </c>
    </row>
    <row r="476" spans="1:11" x14ac:dyDescent="0.25">
      <c r="A476" s="34" t="s">
        <v>481</v>
      </c>
      <c r="B476" s="3">
        <v>45726</v>
      </c>
      <c r="C476" s="2" t="s">
        <v>773</v>
      </c>
      <c r="D476" s="6" t="str">
        <f>VLOOKUP(C476,Product_List!$A$2:$C$21,2,FALSE)</f>
        <v>iPad 10th Gen</v>
      </c>
      <c r="E476" s="6" t="str">
        <f>VLOOKUP(C476,Product_List!$A$2:$C$21,3,FALSE)</f>
        <v>Tablet</v>
      </c>
      <c r="F476" s="2" t="s">
        <v>781</v>
      </c>
      <c r="G476" s="6" t="str">
        <f>INDEX(Salesperson_List!$B$2:$B$11,MATCH(Sales_Data!F476,Salesperson_List!$A$2:$A$11,0))</f>
        <v>Tasya Anindira</v>
      </c>
      <c r="H476" s="2">
        <v>1</v>
      </c>
      <c r="I476" s="5">
        <v>6593073</v>
      </c>
      <c r="J476" s="2" t="s">
        <v>788</v>
      </c>
      <c r="K476" s="36">
        <f t="shared" si="7"/>
        <v>6593073</v>
      </c>
    </row>
    <row r="477" spans="1:11" x14ac:dyDescent="0.25">
      <c r="A477" s="34" t="s">
        <v>482</v>
      </c>
      <c r="B477" s="3">
        <v>45661</v>
      </c>
      <c r="C477" s="2" t="s">
        <v>768</v>
      </c>
      <c r="D477" s="6" t="str">
        <f>VLOOKUP(C477,Product_List!$A$2:$C$21,2,FALSE)</f>
        <v>Baseus Charger</v>
      </c>
      <c r="E477" s="6" t="str">
        <f>VLOOKUP(C477,Product_List!$A$2:$C$21,3,FALSE)</f>
        <v>Accessories</v>
      </c>
      <c r="F477" s="2" t="s">
        <v>782</v>
      </c>
      <c r="G477" s="6" t="str">
        <f>INDEX(Salesperson_List!$B$2:$B$11,MATCH(Sales_Data!F477,Salesperson_List!$A$2:$A$11,0))</f>
        <v>Farhan Iskandar</v>
      </c>
      <c r="H477" s="2">
        <v>4</v>
      </c>
      <c r="I477" s="5">
        <v>1849590</v>
      </c>
      <c r="J477" s="2" t="s">
        <v>791</v>
      </c>
      <c r="K477" s="36">
        <f t="shared" si="7"/>
        <v>7398360</v>
      </c>
    </row>
    <row r="478" spans="1:11" x14ac:dyDescent="0.25">
      <c r="A478" s="34" t="s">
        <v>483</v>
      </c>
      <c r="B478" s="3">
        <v>45673</v>
      </c>
      <c r="C478" s="2" t="s">
        <v>776</v>
      </c>
      <c r="D478" s="6" t="str">
        <f>VLOOKUP(C478,Product_List!$A$2:$C$21,2,FALSE)</f>
        <v>Lenovo Legion Pro 7i (Gen 9)</v>
      </c>
      <c r="E478" s="6" t="str">
        <f>VLOOKUP(C478,Product_List!$A$2:$C$21,3,FALSE)</f>
        <v>Laptop</v>
      </c>
      <c r="F478" s="2" t="s">
        <v>781</v>
      </c>
      <c r="G478" s="6" t="str">
        <f>INDEX(Salesperson_List!$B$2:$B$11,MATCH(Sales_Data!F478,Salesperson_List!$A$2:$A$11,0))</f>
        <v>Tasya Anindira</v>
      </c>
      <c r="H478" s="2">
        <v>2</v>
      </c>
      <c r="I478" s="5">
        <v>5866645</v>
      </c>
      <c r="J478" s="2" t="s">
        <v>790</v>
      </c>
      <c r="K478" s="36">
        <f t="shared" si="7"/>
        <v>11733290</v>
      </c>
    </row>
    <row r="479" spans="1:11" x14ac:dyDescent="0.25">
      <c r="A479" s="34" t="s">
        <v>484</v>
      </c>
      <c r="B479" s="3">
        <v>45681</v>
      </c>
      <c r="C479" s="2" t="s">
        <v>766</v>
      </c>
      <c r="D479" s="6" t="str">
        <f>VLOOKUP(C479,Product_List!$A$2:$C$21,2,FALSE)</f>
        <v>Oppo A57</v>
      </c>
      <c r="E479" s="6" t="str">
        <f>VLOOKUP(C479,Product_List!$A$2:$C$21,3,FALSE)</f>
        <v>Smartphone</v>
      </c>
      <c r="F479" s="2" t="s">
        <v>785</v>
      </c>
      <c r="G479" s="6" t="str">
        <f>INDEX(Salesperson_List!$B$2:$B$11,MATCH(Sales_Data!F479,Salesperson_List!$A$2:$A$11,0))</f>
        <v>Aldrian Mahendra</v>
      </c>
      <c r="H479" s="2">
        <v>2</v>
      </c>
      <c r="I479" s="5">
        <v>6129905</v>
      </c>
      <c r="J479" s="2" t="s">
        <v>791</v>
      </c>
      <c r="K479" s="36">
        <f t="shared" si="7"/>
        <v>12259810</v>
      </c>
    </row>
    <row r="480" spans="1:11" x14ac:dyDescent="0.25">
      <c r="A480" s="34" t="s">
        <v>485</v>
      </c>
      <c r="B480" s="3">
        <v>45737</v>
      </c>
      <c r="C480" s="2" t="s">
        <v>764</v>
      </c>
      <c r="D480" s="6" t="str">
        <f>VLOOKUP(C480,Product_List!$A$2:$C$21,2,FALSE)</f>
        <v>Samsung Galaxy Buds</v>
      </c>
      <c r="E480" s="6" t="str">
        <f>VLOOKUP(C480,Product_List!$A$2:$C$21,3,FALSE)</f>
        <v>Accessories</v>
      </c>
      <c r="F480" s="2" t="s">
        <v>786</v>
      </c>
      <c r="G480" s="6" t="str">
        <f>INDEX(Salesperson_List!$B$2:$B$11,MATCH(Sales_Data!F480,Salesperson_List!$A$2:$A$11,0))</f>
        <v>Zahra Melati</v>
      </c>
      <c r="H480" s="2">
        <v>5</v>
      </c>
      <c r="I480" s="5">
        <v>3545529</v>
      </c>
      <c r="J480" s="2" t="s">
        <v>790</v>
      </c>
      <c r="K480" s="36">
        <f t="shared" si="7"/>
        <v>17727645</v>
      </c>
    </row>
    <row r="481" spans="1:11" x14ac:dyDescent="0.25">
      <c r="A481" s="34" t="s">
        <v>486</v>
      </c>
      <c r="B481" s="3">
        <v>45659</v>
      </c>
      <c r="C481" s="2" t="s">
        <v>772</v>
      </c>
      <c r="D481" s="6" t="str">
        <f>VLOOKUP(C481,Product_List!$A$2:$C$21,2,FALSE)</f>
        <v>iPhone 13</v>
      </c>
      <c r="E481" s="6" t="str">
        <f>VLOOKUP(C481,Product_List!$A$2:$C$21,3,FALSE)</f>
        <v>Smartphone</v>
      </c>
      <c r="F481" s="2" t="s">
        <v>779</v>
      </c>
      <c r="G481" s="6" t="str">
        <f>INDEX(Salesperson_List!$B$2:$B$11,MATCH(Sales_Data!F481,Salesperson_List!$A$2:$A$11,0))</f>
        <v>Salsabila Putri</v>
      </c>
      <c r="H481" s="2">
        <v>3</v>
      </c>
      <c r="I481" s="5">
        <v>5940107</v>
      </c>
      <c r="J481" s="2" t="s">
        <v>787</v>
      </c>
      <c r="K481" s="36">
        <f t="shared" si="7"/>
        <v>17820321</v>
      </c>
    </row>
    <row r="482" spans="1:11" x14ac:dyDescent="0.25">
      <c r="A482" s="34" t="s">
        <v>487</v>
      </c>
      <c r="B482" s="3">
        <v>45689</v>
      </c>
      <c r="C482" s="2" t="s">
        <v>773</v>
      </c>
      <c r="D482" s="6" t="str">
        <f>VLOOKUP(C482,Product_List!$A$2:$C$21,2,FALSE)</f>
        <v>iPad 10th Gen</v>
      </c>
      <c r="E482" s="6" t="str">
        <f>VLOOKUP(C482,Product_List!$A$2:$C$21,3,FALSE)</f>
        <v>Tablet</v>
      </c>
      <c r="F482" s="2" t="s">
        <v>782</v>
      </c>
      <c r="G482" s="6" t="str">
        <f>INDEX(Salesperson_List!$B$2:$B$11,MATCH(Sales_Data!F482,Salesperson_List!$A$2:$A$11,0))</f>
        <v>Farhan Iskandar</v>
      </c>
      <c r="H482" s="2">
        <v>5</v>
      </c>
      <c r="I482" s="5">
        <v>7603260</v>
      </c>
      <c r="J482" s="2" t="s">
        <v>791</v>
      </c>
      <c r="K482" s="36">
        <f t="shared" si="7"/>
        <v>38016300</v>
      </c>
    </row>
    <row r="483" spans="1:11" x14ac:dyDescent="0.25">
      <c r="A483" s="34" t="s">
        <v>488</v>
      </c>
      <c r="B483" s="3">
        <v>45741</v>
      </c>
      <c r="C483" s="2" t="s">
        <v>765</v>
      </c>
      <c r="D483" s="6" t="str">
        <f>VLOOKUP(C483,Product_List!$A$2:$C$21,2,FALSE)</f>
        <v>HP Spectre x360 14</v>
      </c>
      <c r="E483" s="6" t="str">
        <f>VLOOKUP(C483,Product_List!$A$2:$C$21,3,FALSE)</f>
        <v>Laptop</v>
      </c>
      <c r="F483" s="2" t="s">
        <v>781</v>
      </c>
      <c r="G483" s="6" t="str">
        <f>INDEX(Salesperson_List!$B$2:$B$11,MATCH(Sales_Data!F483,Salesperson_List!$A$2:$A$11,0))</f>
        <v>Tasya Anindira</v>
      </c>
      <c r="H483" s="2">
        <v>4</v>
      </c>
      <c r="I483" s="5">
        <v>7581530</v>
      </c>
      <c r="J483" s="2" t="s">
        <v>790</v>
      </c>
      <c r="K483" s="36">
        <f t="shared" si="7"/>
        <v>30326120</v>
      </c>
    </row>
    <row r="484" spans="1:11" x14ac:dyDescent="0.25">
      <c r="A484" s="34" t="s">
        <v>489</v>
      </c>
      <c r="B484" s="3">
        <v>45681</v>
      </c>
      <c r="C484" s="2" t="s">
        <v>760</v>
      </c>
      <c r="D484" s="6" t="str">
        <f>VLOOKUP(C484,Product_List!$A$2:$C$21,2,FALSE)</f>
        <v>Anker PowerCore</v>
      </c>
      <c r="E484" s="6" t="str">
        <f>VLOOKUP(C484,Product_List!$A$2:$C$21,3,FALSE)</f>
        <v>Accessories</v>
      </c>
      <c r="F484" s="2" t="s">
        <v>781</v>
      </c>
      <c r="G484" s="6" t="str">
        <f>INDEX(Salesperson_List!$B$2:$B$11,MATCH(Sales_Data!F484,Salesperson_List!$A$2:$A$11,0))</f>
        <v>Tasya Anindira</v>
      </c>
      <c r="H484" s="2">
        <v>5</v>
      </c>
      <c r="I484" s="5">
        <v>3397706</v>
      </c>
      <c r="J484" s="2" t="s">
        <v>791</v>
      </c>
      <c r="K484" s="36">
        <f t="shared" si="7"/>
        <v>16988530</v>
      </c>
    </row>
    <row r="485" spans="1:11" x14ac:dyDescent="0.25">
      <c r="A485" s="34" t="s">
        <v>490</v>
      </c>
      <c r="B485" s="3">
        <v>45669</v>
      </c>
      <c r="C485" s="2" t="s">
        <v>766</v>
      </c>
      <c r="D485" s="6" t="str">
        <f>VLOOKUP(C485,Product_List!$A$2:$C$21,2,FALSE)</f>
        <v>Oppo A57</v>
      </c>
      <c r="E485" s="6" t="str">
        <f>VLOOKUP(C485,Product_List!$A$2:$C$21,3,FALSE)</f>
        <v>Smartphone</v>
      </c>
      <c r="F485" s="2" t="s">
        <v>778</v>
      </c>
      <c r="G485" s="6" t="str">
        <f>INDEX(Salesperson_List!$B$2:$B$11,MATCH(Sales_Data!F485,Salesperson_List!$A$2:$A$11,0))</f>
        <v>Raka Wijaya</v>
      </c>
      <c r="H485" s="2">
        <v>1</v>
      </c>
      <c r="I485" s="5">
        <v>8782356</v>
      </c>
      <c r="J485" s="2" t="s">
        <v>791</v>
      </c>
      <c r="K485" s="36">
        <f t="shared" si="7"/>
        <v>8782356</v>
      </c>
    </row>
    <row r="486" spans="1:11" x14ac:dyDescent="0.25">
      <c r="A486" s="34" t="s">
        <v>491</v>
      </c>
      <c r="B486" s="3">
        <v>45707</v>
      </c>
      <c r="C486" s="2" t="s">
        <v>769</v>
      </c>
      <c r="D486" s="6" t="str">
        <f>VLOOKUP(C486,Product_List!$A$2:$C$21,2,FALSE)</f>
        <v>Logitech MX Master</v>
      </c>
      <c r="E486" s="6" t="str">
        <f>VLOOKUP(C486,Product_List!$A$2:$C$21,3,FALSE)</f>
        <v>Accessories</v>
      </c>
      <c r="F486" s="2" t="s">
        <v>781</v>
      </c>
      <c r="G486" s="6" t="str">
        <f>INDEX(Salesperson_List!$B$2:$B$11,MATCH(Sales_Data!F486,Salesperson_List!$A$2:$A$11,0))</f>
        <v>Tasya Anindira</v>
      </c>
      <c r="H486" s="2">
        <v>4</v>
      </c>
      <c r="I486" s="5">
        <v>3701473</v>
      </c>
      <c r="J486" s="2" t="s">
        <v>790</v>
      </c>
      <c r="K486" s="36">
        <f t="shared" si="7"/>
        <v>14805892</v>
      </c>
    </row>
    <row r="487" spans="1:11" x14ac:dyDescent="0.25">
      <c r="A487" s="34" t="s">
        <v>492</v>
      </c>
      <c r="B487" s="3">
        <v>45692</v>
      </c>
      <c r="C487" s="2" t="s">
        <v>757</v>
      </c>
      <c r="D487" s="6" t="str">
        <f>VLOOKUP(C487,Product_List!$A$2:$C$21,2,FALSE)</f>
        <v>RAZER Mouse Bungee</v>
      </c>
      <c r="E487" s="6" t="str">
        <f>VLOOKUP(C487,Product_List!$A$2:$C$21,3,FALSE)</f>
        <v>Accessories</v>
      </c>
      <c r="F487" s="2" t="s">
        <v>777</v>
      </c>
      <c r="G487" s="6" t="str">
        <f>INDEX(Salesperson_List!$B$2:$B$11,MATCH(Sales_Data!F487,Salesperson_List!$A$2:$A$11,0))</f>
        <v>Rizky Aditya</v>
      </c>
      <c r="H487" s="2">
        <v>2</v>
      </c>
      <c r="I487" s="5">
        <v>9987265</v>
      </c>
      <c r="J487" s="2" t="s">
        <v>790</v>
      </c>
      <c r="K487" s="36">
        <f t="shared" si="7"/>
        <v>19974530</v>
      </c>
    </row>
    <row r="488" spans="1:11" x14ac:dyDescent="0.25">
      <c r="A488" s="34" t="s">
        <v>493</v>
      </c>
      <c r="B488" s="3">
        <v>45690</v>
      </c>
      <c r="C488" s="2" t="s">
        <v>771</v>
      </c>
      <c r="D488" s="6" t="str">
        <f>VLOOKUP(C488,Product_List!$A$2:$C$21,2,FALSE)</f>
        <v>TP-Link Archer</v>
      </c>
      <c r="E488" s="6" t="str">
        <f>VLOOKUP(C488,Product_List!$A$2:$C$21,3,FALSE)</f>
        <v>Accessories</v>
      </c>
      <c r="F488" s="2" t="s">
        <v>779</v>
      </c>
      <c r="G488" s="6" t="str">
        <f>INDEX(Salesperson_List!$B$2:$B$11,MATCH(Sales_Data!F488,Salesperson_List!$A$2:$A$11,0))</f>
        <v>Salsabila Putri</v>
      </c>
      <c r="H488" s="2">
        <v>3</v>
      </c>
      <c r="I488" s="5">
        <v>9814823</v>
      </c>
      <c r="J488" s="2" t="s">
        <v>789</v>
      </c>
      <c r="K488" s="36">
        <f t="shared" si="7"/>
        <v>29444469</v>
      </c>
    </row>
    <row r="489" spans="1:11" x14ac:dyDescent="0.25">
      <c r="A489" s="34" t="s">
        <v>494</v>
      </c>
      <c r="B489" s="3">
        <v>45690</v>
      </c>
      <c r="C489" s="2" t="s">
        <v>772</v>
      </c>
      <c r="D489" s="6" t="str">
        <f>VLOOKUP(C489,Product_List!$A$2:$C$21,2,FALSE)</f>
        <v>iPhone 13</v>
      </c>
      <c r="E489" s="6" t="str">
        <f>VLOOKUP(C489,Product_List!$A$2:$C$21,3,FALSE)</f>
        <v>Smartphone</v>
      </c>
      <c r="F489" s="2" t="s">
        <v>777</v>
      </c>
      <c r="G489" s="6" t="str">
        <f>INDEX(Salesperson_List!$B$2:$B$11,MATCH(Sales_Data!F489,Salesperson_List!$A$2:$A$11,0))</f>
        <v>Rizky Aditya</v>
      </c>
      <c r="H489" s="2">
        <v>4</v>
      </c>
      <c r="I489" s="5">
        <v>7007660</v>
      </c>
      <c r="J489" s="2" t="s">
        <v>791</v>
      </c>
      <c r="K489" s="36">
        <f t="shared" si="7"/>
        <v>28030640</v>
      </c>
    </row>
    <row r="490" spans="1:11" x14ac:dyDescent="0.25">
      <c r="A490" s="34" t="s">
        <v>495</v>
      </c>
      <c r="B490" s="3">
        <v>45718</v>
      </c>
      <c r="C490" s="2" t="s">
        <v>776</v>
      </c>
      <c r="D490" s="6" t="str">
        <f>VLOOKUP(C490,Product_List!$A$2:$C$21,2,FALSE)</f>
        <v>Lenovo Legion Pro 7i (Gen 9)</v>
      </c>
      <c r="E490" s="6" t="str">
        <f>VLOOKUP(C490,Product_List!$A$2:$C$21,3,FALSE)</f>
        <v>Laptop</v>
      </c>
      <c r="F490" s="2" t="s">
        <v>779</v>
      </c>
      <c r="G490" s="6" t="str">
        <f>INDEX(Salesperson_List!$B$2:$B$11,MATCH(Sales_Data!F490,Salesperson_List!$A$2:$A$11,0))</f>
        <v>Salsabila Putri</v>
      </c>
      <c r="H490" s="2">
        <v>4</v>
      </c>
      <c r="I490" s="5">
        <v>1949991</v>
      </c>
      <c r="J490" s="2" t="s">
        <v>788</v>
      </c>
      <c r="K490" s="36">
        <f t="shared" si="7"/>
        <v>7799964</v>
      </c>
    </row>
    <row r="491" spans="1:11" x14ac:dyDescent="0.25">
      <c r="A491" s="34" t="s">
        <v>496</v>
      </c>
      <c r="B491" s="3">
        <v>45708</v>
      </c>
      <c r="C491" s="2" t="s">
        <v>769</v>
      </c>
      <c r="D491" s="6" t="str">
        <f>VLOOKUP(C491,Product_List!$A$2:$C$21,2,FALSE)</f>
        <v>Logitech MX Master</v>
      </c>
      <c r="E491" s="6" t="str">
        <f>VLOOKUP(C491,Product_List!$A$2:$C$21,3,FALSE)</f>
        <v>Accessories</v>
      </c>
      <c r="F491" s="2" t="s">
        <v>786</v>
      </c>
      <c r="G491" s="6" t="str">
        <f>INDEX(Salesperson_List!$B$2:$B$11,MATCH(Sales_Data!F491,Salesperson_List!$A$2:$A$11,0))</f>
        <v>Zahra Melati</v>
      </c>
      <c r="H491" s="2">
        <v>1</v>
      </c>
      <c r="I491" s="5">
        <v>6539523</v>
      </c>
      <c r="J491" s="2" t="s">
        <v>791</v>
      </c>
      <c r="K491" s="36">
        <f t="shared" si="7"/>
        <v>6539523</v>
      </c>
    </row>
    <row r="492" spans="1:11" x14ac:dyDescent="0.25">
      <c r="A492" s="34" t="s">
        <v>497</v>
      </c>
      <c r="B492" s="3">
        <v>45700</v>
      </c>
      <c r="C492" s="2" t="s">
        <v>765</v>
      </c>
      <c r="D492" s="6" t="str">
        <f>VLOOKUP(C492,Product_List!$A$2:$C$21,2,FALSE)</f>
        <v>HP Spectre x360 14</v>
      </c>
      <c r="E492" s="6" t="str">
        <f>VLOOKUP(C492,Product_List!$A$2:$C$21,3,FALSE)</f>
        <v>Laptop</v>
      </c>
      <c r="F492" s="2" t="s">
        <v>779</v>
      </c>
      <c r="G492" s="6" t="str">
        <f>INDEX(Salesperson_List!$B$2:$B$11,MATCH(Sales_Data!F492,Salesperson_List!$A$2:$A$11,0))</f>
        <v>Salsabila Putri</v>
      </c>
      <c r="H492" s="2">
        <v>3</v>
      </c>
      <c r="I492" s="5">
        <v>5853966</v>
      </c>
      <c r="J492" s="2" t="s">
        <v>791</v>
      </c>
      <c r="K492" s="36">
        <f t="shared" si="7"/>
        <v>17561898</v>
      </c>
    </row>
    <row r="493" spans="1:11" x14ac:dyDescent="0.25">
      <c r="A493" s="34" t="s">
        <v>498</v>
      </c>
      <c r="B493" s="3">
        <v>45669</v>
      </c>
      <c r="C493" s="2" t="s">
        <v>761</v>
      </c>
      <c r="D493" s="6" t="str">
        <f>VLOOKUP(C493,Product_List!$A$2:$C$21,2,FALSE)</f>
        <v>UGREEN HDMI Cable</v>
      </c>
      <c r="E493" s="6" t="str">
        <f>VLOOKUP(C493,Product_List!$A$2:$C$21,3,FALSE)</f>
        <v>Accessories</v>
      </c>
      <c r="F493" s="2" t="s">
        <v>777</v>
      </c>
      <c r="G493" s="6" t="str">
        <f>INDEX(Salesperson_List!$B$2:$B$11,MATCH(Sales_Data!F493,Salesperson_List!$A$2:$A$11,0))</f>
        <v>Rizky Aditya</v>
      </c>
      <c r="H493" s="2">
        <v>2</v>
      </c>
      <c r="I493" s="5">
        <v>7247741</v>
      </c>
      <c r="J493" s="2" t="s">
        <v>790</v>
      </c>
      <c r="K493" s="36">
        <f t="shared" si="7"/>
        <v>14495482</v>
      </c>
    </row>
    <row r="494" spans="1:11" x14ac:dyDescent="0.25">
      <c r="A494" s="34" t="s">
        <v>499</v>
      </c>
      <c r="B494" s="3">
        <v>45724</v>
      </c>
      <c r="C494" s="2" t="s">
        <v>760</v>
      </c>
      <c r="D494" s="6" t="str">
        <f>VLOOKUP(C494,Product_List!$A$2:$C$21,2,FALSE)</f>
        <v>Anker PowerCore</v>
      </c>
      <c r="E494" s="6" t="str">
        <f>VLOOKUP(C494,Product_List!$A$2:$C$21,3,FALSE)</f>
        <v>Accessories</v>
      </c>
      <c r="F494" s="2" t="s">
        <v>779</v>
      </c>
      <c r="G494" s="6" t="str">
        <f>INDEX(Salesperson_List!$B$2:$B$11,MATCH(Sales_Data!F494,Salesperson_List!$A$2:$A$11,0))</f>
        <v>Salsabila Putri</v>
      </c>
      <c r="H494" s="2">
        <v>4</v>
      </c>
      <c r="I494" s="5">
        <v>5668554</v>
      </c>
      <c r="J494" s="2" t="s">
        <v>791</v>
      </c>
      <c r="K494" s="36">
        <f t="shared" si="7"/>
        <v>22674216</v>
      </c>
    </row>
    <row r="495" spans="1:11" x14ac:dyDescent="0.25">
      <c r="A495" s="34" t="s">
        <v>500</v>
      </c>
      <c r="B495" s="3">
        <v>45722</v>
      </c>
      <c r="C495" s="2" t="s">
        <v>769</v>
      </c>
      <c r="D495" s="6" t="str">
        <f>VLOOKUP(C495,Product_List!$A$2:$C$21,2,FALSE)</f>
        <v>Logitech MX Master</v>
      </c>
      <c r="E495" s="6" t="str">
        <f>VLOOKUP(C495,Product_List!$A$2:$C$21,3,FALSE)</f>
        <v>Accessories</v>
      </c>
      <c r="F495" s="2" t="s">
        <v>786</v>
      </c>
      <c r="G495" s="6" t="str">
        <f>INDEX(Salesperson_List!$B$2:$B$11,MATCH(Sales_Data!F495,Salesperson_List!$A$2:$A$11,0))</f>
        <v>Zahra Melati</v>
      </c>
      <c r="H495" s="2">
        <v>4</v>
      </c>
      <c r="I495" s="5">
        <v>924528</v>
      </c>
      <c r="J495" s="2" t="s">
        <v>791</v>
      </c>
      <c r="K495" s="36">
        <f t="shared" si="7"/>
        <v>3698112</v>
      </c>
    </row>
    <row r="496" spans="1:11" x14ac:dyDescent="0.25">
      <c r="A496" s="34" t="s">
        <v>501</v>
      </c>
      <c r="B496" s="3">
        <v>45690</v>
      </c>
      <c r="C496" s="2" t="s">
        <v>758</v>
      </c>
      <c r="D496" s="6" t="str">
        <f>VLOOKUP(C496,Product_List!$A$2:$C$21,2,FALSE)</f>
        <v>Asus ZenBook 14 OLED</v>
      </c>
      <c r="E496" s="6" t="str">
        <f>VLOOKUP(C496,Product_List!$A$2:$C$21,3,FALSE)</f>
        <v>Laptop</v>
      </c>
      <c r="F496" s="2" t="s">
        <v>786</v>
      </c>
      <c r="G496" s="6" t="str">
        <f>INDEX(Salesperson_List!$B$2:$B$11,MATCH(Sales_Data!F496,Salesperson_List!$A$2:$A$11,0))</f>
        <v>Zahra Melati</v>
      </c>
      <c r="H496" s="2">
        <v>1</v>
      </c>
      <c r="I496" s="5">
        <v>8490001</v>
      </c>
      <c r="J496" s="2" t="s">
        <v>788</v>
      </c>
      <c r="K496" s="36">
        <f t="shared" si="7"/>
        <v>8490001</v>
      </c>
    </row>
    <row r="497" spans="1:11" x14ac:dyDescent="0.25">
      <c r="A497" s="34" t="s">
        <v>502</v>
      </c>
      <c r="B497" s="3">
        <v>45697</v>
      </c>
      <c r="C497" s="2" t="s">
        <v>771</v>
      </c>
      <c r="D497" s="6" t="str">
        <f>VLOOKUP(C497,Product_List!$A$2:$C$21,2,FALSE)</f>
        <v>TP-Link Archer</v>
      </c>
      <c r="E497" s="6" t="str">
        <f>VLOOKUP(C497,Product_List!$A$2:$C$21,3,FALSE)</f>
        <v>Accessories</v>
      </c>
      <c r="F497" s="2" t="s">
        <v>785</v>
      </c>
      <c r="G497" s="6" t="str">
        <f>INDEX(Salesperson_List!$B$2:$B$11,MATCH(Sales_Data!F497,Salesperson_List!$A$2:$A$11,0))</f>
        <v>Aldrian Mahendra</v>
      </c>
      <c r="H497" s="2">
        <v>5</v>
      </c>
      <c r="I497" s="5">
        <v>9500789</v>
      </c>
      <c r="J497" s="2" t="s">
        <v>790</v>
      </c>
      <c r="K497" s="36">
        <f t="shared" si="7"/>
        <v>47503945</v>
      </c>
    </row>
    <row r="498" spans="1:11" x14ac:dyDescent="0.25">
      <c r="A498" s="34" t="s">
        <v>503</v>
      </c>
      <c r="B498" s="3">
        <v>45731</v>
      </c>
      <c r="C498" s="2" t="s">
        <v>769</v>
      </c>
      <c r="D498" s="6" t="str">
        <f>VLOOKUP(C498,Product_List!$A$2:$C$21,2,FALSE)</f>
        <v>Logitech MX Master</v>
      </c>
      <c r="E498" s="6" t="str">
        <f>VLOOKUP(C498,Product_List!$A$2:$C$21,3,FALSE)</f>
        <v>Accessories</v>
      </c>
      <c r="F498" s="2" t="s">
        <v>779</v>
      </c>
      <c r="G498" s="6" t="str">
        <f>INDEX(Salesperson_List!$B$2:$B$11,MATCH(Sales_Data!F498,Salesperson_List!$A$2:$A$11,0))</f>
        <v>Salsabila Putri</v>
      </c>
      <c r="H498" s="2">
        <v>2</v>
      </c>
      <c r="I498" s="5">
        <v>6950219</v>
      </c>
      <c r="J498" s="2" t="s">
        <v>791</v>
      </c>
      <c r="K498" s="36">
        <f t="shared" si="7"/>
        <v>13900438</v>
      </c>
    </row>
    <row r="499" spans="1:11" x14ac:dyDescent="0.25">
      <c r="A499" s="34" t="s">
        <v>504</v>
      </c>
      <c r="B499" s="3">
        <v>45700</v>
      </c>
      <c r="C499" s="2" t="s">
        <v>774</v>
      </c>
      <c r="D499" s="6" t="str">
        <f>VLOOKUP(C499,Product_List!$A$2:$C$21,2,FALSE)</f>
        <v>Realme C35</v>
      </c>
      <c r="E499" s="6" t="str">
        <f>VLOOKUP(C499,Product_List!$A$2:$C$21,3,FALSE)</f>
        <v>Smartphone</v>
      </c>
      <c r="F499" s="2" t="s">
        <v>778</v>
      </c>
      <c r="G499" s="6" t="str">
        <f>INDEX(Salesperson_List!$B$2:$B$11,MATCH(Sales_Data!F499,Salesperson_List!$A$2:$A$11,0))</f>
        <v>Raka Wijaya</v>
      </c>
      <c r="H499" s="2">
        <v>3</v>
      </c>
      <c r="I499" s="5">
        <v>2150824</v>
      </c>
      <c r="J499" s="2" t="s">
        <v>787</v>
      </c>
      <c r="K499" s="36">
        <f t="shared" si="7"/>
        <v>6452472</v>
      </c>
    </row>
    <row r="500" spans="1:11" x14ac:dyDescent="0.25">
      <c r="A500" s="34" t="s">
        <v>505</v>
      </c>
      <c r="B500" s="3">
        <v>45701</v>
      </c>
      <c r="C500" s="2" t="s">
        <v>765</v>
      </c>
      <c r="D500" s="6" t="str">
        <f>VLOOKUP(C500,Product_List!$A$2:$C$21,2,FALSE)</f>
        <v>HP Spectre x360 14</v>
      </c>
      <c r="E500" s="6" t="str">
        <f>VLOOKUP(C500,Product_List!$A$2:$C$21,3,FALSE)</f>
        <v>Laptop</v>
      </c>
      <c r="F500" s="2" t="s">
        <v>780</v>
      </c>
      <c r="G500" s="6" t="str">
        <f>INDEX(Salesperson_List!$B$2:$B$11,MATCH(Sales_Data!F500,Salesperson_List!$A$2:$A$11,0))</f>
        <v>Keisha Alverina</v>
      </c>
      <c r="H500" s="2">
        <v>4</v>
      </c>
      <c r="I500" s="5">
        <v>5765481</v>
      </c>
      <c r="J500" s="2" t="s">
        <v>789</v>
      </c>
      <c r="K500" s="36">
        <f t="shared" si="7"/>
        <v>23061924</v>
      </c>
    </row>
    <row r="501" spans="1:11" x14ac:dyDescent="0.25">
      <c r="A501" s="34" t="s">
        <v>506</v>
      </c>
      <c r="B501" s="3">
        <v>45686</v>
      </c>
      <c r="C501" s="2" t="s">
        <v>758</v>
      </c>
      <c r="D501" s="6" t="str">
        <f>VLOOKUP(C501,Product_List!$A$2:$C$21,2,FALSE)</f>
        <v>Asus ZenBook 14 OLED</v>
      </c>
      <c r="E501" s="6" t="str">
        <f>VLOOKUP(C501,Product_List!$A$2:$C$21,3,FALSE)</f>
        <v>Laptop</v>
      </c>
      <c r="F501" s="2" t="s">
        <v>784</v>
      </c>
      <c r="G501" s="6" t="str">
        <f>INDEX(Salesperson_List!$B$2:$B$11,MATCH(Sales_Data!F501,Salesperson_List!$A$2:$A$11,0))</f>
        <v>Nayla Arunika</v>
      </c>
      <c r="H501" s="2">
        <v>4</v>
      </c>
      <c r="I501" s="5">
        <v>7202692</v>
      </c>
      <c r="J501" s="2" t="s">
        <v>788</v>
      </c>
      <c r="K501" s="36">
        <f t="shared" si="7"/>
        <v>28810768</v>
      </c>
    </row>
    <row r="502" spans="1:11" x14ac:dyDescent="0.25">
      <c r="A502" s="34" t="s">
        <v>507</v>
      </c>
      <c r="B502" s="3">
        <v>45670</v>
      </c>
      <c r="C502" s="2" t="s">
        <v>773</v>
      </c>
      <c r="D502" s="6" t="str">
        <f>VLOOKUP(C502,Product_List!$A$2:$C$21,2,FALSE)</f>
        <v>iPad 10th Gen</v>
      </c>
      <c r="E502" s="6" t="str">
        <f>VLOOKUP(C502,Product_List!$A$2:$C$21,3,FALSE)</f>
        <v>Tablet</v>
      </c>
      <c r="F502" s="2" t="s">
        <v>786</v>
      </c>
      <c r="G502" s="6" t="str">
        <f>INDEX(Salesperson_List!$B$2:$B$11,MATCH(Sales_Data!F502,Salesperson_List!$A$2:$A$11,0))</f>
        <v>Zahra Melati</v>
      </c>
      <c r="H502" s="2">
        <v>2</v>
      </c>
      <c r="I502" s="5">
        <v>9027835</v>
      </c>
      <c r="J502" s="2" t="s">
        <v>791</v>
      </c>
      <c r="K502" s="36">
        <f t="shared" si="7"/>
        <v>18055670</v>
      </c>
    </row>
    <row r="503" spans="1:11" x14ac:dyDescent="0.25">
      <c r="A503" s="34" t="s">
        <v>508</v>
      </c>
      <c r="B503" s="3">
        <v>45669</v>
      </c>
      <c r="C503" s="2" t="s">
        <v>768</v>
      </c>
      <c r="D503" s="6" t="str">
        <f>VLOOKUP(C503,Product_List!$A$2:$C$21,2,FALSE)</f>
        <v>Baseus Charger</v>
      </c>
      <c r="E503" s="6" t="str">
        <f>VLOOKUP(C503,Product_List!$A$2:$C$21,3,FALSE)</f>
        <v>Accessories</v>
      </c>
      <c r="F503" s="2" t="s">
        <v>783</v>
      </c>
      <c r="G503" s="6" t="str">
        <f>INDEX(Salesperson_List!$B$2:$B$11,MATCH(Sales_Data!F503,Salesperson_List!$A$2:$A$11,0))</f>
        <v>Damar Pratama</v>
      </c>
      <c r="H503" s="2">
        <v>5</v>
      </c>
      <c r="I503" s="5">
        <v>2273055</v>
      </c>
      <c r="J503" s="2" t="s">
        <v>787</v>
      </c>
      <c r="K503" s="36">
        <f t="shared" si="7"/>
        <v>11365275</v>
      </c>
    </row>
    <row r="504" spans="1:11" x14ac:dyDescent="0.25">
      <c r="A504" s="34" t="s">
        <v>509</v>
      </c>
      <c r="B504" s="3">
        <v>45703</v>
      </c>
      <c r="C504" s="2" t="s">
        <v>771</v>
      </c>
      <c r="D504" s="6" t="str">
        <f>VLOOKUP(C504,Product_List!$A$2:$C$21,2,FALSE)</f>
        <v>TP-Link Archer</v>
      </c>
      <c r="E504" s="6" t="str">
        <f>VLOOKUP(C504,Product_List!$A$2:$C$21,3,FALSE)</f>
        <v>Accessories</v>
      </c>
      <c r="F504" s="2" t="s">
        <v>780</v>
      </c>
      <c r="G504" s="6" t="str">
        <f>INDEX(Salesperson_List!$B$2:$B$11,MATCH(Sales_Data!F504,Salesperson_List!$A$2:$A$11,0))</f>
        <v>Keisha Alverina</v>
      </c>
      <c r="H504" s="2">
        <v>4</v>
      </c>
      <c r="I504" s="5">
        <v>5692859</v>
      </c>
      <c r="J504" s="2" t="s">
        <v>791</v>
      </c>
      <c r="K504" s="36">
        <f t="shared" si="7"/>
        <v>22771436</v>
      </c>
    </row>
    <row r="505" spans="1:11" x14ac:dyDescent="0.25">
      <c r="A505" s="34" t="s">
        <v>510</v>
      </c>
      <c r="B505" s="3">
        <v>45659</v>
      </c>
      <c r="C505" s="2" t="s">
        <v>773</v>
      </c>
      <c r="D505" s="6" t="str">
        <f>VLOOKUP(C505,Product_List!$A$2:$C$21,2,FALSE)</f>
        <v>iPad 10th Gen</v>
      </c>
      <c r="E505" s="6" t="str">
        <f>VLOOKUP(C505,Product_List!$A$2:$C$21,3,FALSE)</f>
        <v>Tablet</v>
      </c>
      <c r="F505" s="2" t="s">
        <v>782</v>
      </c>
      <c r="G505" s="6" t="str">
        <f>INDEX(Salesperson_List!$B$2:$B$11,MATCH(Sales_Data!F505,Salesperson_List!$A$2:$A$11,0))</f>
        <v>Farhan Iskandar</v>
      </c>
      <c r="H505" s="2">
        <v>2</v>
      </c>
      <c r="I505" s="5">
        <v>9580745</v>
      </c>
      <c r="J505" s="2" t="s">
        <v>791</v>
      </c>
      <c r="K505" s="36">
        <f t="shared" si="7"/>
        <v>19161490</v>
      </c>
    </row>
    <row r="506" spans="1:11" x14ac:dyDescent="0.25">
      <c r="A506" s="34" t="s">
        <v>511</v>
      </c>
      <c r="B506" s="3">
        <v>45692</v>
      </c>
      <c r="C506" s="2" t="s">
        <v>761</v>
      </c>
      <c r="D506" s="6" t="str">
        <f>VLOOKUP(C506,Product_List!$A$2:$C$21,2,FALSE)</f>
        <v>UGREEN HDMI Cable</v>
      </c>
      <c r="E506" s="6" t="str">
        <f>VLOOKUP(C506,Product_List!$A$2:$C$21,3,FALSE)</f>
        <v>Accessories</v>
      </c>
      <c r="F506" s="2" t="s">
        <v>779</v>
      </c>
      <c r="G506" s="6" t="str">
        <f>INDEX(Salesperson_List!$B$2:$B$11,MATCH(Sales_Data!F506,Salesperson_List!$A$2:$A$11,0))</f>
        <v>Salsabila Putri</v>
      </c>
      <c r="H506" s="2">
        <v>1</v>
      </c>
      <c r="I506" s="5">
        <v>781854</v>
      </c>
      <c r="J506" s="2" t="s">
        <v>790</v>
      </c>
      <c r="K506" s="36">
        <f t="shared" si="7"/>
        <v>781854</v>
      </c>
    </row>
    <row r="507" spans="1:11" x14ac:dyDescent="0.25">
      <c r="A507" s="34" t="s">
        <v>512</v>
      </c>
      <c r="B507" s="3">
        <v>45744</v>
      </c>
      <c r="C507" s="2" t="s">
        <v>764</v>
      </c>
      <c r="D507" s="6" t="str">
        <f>VLOOKUP(C507,Product_List!$A$2:$C$21,2,FALSE)</f>
        <v>Samsung Galaxy Buds</v>
      </c>
      <c r="E507" s="6" t="str">
        <f>VLOOKUP(C507,Product_List!$A$2:$C$21,3,FALSE)</f>
        <v>Accessories</v>
      </c>
      <c r="F507" s="2" t="s">
        <v>777</v>
      </c>
      <c r="G507" s="6" t="str">
        <f>INDEX(Salesperson_List!$B$2:$B$11,MATCH(Sales_Data!F507,Salesperson_List!$A$2:$A$11,0))</f>
        <v>Rizky Aditya</v>
      </c>
      <c r="H507" s="2">
        <v>5</v>
      </c>
      <c r="I507" s="5">
        <v>7162314</v>
      </c>
      <c r="J507" s="2" t="s">
        <v>790</v>
      </c>
      <c r="K507" s="36">
        <f t="shared" si="7"/>
        <v>35811570</v>
      </c>
    </row>
    <row r="508" spans="1:11" x14ac:dyDescent="0.25">
      <c r="A508" s="34" t="s">
        <v>513</v>
      </c>
      <c r="B508" s="3">
        <v>45738</v>
      </c>
      <c r="C508" s="2" t="s">
        <v>765</v>
      </c>
      <c r="D508" s="6" t="str">
        <f>VLOOKUP(C508,Product_List!$A$2:$C$21,2,FALSE)</f>
        <v>HP Spectre x360 14</v>
      </c>
      <c r="E508" s="6" t="str">
        <f>VLOOKUP(C508,Product_List!$A$2:$C$21,3,FALSE)</f>
        <v>Laptop</v>
      </c>
      <c r="F508" s="2" t="s">
        <v>784</v>
      </c>
      <c r="G508" s="6" t="str">
        <f>INDEX(Salesperson_List!$B$2:$B$11,MATCH(Sales_Data!F508,Salesperson_List!$A$2:$A$11,0))</f>
        <v>Nayla Arunika</v>
      </c>
      <c r="H508" s="2">
        <v>3</v>
      </c>
      <c r="I508" s="5">
        <v>6330395</v>
      </c>
      <c r="J508" s="2" t="s">
        <v>790</v>
      </c>
      <c r="K508" s="36">
        <f t="shared" si="7"/>
        <v>18991185</v>
      </c>
    </row>
    <row r="509" spans="1:11" x14ac:dyDescent="0.25">
      <c r="A509" s="34" t="s">
        <v>514</v>
      </c>
      <c r="B509" s="3">
        <v>45747</v>
      </c>
      <c r="C509" s="2" t="s">
        <v>766</v>
      </c>
      <c r="D509" s="6" t="str">
        <f>VLOOKUP(C509,Product_List!$A$2:$C$21,2,FALSE)</f>
        <v>Oppo A57</v>
      </c>
      <c r="E509" s="6" t="str">
        <f>VLOOKUP(C509,Product_List!$A$2:$C$21,3,FALSE)</f>
        <v>Smartphone</v>
      </c>
      <c r="F509" s="2" t="s">
        <v>783</v>
      </c>
      <c r="G509" s="6" t="str">
        <f>INDEX(Salesperson_List!$B$2:$B$11,MATCH(Sales_Data!F509,Salesperson_List!$A$2:$A$11,0))</f>
        <v>Damar Pratama</v>
      </c>
      <c r="H509" s="2">
        <v>4</v>
      </c>
      <c r="I509" s="5">
        <v>9548935</v>
      </c>
      <c r="J509" s="2" t="s">
        <v>787</v>
      </c>
      <c r="K509" s="36">
        <f t="shared" si="7"/>
        <v>38195740</v>
      </c>
    </row>
    <row r="510" spans="1:11" x14ac:dyDescent="0.25">
      <c r="A510" s="34" t="s">
        <v>515</v>
      </c>
      <c r="B510" s="3">
        <v>45665</v>
      </c>
      <c r="C510" s="2" t="s">
        <v>759</v>
      </c>
      <c r="D510" s="6" t="str">
        <f>VLOOKUP(C510,Product_List!$A$2:$C$21,2,FALSE)</f>
        <v>Acer Swift Go 14</v>
      </c>
      <c r="E510" s="6" t="str">
        <f>VLOOKUP(C510,Product_List!$A$2:$C$21,3,FALSE)</f>
        <v>Laptop</v>
      </c>
      <c r="F510" s="2" t="s">
        <v>780</v>
      </c>
      <c r="G510" s="6" t="str">
        <f>INDEX(Salesperson_List!$B$2:$B$11,MATCH(Sales_Data!F510,Salesperson_List!$A$2:$A$11,0))</f>
        <v>Keisha Alverina</v>
      </c>
      <c r="H510" s="2">
        <v>2</v>
      </c>
      <c r="I510" s="5">
        <v>2157153</v>
      </c>
      <c r="J510" s="2" t="s">
        <v>791</v>
      </c>
      <c r="K510" s="36">
        <f t="shared" si="7"/>
        <v>4314306</v>
      </c>
    </row>
    <row r="511" spans="1:11" x14ac:dyDescent="0.25">
      <c r="A511" s="34" t="s">
        <v>516</v>
      </c>
      <c r="B511" s="3">
        <v>45683</v>
      </c>
      <c r="C511" s="2" t="s">
        <v>767</v>
      </c>
      <c r="D511" s="6" t="str">
        <f>VLOOKUP(C511,Product_List!$A$2:$C$21,2,FALSE)</f>
        <v>Apple MacBook Air M4</v>
      </c>
      <c r="E511" s="6" t="str">
        <f>VLOOKUP(C511,Product_List!$A$2:$C$21,3,FALSE)</f>
        <v>Laptop</v>
      </c>
      <c r="F511" s="2" t="s">
        <v>779</v>
      </c>
      <c r="G511" s="6" t="str">
        <f>INDEX(Salesperson_List!$B$2:$B$11,MATCH(Sales_Data!F511,Salesperson_List!$A$2:$A$11,0))</f>
        <v>Salsabila Putri</v>
      </c>
      <c r="H511" s="2">
        <v>1</v>
      </c>
      <c r="I511" s="5">
        <v>7583610</v>
      </c>
      <c r="J511" s="2" t="s">
        <v>789</v>
      </c>
      <c r="K511" s="36">
        <f t="shared" si="7"/>
        <v>7583610</v>
      </c>
    </row>
    <row r="512" spans="1:11" x14ac:dyDescent="0.25">
      <c r="A512" s="34" t="s">
        <v>517</v>
      </c>
      <c r="B512" s="3">
        <v>45731</v>
      </c>
      <c r="C512" s="2" t="s">
        <v>772</v>
      </c>
      <c r="D512" s="6" t="str">
        <f>VLOOKUP(C512,Product_List!$A$2:$C$21,2,FALSE)</f>
        <v>iPhone 13</v>
      </c>
      <c r="E512" s="6" t="str">
        <f>VLOOKUP(C512,Product_List!$A$2:$C$21,3,FALSE)</f>
        <v>Smartphone</v>
      </c>
      <c r="F512" s="2" t="s">
        <v>785</v>
      </c>
      <c r="G512" s="6" t="str">
        <f>INDEX(Salesperson_List!$B$2:$B$11,MATCH(Sales_Data!F512,Salesperson_List!$A$2:$A$11,0))</f>
        <v>Aldrian Mahendra</v>
      </c>
      <c r="H512" s="2">
        <v>3</v>
      </c>
      <c r="I512" s="5">
        <v>8342680</v>
      </c>
      <c r="J512" s="2" t="s">
        <v>788</v>
      </c>
      <c r="K512" s="36">
        <f t="shared" si="7"/>
        <v>25028040</v>
      </c>
    </row>
    <row r="513" spans="1:11" x14ac:dyDescent="0.25">
      <c r="A513" s="34" t="s">
        <v>518</v>
      </c>
      <c r="B513" s="3">
        <v>45747</v>
      </c>
      <c r="C513" s="2" t="s">
        <v>767</v>
      </c>
      <c r="D513" s="6" t="str">
        <f>VLOOKUP(C513,Product_List!$A$2:$C$21,2,FALSE)</f>
        <v>Apple MacBook Air M4</v>
      </c>
      <c r="E513" s="6" t="str">
        <f>VLOOKUP(C513,Product_List!$A$2:$C$21,3,FALSE)</f>
        <v>Laptop</v>
      </c>
      <c r="F513" s="2" t="s">
        <v>782</v>
      </c>
      <c r="G513" s="6" t="str">
        <f>INDEX(Salesperson_List!$B$2:$B$11,MATCH(Sales_Data!F513,Salesperson_List!$A$2:$A$11,0))</f>
        <v>Farhan Iskandar</v>
      </c>
      <c r="H513" s="2">
        <v>2</v>
      </c>
      <c r="I513" s="5">
        <v>2306684</v>
      </c>
      <c r="J513" s="2" t="s">
        <v>790</v>
      </c>
      <c r="K513" s="36">
        <f t="shared" si="7"/>
        <v>4613368</v>
      </c>
    </row>
    <row r="514" spans="1:11" x14ac:dyDescent="0.25">
      <c r="A514" s="34" t="s">
        <v>519</v>
      </c>
      <c r="B514" s="3">
        <v>45691</v>
      </c>
      <c r="C514" s="2" t="s">
        <v>766</v>
      </c>
      <c r="D514" s="6" t="str">
        <f>VLOOKUP(C514,Product_List!$A$2:$C$21,2,FALSE)</f>
        <v>Oppo A57</v>
      </c>
      <c r="E514" s="6" t="str">
        <f>VLOOKUP(C514,Product_List!$A$2:$C$21,3,FALSE)</f>
        <v>Smartphone</v>
      </c>
      <c r="F514" s="2" t="s">
        <v>784</v>
      </c>
      <c r="G514" s="6" t="str">
        <f>INDEX(Salesperson_List!$B$2:$B$11,MATCH(Sales_Data!F514,Salesperson_List!$A$2:$A$11,0))</f>
        <v>Nayla Arunika</v>
      </c>
      <c r="H514" s="2">
        <v>2</v>
      </c>
      <c r="I514" s="5">
        <v>2309858</v>
      </c>
      <c r="J514" s="2" t="s">
        <v>790</v>
      </c>
      <c r="K514" s="36">
        <f t="shared" si="7"/>
        <v>4619716</v>
      </c>
    </row>
    <row r="515" spans="1:11" x14ac:dyDescent="0.25">
      <c r="A515" s="34" t="s">
        <v>520</v>
      </c>
      <c r="B515" s="3">
        <v>45664</v>
      </c>
      <c r="C515" s="2" t="s">
        <v>774</v>
      </c>
      <c r="D515" s="6" t="str">
        <f>VLOOKUP(C515,Product_List!$A$2:$C$21,2,FALSE)</f>
        <v>Realme C35</v>
      </c>
      <c r="E515" s="6" t="str">
        <f>VLOOKUP(C515,Product_List!$A$2:$C$21,3,FALSE)</f>
        <v>Smartphone</v>
      </c>
      <c r="F515" s="2" t="s">
        <v>778</v>
      </c>
      <c r="G515" s="6" t="str">
        <f>INDEX(Salesperson_List!$B$2:$B$11,MATCH(Sales_Data!F515,Salesperson_List!$A$2:$A$11,0))</f>
        <v>Raka Wijaya</v>
      </c>
      <c r="H515" s="2">
        <v>3</v>
      </c>
      <c r="I515" s="5">
        <v>979083</v>
      </c>
      <c r="J515" s="2" t="s">
        <v>791</v>
      </c>
      <c r="K515" s="36">
        <f t="shared" ref="K515:K578" si="8">H515*I515</f>
        <v>2937249</v>
      </c>
    </row>
    <row r="516" spans="1:11" x14ac:dyDescent="0.25">
      <c r="A516" s="34" t="s">
        <v>521</v>
      </c>
      <c r="B516" s="3">
        <v>45725</v>
      </c>
      <c r="C516" s="2" t="s">
        <v>766</v>
      </c>
      <c r="D516" s="6" t="str">
        <f>VLOOKUP(C516,Product_List!$A$2:$C$21,2,FALSE)</f>
        <v>Oppo A57</v>
      </c>
      <c r="E516" s="6" t="str">
        <f>VLOOKUP(C516,Product_List!$A$2:$C$21,3,FALSE)</f>
        <v>Smartphone</v>
      </c>
      <c r="F516" s="2" t="s">
        <v>785</v>
      </c>
      <c r="G516" s="6" t="str">
        <f>INDEX(Salesperson_List!$B$2:$B$11,MATCH(Sales_Data!F516,Salesperson_List!$A$2:$A$11,0))</f>
        <v>Aldrian Mahendra</v>
      </c>
      <c r="H516" s="2">
        <v>1</v>
      </c>
      <c r="I516" s="5">
        <v>2401740</v>
      </c>
      <c r="J516" s="2" t="s">
        <v>791</v>
      </c>
      <c r="K516" s="36">
        <f t="shared" si="8"/>
        <v>2401740</v>
      </c>
    </row>
    <row r="517" spans="1:11" x14ac:dyDescent="0.25">
      <c r="A517" s="34" t="s">
        <v>522</v>
      </c>
      <c r="B517" s="3">
        <v>45715</v>
      </c>
      <c r="C517" s="2" t="s">
        <v>772</v>
      </c>
      <c r="D517" s="6" t="str">
        <f>VLOOKUP(C517,Product_List!$A$2:$C$21,2,FALSE)</f>
        <v>iPhone 13</v>
      </c>
      <c r="E517" s="6" t="str">
        <f>VLOOKUP(C517,Product_List!$A$2:$C$21,3,FALSE)</f>
        <v>Smartphone</v>
      </c>
      <c r="F517" s="2" t="s">
        <v>783</v>
      </c>
      <c r="G517" s="6" t="str">
        <f>INDEX(Salesperson_List!$B$2:$B$11,MATCH(Sales_Data!F517,Salesperson_List!$A$2:$A$11,0))</f>
        <v>Damar Pratama</v>
      </c>
      <c r="H517" s="2">
        <v>1</v>
      </c>
      <c r="I517" s="5">
        <v>6148393</v>
      </c>
      <c r="J517" s="2" t="s">
        <v>787</v>
      </c>
      <c r="K517" s="36">
        <f t="shared" si="8"/>
        <v>6148393</v>
      </c>
    </row>
    <row r="518" spans="1:11" x14ac:dyDescent="0.25">
      <c r="A518" s="34" t="s">
        <v>523</v>
      </c>
      <c r="B518" s="3">
        <v>45732</v>
      </c>
      <c r="C518" s="2" t="s">
        <v>761</v>
      </c>
      <c r="D518" s="6" t="str">
        <f>VLOOKUP(C518,Product_List!$A$2:$C$21,2,FALSE)</f>
        <v>UGREEN HDMI Cable</v>
      </c>
      <c r="E518" s="6" t="str">
        <f>VLOOKUP(C518,Product_List!$A$2:$C$21,3,FALSE)</f>
        <v>Accessories</v>
      </c>
      <c r="F518" s="2" t="s">
        <v>784</v>
      </c>
      <c r="G518" s="6" t="str">
        <f>INDEX(Salesperson_List!$B$2:$B$11,MATCH(Sales_Data!F518,Salesperson_List!$A$2:$A$11,0))</f>
        <v>Nayla Arunika</v>
      </c>
      <c r="H518" s="2">
        <v>5</v>
      </c>
      <c r="I518" s="5">
        <v>6784725</v>
      </c>
      <c r="J518" s="2" t="s">
        <v>787</v>
      </c>
      <c r="K518" s="36">
        <f t="shared" si="8"/>
        <v>33923625</v>
      </c>
    </row>
    <row r="519" spans="1:11" x14ac:dyDescent="0.25">
      <c r="A519" s="34" t="s">
        <v>524</v>
      </c>
      <c r="B519" s="3">
        <v>45686</v>
      </c>
      <c r="C519" s="2" t="s">
        <v>768</v>
      </c>
      <c r="D519" s="6" t="str">
        <f>VLOOKUP(C519,Product_List!$A$2:$C$21,2,FALSE)</f>
        <v>Baseus Charger</v>
      </c>
      <c r="E519" s="6" t="str">
        <f>VLOOKUP(C519,Product_List!$A$2:$C$21,3,FALSE)</f>
        <v>Accessories</v>
      </c>
      <c r="F519" s="2" t="s">
        <v>785</v>
      </c>
      <c r="G519" s="6" t="str">
        <f>INDEX(Salesperson_List!$B$2:$B$11,MATCH(Sales_Data!F519,Salesperson_List!$A$2:$A$11,0))</f>
        <v>Aldrian Mahendra</v>
      </c>
      <c r="H519" s="2">
        <v>4</v>
      </c>
      <c r="I519" s="5">
        <v>8252950</v>
      </c>
      <c r="J519" s="2" t="s">
        <v>790</v>
      </c>
      <c r="K519" s="36">
        <f t="shared" si="8"/>
        <v>33011800</v>
      </c>
    </row>
    <row r="520" spans="1:11" x14ac:dyDescent="0.25">
      <c r="A520" s="34" t="s">
        <v>525</v>
      </c>
      <c r="B520" s="3">
        <v>45693</v>
      </c>
      <c r="C520" s="2" t="s">
        <v>774</v>
      </c>
      <c r="D520" s="6" t="str">
        <f>VLOOKUP(C520,Product_List!$A$2:$C$21,2,FALSE)</f>
        <v>Realme C35</v>
      </c>
      <c r="E520" s="6" t="str">
        <f>VLOOKUP(C520,Product_List!$A$2:$C$21,3,FALSE)</f>
        <v>Smartphone</v>
      </c>
      <c r="F520" s="2" t="s">
        <v>782</v>
      </c>
      <c r="G520" s="6" t="str">
        <f>INDEX(Salesperson_List!$B$2:$B$11,MATCH(Sales_Data!F520,Salesperson_List!$A$2:$A$11,0))</f>
        <v>Farhan Iskandar</v>
      </c>
      <c r="H520" s="2">
        <v>3</v>
      </c>
      <c r="I520" s="5">
        <v>7209914</v>
      </c>
      <c r="J520" s="2" t="s">
        <v>791</v>
      </c>
      <c r="K520" s="36">
        <f t="shared" si="8"/>
        <v>21629742</v>
      </c>
    </row>
    <row r="521" spans="1:11" x14ac:dyDescent="0.25">
      <c r="A521" s="34" t="s">
        <v>526</v>
      </c>
      <c r="B521" s="3">
        <v>45746</v>
      </c>
      <c r="C521" s="2" t="s">
        <v>775</v>
      </c>
      <c r="D521" s="6" t="str">
        <f>VLOOKUP(C521,Product_List!$A$2:$C$21,2,FALSE)</f>
        <v>Huawei MatePad</v>
      </c>
      <c r="E521" s="6" t="str">
        <f>VLOOKUP(C521,Product_List!$A$2:$C$21,3,FALSE)</f>
        <v>Tablet</v>
      </c>
      <c r="F521" s="2" t="s">
        <v>778</v>
      </c>
      <c r="G521" s="6" t="str">
        <f>INDEX(Salesperson_List!$B$2:$B$11,MATCH(Sales_Data!F521,Salesperson_List!$A$2:$A$11,0))</f>
        <v>Raka Wijaya</v>
      </c>
      <c r="H521" s="2">
        <v>3</v>
      </c>
      <c r="I521" s="5">
        <v>7895873</v>
      </c>
      <c r="J521" s="2" t="s">
        <v>789</v>
      </c>
      <c r="K521" s="36">
        <f t="shared" si="8"/>
        <v>23687619</v>
      </c>
    </row>
    <row r="522" spans="1:11" x14ac:dyDescent="0.25">
      <c r="A522" s="34" t="s">
        <v>527</v>
      </c>
      <c r="B522" s="3">
        <v>45678</v>
      </c>
      <c r="C522" s="2" t="s">
        <v>765</v>
      </c>
      <c r="D522" s="6" t="str">
        <f>VLOOKUP(C522,Product_List!$A$2:$C$21,2,FALSE)</f>
        <v>HP Spectre x360 14</v>
      </c>
      <c r="E522" s="6" t="str">
        <f>VLOOKUP(C522,Product_List!$A$2:$C$21,3,FALSE)</f>
        <v>Laptop</v>
      </c>
      <c r="F522" s="2" t="s">
        <v>785</v>
      </c>
      <c r="G522" s="6" t="str">
        <f>INDEX(Salesperson_List!$B$2:$B$11,MATCH(Sales_Data!F522,Salesperson_List!$A$2:$A$11,0))</f>
        <v>Aldrian Mahendra</v>
      </c>
      <c r="H522" s="2">
        <v>3</v>
      </c>
      <c r="I522" s="5">
        <v>5084946</v>
      </c>
      <c r="J522" s="2" t="s">
        <v>788</v>
      </c>
      <c r="K522" s="36">
        <f t="shared" si="8"/>
        <v>15254838</v>
      </c>
    </row>
    <row r="523" spans="1:11" x14ac:dyDescent="0.25">
      <c r="A523" s="34" t="s">
        <v>528</v>
      </c>
      <c r="B523" s="3">
        <v>45693</v>
      </c>
      <c r="C523" s="2" t="s">
        <v>763</v>
      </c>
      <c r="D523" s="6" t="str">
        <f>VLOOKUP(C523,Product_List!$A$2:$C$21,2,FALSE)</f>
        <v>Dell XPS 13 Plus</v>
      </c>
      <c r="E523" s="6" t="str">
        <f>VLOOKUP(C523,Product_List!$A$2:$C$21,3,FALSE)</f>
        <v>Laptop</v>
      </c>
      <c r="F523" s="2" t="s">
        <v>781</v>
      </c>
      <c r="G523" s="6" t="str">
        <f>INDEX(Salesperson_List!$B$2:$B$11,MATCH(Sales_Data!F523,Salesperson_List!$A$2:$A$11,0))</f>
        <v>Tasya Anindira</v>
      </c>
      <c r="H523" s="2">
        <v>1</v>
      </c>
      <c r="I523" s="5">
        <v>8843199</v>
      </c>
      <c r="J523" s="2" t="s">
        <v>791</v>
      </c>
      <c r="K523" s="36">
        <f t="shared" si="8"/>
        <v>8843199</v>
      </c>
    </row>
    <row r="524" spans="1:11" x14ac:dyDescent="0.25">
      <c r="A524" s="34" t="s">
        <v>529</v>
      </c>
      <c r="B524" s="3">
        <v>45667</v>
      </c>
      <c r="C524" s="2" t="s">
        <v>760</v>
      </c>
      <c r="D524" s="6" t="str">
        <f>VLOOKUP(C524,Product_List!$A$2:$C$21,2,FALSE)</f>
        <v>Anker PowerCore</v>
      </c>
      <c r="E524" s="6" t="str">
        <f>VLOOKUP(C524,Product_List!$A$2:$C$21,3,FALSE)</f>
        <v>Accessories</v>
      </c>
      <c r="F524" s="2" t="s">
        <v>778</v>
      </c>
      <c r="G524" s="6" t="str">
        <f>INDEX(Salesperson_List!$B$2:$B$11,MATCH(Sales_Data!F524,Salesperson_List!$A$2:$A$11,0))</f>
        <v>Raka Wijaya</v>
      </c>
      <c r="H524" s="2">
        <v>4</v>
      </c>
      <c r="I524" s="5">
        <v>4801400</v>
      </c>
      <c r="J524" s="2" t="s">
        <v>791</v>
      </c>
      <c r="K524" s="36">
        <f t="shared" si="8"/>
        <v>19205600</v>
      </c>
    </row>
    <row r="525" spans="1:11" x14ac:dyDescent="0.25">
      <c r="A525" s="34" t="s">
        <v>530</v>
      </c>
      <c r="B525" s="3">
        <v>45730</v>
      </c>
      <c r="C525" s="2" t="s">
        <v>759</v>
      </c>
      <c r="D525" s="6" t="str">
        <f>VLOOKUP(C525,Product_List!$A$2:$C$21,2,FALSE)</f>
        <v>Acer Swift Go 14</v>
      </c>
      <c r="E525" s="6" t="str">
        <f>VLOOKUP(C525,Product_List!$A$2:$C$21,3,FALSE)</f>
        <v>Laptop</v>
      </c>
      <c r="F525" s="2" t="s">
        <v>783</v>
      </c>
      <c r="G525" s="6" t="str">
        <f>INDEX(Salesperson_List!$B$2:$B$11,MATCH(Sales_Data!F525,Salesperson_List!$A$2:$A$11,0))</f>
        <v>Damar Pratama</v>
      </c>
      <c r="H525" s="2">
        <v>5</v>
      </c>
      <c r="I525" s="5">
        <v>5141094</v>
      </c>
      <c r="J525" s="2" t="s">
        <v>787</v>
      </c>
      <c r="K525" s="36">
        <f t="shared" si="8"/>
        <v>25705470</v>
      </c>
    </row>
    <row r="526" spans="1:11" x14ac:dyDescent="0.25">
      <c r="A526" s="34" t="s">
        <v>531</v>
      </c>
      <c r="B526" s="3">
        <v>45681</v>
      </c>
      <c r="C526" s="2" t="s">
        <v>772</v>
      </c>
      <c r="D526" s="6" t="str">
        <f>VLOOKUP(C526,Product_List!$A$2:$C$21,2,FALSE)</f>
        <v>iPhone 13</v>
      </c>
      <c r="E526" s="6" t="str">
        <f>VLOOKUP(C526,Product_List!$A$2:$C$21,3,FALSE)</f>
        <v>Smartphone</v>
      </c>
      <c r="F526" s="2" t="s">
        <v>782</v>
      </c>
      <c r="G526" s="6" t="str">
        <f>INDEX(Salesperson_List!$B$2:$B$11,MATCH(Sales_Data!F526,Salesperson_List!$A$2:$A$11,0))</f>
        <v>Farhan Iskandar</v>
      </c>
      <c r="H526" s="2">
        <v>2</v>
      </c>
      <c r="I526" s="5">
        <v>3207184</v>
      </c>
      <c r="J526" s="2" t="s">
        <v>788</v>
      </c>
      <c r="K526" s="36">
        <f t="shared" si="8"/>
        <v>6414368</v>
      </c>
    </row>
    <row r="527" spans="1:11" x14ac:dyDescent="0.25">
      <c r="A527" s="34" t="s">
        <v>532</v>
      </c>
      <c r="B527" s="3">
        <v>45721</v>
      </c>
      <c r="C527" s="2" t="s">
        <v>763</v>
      </c>
      <c r="D527" s="6" t="str">
        <f>VLOOKUP(C527,Product_List!$A$2:$C$21,2,FALSE)</f>
        <v>Dell XPS 13 Plus</v>
      </c>
      <c r="E527" s="6" t="str">
        <f>VLOOKUP(C527,Product_List!$A$2:$C$21,3,FALSE)</f>
        <v>Laptop</v>
      </c>
      <c r="F527" s="2" t="s">
        <v>779</v>
      </c>
      <c r="G527" s="6" t="str">
        <f>INDEX(Salesperson_List!$B$2:$B$11,MATCH(Sales_Data!F527,Salesperson_List!$A$2:$A$11,0))</f>
        <v>Salsabila Putri</v>
      </c>
      <c r="H527" s="2">
        <v>2</v>
      </c>
      <c r="I527" s="5">
        <v>8373491</v>
      </c>
      <c r="J527" s="2" t="s">
        <v>790</v>
      </c>
      <c r="K527" s="36">
        <f t="shared" si="8"/>
        <v>16746982</v>
      </c>
    </row>
    <row r="528" spans="1:11" x14ac:dyDescent="0.25">
      <c r="A528" s="34" t="s">
        <v>533</v>
      </c>
      <c r="B528" s="3">
        <v>45706</v>
      </c>
      <c r="C528" s="2" t="s">
        <v>770</v>
      </c>
      <c r="D528" s="6" t="str">
        <f>VLOOKUP(C528,Product_List!$A$2:$C$21,2,FALSE)</f>
        <v>Samsung A55</v>
      </c>
      <c r="E528" s="6" t="str">
        <f>VLOOKUP(C528,Product_List!$A$2:$C$21,3,FALSE)</f>
        <v>Smartphone</v>
      </c>
      <c r="F528" s="2" t="s">
        <v>777</v>
      </c>
      <c r="G528" s="6" t="str">
        <f>INDEX(Salesperson_List!$B$2:$B$11,MATCH(Sales_Data!F528,Salesperson_List!$A$2:$A$11,0))</f>
        <v>Rizky Aditya</v>
      </c>
      <c r="H528" s="2">
        <v>3</v>
      </c>
      <c r="I528" s="5">
        <v>4270771</v>
      </c>
      <c r="J528" s="2" t="s">
        <v>791</v>
      </c>
      <c r="K528" s="36">
        <f t="shared" si="8"/>
        <v>12812313</v>
      </c>
    </row>
    <row r="529" spans="1:11" x14ac:dyDescent="0.25">
      <c r="A529" s="34" t="s">
        <v>534</v>
      </c>
      <c r="B529" s="3">
        <v>45693</v>
      </c>
      <c r="C529" s="2" t="s">
        <v>767</v>
      </c>
      <c r="D529" s="6" t="str">
        <f>VLOOKUP(C529,Product_List!$A$2:$C$21,2,FALSE)</f>
        <v>Apple MacBook Air M4</v>
      </c>
      <c r="E529" s="6" t="str">
        <f>VLOOKUP(C529,Product_List!$A$2:$C$21,3,FALSE)</f>
        <v>Laptop</v>
      </c>
      <c r="F529" s="2" t="s">
        <v>777</v>
      </c>
      <c r="G529" s="6" t="str">
        <f>INDEX(Salesperson_List!$B$2:$B$11,MATCH(Sales_Data!F529,Salesperson_List!$A$2:$A$11,0))</f>
        <v>Rizky Aditya</v>
      </c>
      <c r="H529" s="2">
        <v>4</v>
      </c>
      <c r="I529" s="5">
        <v>2040724</v>
      </c>
      <c r="J529" s="2" t="s">
        <v>790</v>
      </c>
      <c r="K529" s="36">
        <f t="shared" si="8"/>
        <v>8162896</v>
      </c>
    </row>
    <row r="530" spans="1:11" x14ac:dyDescent="0.25">
      <c r="A530" s="34" t="s">
        <v>535</v>
      </c>
      <c r="B530" s="3">
        <v>45739</v>
      </c>
      <c r="C530" s="2" t="s">
        <v>775</v>
      </c>
      <c r="D530" s="6" t="str">
        <f>VLOOKUP(C530,Product_List!$A$2:$C$21,2,FALSE)</f>
        <v>Huawei MatePad</v>
      </c>
      <c r="E530" s="6" t="str">
        <f>VLOOKUP(C530,Product_List!$A$2:$C$21,3,FALSE)</f>
        <v>Tablet</v>
      </c>
      <c r="F530" s="2" t="s">
        <v>777</v>
      </c>
      <c r="G530" s="6" t="str">
        <f>INDEX(Salesperson_List!$B$2:$B$11,MATCH(Sales_Data!F530,Salesperson_List!$A$2:$A$11,0))</f>
        <v>Rizky Aditya</v>
      </c>
      <c r="H530" s="2">
        <v>1</v>
      </c>
      <c r="I530" s="5">
        <v>6375293</v>
      </c>
      <c r="J530" s="2" t="s">
        <v>791</v>
      </c>
      <c r="K530" s="36">
        <f t="shared" si="8"/>
        <v>6375293</v>
      </c>
    </row>
    <row r="531" spans="1:11" x14ac:dyDescent="0.25">
      <c r="A531" s="34" t="s">
        <v>536</v>
      </c>
      <c r="B531" s="3">
        <v>45681</v>
      </c>
      <c r="C531" s="2" t="s">
        <v>770</v>
      </c>
      <c r="D531" s="6" t="str">
        <f>VLOOKUP(C531,Product_List!$A$2:$C$21,2,FALSE)</f>
        <v>Samsung A55</v>
      </c>
      <c r="E531" s="6" t="str">
        <f>VLOOKUP(C531,Product_List!$A$2:$C$21,3,FALSE)</f>
        <v>Smartphone</v>
      </c>
      <c r="F531" s="2" t="s">
        <v>784</v>
      </c>
      <c r="G531" s="6" t="str">
        <f>INDEX(Salesperson_List!$B$2:$B$11,MATCH(Sales_Data!F531,Salesperson_List!$A$2:$A$11,0))</f>
        <v>Nayla Arunika</v>
      </c>
      <c r="H531" s="2">
        <v>4</v>
      </c>
      <c r="I531" s="5">
        <v>2465730</v>
      </c>
      <c r="J531" s="2" t="s">
        <v>790</v>
      </c>
      <c r="K531" s="36">
        <f t="shared" si="8"/>
        <v>9862920</v>
      </c>
    </row>
    <row r="532" spans="1:11" x14ac:dyDescent="0.25">
      <c r="A532" s="34" t="s">
        <v>537</v>
      </c>
      <c r="B532" s="3">
        <v>45680</v>
      </c>
      <c r="C532" s="2" t="s">
        <v>766</v>
      </c>
      <c r="D532" s="6" t="str">
        <f>VLOOKUP(C532,Product_List!$A$2:$C$21,2,FALSE)</f>
        <v>Oppo A57</v>
      </c>
      <c r="E532" s="6" t="str">
        <f>VLOOKUP(C532,Product_List!$A$2:$C$21,3,FALSE)</f>
        <v>Smartphone</v>
      </c>
      <c r="F532" s="2" t="s">
        <v>783</v>
      </c>
      <c r="G532" s="6" t="str">
        <f>INDEX(Salesperson_List!$B$2:$B$11,MATCH(Sales_Data!F532,Salesperson_List!$A$2:$A$11,0))</f>
        <v>Damar Pratama</v>
      </c>
      <c r="H532" s="2">
        <v>4</v>
      </c>
      <c r="I532" s="5">
        <v>7843728</v>
      </c>
      <c r="J532" s="2" t="s">
        <v>788</v>
      </c>
      <c r="K532" s="36">
        <f t="shared" si="8"/>
        <v>31374912</v>
      </c>
    </row>
    <row r="533" spans="1:11" x14ac:dyDescent="0.25">
      <c r="A533" s="34" t="s">
        <v>538</v>
      </c>
      <c r="B533" s="3">
        <v>45719</v>
      </c>
      <c r="C533" s="2" t="s">
        <v>761</v>
      </c>
      <c r="D533" s="6" t="str">
        <f>VLOOKUP(C533,Product_List!$A$2:$C$21,2,FALSE)</f>
        <v>UGREEN HDMI Cable</v>
      </c>
      <c r="E533" s="6" t="str">
        <f>VLOOKUP(C533,Product_List!$A$2:$C$21,3,FALSE)</f>
        <v>Accessories</v>
      </c>
      <c r="F533" s="2" t="s">
        <v>782</v>
      </c>
      <c r="G533" s="6" t="str">
        <f>INDEX(Salesperson_List!$B$2:$B$11,MATCH(Sales_Data!F533,Salesperson_List!$A$2:$A$11,0))</f>
        <v>Farhan Iskandar</v>
      </c>
      <c r="H533" s="2">
        <v>1</v>
      </c>
      <c r="I533" s="5">
        <v>9564281</v>
      </c>
      <c r="J533" s="2" t="s">
        <v>787</v>
      </c>
      <c r="K533" s="36">
        <f t="shared" si="8"/>
        <v>9564281</v>
      </c>
    </row>
    <row r="534" spans="1:11" x14ac:dyDescent="0.25">
      <c r="A534" s="34" t="s">
        <v>539</v>
      </c>
      <c r="B534" s="3">
        <v>45694</v>
      </c>
      <c r="C534" s="2" t="s">
        <v>773</v>
      </c>
      <c r="D534" s="6" t="str">
        <f>VLOOKUP(C534,Product_List!$A$2:$C$21,2,FALSE)</f>
        <v>iPad 10th Gen</v>
      </c>
      <c r="E534" s="6" t="str">
        <f>VLOOKUP(C534,Product_List!$A$2:$C$21,3,FALSE)</f>
        <v>Tablet</v>
      </c>
      <c r="F534" s="2" t="s">
        <v>778</v>
      </c>
      <c r="G534" s="6" t="str">
        <f>INDEX(Salesperson_List!$B$2:$B$11,MATCH(Sales_Data!F534,Salesperson_List!$A$2:$A$11,0))</f>
        <v>Raka Wijaya</v>
      </c>
      <c r="H534" s="2">
        <v>3</v>
      </c>
      <c r="I534" s="5">
        <v>7597037</v>
      </c>
      <c r="J534" s="2" t="s">
        <v>788</v>
      </c>
      <c r="K534" s="36">
        <f t="shared" si="8"/>
        <v>22791111</v>
      </c>
    </row>
    <row r="535" spans="1:11" x14ac:dyDescent="0.25">
      <c r="A535" s="34" t="s">
        <v>540</v>
      </c>
      <c r="B535" s="3">
        <v>45669</v>
      </c>
      <c r="C535" s="2" t="s">
        <v>766</v>
      </c>
      <c r="D535" s="6" t="str">
        <f>VLOOKUP(C535,Product_List!$A$2:$C$21,2,FALSE)</f>
        <v>Oppo A57</v>
      </c>
      <c r="E535" s="6" t="str">
        <f>VLOOKUP(C535,Product_List!$A$2:$C$21,3,FALSE)</f>
        <v>Smartphone</v>
      </c>
      <c r="F535" s="2" t="s">
        <v>784</v>
      </c>
      <c r="G535" s="6" t="str">
        <f>INDEX(Salesperson_List!$B$2:$B$11,MATCH(Sales_Data!F535,Salesperson_List!$A$2:$A$11,0))</f>
        <v>Nayla Arunika</v>
      </c>
      <c r="H535" s="2">
        <v>4</v>
      </c>
      <c r="I535" s="5">
        <v>4562224</v>
      </c>
      <c r="J535" s="2" t="s">
        <v>789</v>
      </c>
      <c r="K535" s="36">
        <f t="shared" si="8"/>
        <v>18248896</v>
      </c>
    </row>
    <row r="536" spans="1:11" x14ac:dyDescent="0.25">
      <c r="A536" s="34" t="s">
        <v>541</v>
      </c>
      <c r="B536" s="3">
        <v>45712</v>
      </c>
      <c r="C536" s="2" t="s">
        <v>765</v>
      </c>
      <c r="D536" s="6" t="str">
        <f>VLOOKUP(C536,Product_List!$A$2:$C$21,2,FALSE)</f>
        <v>HP Spectre x360 14</v>
      </c>
      <c r="E536" s="6" t="str">
        <f>VLOOKUP(C536,Product_List!$A$2:$C$21,3,FALSE)</f>
        <v>Laptop</v>
      </c>
      <c r="F536" s="2" t="s">
        <v>783</v>
      </c>
      <c r="G536" s="6" t="str">
        <f>INDEX(Salesperson_List!$B$2:$B$11,MATCH(Sales_Data!F536,Salesperson_List!$A$2:$A$11,0))</f>
        <v>Damar Pratama</v>
      </c>
      <c r="H536" s="2">
        <v>2</v>
      </c>
      <c r="I536" s="5">
        <v>1594316</v>
      </c>
      <c r="J536" s="2" t="s">
        <v>787</v>
      </c>
      <c r="K536" s="36">
        <f t="shared" si="8"/>
        <v>3188632</v>
      </c>
    </row>
    <row r="537" spans="1:11" x14ac:dyDescent="0.25">
      <c r="A537" s="34" t="s">
        <v>542</v>
      </c>
      <c r="B537" s="3">
        <v>45670</v>
      </c>
      <c r="C537" s="2" t="s">
        <v>776</v>
      </c>
      <c r="D537" s="6" t="str">
        <f>VLOOKUP(C537,Product_List!$A$2:$C$21,2,FALSE)</f>
        <v>Lenovo Legion Pro 7i (Gen 9)</v>
      </c>
      <c r="E537" s="6" t="str">
        <f>VLOOKUP(C537,Product_List!$A$2:$C$21,3,FALSE)</f>
        <v>Laptop</v>
      </c>
      <c r="F537" s="2" t="s">
        <v>779</v>
      </c>
      <c r="G537" s="6" t="str">
        <f>INDEX(Salesperson_List!$B$2:$B$11,MATCH(Sales_Data!F537,Salesperson_List!$A$2:$A$11,0))</f>
        <v>Salsabila Putri</v>
      </c>
      <c r="H537" s="2">
        <v>1</v>
      </c>
      <c r="I537" s="5">
        <v>4800915</v>
      </c>
      <c r="J537" s="2" t="s">
        <v>788</v>
      </c>
      <c r="K537" s="36">
        <f t="shared" si="8"/>
        <v>4800915</v>
      </c>
    </row>
    <row r="538" spans="1:11" x14ac:dyDescent="0.25">
      <c r="A538" s="34" t="s">
        <v>543</v>
      </c>
      <c r="B538" s="3">
        <v>45680</v>
      </c>
      <c r="C538" s="2" t="s">
        <v>765</v>
      </c>
      <c r="D538" s="6" t="str">
        <f>VLOOKUP(C538,Product_List!$A$2:$C$21,2,FALSE)</f>
        <v>HP Spectre x360 14</v>
      </c>
      <c r="E538" s="6" t="str">
        <f>VLOOKUP(C538,Product_List!$A$2:$C$21,3,FALSE)</f>
        <v>Laptop</v>
      </c>
      <c r="F538" s="2" t="s">
        <v>781</v>
      </c>
      <c r="G538" s="6" t="str">
        <f>INDEX(Salesperson_List!$B$2:$B$11,MATCH(Sales_Data!F538,Salesperson_List!$A$2:$A$11,0))</f>
        <v>Tasya Anindira</v>
      </c>
      <c r="H538" s="2">
        <v>5</v>
      </c>
      <c r="I538" s="5">
        <v>7260403</v>
      </c>
      <c r="J538" s="2" t="s">
        <v>789</v>
      </c>
      <c r="K538" s="36">
        <f t="shared" si="8"/>
        <v>36302015</v>
      </c>
    </row>
    <row r="539" spans="1:11" x14ac:dyDescent="0.25">
      <c r="A539" s="34" t="s">
        <v>544</v>
      </c>
      <c r="B539" s="3">
        <v>45746</v>
      </c>
      <c r="C539" s="2" t="s">
        <v>776</v>
      </c>
      <c r="D539" s="6" t="str">
        <f>VLOOKUP(C539,Product_List!$A$2:$C$21,2,FALSE)</f>
        <v>Lenovo Legion Pro 7i (Gen 9)</v>
      </c>
      <c r="E539" s="6" t="str">
        <f>VLOOKUP(C539,Product_List!$A$2:$C$21,3,FALSE)</f>
        <v>Laptop</v>
      </c>
      <c r="F539" s="2" t="s">
        <v>782</v>
      </c>
      <c r="G539" s="6" t="str">
        <f>INDEX(Salesperson_List!$B$2:$B$11,MATCH(Sales_Data!F539,Salesperson_List!$A$2:$A$11,0))</f>
        <v>Farhan Iskandar</v>
      </c>
      <c r="H539" s="2">
        <v>3</v>
      </c>
      <c r="I539" s="5">
        <v>7120241</v>
      </c>
      <c r="J539" s="2" t="s">
        <v>791</v>
      </c>
      <c r="K539" s="36">
        <f t="shared" si="8"/>
        <v>21360723</v>
      </c>
    </row>
    <row r="540" spans="1:11" x14ac:dyDescent="0.25">
      <c r="A540" s="34" t="s">
        <v>545</v>
      </c>
      <c r="B540" s="3">
        <v>45687</v>
      </c>
      <c r="C540" s="2" t="s">
        <v>776</v>
      </c>
      <c r="D540" s="6" t="str">
        <f>VLOOKUP(C540,Product_List!$A$2:$C$21,2,FALSE)</f>
        <v>Lenovo Legion Pro 7i (Gen 9)</v>
      </c>
      <c r="E540" s="6" t="str">
        <f>VLOOKUP(C540,Product_List!$A$2:$C$21,3,FALSE)</f>
        <v>Laptop</v>
      </c>
      <c r="F540" s="2" t="s">
        <v>777</v>
      </c>
      <c r="G540" s="6" t="str">
        <f>INDEX(Salesperson_List!$B$2:$B$11,MATCH(Sales_Data!F540,Salesperson_List!$A$2:$A$11,0))</f>
        <v>Rizky Aditya</v>
      </c>
      <c r="H540" s="2">
        <v>1</v>
      </c>
      <c r="I540" s="5">
        <v>2136675</v>
      </c>
      <c r="J540" s="2" t="s">
        <v>791</v>
      </c>
      <c r="K540" s="36">
        <f t="shared" si="8"/>
        <v>2136675</v>
      </c>
    </row>
    <row r="541" spans="1:11" x14ac:dyDescent="0.25">
      <c r="A541" s="34" t="s">
        <v>546</v>
      </c>
      <c r="B541" s="3">
        <v>45674</v>
      </c>
      <c r="C541" s="2" t="s">
        <v>774</v>
      </c>
      <c r="D541" s="6" t="str">
        <f>VLOOKUP(C541,Product_List!$A$2:$C$21,2,FALSE)</f>
        <v>Realme C35</v>
      </c>
      <c r="E541" s="6" t="str">
        <f>VLOOKUP(C541,Product_List!$A$2:$C$21,3,FALSE)</f>
        <v>Smartphone</v>
      </c>
      <c r="F541" s="2" t="s">
        <v>785</v>
      </c>
      <c r="G541" s="6" t="str">
        <f>INDEX(Salesperson_List!$B$2:$B$11,MATCH(Sales_Data!F541,Salesperson_List!$A$2:$A$11,0))</f>
        <v>Aldrian Mahendra</v>
      </c>
      <c r="H541" s="2">
        <v>5</v>
      </c>
      <c r="I541" s="5">
        <v>9595281</v>
      </c>
      <c r="J541" s="2" t="s">
        <v>790</v>
      </c>
      <c r="K541" s="36">
        <f t="shared" si="8"/>
        <v>47976405</v>
      </c>
    </row>
    <row r="542" spans="1:11" x14ac:dyDescent="0.25">
      <c r="A542" s="34" t="s">
        <v>547</v>
      </c>
      <c r="B542" s="3">
        <v>45719</v>
      </c>
      <c r="C542" s="2" t="s">
        <v>761</v>
      </c>
      <c r="D542" s="6" t="str">
        <f>VLOOKUP(C542,Product_List!$A$2:$C$21,2,FALSE)</f>
        <v>UGREEN HDMI Cable</v>
      </c>
      <c r="E542" s="6" t="str">
        <f>VLOOKUP(C542,Product_List!$A$2:$C$21,3,FALSE)</f>
        <v>Accessories</v>
      </c>
      <c r="F542" s="2" t="s">
        <v>782</v>
      </c>
      <c r="G542" s="6" t="str">
        <f>INDEX(Salesperson_List!$B$2:$B$11,MATCH(Sales_Data!F542,Salesperson_List!$A$2:$A$11,0))</f>
        <v>Farhan Iskandar</v>
      </c>
      <c r="H542" s="2">
        <v>5</v>
      </c>
      <c r="I542" s="5">
        <v>1301849</v>
      </c>
      <c r="J542" s="2" t="s">
        <v>787</v>
      </c>
      <c r="K542" s="36">
        <f t="shared" si="8"/>
        <v>6509245</v>
      </c>
    </row>
    <row r="543" spans="1:11" x14ac:dyDescent="0.25">
      <c r="A543" s="34" t="s">
        <v>548</v>
      </c>
      <c r="B543" s="3">
        <v>45741</v>
      </c>
      <c r="C543" s="2" t="s">
        <v>759</v>
      </c>
      <c r="D543" s="6" t="str">
        <f>VLOOKUP(C543,Product_List!$A$2:$C$21,2,FALSE)</f>
        <v>Acer Swift Go 14</v>
      </c>
      <c r="E543" s="6" t="str">
        <f>VLOOKUP(C543,Product_List!$A$2:$C$21,3,FALSE)</f>
        <v>Laptop</v>
      </c>
      <c r="F543" s="2" t="s">
        <v>786</v>
      </c>
      <c r="G543" s="6" t="str">
        <f>INDEX(Salesperson_List!$B$2:$B$11,MATCH(Sales_Data!F543,Salesperson_List!$A$2:$A$11,0))</f>
        <v>Zahra Melati</v>
      </c>
      <c r="H543" s="2">
        <v>4</v>
      </c>
      <c r="I543" s="5">
        <v>1661068</v>
      </c>
      <c r="J543" s="2" t="s">
        <v>791</v>
      </c>
      <c r="K543" s="36">
        <f t="shared" si="8"/>
        <v>6644272</v>
      </c>
    </row>
    <row r="544" spans="1:11" x14ac:dyDescent="0.25">
      <c r="A544" s="34" t="s">
        <v>549</v>
      </c>
      <c r="B544" s="3">
        <v>45746</v>
      </c>
      <c r="C544" s="2" t="s">
        <v>766</v>
      </c>
      <c r="D544" s="6" t="str">
        <f>VLOOKUP(C544,Product_List!$A$2:$C$21,2,FALSE)</f>
        <v>Oppo A57</v>
      </c>
      <c r="E544" s="6" t="str">
        <f>VLOOKUP(C544,Product_List!$A$2:$C$21,3,FALSE)</f>
        <v>Smartphone</v>
      </c>
      <c r="F544" s="2" t="s">
        <v>783</v>
      </c>
      <c r="G544" s="6" t="str">
        <f>INDEX(Salesperson_List!$B$2:$B$11,MATCH(Sales_Data!F544,Salesperson_List!$A$2:$A$11,0))</f>
        <v>Damar Pratama</v>
      </c>
      <c r="H544" s="2">
        <v>4</v>
      </c>
      <c r="I544" s="5">
        <v>7870131</v>
      </c>
      <c r="J544" s="2" t="s">
        <v>787</v>
      </c>
      <c r="K544" s="36">
        <f t="shared" si="8"/>
        <v>31480524</v>
      </c>
    </row>
    <row r="545" spans="1:11" x14ac:dyDescent="0.25">
      <c r="A545" s="34" t="s">
        <v>550</v>
      </c>
      <c r="B545" s="3">
        <v>45743</v>
      </c>
      <c r="C545" s="2" t="s">
        <v>774</v>
      </c>
      <c r="D545" s="6" t="str">
        <f>VLOOKUP(C545,Product_List!$A$2:$C$21,2,FALSE)</f>
        <v>Realme C35</v>
      </c>
      <c r="E545" s="6" t="str">
        <f>VLOOKUP(C545,Product_List!$A$2:$C$21,3,FALSE)</f>
        <v>Smartphone</v>
      </c>
      <c r="F545" s="2" t="s">
        <v>780</v>
      </c>
      <c r="G545" s="6" t="str">
        <f>INDEX(Salesperson_List!$B$2:$B$11,MATCH(Sales_Data!F545,Salesperson_List!$A$2:$A$11,0))</f>
        <v>Keisha Alverina</v>
      </c>
      <c r="H545" s="2">
        <v>4</v>
      </c>
      <c r="I545" s="5">
        <v>1535891</v>
      </c>
      <c r="J545" s="2" t="s">
        <v>791</v>
      </c>
      <c r="K545" s="36">
        <f t="shared" si="8"/>
        <v>6143564</v>
      </c>
    </row>
    <row r="546" spans="1:11" x14ac:dyDescent="0.25">
      <c r="A546" s="34" t="s">
        <v>551</v>
      </c>
      <c r="B546" s="3">
        <v>45670</v>
      </c>
      <c r="C546" s="2" t="s">
        <v>771</v>
      </c>
      <c r="D546" s="6" t="str">
        <f>VLOOKUP(C546,Product_List!$A$2:$C$21,2,FALSE)</f>
        <v>TP-Link Archer</v>
      </c>
      <c r="E546" s="6" t="str">
        <f>VLOOKUP(C546,Product_List!$A$2:$C$21,3,FALSE)</f>
        <v>Accessories</v>
      </c>
      <c r="F546" s="2" t="s">
        <v>779</v>
      </c>
      <c r="G546" s="6" t="str">
        <f>INDEX(Salesperson_List!$B$2:$B$11,MATCH(Sales_Data!F546,Salesperson_List!$A$2:$A$11,0))</f>
        <v>Salsabila Putri</v>
      </c>
      <c r="H546" s="2">
        <v>1</v>
      </c>
      <c r="I546" s="5">
        <v>1253494</v>
      </c>
      <c r="J546" s="2" t="s">
        <v>790</v>
      </c>
      <c r="K546" s="36">
        <f t="shared" si="8"/>
        <v>1253494</v>
      </c>
    </row>
    <row r="547" spans="1:11" x14ac:dyDescent="0.25">
      <c r="A547" s="34" t="s">
        <v>552</v>
      </c>
      <c r="B547" s="3">
        <v>45716</v>
      </c>
      <c r="C547" s="2" t="s">
        <v>768</v>
      </c>
      <c r="D547" s="6" t="str">
        <f>VLOOKUP(C547,Product_List!$A$2:$C$21,2,FALSE)</f>
        <v>Baseus Charger</v>
      </c>
      <c r="E547" s="6" t="str">
        <f>VLOOKUP(C547,Product_List!$A$2:$C$21,3,FALSE)</f>
        <v>Accessories</v>
      </c>
      <c r="F547" s="2" t="s">
        <v>781</v>
      </c>
      <c r="G547" s="6" t="str">
        <f>INDEX(Salesperson_List!$B$2:$B$11,MATCH(Sales_Data!F547,Salesperson_List!$A$2:$A$11,0))</f>
        <v>Tasya Anindira</v>
      </c>
      <c r="H547" s="2">
        <v>1</v>
      </c>
      <c r="I547" s="5">
        <v>9311785</v>
      </c>
      <c r="J547" s="2" t="s">
        <v>788</v>
      </c>
      <c r="K547" s="36">
        <f t="shared" si="8"/>
        <v>9311785</v>
      </c>
    </row>
    <row r="548" spans="1:11" x14ac:dyDescent="0.25">
      <c r="A548" s="34" t="s">
        <v>553</v>
      </c>
      <c r="B548" s="3">
        <v>45676</v>
      </c>
      <c r="C548" s="2" t="s">
        <v>775</v>
      </c>
      <c r="D548" s="6" t="str">
        <f>VLOOKUP(C548,Product_List!$A$2:$C$21,2,FALSE)</f>
        <v>Huawei MatePad</v>
      </c>
      <c r="E548" s="6" t="str">
        <f>VLOOKUP(C548,Product_List!$A$2:$C$21,3,FALSE)</f>
        <v>Tablet</v>
      </c>
      <c r="F548" s="2" t="s">
        <v>779</v>
      </c>
      <c r="G548" s="6" t="str">
        <f>INDEX(Salesperson_List!$B$2:$B$11,MATCH(Sales_Data!F548,Salesperson_List!$A$2:$A$11,0))</f>
        <v>Salsabila Putri</v>
      </c>
      <c r="H548" s="2">
        <v>3</v>
      </c>
      <c r="I548" s="5">
        <v>9531370</v>
      </c>
      <c r="J548" s="2" t="s">
        <v>790</v>
      </c>
      <c r="K548" s="36">
        <f t="shared" si="8"/>
        <v>28594110</v>
      </c>
    </row>
    <row r="549" spans="1:11" x14ac:dyDescent="0.25">
      <c r="A549" s="34" t="s">
        <v>554</v>
      </c>
      <c r="B549" s="3">
        <v>45706</v>
      </c>
      <c r="C549" s="2" t="s">
        <v>775</v>
      </c>
      <c r="D549" s="6" t="str">
        <f>VLOOKUP(C549,Product_List!$A$2:$C$21,2,FALSE)</f>
        <v>Huawei MatePad</v>
      </c>
      <c r="E549" s="6" t="str">
        <f>VLOOKUP(C549,Product_List!$A$2:$C$21,3,FALSE)</f>
        <v>Tablet</v>
      </c>
      <c r="F549" s="2" t="s">
        <v>782</v>
      </c>
      <c r="G549" s="6" t="str">
        <f>INDEX(Salesperson_List!$B$2:$B$11,MATCH(Sales_Data!F549,Salesperson_List!$A$2:$A$11,0))</f>
        <v>Farhan Iskandar</v>
      </c>
      <c r="H549" s="2">
        <v>4</v>
      </c>
      <c r="I549" s="5">
        <v>8111432</v>
      </c>
      <c r="J549" s="2" t="s">
        <v>789</v>
      </c>
      <c r="K549" s="36">
        <f t="shared" si="8"/>
        <v>32445728</v>
      </c>
    </row>
    <row r="550" spans="1:11" x14ac:dyDescent="0.25">
      <c r="A550" s="34" t="s">
        <v>555</v>
      </c>
      <c r="B550" s="3">
        <v>45669</v>
      </c>
      <c r="C550" s="2" t="s">
        <v>757</v>
      </c>
      <c r="D550" s="6" t="str">
        <f>VLOOKUP(C550,Product_List!$A$2:$C$21,2,FALSE)</f>
        <v>RAZER Mouse Bungee</v>
      </c>
      <c r="E550" s="6" t="str">
        <f>VLOOKUP(C550,Product_List!$A$2:$C$21,3,FALSE)</f>
        <v>Accessories</v>
      </c>
      <c r="F550" s="2" t="s">
        <v>780</v>
      </c>
      <c r="G550" s="6" t="str">
        <f>INDEX(Salesperson_List!$B$2:$B$11,MATCH(Sales_Data!F550,Salesperson_List!$A$2:$A$11,0))</f>
        <v>Keisha Alverina</v>
      </c>
      <c r="H550" s="2">
        <v>5</v>
      </c>
      <c r="I550" s="5">
        <v>9656484</v>
      </c>
      <c r="J550" s="2" t="s">
        <v>791</v>
      </c>
      <c r="K550" s="36">
        <f t="shared" si="8"/>
        <v>48282420</v>
      </c>
    </row>
    <row r="551" spans="1:11" x14ac:dyDescent="0.25">
      <c r="A551" s="34" t="s">
        <v>556</v>
      </c>
      <c r="B551" s="3">
        <v>45718</v>
      </c>
      <c r="C551" s="2" t="s">
        <v>760</v>
      </c>
      <c r="D551" s="6" t="str">
        <f>VLOOKUP(C551,Product_List!$A$2:$C$21,2,FALSE)</f>
        <v>Anker PowerCore</v>
      </c>
      <c r="E551" s="6" t="str">
        <f>VLOOKUP(C551,Product_List!$A$2:$C$21,3,FALSE)</f>
        <v>Accessories</v>
      </c>
      <c r="F551" s="2" t="s">
        <v>786</v>
      </c>
      <c r="G551" s="6" t="str">
        <f>INDEX(Salesperson_List!$B$2:$B$11,MATCH(Sales_Data!F551,Salesperson_List!$A$2:$A$11,0))</f>
        <v>Zahra Melati</v>
      </c>
      <c r="H551" s="2">
        <v>2</v>
      </c>
      <c r="I551" s="5">
        <v>4204697</v>
      </c>
      <c r="J551" s="2" t="s">
        <v>789</v>
      </c>
      <c r="K551" s="36">
        <f t="shared" si="8"/>
        <v>8409394</v>
      </c>
    </row>
    <row r="552" spans="1:11" x14ac:dyDescent="0.25">
      <c r="A552" s="34" t="s">
        <v>557</v>
      </c>
      <c r="B552" s="3">
        <v>45676</v>
      </c>
      <c r="C552" s="2" t="s">
        <v>758</v>
      </c>
      <c r="D552" s="6" t="str">
        <f>VLOOKUP(C552,Product_List!$A$2:$C$21,2,FALSE)</f>
        <v>Asus ZenBook 14 OLED</v>
      </c>
      <c r="E552" s="6" t="str">
        <f>VLOOKUP(C552,Product_List!$A$2:$C$21,3,FALSE)</f>
        <v>Laptop</v>
      </c>
      <c r="F552" s="2" t="s">
        <v>778</v>
      </c>
      <c r="G552" s="6" t="str">
        <f>INDEX(Salesperson_List!$B$2:$B$11,MATCH(Sales_Data!F552,Salesperson_List!$A$2:$A$11,0))</f>
        <v>Raka Wijaya</v>
      </c>
      <c r="H552" s="2">
        <v>3</v>
      </c>
      <c r="I552" s="5">
        <v>5777420</v>
      </c>
      <c r="J552" s="2" t="s">
        <v>789</v>
      </c>
      <c r="K552" s="36">
        <f t="shared" si="8"/>
        <v>17332260</v>
      </c>
    </row>
    <row r="553" spans="1:11" x14ac:dyDescent="0.25">
      <c r="A553" s="34" t="s">
        <v>558</v>
      </c>
      <c r="B553" s="3">
        <v>45733</v>
      </c>
      <c r="C553" s="2" t="s">
        <v>758</v>
      </c>
      <c r="D553" s="6" t="str">
        <f>VLOOKUP(C553,Product_List!$A$2:$C$21,2,FALSE)</f>
        <v>Asus ZenBook 14 OLED</v>
      </c>
      <c r="E553" s="6" t="str">
        <f>VLOOKUP(C553,Product_List!$A$2:$C$21,3,FALSE)</f>
        <v>Laptop</v>
      </c>
      <c r="F553" s="2" t="s">
        <v>785</v>
      </c>
      <c r="G553" s="6" t="str">
        <f>INDEX(Salesperson_List!$B$2:$B$11,MATCH(Sales_Data!F553,Salesperson_List!$A$2:$A$11,0))</f>
        <v>Aldrian Mahendra</v>
      </c>
      <c r="H553" s="2">
        <v>1</v>
      </c>
      <c r="I553" s="5">
        <v>5827580</v>
      </c>
      <c r="J553" s="2" t="s">
        <v>787</v>
      </c>
      <c r="K553" s="36">
        <f t="shared" si="8"/>
        <v>5827580</v>
      </c>
    </row>
    <row r="554" spans="1:11" x14ac:dyDescent="0.25">
      <c r="A554" s="34" t="s">
        <v>559</v>
      </c>
      <c r="B554" s="3">
        <v>45666</v>
      </c>
      <c r="C554" s="2" t="s">
        <v>767</v>
      </c>
      <c r="D554" s="6" t="str">
        <f>VLOOKUP(C554,Product_List!$A$2:$C$21,2,FALSE)</f>
        <v>Apple MacBook Air M4</v>
      </c>
      <c r="E554" s="6" t="str">
        <f>VLOOKUP(C554,Product_List!$A$2:$C$21,3,FALSE)</f>
        <v>Laptop</v>
      </c>
      <c r="F554" s="2" t="s">
        <v>780</v>
      </c>
      <c r="G554" s="6" t="str">
        <f>INDEX(Salesperson_List!$B$2:$B$11,MATCH(Sales_Data!F554,Salesperson_List!$A$2:$A$11,0))</f>
        <v>Keisha Alverina</v>
      </c>
      <c r="H554" s="2">
        <v>3</v>
      </c>
      <c r="I554" s="5">
        <v>7772003</v>
      </c>
      <c r="J554" s="2" t="s">
        <v>791</v>
      </c>
      <c r="K554" s="36">
        <f t="shared" si="8"/>
        <v>23316009</v>
      </c>
    </row>
    <row r="555" spans="1:11" x14ac:dyDescent="0.25">
      <c r="A555" s="34" t="s">
        <v>560</v>
      </c>
      <c r="B555" s="3">
        <v>45728</v>
      </c>
      <c r="C555" s="2" t="s">
        <v>769</v>
      </c>
      <c r="D555" s="6" t="str">
        <f>VLOOKUP(C555,Product_List!$A$2:$C$21,2,FALSE)</f>
        <v>Logitech MX Master</v>
      </c>
      <c r="E555" s="6" t="str">
        <f>VLOOKUP(C555,Product_List!$A$2:$C$21,3,FALSE)</f>
        <v>Accessories</v>
      </c>
      <c r="F555" s="2" t="s">
        <v>783</v>
      </c>
      <c r="G555" s="6" t="str">
        <f>INDEX(Salesperson_List!$B$2:$B$11,MATCH(Sales_Data!F555,Salesperson_List!$A$2:$A$11,0))</f>
        <v>Damar Pratama</v>
      </c>
      <c r="H555" s="2">
        <v>3</v>
      </c>
      <c r="I555" s="5">
        <v>2260511</v>
      </c>
      <c r="J555" s="2" t="s">
        <v>789</v>
      </c>
      <c r="K555" s="36">
        <f t="shared" si="8"/>
        <v>6781533</v>
      </c>
    </row>
    <row r="556" spans="1:11" x14ac:dyDescent="0.25">
      <c r="A556" s="34" t="s">
        <v>561</v>
      </c>
      <c r="B556" s="3">
        <v>45685</v>
      </c>
      <c r="C556" s="2" t="s">
        <v>765</v>
      </c>
      <c r="D556" s="6" t="str">
        <f>VLOOKUP(C556,Product_List!$A$2:$C$21,2,FALSE)</f>
        <v>HP Spectre x360 14</v>
      </c>
      <c r="E556" s="6" t="str">
        <f>VLOOKUP(C556,Product_List!$A$2:$C$21,3,FALSE)</f>
        <v>Laptop</v>
      </c>
      <c r="F556" s="2" t="s">
        <v>777</v>
      </c>
      <c r="G556" s="6" t="str">
        <f>INDEX(Salesperson_List!$B$2:$B$11,MATCH(Sales_Data!F556,Salesperson_List!$A$2:$A$11,0))</f>
        <v>Rizky Aditya</v>
      </c>
      <c r="H556" s="2">
        <v>3</v>
      </c>
      <c r="I556" s="5">
        <v>4041815</v>
      </c>
      <c r="J556" s="2" t="s">
        <v>788</v>
      </c>
      <c r="K556" s="36">
        <f t="shared" si="8"/>
        <v>12125445</v>
      </c>
    </row>
    <row r="557" spans="1:11" x14ac:dyDescent="0.25">
      <c r="A557" s="34" t="s">
        <v>562</v>
      </c>
      <c r="B557" s="3">
        <v>45735</v>
      </c>
      <c r="C557" s="2" t="s">
        <v>758</v>
      </c>
      <c r="D557" s="6" t="str">
        <f>VLOOKUP(C557,Product_List!$A$2:$C$21,2,FALSE)</f>
        <v>Asus ZenBook 14 OLED</v>
      </c>
      <c r="E557" s="6" t="str">
        <f>VLOOKUP(C557,Product_List!$A$2:$C$21,3,FALSE)</f>
        <v>Laptop</v>
      </c>
      <c r="F557" s="2" t="s">
        <v>786</v>
      </c>
      <c r="G557" s="6" t="str">
        <f>INDEX(Salesperson_List!$B$2:$B$11,MATCH(Sales_Data!F557,Salesperson_List!$A$2:$A$11,0))</f>
        <v>Zahra Melati</v>
      </c>
      <c r="H557" s="2">
        <v>3</v>
      </c>
      <c r="I557" s="5">
        <v>8934610</v>
      </c>
      <c r="J557" s="2" t="s">
        <v>789</v>
      </c>
      <c r="K557" s="36">
        <f t="shared" si="8"/>
        <v>26803830</v>
      </c>
    </row>
    <row r="558" spans="1:11" x14ac:dyDescent="0.25">
      <c r="A558" s="34" t="s">
        <v>563</v>
      </c>
      <c r="B558" s="3">
        <v>45709</v>
      </c>
      <c r="C558" s="2" t="s">
        <v>767</v>
      </c>
      <c r="D558" s="6" t="str">
        <f>VLOOKUP(C558,Product_List!$A$2:$C$21,2,FALSE)</f>
        <v>Apple MacBook Air M4</v>
      </c>
      <c r="E558" s="6" t="str">
        <f>VLOOKUP(C558,Product_List!$A$2:$C$21,3,FALSE)</f>
        <v>Laptop</v>
      </c>
      <c r="F558" s="2" t="s">
        <v>785</v>
      </c>
      <c r="G558" s="6" t="str">
        <f>INDEX(Salesperson_List!$B$2:$B$11,MATCH(Sales_Data!F558,Salesperson_List!$A$2:$A$11,0))</f>
        <v>Aldrian Mahendra</v>
      </c>
      <c r="H558" s="2">
        <v>2</v>
      </c>
      <c r="I558" s="5">
        <v>7889844</v>
      </c>
      <c r="J558" s="2" t="s">
        <v>788</v>
      </c>
      <c r="K558" s="36">
        <f t="shared" si="8"/>
        <v>15779688</v>
      </c>
    </row>
    <row r="559" spans="1:11" x14ac:dyDescent="0.25">
      <c r="A559" s="34" t="s">
        <v>564</v>
      </c>
      <c r="B559" s="3">
        <v>45740</v>
      </c>
      <c r="C559" s="2" t="s">
        <v>760</v>
      </c>
      <c r="D559" s="6" t="str">
        <f>VLOOKUP(C559,Product_List!$A$2:$C$21,2,FALSE)</f>
        <v>Anker PowerCore</v>
      </c>
      <c r="E559" s="6" t="str">
        <f>VLOOKUP(C559,Product_List!$A$2:$C$21,3,FALSE)</f>
        <v>Accessories</v>
      </c>
      <c r="F559" s="2" t="s">
        <v>781</v>
      </c>
      <c r="G559" s="6" t="str">
        <f>INDEX(Salesperson_List!$B$2:$B$11,MATCH(Sales_Data!F559,Salesperson_List!$A$2:$A$11,0))</f>
        <v>Tasya Anindira</v>
      </c>
      <c r="H559" s="2">
        <v>4</v>
      </c>
      <c r="I559" s="5">
        <v>5110146</v>
      </c>
      <c r="J559" s="2" t="s">
        <v>787</v>
      </c>
      <c r="K559" s="36">
        <f t="shared" si="8"/>
        <v>20440584</v>
      </c>
    </row>
    <row r="560" spans="1:11" x14ac:dyDescent="0.25">
      <c r="A560" s="34" t="s">
        <v>565</v>
      </c>
      <c r="B560" s="3">
        <v>45673</v>
      </c>
      <c r="C560" s="2" t="s">
        <v>758</v>
      </c>
      <c r="D560" s="6" t="str">
        <f>VLOOKUP(C560,Product_List!$A$2:$C$21,2,FALSE)</f>
        <v>Asus ZenBook 14 OLED</v>
      </c>
      <c r="E560" s="6" t="str">
        <f>VLOOKUP(C560,Product_List!$A$2:$C$21,3,FALSE)</f>
        <v>Laptop</v>
      </c>
      <c r="F560" s="2" t="s">
        <v>777</v>
      </c>
      <c r="G560" s="6" t="str">
        <f>INDEX(Salesperson_List!$B$2:$B$11,MATCH(Sales_Data!F560,Salesperson_List!$A$2:$A$11,0))</f>
        <v>Rizky Aditya</v>
      </c>
      <c r="H560" s="2">
        <v>5</v>
      </c>
      <c r="I560" s="5">
        <v>9603947</v>
      </c>
      <c r="J560" s="2" t="s">
        <v>789</v>
      </c>
      <c r="K560" s="36">
        <f t="shared" si="8"/>
        <v>48019735</v>
      </c>
    </row>
    <row r="561" spans="1:11" x14ac:dyDescent="0.25">
      <c r="A561" s="34" t="s">
        <v>566</v>
      </c>
      <c r="B561" s="3">
        <v>45726</v>
      </c>
      <c r="C561" s="2" t="s">
        <v>761</v>
      </c>
      <c r="D561" s="6" t="str">
        <f>VLOOKUP(C561,Product_List!$A$2:$C$21,2,FALSE)</f>
        <v>UGREEN HDMI Cable</v>
      </c>
      <c r="E561" s="6" t="str">
        <f>VLOOKUP(C561,Product_List!$A$2:$C$21,3,FALSE)</f>
        <v>Accessories</v>
      </c>
      <c r="F561" s="2" t="s">
        <v>782</v>
      </c>
      <c r="G561" s="6" t="str">
        <f>INDEX(Salesperson_List!$B$2:$B$11,MATCH(Sales_Data!F561,Salesperson_List!$A$2:$A$11,0))</f>
        <v>Farhan Iskandar</v>
      </c>
      <c r="H561" s="2">
        <v>3</v>
      </c>
      <c r="I561" s="5">
        <v>4639289</v>
      </c>
      <c r="J561" s="2" t="s">
        <v>790</v>
      </c>
      <c r="K561" s="36">
        <f t="shared" si="8"/>
        <v>13917867</v>
      </c>
    </row>
    <row r="562" spans="1:11" x14ac:dyDescent="0.25">
      <c r="A562" s="34" t="s">
        <v>567</v>
      </c>
      <c r="B562" s="3">
        <v>45669</v>
      </c>
      <c r="C562" s="2" t="s">
        <v>761</v>
      </c>
      <c r="D562" s="6" t="str">
        <f>VLOOKUP(C562,Product_List!$A$2:$C$21,2,FALSE)</f>
        <v>UGREEN HDMI Cable</v>
      </c>
      <c r="E562" s="6" t="str">
        <f>VLOOKUP(C562,Product_List!$A$2:$C$21,3,FALSE)</f>
        <v>Accessories</v>
      </c>
      <c r="F562" s="2" t="s">
        <v>780</v>
      </c>
      <c r="G562" s="6" t="str">
        <f>INDEX(Salesperson_List!$B$2:$B$11,MATCH(Sales_Data!F562,Salesperson_List!$A$2:$A$11,0))</f>
        <v>Keisha Alverina</v>
      </c>
      <c r="H562" s="2">
        <v>3</v>
      </c>
      <c r="I562" s="5">
        <v>5851826</v>
      </c>
      <c r="J562" s="2" t="s">
        <v>787</v>
      </c>
      <c r="K562" s="36">
        <f t="shared" si="8"/>
        <v>17555478</v>
      </c>
    </row>
    <row r="563" spans="1:11" x14ac:dyDescent="0.25">
      <c r="A563" s="34" t="s">
        <v>568</v>
      </c>
      <c r="B563" s="3">
        <v>45682</v>
      </c>
      <c r="C563" s="2" t="s">
        <v>771</v>
      </c>
      <c r="D563" s="6" t="str">
        <f>VLOOKUP(C563,Product_List!$A$2:$C$21,2,FALSE)</f>
        <v>TP-Link Archer</v>
      </c>
      <c r="E563" s="6" t="str">
        <f>VLOOKUP(C563,Product_List!$A$2:$C$21,3,FALSE)</f>
        <v>Accessories</v>
      </c>
      <c r="F563" s="2" t="s">
        <v>785</v>
      </c>
      <c r="G563" s="6" t="str">
        <f>INDEX(Salesperson_List!$B$2:$B$11,MATCH(Sales_Data!F563,Salesperson_List!$A$2:$A$11,0))</f>
        <v>Aldrian Mahendra</v>
      </c>
      <c r="H563" s="2">
        <v>3</v>
      </c>
      <c r="I563" s="5">
        <v>6890459</v>
      </c>
      <c r="J563" s="2" t="s">
        <v>788</v>
      </c>
      <c r="K563" s="36">
        <f t="shared" si="8"/>
        <v>20671377</v>
      </c>
    </row>
    <row r="564" spans="1:11" x14ac:dyDescent="0.25">
      <c r="A564" s="34" t="s">
        <v>569</v>
      </c>
      <c r="B564" s="3">
        <v>45709</v>
      </c>
      <c r="C564" s="2" t="s">
        <v>761</v>
      </c>
      <c r="D564" s="6" t="str">
        <f>VLOOKUP(C564,Product_List!$A$2:$C$21,2,FALSE)</f>
        <v>UGREEN HDMI Cable</v>
      </c>
      <c r="E564" s="6" t="str">
        <f>VLOOKUP(C564,Product_List!$A$2:$C$21,3,FALSE)</f>
        <v>Accessories</v>
      </c>
      <c r="F564" s="2" t="s">
        <v>784</v>
      </c>
      <c r="G564" s="6" t="str">
        <f>INDEX(Salesperson_List!$B$2:$B$11,MATCH(Sales_Data!F564,Salesperson_List!$A$2:$A$11,0))</f>
        <v>Nayla Arunika</v>
      </c>
      <c r="H564" s="2">
        <v>4</v>
      </c>
      <c r="I564" s="5">
        <v>2284006</v>
      </c>
      <c r="J564" s="2" t="s">
        <v>787</v>
      </c>
      <c r="K564" s="36">
        <f t="shared" si="8"/>
        <v>9136024</v>
      </c>
    </row>
    <row r="565" spans="1:11" x14ac:dyDescent="0.25">
      <c r="A565" s="34" t="s">
        <v>570</v>
      </c>
      <c r="B565" s="3">
        <v>45742</v>
      </c>
      <c r="C565" s="2" t="s">
        <v>763</v>
      </c>
      <c r="D565" s="6" t="str">
        <f>VLOOKUP(C565,Product_List!$A$2:$C$21,2,FALSE)</f>
        <v>Dell XPS 13 Plus</v>
      </c>
      <c r="E565" s="6" t="str">
        <f>VLOOKUP(C565,Product_List!$A$2:$C$21,3,FALSE)</f>
        <v>Laptop</v>
      </c>
      <c r="F565" s="2" t="s">
        <v>778</v>
      </c>
      <c r="G565" s="6" t="str">
        <f>INDEX(Salesperson_List!$B$2:$B$11,MATCH(Sales_Data!F565,Salesperson_List!$A$2:$A$11,0))</f>
        <v>Raka Wijaya</v>
      </c>
      <c r="H565" s="2">
        <v>1</v>
      </c>
      <c r="I565" s="5">
        <v>6572310</v>
      </c>
      <c r="J565" s="2" t="s">
        <v>789</v>
      </c>
      <c r="K565" s="36">
        <f t="shared" si="8"/>
        <v>6572310</v>
      </c>
    </row>
    <row r="566" spans="1:11" x14ac:dyDescent="0.25">
      <c r="A566" s="34" t="s">
        <v>571</v>
      </c>
      <c r="B566" s="3">
        <v>45710</v>
      </c>
      <c r="C566" s="2" t="s">
        <v>758</v>
      </c>
      <c r="D566" s="6" t="str">
        <f>VLOOKUP(C566,Product_List!$A$2:$C$21,2,FALSE)</f>
        <v>Asus ZenBook 14 OLED</v>
      </c>
      <c r="E566" s="6" t="str">
        <f>VLOOKUP(C566,Product_List!$A$2:$C$21,3,FALSE)</f>
        <v>Laptop</v>
      </c>
      <c r="F566" s="2" t="s">
        <v>778</v>
      </c>
      <c r="G566" s="6" t="str">
        <f>INDEX(Salesperson_List!$B$2:$B$11,MATCH(Sales_Data!F566,Salesperson_List!$A$2:$A$11,0))</f>
        <v>Raka Wijaya</v>
      </c>
      <c r="H566" s="2">
        <v>1</v>
      </c>
      <c r="I566" s="5">
        <v>5413478</v>
      </c>
      <c r="J566" s="2" t="s">
        <v>791</v>
      </c>
      <c r="K566" s="36">
        <f t="shared" si="8"/>
        <v>5413478</v>
      </c>
    </row>
    <row r="567" spans="1:11" x14ac:dyDescent="0.25">
      <c r="A567" s="34" t="s">
        <v>572</v>
      </c>
      <c r="B567" s="3">
        <v>45680</v>
      </c>
      <c r="C567" s="2" t="s">
        <v>762</v>
      </c>
      <c r="D567" s="6" t="str">
        <f>VLOOKUP(C567,Product_List!$A$2:$C$21,2,FALSE)</f>
        <v>SanDisk Ultra</v>
      </c>
      <c r="E567" s="6" t="str">
        <f>VLOOKUP(C567,Product_List!$A$2:$C$21,3,FALSE)</f>
        <v>Accessories</v>
      </c>
      <c r="F567" s="2" t="s">
        <v>786</v>
      </c>
      <c r="G567" s="6" t="str">
        <f>INDEX(Salesperson_List!$B$2:$B$11,MATCH(Sales_Data!F567,Salesperson_List!$A$2:$A$11,0))</f>
        <v>Zahra Melati</v>
      </c>
      <c r="H567" s="2">
        <v>2</v>
      </c>
      <c r="I567" s="5">
        <v>9517497</v>
      </c>
      <c r="J567" s="2" t="s">
        <v>791</v>
      </c>
      <c r="K567" s="36">
        <f t="shared" si="8"/>
        <v>19034994</v>
      </c>
    </row>
    <row r="568" spans="1:11" x14ac:dyDescent="0.25">
      <c r="A568" s="34" t="s">
        <v>573</v>
      </c>
      <c r="B568" s="3">
        <v>45673</v>
      </c>
      <c r="C568" s="2" t="s">
        <v>767</v>
      </c>
      <c r="D568" s="6" t="str">
        <f>VLOOKUP(C568,Product_List!$A$2:$C$21,2,FALSE)</f>
        <v>Apple MacBook Air M4</v>
      </c>
      <c r="E568" s="6" t="str">
        <f>VLOOKUP(C568,Product_List!$A$2:$C$21,3,FALSE)</f>
        <v>Laptop</v>
      </c>
      <c r="F568" s="2" t="s">
        <v>781</v>
      </c>
      <c r="G568" s="6" t="str">
        <f>INDEX(Salesperson_List!$B$2:$B$11,MATCH(Sales_Data!F568,Salesperson_List!$A$2:$A$11,0))</f>
        <v>Tasya Anindira</v>
      </c>
      <c r="H568" s="2">
        <v>1</v>
      </c>
      <c r="I568" s="5">
        <v>8803143</v>
      </c>
      <c r="J568" s="2" t="s">
        <v>788</v>
      </c>
      <c r="K568" s="36">
        <f t="shared" si="8"/>
        <v>8803143</v>
      </c>
    </row>
    <row r="569" spans="1:11" x14ac:dyDescent="0.25">
      <c r="A569" s="34" t="s">
        <v>574</v>
      </c>
      <c r="B569" s="3">
        <v>45714</v>
      </c>
      <c r="C569" s="2" t="s">
        <v>774</v>
      </c>
      <c r="D569" s="6" t="str">
        <f>VLOOKUP(C569,Product_List!$A$2:$C$21,2,FALSE)</f>
        <v>Realme C35</v>
      </c>
      <c r="E569" s="6" t="str">
        <f>VLOOKUP(C569,Product_List!$A$2:$C$21,3,FALSE)</f>
        <v>Smartphone</v>
      </c>
      <c r="F569" s="2" t="s">
        <v>786</v>
      </c>
      <c r="G569" s="6" t="str">
        <f>INDEX(Salesperson_List!$B$2:$B$11,MATCH(Sales_Data!F569,Salesperson_List!$A$2:$A$11,0))</f>
        <v>Zahra Melati</v>
      </c>
      <c r="H569" s="2">
        <v>3</v>
      </c>
      <c r="I569" s="5">
        <v>6853300</v>
      </c>
      <c r="J569" s="2" t="s">
        <v>788</v>
      </c>
      <c r="K569" s="36">
        <f t="shared" si="8"/>
        <v>20559900</v>
      </c>
    </row>
    <row r="570" spans="1:11" x14ac:dyDescent="0.25">
      <c r="A570" s="34" t="s">
        <v>575</v>
      </c>
      <c r="B570" s="3">
        <v>45696</v>
      </c>
      <c r="C570" s="2" t="s">
        <v>761</v>
      </c>
      <c r="D570" s="6" t="str">
        <f>VLOOKUP(C570,Product_List!$A$2:$C$21,2,FALSE)</f>
        <v>UGREEN HDMI Cable</v>
      </c>
      <c r="E570" s="6" t="str">
        <f>VLOOKUP(C570,Product_List!$A$2:$C$21,3,FALSE)</f>
        <v>Accessories</v>
      </c>
      <c r="F570" s="2" t="s">
        <v>784</v>
      </c>
      <c r="G570" s="6" t="str">
        <f>INDEX(Salesperson_List!$B$2:$B$11,MATCH(Sales_Data!F570,Salesperson_List!$A$2:$A$11,0))</f>
        <v>Nayla Arunika</v>
      </c>
      <c r="H570" s="2">
        <v>3</v>
      </c>
      <c r="I570" s="5">
        <v>6468333</v>
      </c>
      <c r="J570" s="2" t="s">
        <v>791</v>
      </c>
      <c r="K570" s="36">
        <f t="shared" si="8"/>
        <v>19404999</v>
      </c>
    </row>
    <row r="571" spans="1:11" x14ac:dyDescent="0.25">
      <c r="A571" s="34" t="s">
        <v>576</v>
      </c>
      <c r="B571" s="3">
        <v>45710</v>
      </c>
      <c r="C571" s="2" t="s">
        <v>760</v>
      </c>
      <c r="D571" s="6" t="str">
        <f>VLOOKUP(C571,Product_List!$A$2:$C$21,2,FALSE)</f>
        <v>Anker PowerCore</v>
      </c>
      <c r="E571" s="6" t="str">
        <f>VLOOKUP(C571,Product_List!$A$2:$C$21,3,FALSE)</f>
        <v>Accessories</v>
      </c>
      <c r="F571" s="2" t="s">
        <v>783</v>
      </c>
      <c r="G571" s="6" t="str">
        <f>INDEX(Salesperson_List!$B$2:$B$11,MATCH(Sales_Data!F571,Salesperson_List!$A$2:$A$11,0))</f>
        <v>Damar Pratama</v>
      </c>
      <c r="H571" s="2">
        <v>3</v>
      </c>
      <c r="I571" s="5">
        <v>9814387</v>
      </c>
      <c r="J571" s="2" t="s">
        <v>788</v>
      </c>
      <c r="K571" s="36">
        <f t="shared" si="8"/>
        <v>29443161</v>
      </c>
    </row>
    <row r="572" spans="1:11" x14ac:dyDescent="0.25">
      <c r="A572" s="34" t="s">
        <v>577</v>
      </c>
      <c r="B572" s="3">
        <v>45699</v>
      </c>
      <c r="C572" s="2" t="s">
        <v>762</v>
      </c>
      <c r="D572" s="6" t="str">
        <f>VLOOKUP(C572,Product_List!$A$2:$C$21,2,FALSE)</f>
        <v>SanDisk Ultra</v>
      </c>
      <c r="E572" s="6" t="str">
        <f>VLOOKUP(C572,Product_List!$A$2:$C$21,3,FALSE)</f>
        <v>Accessories</v>
      </c>
      <c r="F572" s="2" t="s">
        <v>781</v>
      </c>
      <c r="G572" s="6" t="str">
        <f>INDEX(Salesperson_List!$B$2:$B$11,MATCH(Sales_Data!F572,Salesperson_List!$A$2:$A$11,0))</f>
        <v>Tasya Anindira</v>
      </c>
      <c r="H572" s="2">
        <v>2</v>
      </c>
      <c r="I572" s="5">
        <v>6710958</v>
      </c>
      <c r="J572" s="2" t="s">
        <v>787</v>
      </c>
      <c r="K572" s="36">
        <f t="shared" si="8"/>
        <v>13421916</v>
      </c>
    </row>
    <row r="573" spans="1:11" x14ac:dyDescent="0.25">
      <c r="A573" s="34" t="s">
        <v>578</v>
      </c>
      <c r="B573" s="3">
        <v>45715</v>
      </c>
      <c r="C573" s="2" t="s">
        <v>769</v>
      </c>
      <c r="D573" s="6" t="str">
        <f>VLOOKUP(C573,Product_List!$A$2:$C$21,2,FALSE)</f>
        <v>Logitech MX Master</v>
      </c>
      <c r="E573" s="6" t="str">
        <f>VLOOKUP(C573,Product_List!$A$2:$C$21,3,FALSE)</f>
        <v>Accessories</v>
      </c>
      <c r="F573" s="2" t="s">
        <v>779</v>
      </c>
      <c r="G573" s="6" t="str">
        <f>INDEX(Salesperson_List!$B$2:$B$11,MATCH(Sales_Data!F573,Salesperson_List!$A$2:$A$11,0))</f>
        <v>Salsabila Putri</v>
      </c>
      <c r="H573" s="2">
        <v>3</v>
      </c>
      <c r="I573" s="5">
        <v>7101457</v>
      </c>
      <c r="J573" s="2" t="s">
        <v>790</v>
      </c>
      <c r="K573" s="36">
        <f t="shared" si="8"/>
        <v>21304371</v>
      </c>
    </row>
    <row r="574" spans="1:11" x14ac:dyDescent="0.25">
      <c r="A574" s="34" t="s">
        <v>579</v>
      </c>
      <c r="B574" s="3">
        <v>45696</v>
      </c>
      <c r="C574" s="2" t="s">
        <v>774</v>
      </c>
      <c r="D574" s="6" t="str">
        <f>VLOOKUP(C574,Product_List!$A$2:$C$21,2,FALSE)</f>
        <v>Realme C35</v>
      </c>
      <c r="E574" s="6" t="str">
        <f>VLOOKUP(C574,Product_List!$A$2:$C$21,3,FALSE)</f>
        <v>Smartphone</v>
      </c>
      <c r="F574" s="2" t="s">
        <v>783</v>
      </c>
      <c r="G574" s="6" t="str">
        <f>INDEX(Salesperson_List!$B$2:$B$11,MATCH(Sales_Data!F574,Salesperson_List!$A$2:$A$11,0))</f>
        <v>Damar Pratama</v>
      </c>
      <c r="H574" s="2">
        <v>1</v>
      </c>
      <c r="I574" s="5">
        <v>7179155</v>
      </c>
      <c r="J574" s="2" t="s">
        <v>790</v>
      </c>
      <c r="K574" s="36">
        <f t="shared" si="8"/>
        <v>7179155</v>
      </c>
    </row>
    <row r="575" spans="1:11" x14ac:dyDescent="0.25">
      <c r="A575" s="34" t="s">
        <v>580</v>
      </c>
      <c r="B575" s="3">
        <v>45671</v>
      </c>
      <c r="C575" s="2" t="s">
        <v>757</v>
      </c>
      <c r="D575" s="6" t="str">
        <f>VLOOKUP(C575,Product_List!$A$2:$C$21,2,FALSE)</f>
        <v>RAZER Mouse Bungee</v>
      </c>
      <c r="E575" s="6" t="str">
        <f>VLOOKUP(C575,Product_List!$A$2:$C$21,3,FALSE)</f>
        <v>Accessories</v>
      </c>
      <c r="F575" s="2" t="s">
        <v>781</v>
      </c>
      <c r="G575" s="6" t="str">
        <f>INDEX(Salesperson_List!$B$2:$B$11,MATCH(Sales_Data!F575,Salesperson_List!$A$2:$A$11,0))</f>
        <v>Tasya Anindira</v>
      </c>
      <c r="H575" s="2">
        <v>4</v>
      </c>
      <c r="I575" s="5">
        <v>6237580</v>
      </c>
      <c r="J575" s="2" t="s">
        <v>787</v>
      </c>
      <c r="K575" s="36">
        <f t="shared" si="8"/>
        <v>24950320</v>
      </c>
    </row>
    <row r="576" spans="1:11" x14ac:dyDescent="0.25">
      <c r="A576" s="34" t="s">
        <v>581</v>
      </c>
      <c r="B576" s="3">
        <v>45662</v>
      </c>
      <c r="C576" s="2" t="s">
        <v>758</v>
      </c>
      <c r="D576" s="6" t="str">
        <f>VLOOKUP(C576,Product_List!$A$2:$C$21,2,FALSE)</f>
        <v>Asus ZenBook 14 OLED</v>
      </c>
      <c r="E576" s="6" t="str">
        <f>VLOOKUP(C576,Product_List!$A$2:$C$21,3,FALSE)</f>
        <v>Laptop</v>
      </c>
      <c r="F576" s="2" t="s">
        <v>781</v>
      </c>
      <c r="G576" s="6" t="str">
        <f>INDEX(Salesperson_List!$B$2:$B$11,MATCH(Sales_Data!F576,Salesperson_List!$A$2:$A$11,0))</f>
        <v>Tasya Anindira</v>
      </c>
      <c r="H576" s="2">
        <v>4</v>
      </c>
      <c r="I576" s="5">
        <v>6025724</v>
      </c>
      <c r="J576" s="2" t="s">
        <v>790</v>
      </c>
      <c r="K576" s="36">
        <f t="shared" si="8"/>
        <v>24102896</v>
      </c>
    </row>
    <row r="577" spans="1:11" x14ac:dyDescent="0.25">
      <c r="A577" s="34" t="s">
        <v>582</v>
      </c>
      <c r="B577" s="3">
        <v>45692</v>
      </c>
      <c r="C577" s="2" t="s">
        <v>763</v>
      </c>
      <c r="D577" s="6" t="str">
        <f>VLOOKUP(C577,Product_List!$A$2:$C$21,2,FALSE)</f>
        <v>Dell XPS 13 Plus</v>
      </c>
      <c r="E577" s="6" t="str">
        <f>VLOOKUP(C577,Product_List!$A$2:$C$21,3,FALSE)</f>
        <v>Laptop</v>
      </c>
      <c r="F577" s="2" t="s">
        <v>784</v>
      </c>
      <c r="G577" s="6" t="str">
        <f>INDEX(Salesperson_List!$B$2:$B$11,MATCH(Sales_Data!F577,Salesperson_List!$A$2:$A$11,0))</f>
        <v>Nayla Arunika</v>
      </c>
      <c r="H577" s="2">
        <v>5</v>
      </c>
      <c r="I577" s="5">
        <v>6525095</v>
      </c>
      <c r="J577" s="2" t="s">
        <v>789</v>
      </c>
      <c r="K577" s="36">
        <f t="shared" si="8"/>
        <v>32625475</v>
      </c>
    </row>
    <row r="578" spans="1:11" x14ac:dyDescent="0.25">
      <c r="A578" s="34" t="s">
        <v>583</v>
      </c>
      <c r="B578" s="3">
        <v>45744</v>
      </c>
      <c r="C578" s="2" t="s">
        <v>776</v>
      </c>
      <c r="D578" s="6" t="str">
        <f>VLOOKUP(C578,Product_List!$A$2:$C$21,2,FALSE)</f>
        <v>Lenovo Legion Pro 7i (Gen 9)</v>
      </c>
      <c r="E578" s="6" t="str">
        <f>VLOOKUP(C578,Product_List!$A$2:$C$21,3,FALSE)</f>
        <v>Laptop</v>
      </c>
      <c r="F578" s="2" t="s">
        <v>782</v>
      </c>
      <c r="G578" s="6" t="str">
        <f>INDEX(Salesperson_List!$B$2:$B$11,MATCH(Sales_Data!F578,Salesperson_List!$A$2:$A$11,0))</f>
        <v>Farhan Iskandar</v>
      </c>
      <c r="H578" s="2">
        <v>1</v>
      </c>
      <c r="I578" s="5">
        <v>725391</v>
      </c>
      <c r="J578" s="2" t="s">
        <v>787</v>
      </c>
      <c r="K578" s="36">
        <f t="shared" si="8"/>
        <v>725391</v>
      </c>
    </row>
    <row r="579" spans="1:11" x14ac:dyDescent="0.25">
      <c r="A579" s="34" t="s">
        <v>584</v>
      </c>
      <c r="B579" s="3">
        <v>45732</v>
      </c>
      <c r="C579" s="2" t="s">
        <v>773</v>
      </c>
      <c r="D579" s="6" t="str">
        <f>VLOOKUP(C579,Product_List!$A$2:$C$21,2,FALSE)</f>
        <v>iPad 10th Gen</v>
      </c>
      <c r="E579" s="6" t="str">
        <f>VLOOKUP(C579,Product_List!$A$2:$C$21,3,FALSE)</f>
        <v>Tablet</v>
      </c>
      <c r="F579" s="2" t="s">
        <v>784</v>
      </c>
      <c r="G579" s="6" t="str">
        <f>INDEX(Salesperson_List!$B$2:$B$11,MATCH(Sales_Data!F579,Salesperson_List!$A$2:$A$11,0))</f>
        <v>Nayla Arunika</v>
      </c>
      <c r="H579" s="2">
        <v>3</v>
      </c>
      <c r="I579" s="5">
        <v>7198541</v>
      </c>
      <c r="J579" s="2" t="s">
        <v>788</v>
      </c>
      <c r="K579" s="36">
        <f t="shared" ref="K579:K642" si="9">H579*I579</f>
        <v>21595623</v>
      </c>
    </row>
    <row r="580" spans="1:11" x14ac:dyDescent="0.25">
      <c r="A580" s="34" t="s">
        <v>585</v>
      </c>
      <c r="B580" s="3">
        <v>45675</v>
      </c>
      <c r="C580" s="2" t="s">
        <v>763</v>
      </c>
      <c r="D580" s="6" t="str">
        <f>VLOOKUP(C580,Product_List!$A$2:$C$21,2,FALSE)</f>
        <v>Dell XPS 13 Plus</v>
      </c>
      <c r="E580" s="6" t="str">
        <f>VLOOKUP(C580,Product_List!$A$2:$C$21,3,FALSE)</f>
        <v>Laptop</v>
      </c>
      <c r="F580" s="2" t="s">
        <v>781</v>
      </c>
      <c r="G580" s="6" t="str">
        <f>INDEX(Salesperson_List!$B$2:$B$11,MATCH(Sales_Data!F580,Salesperson_List!$A$2:$A$11,0))</f>
        <v>Tasya Anindira</v>
      </c>
      <c r="H580" s="2">
        <v>4</v>
      </c>
      <c r="I580" s="5">
        <v>691387</v>
      </c>
      <c r="J580" s="2" t="s">
        <v>787</v>
      </c>
      <c r="K580" s="36">
        <f t="shared" si="9"/>
        <v>2765548</v>
      </c>
    </row>
    <row r="581" spans="1:11" x14ac:dyDescent="0.25">
      <c r="A581" s="34" t="s">
        <v>586</v>
      </c>
      <c r="B581" s="3">
        <v>45733</v>
      </c>
      <c r="C581" s="2" t="s">
        <v>771</v>
      </c>
      <c r="D581" s="6" t="str">
        <f>VLOOKUP(C581,Product_List!$A$2:$C$21,2,FALSE)</f>
        <v>TP-Link Archer</v>
      </c>
      <c r="E581" s="6" t="str">
        <f>VLOOKUP(C581,Product_List!$A$2:$C$21,3,FALSE)</f>
        <v>Accessories</v>
      </c>
      <c r="F581" s="2" t="s">
        <v>785</v>
      </c>
      <c r="G581" s="6" t="str">
        <f>INDEX(Salesperson_List!$B$2:$B$11,MATCH(Sales_Data!F581,Salesperson_List!$A$2:$A$11,0))</f>
        <v>Aldrian Mahendra</v>
      </c>
      <c r="H581" s="2">
        <v>1</v>
      </c>
      <c r="I581" s="5">
        <v>4132632</v>
      </c>
      <c r="J581" s="2" t="s">
        <v>791</v>
      </c>
      <c r="K581" s="36">
        <f t="shared" si="9"/>
        <v>4132632</v>
      </c>
    </row>
    <row r="582" spans="1:11" x14ac:dyDescent="0.25">
      <c r="A582" s="34" t="s">
        <v>587</v>
      </c>
      <c r="B582" s="3">
        <v>45666</v>
      </c>
      <c r="C582" s="2" t="s">
        <v>762</v>
      </c>
      <c r="D582" s="6" t="str">
        <f>VLOOKUP(C582,Product_List!$A$2:$C$21,2,FALSE)</f>
        <v>SanDisk Ultra</v>
      </c>
      <c r="E582" s="6" t="str">
        <f>VLOOKUP(C582,Product_List!$A$2:$C$21,3,FALSE)</f>
        <v>Accessories</v>
      </c>
      <c r="F582" s="2" t="s">
        <v>783</v>
      </c>
      <c r="G582" s="6" t="str">
        <f>INDEX(Salesperson_List!$B$2:$B$11,MATCH(Sales_Data!F582,Salesperson_List!$A$2:$A$11,0))</f>
        <v>Damar Pratama</v>
      </c>
      <c r="H582" s="2">
        <v>4</v>
      </c>
      <c r="I582" s="5">
        <v>5108474</v>
      </c>
      <c r="J582" s="2" t="s">
        <v>788</v>
      </c>
      <c r="K582" s="36">
        <f t="shared" si="9"/>
        <v>20433896</v>
      </c>
    </row>
    <row r="583" spans="1:11" x14ac:dyDescent="0.25">
      <c r="A583" s="34" t="s">
        <v>588</v>
      </c>
      <c r="B583" s="3">
        <v>45731</v>
      </c>
      <c r="C583" s="2" t="s">
        <v>768</v>
      </c>
      <c r="D583" s="6" t="str">
        <f>VLOOKUP(C583,Product_List!$A$2:$C$21,2,FALSE)</f>
        <v>Baseus Charger</v>
      </c>
      <c r="E583" s="6" t="str">
        <f>VLOOKUP(C583,Product_List!$A$2:$C$21,3,FALSE)</f>
        <v>Accessories</v>
      </c>
      <c r="F583" s="2" t="s">
        <v>784</v>
      </c>
      <c r="G583" s="6" t="str">
        <f>INDEX(Salesperson_List!$B$2:$B$11,MATCH(Sales_Data!F583,Salesperson_List!$A$2:$A$11,0))</f>
        <v>Nayla Arunika</v>
      </c>
      <c r="H583" s="2">
        <v>3</v>
      </c>
      <c r="I583" s="5">
        <v>3035394</v>
      </c>
      <c r="J583" s="2" t="s">
        <v>791</v>
      </c>
      <c r="K583" s="36">
        <f t="shared" si="9"/>
        <v>9106182</v>
      </c>
    </row>
    <row r="584" spans="1:11" x14ac:dyDescent="0.25">
      <c r="A584" s="34" t="s">
        <v>589</v>
      </c>
      <c r="B584" s="3">
        <v>45715</v>
      </c>
      <c r="C584" s="2" t="s">
        <v>761</v>
      </c>
      <c r="D584" s="6" t="str">
        <f>VLOOKUP(C584,Product_List!$A$2:$C$21,2,FALSE)</f>
        <v>UGREEN HDMI Cable</v>
      </c>
      <c r="E584" s="6" t="str">
        <f>VLOOKUP(C584,Product_List!$A$2:$C$21,3,FALSE)</f>
        <v>Accessories</v>
      </c>
      <c r="F584" s="2" t="s">
        <v>782</v>
      </c>
      <c r="G584" s="6" t="str">
        <f>INDEX(Salesperson_List!$B$2:$B$11,MATCH(Sales_Data!F584,Salesperson_List!$A$2:$A$11,0))</f>
        <v>Farhan Iskandar</v>
      </c>
      <c r="H584" s="2">
        <v>4</v>
      </c>
      <c r="I584" s="5">
        <v>6096526</v>
      </c>
      <c r="J584" s="2" t="s">
        <v>788</v>
      </c>
      <c r="K584" s="36">
        <f t="shared" si="9"/>
        <v>24386104</v>
      </c>
    </row>
    <row r="585" spans="1:11" x14ac:dyDescent="0.25">
      <c r="A585" s="34" t="s">
        <v>590</v>
      </c>
      <c r="B585" s="3">
        <v>45674</v>
      </c>
      <c r="C585" s="2" t="s">
        <v>768</v>
      </c>
      <c r="D585" s="6" t="str">
        <f>VLOOKUP(C585,Product_List!$A$2:$C$21,2,FALSE)</f>
        <v>Baseus Charger</v>
      </c>
      <c r="E585" s="6" t="str">
        <f>VLOOKUP(C585,Product_List!$A$2:$C$21,3,FALSE)</f>
        <v>Accessories</v>
      </c>
      <c r="F585" s="2" t="s">
        <v>780</v>
      </c>
      <c r="G585" s="6" t="str">
        <f>INDEX(Salesperson_List!$B$2:$B$11,MATCH(Sales_Data!F585,Salesperson_List!$A$2:$A$11,0))</f>
        <v>Keisha Alverina</v>
      </c>
      <c r="H585" s="2">
        <v>5</v>
      </c>
      <c r="I585" s="5">
        <v>3791070</v>
      </c>
      <c r="J585" s="2" t="s">
        <v>790</v>
      </c>
      <c r="K585" s="36">
        <f t="shared" si="9"/>
        <v>18955350</v>
      </c>
    </row>
    <row r="586" spans="1:11" x14ac:dyDescent="0.25">
      <c r="A586" s="34" t="s">
        <v>591</v>
      </c>
      <c r="B586" s="3">
        <v>45664</v>
      </c>
      <c r="C586" s="2" t="s">
        <v>764</v>
      </c>
      <c r="D586" s="6" t="str">
        <f>VLOOKUP(C586,Product_List!$A$2:$C$21,2,FALSE)</f>
        <v>Samsung Galaxy Buds</v>
      </c>
      <c r="E586" s="6" t="str">
        <f>VLOOKUP(C586,Product_List!$A$2:$C$21,3,FALSE)</f>
        <v>Accessories</v>
      </c>
      <c r="F586" s="2" t="s">
        <v>786</v>
      </c>
      <c r="G586" s="6" t="str">
        <f>INDEX(Salesperson_List!$B$2:$B$11,MATCH(Sales_Data!F586,Salesperson_List!$A$2:$A$11,0))</f>
        <v>Zahra Melati</v>
      </c>
      <c r="H586" s="2">
        <v>5</v>
      </c>
      <c r="I586" s="5">
        <v>1186268</v>
      </c>
      <c r="J586" s="2" t="s">
        <v>787</v>
      </c>
      <c r="K586" s="36">
        <f t="shared" si="9"/>
        <v>5931340</v>
      </c>
    </row>
    <row r="587" spans="1:11" x14ac:dyDescent="0.25">
      <c r="A587" s="34" t="s">
        <v>592</v>
      </c>
      <c r="B587" s="3">
        <v>45703</v>
      </c>
      <c r="C587" s="2" t="s">
        <v>763</v>
      </c>
      <c r="D587" s="6" t="str">
        <f>VLOOKUP(C587,Product_List!$A$2:$C$21,2,FALSE)</f>
        <v>Dell XPS 13 Plus</v>
      </c>
      <c r="E587" s="6" t="str">
        <f>VLOOKUP(C587,Product_List!$A$2:$C$21,3,FALSE)</f>
        <v>Laptop</v>
      </c>
      <c r="F587" s="2" t="s">
        <v>781</v>
      </c>
      <c r="G587" s="6" t="str">
        <f>INDEX(Salesperson_List!$B$2:$B$11,MATCH(Sales_Data!F587,Salesperson_List!$A$2:$A$11,0))</f>
        <v>Tasya Anindira</v>
      </c>
      <c r="H587" s="2">
        <v>4</v>
      </c>
      <c r="I587" s="5">
        <v>1301955</v>
      </c>
      <c r="J587" s="2" t="s">
        <v>789</v>
      </c>
      <c r="K587" s="36">
        <f t="shared" si="9"/>
        <v>5207820</v>
      </c>
    </row>
    <row r="588" spans="1:11" x14ac:dyDescent="0.25">
      <c r="A588" s="34" t="s">
        <v>593</v>
      </c>
      <c r="B588" s="3">
        <v>45670</v>
      </c>
      <c r="C588" s="2" t="s">
        <v>768</v>
      </c>
      <c r="D588" s="6" t="str">
        <f>VLOOKUP(C588,Product_List!$A$2:$C$21,2,FALSE)</f>
        <v>Baseus Charger</v>
      </c>
      <c r="E588" s="6" t="str">
        <f>VLOOKUP(C588,Product_List!$A$2:$C$21,3,FALSE)</f>
        <v>Accessories</v>
      </c>
      <c r="F588" s="2" t="s">
        <v>779</v>
      </c>
      <c r="G588" s="6" t="str">
        <f>INDEX(Salesperson_List!$B$2:$B$11,MATCH(Sales_Data!F588,Salesperson_List!$A$2:$A$11,0))</f>
        <v>Salsabila Putri</v>
      </c>
      <c r="H588" s="2">
        <v>1</v>
      </c>
      <c r="I588" s="5">
        <v>9999617</v>
      </c>
      <c r="J588" s="2" t="s">
        <v>788</v>
      </c>
      <c r="K588" s="36">
        <f t="shared" si="9"/>
        <v>9999617</v>
      </c>
    </row>
    <row r="589" spans="1:11" x14ac:dyDescent="0.25">
      <c r="A589" s="34" t="s">
        <v>594</v>
      </c>
      <c r="B589" s="3">
        <v>45697</v>
      </c>
      <c r="C589" s="2" t="s">
        <v>776</v>
      </c>
      <c r="D589" s="6" t="str">
        <f>VLOOKUP(C589,Product_List!$A$2:$C$21,2,FALSE)</f>
        <v>Lenovo Legion Pro 7i (Gen 9)</v>
      </c>
      <c r="E589" s="6" t="str">
        <f>VLOOKUP(C589,Product_List!$A$2:$C$21,3,FALSE)</f>
        <v>Laptop</v>
      </c>
      <c r="F589" s="2" t="s">
        <v>780</v>
      </c>
      <c r="G589" s="6" t="str">
        <f>INDEX(Salesperson_List!$B$2:$B$11,MATCH(Sales_Data!F589,Salesperson_List!$A$2:$A$11,0))</f>
        <v>Keisha Alverina</v>
      </c>
      <c r="H589" s="2">
        <v>1</v>
      </c>
      <c r="I589" s="5">
        <v>2513148</v>
      </c>
      <c r="J589" s="2" t="s">
        <v>788</v>
      </c>
      <c r="K589" s="36">
        <f t="shared" si="9"/>
        <v>2513148</v>
      </c>
    </row>
    <row r="590" spans="1:11" x14ac:dyDescent="0.25">
      <c r="A590" s="34" t="s">
        <v>595</v>
      </c>
      <c r="B590" s="3">
        <v>45699</v>
      </c>
      <c r="C590" s="2" t="s">
        <v>767</v>
      </c>
      <c r="D590" s="6" t="str">
        <f>VLOOKUP(C590,Product_List!$A$2:$C$21,2,FALSE)</f>
        <v>Apple MacBook Air M4</v>
      </c>
      <c r="E590" s="6" t="str">
        <f>VLOOKUP(C590,Product_List!$A$2:$C$21,3,FALSE)</f>
        <v>Laptop</v>
      </c>
      <c r="F590" s="2" t="s">
        <v>778</v>
      </c>
      <c r="G590" s="6" t="str">
        <f>INDEX(Salesperson_List!$B$2:$B$11,MATCH(Sales_Data!F590,Salesperson_List!$A$2:$A$11,0))</f>
        <v>Raka Wijaya</v>
      </c>
      <c r="H590" s="2">
        <v>1</v>
      </c>
      <c r="I590" s="5">
        <v>7335735</v>
      </c>
      <c r="J590" s="2" t="s">
        <v>791</v>
      </c>
      <c r="K590" s="36">
        <f t="shared" si="9"/>
        <v>7335735</v>
      </c>
    </row>
    <row r="591" spans="1:11" x14ac:dyDescent="0.25">
      <c r="A591" s="34" t="s">
        <v>596</v>
      </c>
      <c r="B591" s="3">
        <v>45666</v>
      </c>
      <c r="C591" s="2" t="s">
        <v>762</v>
      </c>
      <c r="D591" s="6" t="str">
        <f>VLOOKUP(C591,Product_List!$A$2:$C$21,2,FALSE)</f>
        <v>SanDisk Ultra</v>
      </c>
      <c r="E591" s="6" t="str">
        <f>VLOOKUP(C591,Product_List!$A$2:$C$21,3,FALSE)</f>
        <v>Accessories</v>
      </c>
      <c r="F591" s="2" t="s">
        <v>777</v>
      </c>
      <c r="G591" s="6" t="str">
        <f>INDEX(Salesperson_List!$B$2:$B$11,MATCH(Sales_Data!F591,Salesperson_List!$A$2:$A$11,0))</f>
        <v>Rizky Aditya</v>
      </c>
      <c r="H591" s="2">
        <v>4</v>
      </c>
      <c r="I591" s="5">
        <v>4967223</v>
      </c>
      <c r="J591" s="2" t="s">
        <v>790</v>
      </c>
      <c r="K591" s="36">
        <f t="shared" si="9"/>
        <v>19868892</v>
      </c>
    </row>
    <row r="592" spans="1:11" x14ac:dyDescent="0.25">
      <c r="A592" s="34" t="s">
        <v>597</v>
      </c>
      <c r="B592" s="3">
        <v>45707</v>
      </c>
      <c r="C592" s="2" t="s">
        <v>774</v>
      </c>
      <c r="D592" s="6" t="str">
        <f>VLOOKUP(C592,Product_List!$A$2:$C$21,2,FALSE)</f>
        <v>Realme C35</v>
      </c>
      <c r="E592" s="6" t="str">
        <f>VLOOKUP(C592,Product_List!$A$2:$C$21,3,FALSE)</f>
        <v>Smartphone</v>
      </c>
      <c r="F592" s="2" t="s">
        <v>782</v>
      </c>
      <c r="G592" s="6" t="str">
        <f>INDEX(Salesperson_List!$B$2:$B$11,MATCH(Sales_Data!F592,Salesperson_List!$A$2:$A$11,0))</f>
        <v>Farhan Iskandar</v>
      </c>
      <c r="H592" s="2">
        <v>1</v>
      </c>
      <c r="I592" s="5">
        <v>2944291</v>
      </c>
      <c r="J592" s="2" t="s">
        <v>791</v>
      </c>
      <c r="K592" s="36">
        <f t="shared" si="9"/>
        <v>2944291</v>
      </c>
    </row>
    <row r="593" spans="1:11" x14ac:dyDescent="0.25">
      <c r="A593" s="34" t="s">
        <v>598</v>
      </c>
      <c r="B593" s="3">
        <v>45684</v>
      </c>
      <c r="C593" s="2" t="s">
        <v>757</v>
      </c>
      <c r="D593" s="6" t="str">
        <f>VLOOKUP(C593,Product_List!$A$2:$C$21,2,FALSE)</f>
        <v>RAZER Mouse Bungee</v>
      </c>
      <c r="E593" s="6" t="str">
        <f>VLOOKUP(C593,Product_List!$A$2:$C$21,3,FALSE)</f>
        <v>Accessories</v>
      </c>
      <c r="F593" s="2" t="s">
        <v>779</v>
      </c>
      <c r="G593" s="6" t="str">
        <f>INDEX(Salesperson_List!$B$2:$B$11,MATCH(Sales_Data!F593,Salesperson_List!$A$2:$A$11,0))</f>
        <v>Salsabila Putri</v>
      </c>
      <c r="H593" s="2">
        <v>3</v>
      </c>
      <c r="I593" s="5">
        <v>647745</v>
      </c>
      <c r="J593" s="2" t="s">
        <v>791</v>
      </c>
      <c r="K593" s="36">
        <f t="shared" si="9"/>
        <v>1943235</v>
      </c>
    </row>
    <row r="594" spans="1:11" x14ac:dyDescent="0.25">
      <c r="A594" s="34" t="s">
        <v>599</v>
      </c>
      <c r="B594" s="3">
        <v>45723</v>
      </c>
      <c r="C594" s="2" t="s">
        <v>757</v>
      </c>
      <c r="D594" s="6" t="str">
        <f>VLOOKUP(C594,Product_List!$A$2:$C$21,2,FALSE)</f>
        <v>RAZER Mouse Bungee</v>
      </c>
      <c r="E594" s="6" t="str">
        <f>VLOOKUP(C594,Product_List!$A$2:$C$21,3,FALSE)</f>
        <v>Accessories</v>
      </c>
      <c r="F594" s="2" t="s">
        <v>777</v>
      </c>
      <c r="G594" s="6" t="str">
        <f>INDEX(Salesperson_List!$B$2:$B$11,MATCH(Sales_Data!F594,Salesperson_List!$A$2:$A$11,0))</f>
        <v>Rizky Aditya</v>
      </c>
      <c r="H594" s="2">
        <v>5</v>
      </c>
      <c r="I594" s="5">
        <v>4292824</v>
      </c>
      <c r="J594" s="2" t="s">
        <v>790</v>
      </c>
      <c r="K594" s="36">
        <f t="shared" si="9"/>
        <v>21464120</v>
      </c>
    </row>
    <row r="595" spans="1:11" x14ac:dyDescent="0.25">
      <c r="A595" s="34" t="s">
        <v>600</v>
      </c>
      <c r="B595" s="3">
        <v>45662</v>
      </c>
      <c r="C595" s="2" t="s">
        <v>770</v>
      </c>
      <c r="D595" s="6" t="str">
        <f>VLOOKUP(C595,Product_List!$A$2:$C$21,2,FALSE)</f>
        <v>Samsung A55</v>
      </c>
      <c r="E595" s="6" t="str">
        <f>VLOOKUP(C595,Product_List!$A$2:$C$21,3,FALSE)</f>
        <v>Smartphone</v>
      </c>
      <c r="F595" s="2" t="s">
        <v>782</v>
      </c>
      <c r="G595" s="6" t="str">
        <f>INDEX(Salesperson_List!$B$2:$B$11,MATCH(Sales_Data!F595,Salesperson_List!$A$2:$A$11,0))</f>
        <v>Farhan Iskandar</v>
      </c>
      <c r="H595" s="2">
        <v>3</v>
      </c>
      <c r="I595" s="5">
        <v>637686</v>
      </c>
      <c r="J595" s="2" t="s">
        <v>789</v>
      </c>
      <c r="K595" s="36">
        <f t="shared" si="9"/>
        <v>1913058</v>
      </c>
    </row>
    <row r="596" spans="1:11" x14ac:dyDescent="0.25">
      <c r="A596" s="34" t="s">
        <v>601</v>
      </c>
      <c r="B596" s="3">
        <v>45686</v>
      </c>
      <c r="C596" s="2" t="s">
        <v>768</v>
      </c>
      <c r="D596" s="6" t="str">
        <f>VLOOKUP(C596,Product_List!$A$2:$C$21,2,FALSE)</f>
        <v>Baseus Charger</v>
      </c>
      <c r="E596" s="6" t="str">
        <f>VLOOKUP(C596,Product_List!$A$2:$C$21,3,FALSE)</f>
        <v>Accessories</v>
      </c>
      <c r="F596" s="2" t="s">
        <v>785</v>
      </c>
      <c r="G596" s="6" t="str">
        <f>INDEX(Salesperson_List!$B$2:$B$11,MATCH(Sales_Data!F596,Salesperson_List!$A$2:$A$11,0))</f>
        <v>Aldrian Mahendra</v>
      </c>
      <c r="H596" s="2">
        <v>1</v>
      </c>
      <c r="I596" s="5">
        <v>5750295</v>
      </c>
      <c r="J596" s="2" t="s">
        <v>791</v>
      </c>
      <c r="K596" s="36">
        <f t="shared" si="9"/>
        <v>5750295</v>
      </c>
    </row>
    <row r="597" spans="1:11" x14ac:dyDescent="0.25">
      <c r="A597" s="34" t="s">
        <v>602</v>
      </c>
      <c r="B597" s="3">
        <v>45694</v>
      </c>
      <c r="C597" s="2" t="s">
        <v>775</v>
      </c>
      <c r="D597" s="6" t="str">
        <f>VLOOKUP(C597,Product_List!$A$2:$C$21,2,FALSE)</f>
        <v>Huawei MatePad</v>
      </c>
      <c r="E597" s="6" t="str">
        <f>VLOOKUP(C597,Product_List!$A$2:$C$21,3,FALSE)</f>
        <v>Tablet</v>
      </c>
      <c r="F597" s="2" t="s">
        <v>786</v>
      </c>
      <c r="G597" s="6" t="str">
        <f>INDEX(Salesperson_List!$B$2:$B$11,MATCH(Sales_Data!F597,Salesperson_List!$A$2:$A$11,0))</f>
        <v>Zahra Melati</v>
      </c>
      <c r="H597" s="2">
        <v>3</v>
      </c>
      <c r="I597" s="5">
        <v>4651923</v>
      </c>
      <c r="J597" s="2" t="s">
        <v>791</v>
      </c>
      <c r="K597" s="36">
        <f t="shared" si="9"/>
        <v>13955769</v>
      </c>
    </row>
    <row r="598" spans="1:11" x14ac:dyDescent="0.25">
      <c r="A598" s="34" t="s">
        <v>603</v>
      </c>
      <c r="B598" s="3">
        <v>45695</v>
      </c>
      <c r="C598" s="2" t="s">
        <v>757</v>
      </c>
      <c r="D598" s="6" t="str">
        <f>VLOOKUP(C598,Product_List!$A$2:$C$21,2,FALSE)</f>
        <v>RAZER Mouse Bungee</v>
      </c>
      <c r="E598" s="6" t="str">
        <f>VLOOKUP(C598,Product_List!$A$2:$C$21,3,FALSE)</f>
        <v>Accessories</v>
      </c>
      <c r="F598" s="2" t="s">
        <v>780</v>
      </c>
      <c r="G598" s="6" t="str">
        <f>INDEX(Salesperson_List!$B$2:$B$11,MATCH(Sales_Data!F598,Salesperson_List!$A$2:$A$11,0))</f>
        <v>Keisha Alverina</v>
      </c>
      <c r="H598" s="2">
        <v>1</v>
      </c>
      <c r="I598" s="5">
        <v>6179980</v>
      </c>
      <c r="J598" s="2" t="s">
        <v>788</v>
      </c>
      <c r="K598" s="36">
        <f t="shared" si="9"/>
        <v>6179980</v>
      </c>
    </row>
    <row r="599" spans="1:11" x14ac:dyDescent="0.25">
      <c r="A599" s="34" t="s">
        <v>604</v>
      </c>
      <c r="B599" s="3">
        <v>45740</v>
      </c>
      <c r="C599" s="2" t="s">
        <v>771</v>
      </c>
      <c r="D599" s="6" t="str">
        <f>VLOOKUP(C599,Product_List!$A$2:$C$21,2,FALSE)</f>
        <v>TP-Link Archer</v>
      </c>
      <c r="E599" s="6" t="str">
        <f>VLOOKUP(C599,Product_List!$A$2:$C$21,3,FALSE)</f>
        <v>Accessories</v>
      </c>
      <c r="F599" s="2" t="s">
        <v>783</v>
      </c>
      <c r="G599" s="6" t="str">
        <f>INDEX(Salesperson_List!$B$2:$B$11,MATCH(Sales_Data!F599,Salesperson_List!$A$2:$A$11,0))</f>
        <v>Damar Pratama</v>
      </c>
      <c r="H599" s="2">
        <v>4</v>
      </c>
      <c r="I599" s="5">
        <v>5649534</v>
      </c>
      <c r="J599" s="2" t="s">
        <v>790</v>
      </c>
      <c r="K599" s="36">
        <f t="shared" si="9"/>
        <v>22598136</v>
      </c>
    </row>
    <row r="600" spans="1:11" x14ac:dyDescent="0.25">
      <c r="A600" s="34" t="s">
        <v>605</v>
      </c>
      <c r="B600" s="3">
        <v>45665</v>
      </c>
      <c r="C600" s="2" t="s">
        <v>768</v>
      </c>
      <c r="D600" s="6" t="str">
        <f>VLOOKUP(C600,Product_List!$A$2:$C$21,2,FALSE)</f>
        <v>Baseus Charger</v>
      </c>
      <c r="E600" s="6" t="str">
        <f>VLOOKUP(C600,Product_List!$A$2:$C$21,3,FALSE)</f>
        <v>Accessories</v>
      </c>
      <c r="F600" s="2" t="s">
        <v>782</v>
      </c>
      <c r="G600" s="6" t="str">
        <f>INDEX(Salesperson_List!$B$2:$B$11,MATCH(Sales_Data!F600,Salesperson_List!$A$2:$A$11,0))</f>
        <v>Farhan Iskandar</v>
      </c>
      <c r="H600" s="2">
        <v>3</v>
      </c>
      <c r="I600" s="5">
        <v>3814344</v>
      </c>
      <c r="J600" s="2" t="s">
        <v>787</v>
      </c>
      <c r="K600" s="36">
        <f t="shared" si="9"/>
        <v>11443032</v>
      </c>
    </row>
    <row r="601" spans="1:11" x14ac:dyDescent="0.25">
      <c r="A601" s="34" t="s">
        <v>606</v>
      </c>
      <c r="B601" s="3">
        <v>45722</v>
      </c>
      <c r="C601" s="2" t="s">
        <v>761</v>
      </c>
      <c r="D601" s="6" t="str">
        <f>VLOOKUP(C601,Product_List!$A$2:$C$21,2,FALSE)</f>
        <v>UGREEN HDMI Cable</v>
      </c>
      <c r="E601" s="6" t="str">
        <f>VLOOKUP(C601,Product_List!$A$2:$C$21,3,FALSE)</f>
        <v>Accessories</v>
      </c>
      <c r="F601" s="2" t="s">
        <v>783</v>
      </c>
      <c r="G601" s="6" t="str">
        <f>INDEX(Salesperson_List!$B$2:$B$11,MATCH(Sales_Data!F601,Salesperson_List!$A$2:$A$11,0))</f>
        <v>Damar Pratama</v>
      </c>
      <c r="H601" s="2">
        <v>4</v>
      </c>
      <c r="I601" s="5">
        <v>549976</v>
      </c>
      <c r="J601" s="2" t="s">
        <v>789</v>
      </c>
      <c r="K601" s="36">
        <f t="shared" si="9"/>
        <v>2199904</v>
      </c>
    </row>
    <row r="602" spans="1:11" x14ac:dyDescent="0.25">
      <c r="A602" s="34" t="s">
        <v>607</v>
      </c>
      <c r="B602" s="3">
        <v>45743</v>
      </c>
      <c r="C602" s="2" t="s">
        <v>764</v>
      </c>
      <c r="D602" s="6" t="str">
        <f>VLOOKUP(C602,Product_List!$A$2:$C$21,2,FALSE)</f>
        <v>Samsung Galaxy Buds</v>
      </c>
      <c r="E602" s="6" t="str">
        <f>VLOOKUP(C602,Product_List!$A$2:$C$21,3,FALSE)</f>
        <v>Accessories</v>
      </c>
      <c r="F602" s="2" t="s">
        <v>786</v>
      </c>
      <c r="G602" s="6" t="str">
        <f>INDEX(Salesperson_List!$B$2:$B$11,MATCH(Sales_Data!F602,Salesperson_List!$A$2:$A$11,0))</f>
        <v>Zahra Melati</v>
      </c>
      <c r="H602" s="2">
        <v>4</v>
      </c>
      <c r="I602" s="5">
        <v>3022620</v>
      </c>
      <c r="J602" s="2" t="s">
        <v>789</v>
      </c>
      <c r="K602" s="36">
        <f t="shared" si="9"/>
        <v>12090480</v>
      </c>
    </row>
    <row r="603" spans="1:11" x14ac:dyDescent="0.25">
      <c r="A603" s="34" t="s">
        <v>608</v>
      </c>
      <c r="B603" s="3">
        <v>45674</v>
      </c>
      <c r="C603" s="2" t="s">
        <v>775</v>
      </c>
      <c r="D603" s="6" t="str">
        <f>VLOOKUP(C603,Product_List!$A$2:$C$21,2,FALSE)</f>
        <v>Huawei MatePad</v>
      </c>
      <c r="E603" s="6" t="str">
        <f>VLOOKUP(C603,Product_List!$A$2:$C$21,3,FALSE)</f>
        <v>Tablet</v>
      </c>
      <c r="F603" s="2" t="s">
        <v>781</v>
      </c>
      <c r="G603" s="6" t="str">
        <f>INDEX(Salesperson_List!$B$2:$B$11,MATCH(Sales_Data!F603,Salesperson_List!$A$2:$A$11,0))</f>
        <v>Tasya Anindira</v>
      </c>
      <c r="H603" s="2">
        <v>2</v>
      </c>
      <c r="I603" s="5">
        <v>2527320</v>
      </c>
      <c r="J603" s="2" t="s">
        <v>790</v>
      </c>
      <c r="K603" s="36">
        <f t="shared" si="9"/>
        <v>5054640</v>
      </c>
    </row>
    <row r="604" spans="1:11" x14ac:dyDescent="0.25">
      <c r="A604" s="34" t="s">
        <v>609</v>
      </c>
      <c r="B604" s="3">
        <v>45728</v>
      </c>
      <c r="C604" s="2" t="s">
        <v>758</v>
      </c>
      <c r="D604" s="6" t="str">
        <f>VLOOKUP(C604,Product_List!$A$2:$C$21,2,FALSE)</f>
        <v>Asus ZenBook 14 OLED</v>
      </c>
      <c r="E604" s="6" t="str">
        <f>VLOOKUP(C604,Product_List!$A$2:$C$21,3,FALSE)</f>
        <v>Laptop</v>
      </c>
      <c r="F604" s="2" t="s">
        <v>778</v>
      </c>
      <c r="G604" s="6" t="str">
        <f>INDEX(Salesperson_List!$B$2:$B$11,MATCH(Sales_Data!F604,Salesperson_List!$A$2:$A$11,0))</f>
        <v>Raka Wijaya</v>
      </c>
      <c r="H604" s="2">
        <v>1</v>
      </c>
      <c r="I604" s="5">
        <v>2312105</v>
      </c>
      <c r="J604" s="2" t="s">
        <v>788</v>
      </c>
      <c r="K604" s="36">
        <f t="shared" si="9"/>
        <v>2312105</v>
      </c>
    </row>
    <row r="605" spans="1:11" x14ac:dyDescent="0.25">
      <c r="A605" s="34" t="s">
        <v>610</v>
      </c>
      <c r="B605" s="3">
        <v>45746</v>
      </c>
      <c r="C605" s="2" t="s">
        <v>773</v>
      </c>
      <c r="D605" s="6" t="str">
        <f>VLOOKUP(C605,Product_List!$A$2:$C$21,2,FALSE)</f>
        <v>iPad 10th Gen</v>
      </c>
      <c r="E605" s="6" t="str">
        <f>VLOOKUP(C605,Product_List!$A$2:$C$21,3,FALSE)</f>
        <v>Tablet</v>
      </c>
      <c r="F605" s="2" t="s">
        <v>780</v>
      </c>
      <c r="G605" s="6" t="str">
        <f>INDEX(Salesperson_List!$B$2:$B$11,MATCH(Sales_Data!F605,Salesperson_List!$A$2:$A$11,0))</f>
        <v>Keisha Alverina</v>
      </c>
      <c r="H605" s="2">
        <v>5</v>
      </c>
      <c r="I605" s="5">
        <v>6261703</v>
      </c>
      <c r="J605" s="2" t="s">
        <v>788</v>
      </c>
      <c r="K605" s="36">
        <f t="shared" si="9"/>
        <v>31308515</v>
      </c>
    </row>
    <row r="606" spans="1:11" x14ac:dyDescent="0.25">
      <c r="A606" s="34" t="s">
        <v>611</v>
      </c>
      <c r="B606" s="3">
        <v>45702</v>
      </c>
      <c r="C606" s="2" t="s">
        <v>765</v>
      </c>
      <c r="D606" s="6" t="str">
        <f>VLOOKUP(C606,Product_List!$A$2:$C$21,2,FALSE)</f>
        <v>HP Spectre x360 14</v>
      </c>
      <c r="E606" s="6" t="str">
        <f>VLOOKUP(C606,Product_List!$A$2:$C$21,3,FALSE)</f>
        <v>Laptop</v>
      </c>
      <c r="F606" s="2" t="s">
        <v>786</v>
      </c>
      <c r="G606" s="6" t="str">
        <f>INDEX(Salesperson_List!$B$2:$B$11,MATCH(Sales_Data!F606,Salesperson_List!$A$2:$A$11,0))</f>
        <v>Zahra Melati</v>
      </c>
      <c r="H606" s="2">
        <v>1</v>
      </c>
      <c r="I606" s="5">
        <v>2447238</v>
      </c>
      <c r="J606" s="2" t="s">
        <v>790</v>
      </c>
      <c r="K606" s="36">
        <f t="shared" si="9"/>
        <v>2447238</v>
      </c>
    </row>
    <row r="607" spans="1:11" x14ac:dyDescent="0.25">
      <c r="A607" s="34" t="s">
        <v>612</v>
      </c>
      <c r="B607" s="3">
        <v>45661</v>
      </c>
      <c r="C607" s="2" t="s">
        <v>775</v>
      </c>
      <c r="D607" s="6" t="str">
        <f>VLOOKUP(C607,Product_List!$A$2:$C$21,2,FALSE)</f>
        <v>Huawei MatePad</v>
      </c>
      <c r="E607" s="6" t="str">
        <f>VLOOKUP(C607,Product_List!$A$2:$C$21,3,FALSE)</f>
        <v>Tablet</v>
      </c>
      <c r="F607" s="2" t="s">
        <v>786</v>
      </c>
      <c r="G607" s="6" t="str">
        <f>INDEX(Salesperson_List!$B$2:$B$11,MATCH(Sales_Data!F607,Salesperson_List!$A$2:$A$11,0))</f>
        <v>Zahra Melati</v>
      </c>
      <c r="H607" s="2">
        <v>5</v>
      </c>
      <c r="I607" s="5">
        <v>6830034</v>
      </c>
      <c r="J607" s="2" t="s">
        <v>788</v>
      </c>
      <c r="K607" s="36">
        <f t="shared" si="9"/>
        <v>34150170</v>
      </c>
    </row>
    <row r="608" spans="1:11" x14ac:dyDescent="0.25">
      <c r="A608" s="34" t="s">
        <v>613</v>
      </c>
      <c r="B608" s="3">
        <v>45693</v>
      </c>
      <c r="C608" s="2" t="s">
        <v>760</v>
      </c>
      <c r="D608" s="6" t="str">
        <f>VLOOKUP(C608,Product_List!$A$2:$C$21,2,FALSE)</f>
        <v>Anker PowerCore</v>
      </c>
      <c r="E608" s="6" t="str">
        <f>VLOOKUP(C608,Product_List!$A$2:$C$21,3,FALSE)</f>
        <v>Accessories</v>
      </c>
      <c r="F608" s="2" t="s">
        <v>785</v>
      </c>
      <c r="G608" s="6" t="str">
        <f>INDEX(Salesperson_List!$B$2:$B$11,MATCH(Sales_Data!F608,Salesperson_List!$A$2:$A$11,0))</f>
        <v>Aldrian Mahendra</v>
      </c>
      <c r="H608" s="2">
        <v>1</v>
      </c>
      <c r="I608" s="5">
        <v>5309045</v>
      </c>
      <c r="J608" s="2" t="s">
        <v>789</v>
      </c>
      <c r="K608" s="36">
        <f t="shared" si="9"/>
        <v>5309045</v>
      </c>
    </row>
    <row r="609" spans="1:11" x14ac:dyDescent="0.25">
      <c r="A609" s="34" t="s">
        <v>614</v>
      </c>
      <c r="B609" s="3">
        <v>45727</v>
      </c>
      <c r="C609" s="2" t="s">
        <v>766</v>
      </c>
      <c r="D609" s="6" t="str">
        <f>VLOOKUP(C609,Product_List!$A$2:$C$21,2,FALSE)</f>
        <v>Oppo A57</v>
      </c>
      <c r="E609" s="6" t="str">
        <f>VLOOKUP(C609,Product_List!$A$2:$C$21,3,FALSE)</f>
        <v>Smartphone</v>
      </c>
      <c r="F609" s="2" t="s">
        <v>777</v>
      </c>
      <c r="G609" s="6" t="str">
        <f>INDEX(Salesperson_List!$B$2:$B$11,MATCH(Sales_Data!F609,Salesperson_List!$A$2:$A$11,0))</f>
        <v>Rizky Aditya</v>
      </c>
      <c r="H609" s="2">
        <v>4</v>
      </c>
      <c r="I609" s="5">
        <v>9097467</v>
      </c>
      <c r="J609" s="2" t="s">
        <v>789</v>
      </c>
      <c r="K609" s="36">
        <f t="shared" si="9"/>
        <v>36389868</v>
      </c>
    </row>
    <row r="610" spans="1:11" x14ac:dyDescent="0.25">
      <c r="A610" s="34" t="s">
        <v>615</v>
      </c>
      <c r="B610" s="3">
        <v>45688</v>
      </c>
      <c r="C610" s="2" t="s">
        <v>774</v>
      </c>
      <c r="D610" s="6" t="str">
        <f>VLOOKUP(C610,Product_List!$A$2:$C$21,2,FALSE)</f>
        <v>Realme C35</v>
      </c>
      <c r="E610" s="6" t="str">
        <f>VLOOKUP(C610,Product_List!$A$2:$C$21,3,FALSE)</f>
        <v>Smartphone</v>
      </c>
      <c r="F610" s="2" t="s">
        <v>778</v>
      </c>
      <c r="G610" s="6" t="str">
        <f>INDEX(Salesperson_List!$B$2:$B$11,MATCH(Sales_Data!F610,Salesperson_List!$A$2:$A$11,0))</f>
        <v>Raka Wijaya</v>
      </c>
      <c r="H610" s="2">
        <v>3</v>
      </c>
      <c r="I610" s="5">
        <v>6902891</v>
      </c>
      <c r="J610" s="2" t="s">
        <v>787</v>
      </c>
      <c r="K610" s="36">
        <f t="shared" si="9"/>
        <v>20708673</v>
      </c>
    </row>
    <row r="611" spans="1:11" x14ac:dyDescent="0.25">
      <c r="A611" s="34" t="s">
        <v>616</v>
      </c>
      <c r="B611" s="3">
        <v>45676</v>
      </c>
      <c r="C611" s="2" t="s">
        <v>758</v>
      </c>
      <c r="D611" s="6" t="str">
        <f>VLOOKUP(C611,Product_List!$A$2:$C$21,2,FALSE)</f>
        <v>Asus ZenBook 14 OLED</v>
      </c>
      <c r="E611" s="6" t="str">
        <f>VLOOKUP(C611,Product_List!$A$2:$C$21,3,FALSE)</f>
        <v>Laptop</v>
      </c>
      <c r="F611" s="2" t="s">
        <v>780</v>
      </c>
      <c r="G611" s="6" t="str">
        <f>INDEX(Salesperson_List!$B$2:$B$11,MATCH(Sales_Data!F611,Salesperson_List!$A$2:$A$11,0))</f>
        <v>Keisha Alverina</v>
      </c>
      <c r="H611" s="2">
        <v>3</v>
      </c>
      <c r="I611" s="5">
        <v>7531845</v>
      </c>
      <c r="J611" s="2" t="s">
        <v>790</v>
      </c>
      <c r="K611" s="36">
        <f t="shared" si="9"/>
        <v>22595535</v>
      </c>
    </row>
    <row r="612" spans="1:11" x14ac:dyDescent="0.25">
      <c r="A612" s="34" t="s">
        <v>617</v>
      </c>
      <c r="B612" s="3">
        <v>45718</v>
      </c>
      <c r="C612" s="2" t="s">
        <v>768</v>
      </c>
      <c r="D612" s="6" t="str">
        <f>VLOOKUP(C612,Product_List!$A$2:$C$21,2,FALSE)</f>
        <v>Baseus Charger</v>
      </c>
      <c r="E612" s="6" t="str">
        <f>VLOOKUP(C612,Product_List!$A$2:$C$21,3,FALSE)</f>
        <v>Accessories</v>
      </c>
      <c r="F612" s="2" t="s">
        <v>781</v>
      </c>
      <c r="G612" s="6" t="str">
        <f>INDEX(Salesperson_List!$B$2:$B$11,MATCH(Sales_Data!F612,Salesperson_List!$A$2:$A$11,0))</f>
        <v>Tasya Anindira</v>
      </c>
      <c r="H612" s="2">
        <v>2</v>
      </c>
      <c r="I612" s="5">
        <v>5894418</v>
      </c>
      <c r="J612" s="2" t="s">
        <v>791</v>
      </c>
      <c r="K612" s="36">
        <f t="shared" si="9"/>
        <v>11788836</v>
      </c>
    </row>
    <row r="613" spans="1:11" x14ac:dyDescent="0.25">
      <c r="A613" s="34" t="s">
        <v>618</v>
      </c>
      <c r="B613" s="3">
        <v>45711</v>
      </c>
      <c r="C613" s="2" t="s">
        <v>763</v>
      </c>
      <c r="D613" s="6" t="str">
        <f>VLOOKUP(C613,Product_List!$A$2:$C$21,2,FALSE)</f>
        <v>Dell XPS 13 Plus</v>
      </c>
      <c r="E613" s="6" t="str">
        <f>VLOOKUP(C613,Product_List!$A$2:$C$21,3,FALSE)</f>
        <v>Laptop</v>
      </c>
      <c r="F613" s="2" t="s">
        <v>781</v>
      </c>
      <c r="G613" s="6" t="str">
        <f>INDEX(Salesperson_List!$B$2:$B$11,MATCH(Sales_Data!F613,Salesperson_List!$A$2:$A$11,0))</f>
        <v>Tasya Anindira</v>
      </c>
      <c r="H613" s="2">
        <v>5</v>
      </c>
      <c r="I613" s="5">
        <v>545475</v>
      </c>
      <c r="J613" s="2" t="s">
        <v>791</v>
      </c>
      <c r="K613" s="36">
        <f t="shared" si="9"/>
        <v>2727375</v>
      </c>
    </row>
    <row r="614" spans="1:11" x14ac:dyDescent="0.25">
      <c r="A614" s="34" t="s">
        <v>619</v>
      </c>
      <c r="B614" s="3">
        <v>45696</v>
      </c>
      <c r="C614" s="2" t="s">
        <v>761</v>
      </c>
      <c r="D614" s="6" t="str">
        <f>VLOOKUP(C614,Product_List!$A$2:$C$21,2,FALSE)</f>
        <v>UGREEN HDMI Cable</v>
      </c>
      <c r="E614" s="6" t="str">
        <f>VLOOKUP(C614,Product_List!$A$2:$C$21,3,FALSE)</f>
        <v>Accessories</v>
      </c>
      <c r="F614" s="2" t="s">
        <v>784</v>
      </c>
      <c r="G614" s="6" t="str">
        <f>INDEX(Salesperson_List!$B$2:$B$11,MATCH(Sales_Data!F614,Salesperson_List!$A$2:$A$11,0))</f>
        <v>Nayla Arunika</v>
      </c>
      <c r="H614" s="2">
        <v>5</v>
      </c>
      <c r="I614" s="5">
        <v>8580552</v>
      </c>
      <c r="J614" s="2" t="s">
        <v>787</v>
      </c>
      <c r="K614" s="36">
        <f t="shared" si="9"/>
        <v>42902760</v>
      </c>
    </row>
    <row r="615" spans="1:11" x14ac:dyDescent="0.25">
      <c r="A615" s="34" t="s">
        <v>620</v>
      </c>
      <c r="B615" s="3">
        <v>45731</v>
      </c>
      <c r="C615" s="2" t="s">
        <v>772</v>
      </c>
      <c r="D615" s="6" t="str">
        <f>VLOOKUP(C615,Product_List!$A$2:$C$21,2,FALSE)</f>
        <v>iPhone 13</v>
      </c>
      <c r="E615" s="6" t="str">
        <f>VLOOKUP(C615,Product_List!$A$2:$C$21,3,FALSE)</f>
        <v>Smartphone</v>
      </c>
      <c r="F615" s="2" t="s">
        <v>786</v>
      </c>
      <c r="G615" s="6" t="str">
        <f>INDEX(Salesperson_List!$B$2:$B$11,MATCH(Sales_Data!F615,Salesperson_List!$A$2:$A$11,0))</f>
        <v>Zahra Melati</v>
      </c>
      <c r="H615" s="2">
        <v>5</v>
      </c>
      <c r="I615" s="5">
        <v>3803364</v>
      </c>
      <c r="J615" s="2" t="s">
        <v>787</v>
      </c>
      <c r="K615" s="36">
        <f t="shared" si="9"/>
        <v>19016820</v>
      </c>
    </row>
    <row r="616" spans="1:11" x14ac:dyDescent="0.25">
      <c r="A616" s="34" t="s">
        <v>621</v>
      </c>
      <c r="B616" s="3">
        <v>45747</v>
      </c>
      <c r="C616" s="2" t="s">
        <v>773</v>
      </c>
      <c r="D616" s="6" t="str">
        <f>VLOOKUP(C616,Product_List!$A$2:$C$21,2,FALSE)</f>
        <v>iPad 10th Gen</v>
      </c>
      <c r="E616" s="6" t="str">
        <f>VLOOKUP(C616,Product_List!$A$2:$C$21,3,FALSE)</f>
        <v>Tablet</v>
      </c>
      <c r="F616" s="2" t="s">
        <v>782</v>
      </c>
      <c r="G616" s="6" t="str">
        <f>INDEX(Salesperson_List!$B$2:$B$11,MATCH(Sales_Data!F616,Salesperson_List!$A$2:$A$11,0))</f>
        <v>Farhan Iskandar</v>
      </c>
      <c r="H616" s="2">
        <v>4</v>
      </c>
      <c r="I616" s="5">
        <v>5896364</v>
      </c>
      <c r="J616" s="2" t="s">
        <v>788</v>
      </c>
      <c r="K616" s="36">
        <f t="shared" si="9"/>
        <v>23585456</v>
      </c>
    </row>
    <row r="617" spans="1:11" x14ac:dyDescent="0.25">
      <c r="A617" s="34" t="s">
        <v>622</v>
      </c>
      <c r="B617" s="3">
        <v>45676</v>
      </c>
      <c r="C617" s="2" t="s">
        <v>757</v>
      </c>
      <c r="D617" s="6" t="str">
        <f>VLOOKUP(C617,Product_List!$A$2:$C$21,2,FALSE)</f>
        <v>RAZER Mouse Bungee</v>
      </c>
      <c r="E617" s="6" t="str">
        <f>VLOOKUP(C617,Product_List!$A$2:$C$21,3,FALSE)</f>
        <v>Accessories</v>
      </c>
      <c r="F617" s="2" t="s">
        <v>785</v>
      </c>
      <c r="G617" s="6" t="str">
        <f>INDEX(Salesperson_List!$B$2:$B$11,MATCH(Sales_Data!F617,Salesperson_List!$A$2:$A$11,0))</f>
        <v>Aldrian Mahendra</v>
      </c>
      <c r="H617" s="2">
        <v>5</v>
      </c>
      <c r="I617" s="5">
        <v>3739254</v>
      </c>
      <c r="J617" s="2" t="s">
        <v>787</v>
      </c>
      <c r="K617" s="36">
        <f t="shared" si="9"/>
        <v>18696270</v>
      </c>
    </row>
    <row r="618" spans="1:11" x14ac:dyDescent="0.25">
      <c r="A618" s="34" t="s">
        <v>623</v>
      </c>
      <c r="B618" s="3">
        <v>45696</v>
      </c>
      <c r="C618" s="2" t="s">
        <v>759</v>
      </c>
      <c r="D618" s="6" t="str">
        <f>VLOOKUP(C618,Product_List!$A$2:$C$21,2,FALSE)</f>
        <v>Acer Swift Go 14</v>
      </c>
      <c r="E618" s="6" t="str">
        <f>VLOOKUP(C618,Product_List!$A$2:$C$21,3,FALSE)</f>
        <v>Laptop</v>
      </c>
      <c r="F618" s="2" t="s">
        <v>778</v>
      </c>
      <c r="G618" s="6" t="str">
        <f>INDEX(Salesperson_List!$B$2:$B$11,MATCH(Sales_Data!F618,Salesperson_List!$A$2:$A$11,0))</f>
        <v>Raka Wijaya</v>
      </c>
      <c r="H618" s="2">
        <v>3</v>
      </c>
      <c r="I618" s="5">
        <v>1599577</v>
      </c>
      <c r="J618" s="2" t="s">
        <v>787</v>
      </c>
      <c r="K618" s="36">
        <f t="shared" si="9"/>
        <v>4798731</v>
      </c>
    </row>
    <row r="619" spans="1:11" x14ac:dyDescent="0.25">
      <c r="A619" s="34" t="s">
        <v>624</v>
      </c>
      <c r="B619" s="3">
        <v>45724</v>
      </c>
      <c r="C619" s="2" t="s">
        <v>762</v>
      </c>
      <c r="D619" s="6" t="str">
        <f>VLOOKUP(C619,Product_List!$A$2:$C$21,2,FALSE)</f>
        <v>SanDisk Ultra</v>
      </c>
      <c r="E619" s="6" t="str">
        <f>VLOOKUP(C619,Product_List!$A$2:$C$21,3,FALSE)</f>
        <v>Accessories</v>
      </c>
      <c r="F619" s="2" t="s">
        <v>781</v>
      </c>
      <c r="G619" s="6" t="str">
        <f>INDEX(Salesperson_List!$B$2:$B$11,MATCH(Sales_Data!F619,Salesperson_List!$A$2:$A$11,0))</f>
        <v>Tasya Anindira</v>
      </c>
      <c r="H619" s="2">
        <v>4</v>
      </c>
      <c r="I619" s="5">
        <v>9732689</v>
      </c>
      <c r="J619" s="2" t="s">
        <v>791</v>
      </c>
      <c r="K619" s="36">
        <f t="shared" si="9"/>
        <v>38930756</v>
      </c>
    </row>
    <row r="620" spans="1:11" x14ac:dyDescent="0.25">
      <c r="A620" s="34" t="s">
        <v>625</v>
      </c>
      <c r="B620" s="3">
        <v>45702</v>
      </c>
      <c r="C620" s="2" t="s">
        <v>773</v>
      </c>
      <c r="D620" s="6" t="str">
        <f>VLOOKUP(C620,Product_List!$A$2:$C$21,2,FALSE)</f>
        <v>iPad 10th Gen</v>
      </c>
      <c r="E620" s="6" t="str">
        <f>VLOOKUP(C620,Product_List!$A$2:$C$21,3,FALSE)</f>
        <v>Tablet</v>
      </c>
      <c r="F620" s="2" t="s">
        <v>780</v>
      </c>
      <c r="G620" s="6" t="str">
        <f>INDEX(Salesperson_List!$B$2:$B$11,MATCH(Sales_Data!F620,Salesperson_List!$A$2:$A$11,0))</f>
        <v>Keisha Alverina</v>
      </c>
      <c r="H620" s="2">
        <v>1</v>
      </c>
      <c r="I620" s="5">
        <v>6983485</v>
      </c>
      <c r="J620" s="2" t="s">
        <v>788</v>
      </c>
      <c r="K620" s="36">
        <f t="shared" si="9"/>
        <v>6983485</v>
      </c>
    </row>
    <row r="621" spans="1:11" x14ac:dyDescent="0.25">
      <c r="A621" s="34" t="s">
        <v>626</v>
      </c>
      <c r="B621" s="3">
        <v>45670</v>
      </c>
      <c r="C621" s="2" t="s">
        <v>771</v>
      </c>
      <c r="D621" s="6" t="str">
        <f>VLOOKUP(C621,Product_List!$A$2:$C$21,2,FALSE)</f>
        <v>TP-Link Archer</v>
      </c>
      <c r="E621" s="6" t="str">
        <f>VLOOKUP(C621,Product_List!$A$2:$C$21,3,FALSE)</f>
        <v>Accessories</v>
      </c>
      <c r="F621" s="2" t="s">
        <v>784</v>
      </c>
      <c r="G621" s="6" t="str">
        <f>INDEX(Salesperson_List!$B$2:$B$11,MATCH(Sales_Data!F621,Salesperson_List!$A$2:$A$11,0))</f>
        <v>Nayla Arunika</v>
      </c>
      <c r="H621" s="2">
        <v>5</v>
      </c>
      <c r="I621" s="5">
        <v>5123037</v>
      </c>
      <c r="J621" s="2" t="s">
        <v>787</v>
      </c>
      <c r="K621" s="36">
        <f t="shared" si="9"/>
        <v>25615185</v>
      </c>
    </row>
    <row r="622" spans="1:11" x14ac:dyDescent="0.25">
      <c r="A622" s="34" t="s">
        <v>627</v>
      </c>
      <c r="B622" s="3">
        <v>45715</v>
      </c>
      <c r="C622" s="2" t="s">
        <v>758</v>
      </c>
      <c r="D622" s="6" t="str">
        <f>VLOOKUP(C622,Product_List!$A$2:$C$21,2,FALSE)</f>
        <v>Asus ZenBook 14 OLED</v>
      </c>
      <c r="E622" s="6" t="str">
        <f>VLOOKUP(C622,Product_List!$A$2:$C$21,3,FALSE)</f>
        <v>Laptop</v>
      </c>
      <c r="F622" s="2" t="s">
        <v>780</v>
      </c>
      <c r="G622" s="6" t="str">
        <f>INDEX(Salesperson_List!$B$2:$B$11,MATCH(Sales_Data!F622,Salesperson_List!$A$2:$A$11,0))</f>
        <v>Keisha Alverina</v>
      </c>
      <c r="H622" s="2">
        <v>5</v>
      </c>
      <c r="I622" s="5">
        <v>7459972</v>
      </c>
      <c r="J622" s="2" t="s">
        <v>787</v>
      </c>
      <c r="K622" s="36">
        <f t="shared" si="9"/>
        <v>37299860</v>
      </c>
    </row>
    <row r="623" spans="1:11" x14ac:dyDescent="0.25">
      <c r="A623" s="34" t="s">
        <v>628</v>
      </c>
      <c r="B623" s="3">
        <v>45677</v>
      </c>
      <c r="C623" s="2" t="s">
        <v>765</v>
      </c>
      <c r="D623" s="6" t="str">
        <f>VLOOKUP(C623,Product_List!$A$2:$C$21,2,FALSE)</f>
        <v>HP Spectre x360 14</v>
      </c>
      <c r="E623" s="6" t="str">
        <f>VLOOKUP(C623,Product_List!$A$2:$C$21,3,FALSE)</f>
        <v>Laptop</v>
      </c>
      <c r="F623" s="2" t="s">
        <v>785</v>
      </c>
      <c r="G623" s="6" t="str">
        <f>INDEX(Salesperson_List!$B$2:$B$11,MATCH(Sales_Data!F623,Salesperson_List!$A$2:$A$11,0))</f>
        <v>Aldrian Mahendra</v>
      </c>
      <c r="H623" s="2">
        <v>1</v>
      </c>
      <c r="I623" s="5">
        <v>7732024</v>
      </c>
      <c r="J623" s="2" t="s">
        <v>788</v>
      </c>
      <c r="K623" s="36">
        <f t="shared" si="9"/>
        <v>7732024</v>
      </c>
    </row>
    <row r="624" spans="1:11" x14ac:dyDescent="0.25">
      <c r="A624" s="34" t="s">
        <v>629</v>
      </c>
      <c r="B624" s="3">
        <v>45729</v>
      </c>
      <c r="C624" s="2" t="s">
        <v>775</v>
      </c>
      <c r="D624" s="6" t="str">
        <f>VLOOKUP(C624,Product_List!$A$2:$C$21,2,FALSE)</f>
        <v>Huawei MatePad</v>
      </c>
      <c r="E624" s="6" t="str">
        <f>VLOOKUP(C624,Product_List!$A$2:$C$21,3,FALSE)</f>
        <v>Tablet</v>
      </c>
      <c r="F624" s="2" t="s">
        <v>782</v>
      </c>
      <c r="G624" s="6" t="str">
        <f>INDEX(Salesperson_List!$B$2:$B$11,MATCH(Sales_Data!F624,Salesperson_List!$A$2:$A$11,0))</f>
        <v>Farhan Iskandar</v>
      </c>
      <c r="H624" s="2">
        <v>5</v>
      </c>
      <c r="I624" s="5">
        <v>2102970</v>
      </c>
      <c r="J624" s="2" t="s">
        <v>790</v>
      </c>
      <c r="K624" s="36">
        <f t="shared" si="9"/>
        <v>10514850</v>
      </c>
    </row>
    <row r="625" spans="1:11" x14ac:dyDescent="0.25">
      <c r="A625" s="34" t="s">
        <v>630</v>
      </c>
      <c r="B625" s="3">
        <v>45718</v>
      </c>
      <c r="C625" s="2" t="s">
        <v>771</v>
      </c>
      <c r="D625" s="6" t="str">
        <f>VLOOKUP(C625,Product_List!$A$2:$C$21,2,FALSE)</f>
        <v>TP-Link Archer</v>
      </c>
      <c r="E625" s="6" t="str">
        <f>VLOOKUP(C625,Product_List!$A$2:$C$21,3,FALSE)</f>
        <v>Accessories</v>
      </c>
      <c r="F625" s="2" t="s">
        <v>784</v>
      </c>
      <c r="G625" s="6" t="str">
        <f>INDEX(Salesperson_List!$B$2:$B$11,MATCH(Sales_Data!F625,Salesperson_List!$A$2:$A$11,0))</f>
        <v>Nayla Arunika</v>
      </c>
      <c r="H625" s="2">
        <v>1</v>
      </c>
      <c r="I625" s="5">
        <v>8691922</v>
      </c>
      <c r="J625" s="2" t="s">
        <v>788</v>
      </c>
      <c r="K625" s="36">
        <f t="shared" si="9"/>
        <v>8691922</v>
      </c>
    </row>
    <row r="626" spans="1:11" x14ac:dyDescent="0.25">
      <c r="A626" s="34" t="s">
        <v>631</v>
      </c>
      <c r="B626" s="3">
        <v>45696</v>
      </c>
      <c r="C626" s="2" t="s">
        <v>765</v>
      </c>
      <c r="D626" s="6" t="str">
        <f>VLOOKUP(C626,Product_List!$A$2:$C$21,2,FALSE)</f>
        <v>HP Spectre x360 14</v>
      </c>
      <c r="E626" s="6" t="str">
        <f>VLOOKUP(C626,Product_List!$A$2:$C$21,3,FALSE)</f>
        <v>Laptop</v>
      </c>
      <c r="F626" s="2" t="s">
        <v>784</v>
      </c>
      <c r="G626" s="6" t="str">
        <f>INDEX(Salesperson_List!$B$2:$B$11,MATCH(Sales_Data!F626,Salesperson_List!$A$2:$A$11,0))</f>
        <v>Nayla Arunika</v>
      </c>
      <c r="H626" s="2">
        <v>4</v>
      </c>
      <c r="I626" s="5">
        <v>8774125</v>
      </c>
      <c r="J626" s="2" t="s">
        <v>791</v>
      </c>
      <c r="K626" s="36">
        <f t="shared" si="9"/>
        <v>35096500</v>
      </c>
    </row>
    <row r="627" spans="1:11" x14ac:dyDescent="0.25">
      <c r="A627" s="34" t="s">
        <v>632</v>
      </c>
      <c r="B627" s="3">
        <v>45658</v>
      </c>
      <c r="C627" s="2" t="s">
        <v>773</v>
      </c>
      <c r="D627" s="6" t="str">
        <f>VLOOKUP(C627,Product_List!$A$2:$C$21,2,FALSE)</f>
        <v>iPad 10th Gen</v>
      </c>
      <c r="E627" s="6" t="str">
        <f>VLOOKUP(C627,Product_List!$A$2:$C$21,3,FALSE)</f>
        <v>Tablet</v>
      </c>
      <c r="F627" s="2" t="s">
        <v>777</v>
      </c>
      <c r="G627" s="6" t="str">
        <f>INDEX(Salesperson_List!$B$2:$B$11,MATCH(Sales_Data!F627,Salesperson_List!$A$2:$A$11,0))</f>
        <v>Rizky Aditya</v>
      </c>
      <c r="H627" s="2">
        <v>3</v>
      </c>
      <c r="I627" s="5">
        <v>2031064</v>
      </c>
      <c r="J627" s="2" t="s">
        <v>790</v>
      </c>
      <c r="K627" s="36">
        <f t="shared" si="9"/>
        <v>6093192</v>
      </c>
    </row>
    <row r="628" spans="1:11" x14ac:dyDescent="0.25">
      <c r="A628" s="34" t="s">
        <v>633</v>
      </c>
      <c r="B628" s="3">
        <v>45660</v>
      </c>
      <c r="C628" s="2" t="s">
        <v>773</v>
      </c>
      <c r="D628" s="6" t="str">
        <f>VLOOKUP(C628,Product_List!$A$2:$C$21,2,FALSE)</f>
        <v>iPad 10th Gen</v>
      </c>
      <c r="E628" s="6" t="str">
        <f>VLOOKUP(C628,Product_List!$A$2:$C$21,3,FALSE)</f>
        <v>Tablet</v>
      </c>
      <c r="F628" s="2" t="s">
        <v>778</v>
      </c>
      <c r="G628" s="6" t="str">
        <f>INDEX(Salesperson_List!$B$2:$B$11,MATCH(Sales_Data!F628,Salesperson_List!$A$2:$A$11,0))</f>
        <v>Raka Wijaya</v>
      </c>
      <c r="H628" s="2">
        <v>1</v>
      </c>
      <c r="I628" s="5">
        <v>4911887</v>
      </c>
      <c r="J628" s="2" t="s">
        <v>789</v>
      </c>
      <c r="K628" s="36">
        <f t="shared" si="9"/>
        <v>4911887</v>
      </c>
    </row>
    <row r="629" spans="1:11" x14ac:dyDescent="0.25">
      <c r="A629" s="34" t="s">
        <v>634</v>
      </c>
      <c r="B629" s="3">
        <v>45734</v>
      </c>
      <c r="C629" s="2" t="s">
        <v>757</v>
      </c>
      <c r="D629" s="6" t="str">
        <f>VLOOKUP(C629,Product_List!$A$2:$C$21,2,FALSE)</f>
        <v>RAZER Mouse Bungee</v>
      </c>
      <c r="E629" s="6" t="str">
        <f>VLOOKUP(C629,Product_List!$A$2:$C$21,3,FALSE)</f>
        <v>Accessories</v>
      </c>
      <c r="F629" s="2" t="s">
        <v>784</v>
      </c>
      <c r="G629" s="6" t="str">
        <f>INDEX(Salesperson_List!$B$2:$B$11,MATCH(Sales_Data!F629,Salesperson_List!$A$2:$A$11,0))</f>
        <v>Nayla Arunika</v>
      </c>
      <c r="H629" s="2">
        <v>2</v>
      </c>
      <c r="I629" s="5">
        <v>9115797</v>
      </c>
      <c r="J629" s="2" t="s">
        <v>788</v>
      </c>
      <c r="K629" s="36">
        <f t="shared" si="9"/>
        <v>18231594</v>
      </c>
    </row>
    <row r="630" spans="1:11" x14ac:dyDescent="0.25">
      <c r="A630" s="34" t="s">
        <v>635</v>
      </c>
      <c r="B630" s="3">
        <v>45719</v>
      </c>
      <c r="C630" s="2" t="s">
        <v>775</v>
      </c>
      <c r="D630" s="6" t="str">
        <f>VLOOKUP(C630,Product_List!$A$2:$C$21,2,FALSE)</f>
        <v>Huawei MatePad</v>
      </c>
      <c r="E630" s="6" t="str">
        <f>VLOOKUP(C630,Product_List!$A$2:$C$21,3,FALSE)</f>
        <v>Tablet</v>
      </c>
      <c r="F630" s="2" t="s">
        <v>777</v>
      </c>
      <c r="G630" s="6" t="str">
        <f>INDEX(Salesperson_List!$B$2:$B$11,MATCH(Sales_Data!F630,Salesperson_List!$A$2:$A$11,0))</f>
        <v>Rizky Aditya</v>
      </c>
      <c r="H630" s="2">
        <v>1</v>
      </c>
      <c r="I630" s="5">
        <v>2576198</v>
      </c>
      <c r="J630" s="2" t="s">
        <v>791</v>
      </c>
      <c r="K630" s="36">
        <f t="shared" si="9"/>
        <v>2576198</v>
      </c>
    </row>
    <row r="631" spans="1:11" x14ac:dyDescent="0.25">
      <c r="A631" s="34" t="s">
        <v>636</v>
      </c>
      <c r="B631" s="3">
        <v>45720</v>
      </c>
      <c r="C631" s="2" t="s">
        <v>768</v>
      </c>
      <c r="D631" s="6" t="str">
        <f>VLOOKUP(C631,Product_List!$A$2:$C$21,2,FALSE)</f>
        <v>Baseus Charger</v>
      </c>
      <c r="E631" s="6" t="str">
        <f>VLOOKUP(C631,Product_List!$A$2:$C$21,3,FALSE)</f>
        <v>Accessories</v>
      </c>
      <c r="F631" s="2" t="s">
        <v>777</v>
      </c>
      <c r="G631" s="6" t="str">
        <f>INDEX(Salesperson_List!$B$2:$B$11,MATCH(Sales_Data!F631,Salesperson_List!$A$2:$A$11,0))</f>
        <v>Rizky Aditya</v>
      </c>
      <c r="H631" s="2">
        <v>5</v>
      </c>
      <c r="I631" s="5">
        <v>7966511</v>
      </c>
      <c r="J631" s="2" t="s">
        <v>790</v>
      </c>
      <c r="K631" s="36">
        <f t="shared" si="9"/>
        <v>39832555</v>
      </c>
    </row>
    <row r="632" spans="1:11" x14ac:dyDescent="0.25">
      <c r="A632" s="34" t="s">
        <v>637</v>
      </c>
      <c r="B632" s="3">
        <v>45682</v>
      </c>
      <c r="C632" s="2" t="s">
        <v>764</v>
      </c>
      <c r="D632" s="6" t="str">
        <f>VLOOKUP(C632,Product_List!$A$2:$C$21,2,FALSE)</f>
        <v>Samsung Galaxy Buds</v>
      </c>
      <c r="E632" s="6" t="str">
        <f>VLOOKUP(C632,Product_List!$A$2:$C$21,3,FALSE)</f>
        <v>Accessories</v>
      </c>
      <c r="F632" s="2" t="s">
        <v>785</v>
      </c>
      <c r="G632" s="6" t="str">
        <f>INDEX(Salesperson_List!$B$2:$B$11,MATCH(Sales_Data!F632,Salesperson_List!$A$2:$A$11,0))</f>
        <v>Aldrian Mahendra</v>
      </c>
      <c r="H632" s="2">
        <v>4</v>
      </c>
      <c r="I632" s="5">
        <v>1968919</v>
      </c>
      <c r="J632" s="2" t="s">
        <v>788</v>
      </c>
      <c r="K632" s="36">
        <f t="shared" si="9"/>
        <v>7875676</v>
      </c>
    </row>
    <row r="633" spans="1:11" x14ac:dyDescent="0.25">
      <c r="A633" s="34" t="s">
        <v>638</v>
      </c>
      <c r="B633" s="3">
        <v>45713</v>
      </c>
      <c r="C633" s="2" t="s">
        <v>770</v>
      </c>
      <c r="D633" s="6" t="str">
        <f>VLOOKUP(C633,Product_List!$A$2:$C$21,2,FALSE)</f>
        <v>Samsung A55</v>
      </c>
      <c r="E633" s="6" t="str">
        <f>VLOOKUP(C633,Product_List!$A$2:$C$21,3,FALSE)</f>
        <v>Smartphone</v>
      </c>
      <c r="F633" s="2" t="s">
        <v>783</v>
      </c>
      <c r="G633" s="6" t="str">
        <f>INDEX(Salesperson_List!$B$2:$B$11,MATCH(Sales_Data!F633,Salesperson_List!$A$2:$A$11,0))</f>
        <v>Damar Pratama</v>
      </c>
      <c r="H633" s="2">
        <v>4</v>
      </c>
      <c r="I633" s="5">
        <v>3781941</v>
      </c>
      <c r="J633" s="2" t="s">
        <v>787</v>
      </c>
      <c r="K633" s="36">
        <f t="shared" si="9"/>
        <v>15127764</v>
      </c>
    </row>
    <row r="634" spans="1:11" x14ac:dyDescent="0.25">
      <c r="A634" s="34" t="s">
        <v>639</v>
      </c>
      <c r="B634" s="3">
        <v>45690</v>
      </c>
      <c r="C634" s="2" t="s">
        <v>761</v>
      </c>
      <c r="D634" s="6" t="str">
        <f>VLOOKUP(C634,Product_List!$A$2:$C$21,2,FALSE)</f>
        <v>UGREEN HDMI Cable</v>
      </c>
      <c r="E634" s="6" t="str">
        <f>VLOOKUP(C634,Product_List!$A$2:$C$21,3,FALSE)</f>
        <v>Accessories</v>
      </c>
      <c r="F634" s="2" t="s">
        <v>780</v>
      </c>
      <c r="G634" s="6" t="str">
        <f>INDEX(Salesperson_List!$B$2:$B$11,MATCH(Sales_Data!F634,Salesperson_List!$A$2:$A$11,0))</f>
        <v>Keisha Alverina</v>
      </c>
      <c r="H634" s="2">
        <v>1</v>
      </c>
      <c r="I634" s="5">
        <v>3910580</v>
      </c>
      <c r="J634" s="2" t="s">
        <v>788</v>
      </c>
      <c r="K634" s="36">
        <f t="shared" si="9"/>
        <v>3910580</v>
      </c>
    </row>
    <row r="635" spans="1:11" x14ac:dyDescent="0.25">
      <c r="A635" s="34" t="s">
        <v>640</v>
      </c>
      <c r="B635" s="3">
        <v>45695</v>
      </c>
      <c r="C635" s="2" t="s">
        <v>758</v>
      </c>
      <c r="D635" s="6" t="str">
        <f>VLOOKUP(C635,Product_List!$A$2:$C$21,2,FALSE)</f>
        <v>Asus ZenBook 14 OLED</v>
      </c>
      <c r="E635" s="6" t="str">
        <f>VLOOKUP(C635,Product_List!$A$2:$C$21,3,FALSE)</f>
        <v>Laptop</v>
      </c>
      <c r="F635" s="2" t="s">
        <v>782</v>
      </c>
      <c r="G635" s="6" t="str">
        <f>INDEX(Salesperson_List!$B$2:$B$11,MATCH(Sales_Data!F635,Salesperson_List!$A$2:$A$11,0))</f>
        <v>Farhan Iskandar</v>
      </c>
      <c r="H635" s="2">
        <v>3</v>
      </c>
      <c r="I635" s="5">
        <v>5499111</v>
      </c>
      <c r="J635" s="2" t="s">
        <v>789</v>
      </c>
      <c r="K635" s="36">
        <f t="shared" si="9"/>
        <v>16497333</v>
      </c>
    </row>
    <row r="636" spans="1:11" x14ac:dyDescent="0.25">
      <c r="A636" s="34" t="s">
        <v>641</v>
      </c>
      <c r="B636" s="3">
        <v>45663</v>
      </c>
      <c r="C636" s="2" t="s">
        <v>762</v>
      </c>
      <c r="D636" s="6" t="str">
        <f>VLOOKUP(C636,Product_List!$A$2:$C$21,2,FALSE)</f>
        <v>SanDisk Ultra</v>
      </c>
      <c r="E636" s="6" t="str">
        <f>VLOOKUP(C636,Product_List!$A$2:$C$21,3,FALSE)</f>
        <v>Accessories</v>
      </c>
      <c r="F636" s="2" t="s">
        <v>779</v>
      </c>
      <c r="G636" s="6" t="str">
        <f>INDEX(Salesperson_List!$B$2:$B$11,MATCH(Sales_Data!F636,Salesperson_List!$A$2:$A$11,0))</f>
        <v>Salsabila Putri</v>
      </c>
      <c r="H636" s="2">
        <v>2</v>
      </c>
      <c r="I636" s="5">
        <v>4185104</v>
      </c>
      <c r="J636" s="2" t="s">
        <v>788</v>
      </c>
      <c r="K636" s="36">
        <f t="shared" si="9"/>
        <v>8370208</v>
      </c>
    </row>
    <row r="637" spans="1:11" x14ac:dyDescent="0.25">
      <c r="A637" s="34" t="s">
        <v>642</v>
      </c>
      <c r="B637" s="3">
        <v>45715</v>
      </c>
      <c r="C637" s="2" t="s">
        <v>758</v>
      </c>
      <c r="D637" s="6" t="str">
        <f>VLOOKUP(C637,Product_List!$A$2:$C$21,2,FALSE)</f>
        <v>Asus ZenBook 14 OLED</v>
      </c>
      <c r="E637" s="6" t="str">
        <f>VLOOKUP(C637,Product_List!$A$2:$C$21,3,FALSE)</f>
        <v>Laptop</v>
      </c>
      <c r="F637" s="2" t="s">
        <v>780</v>
      </c>
      <c r="G637" s="6" t="str">
        <f>INDEX(Salesperson_List!$B$2:$B$11,MATCH(Sales_Data!F637,Salesperson_List!$A$2:$A$11,0))</f>
        <v>Keisha Alverina</v>
      </c>
      <c r="H637" s="2">
        <v>4</v>
      </c>
      <c r="I637" s="5">
        <v>8159791</v>
      </c>
      <c r="J637" s="2" t="s">
        <v>790</v>
      </c>
      <c r="K637" s="36">
        <f t="shared" si="9"/>
        <v>32639164</v>
      </c>
    </row>
    <row r="638" spans="1:11" x14ac:dyDescent="0.25">
      <c r="A638" s="34" t="s">
        <v>643</v>
      </c>
      <c r="B638" s="3">
        <v>45701</v>
      </c>
      <c r="C638" s="2" t="s">
        <v>763</v>
      </c>
      <c r="D638" s="6" t="str">
        <f>VLOOKUP(C638,Product_List!$A$2:$C$21,2,FALSE)</f>
        <v>Dell XPS 13 Plus</v>
      </c>
      <c r="E638" s="6" t="str">
        <f>VLOOKUP(C638,Product_List!$A$2:$C$21,3,FALSE)</f>
        <v>Laptop</v>
      </c>
      <c r="F638" s="2" t="s">
        <v>784</v>
      </c>
      <c r="G638" s="6" t="str">
        <f>INDEX(Salesperson_List!$B$2:$B$11,MATCH(Sales_Data!F638,Salesperson_List!$A$2:$A$11,0))</f>
        <v>Nayla Arunika</v>
      </c>
      <c r="H638" s="2">
        <v>5</v>
      </c>
      <c r="I638" s="5">
        <v>1920858</v>
      </c>
      <c r="J638" s="2" t="s">
        <v>790</v>
      </c>
      <c r="K638" s="36">
        <f t="shared" si="9"/>
        <v>9604290</v>
      </c>
    </row>
    <row r="639" spans="1:11" x14ac:dyDescent="0.25">
      <c r="A639" s="34" t="s">
        <v>644</v>
      </c>
      <c r="B639" s="3">
        <v>45702</v>
      </c>
      <c r="C639" s="2" t="s">
        <v>771</v>
      </c>
      <c r="D639" s="6" t="str">
        <f>VLOOKUP(C639,Product_List!$A$2:$C$21,2,FALSE)</f>
        <v>TP-Link Archer</v>
      </c>
      <c r="E639" s="6" t="str">
        <f>VLOOKUP(C639,Product_List!$A$2:$C$21,3,FALSE)</f>
        <v>Accessories</v>
      </c>
      <c r="F639" s="2" t="s">
        <v>782</v>
      </c>
      <c r="G639" s="6" t="str">
        <f>INDEX(Salesperson_List!$B$2:$B$11,MATCH(Sales_Data!F639,Salesperson_List!$A$2:$A$11,0))</f>
        <v>Farhan Iskandar</v>
      </c>
      <c r="H639" s="2">
        <v>5</v>
      </c>
      <c r="I639" s="5">
        <v>2248982</v>
      </c>
      <c r="J639" s="2" t="s">
        <v>788</v>
      </c>
      <c r="K639" s="36">
        <f t="shared" si="9"/>
        <v>11244910</v>
      </c>
    </row>
    <row r="640" spans="1:11" x14ac:dyDescent="0.25">
      <c r="A640" s="34" t="s">
        <v>645</v>
      </c>
      <c r="B640" s="3">
        <v>45689</v>
      </c>
      <c r="C640" s="2" t="s">
        <v>768</v>
      </c>
      <c r="D640" s="6" t="str">
        <f>VLOOKUP(C640,Product_List!$A$2:$C$21,2,FALSE)</f>
        <v>Baseus Charger</v>
      </c>
      <c r="E640" s="6" t="str">
        <f>VLOOKUP(C640,Product_List!$A$2:$C$21,3,FALSE)</f>
        <v>Accessories</v>
      </c>
      <c r="F640" s="2" t="s">
        <v>781</v>
      </c>
      <c r="G640" s="6" t="str">
        <f>INDEX(Salesperson_List!$B$2:$B$11,MATCH(Sales_Data!F640,Salesperson_List!$A$2:$A$11,0))</f>
        <v>Tasya Anindira</v>
      </c>
      <c r="H640" s="2">
        <v>3</v>
      </c>
      <c r="I640" s="5">
        <v>7063614</v>
      </c>
      <c r="J640" s="2" t="s">
        <v>790</v>
      </c>
      <c r="K640" s="36">
        <f t="shared" si="9"/>
        <v>21190842</v>
      </c>
    </row>
    <row r="641" spans="1:11" x14ac:dyDescent="0.25">
      <c r="A641" s="34" t="s">
        <v>646</v>
      </c>
      <c r="B641" s="3">
        <v>45702</v>
      </c>
      <c r="C641" s="2" t="s">
        <v>770</v>
      </c>
      <c r="D641" s="6" t="str">
        <f>VLOOKUP(C641,Product_List!$A$2:$C$21,2,FALSE)</f>
        <v>Samsung A55</v>
      </c>
      <c r="E641" s="6" t="str">
        <f>VLOOKUP(C641,Product_List!$A$2:$C$21,3,FALSE)</f>
        <v>Smartphone</v>
      </c>
      <c r="F641" s="2" t="s">
        <v>783</v>
      </c>
      <c r="G641" s="6" t="str">
        <f>INDEX(Salesperson_List!$B$2:$B$11,MATCH(Sales_Data!F641,Salesperson_List!$A$2:$A$11,0))</f>
        <v>Damar Pratama</v>
      </c>
      <c r="H641" s="2">
        <v>4</v>
      </c>
      <c r="I641" s="5">
        <v>5396799</v>
      </c>
      <c r="J641" s="2" t="s">
        <v>787</v>
      </c>
      <c r="K641" s="36">
        <f t="shared" si="9"/>
        <v>21587196</v>
      </c>
    </row>
    <row r="642" spans="1:11" x14ac:dyDescent="0.25">
      <c r="A642" s="34" t="s">
        <v>647</v>
      </c>
      <c r="B642" s="3">
        <v>45718</v>
      </c>
      <c r="C642" s="2" t="s">
        <v>760</v>
      </c>
      <c r="D642" s="6" t="str">
        <f>VLOOKUP(C642,Product_List!$A$2:$C$21,2,FALSE)</f>
        <v>Anker PowerCore</v>
      </c>
      <c r="E642" s="6" t="str">
        <f>VLOOKUP(C642,Product_List!$A$2:$C$21,3,FALSE)</f>
        <v>Accessories</v>
      </c>
      <c r="F642" s="2" t="s">
        <v>781</v>
      </c>
      <c r="G642" s="6" t="str">
        <f>INDEX(Salesperson_List!$B$2:$B$11,MATCH(Sales_Data!F642,Salesperson_List!$A$2:$A$11,0))</f>
        <v>Tasya Anindira</v>
      </c>
      <c r="H642" s="2">
        <v>1</v>
      </c>
      <c r="I642" s="5">
        <v>8966685</v>
      </c>
      <c r="J642" s="2" t="s">
        <v>788</v>
      </c>
      <c r="K642" s="36">
        <f t="shared" si="9"/>
        <v>8966685</v>
      </c>
    </row>
    <row r="643" spans="1:11" x14ac:dyDescent="0.25">
      <c r="A643" s="34" t="s">
        <v>648</v>
      </c>
      <c r="B643" s="3">
        <v>45704</v>
      </c>
      <c r="C643" s="2" t="s">
        <v>759</v>
      </c>
      <c r="D643" s="6" t="str">
        <f>VLOOKUP(C643,Product_List!$A$2:$C$21,2,FALSE)</f>
        <v>Acer Swift Go 14</v>
      </c>
      <c r="E643" s="6" t="str">
        <f>VLOOKUP(C643,Product_List!$A$2:$C$21,3,FALSE)</f>
        <v>Laptop</v>
      </c>
      <c r="F643" s="2" t="s">
        <v>781</v>
      </c>
      <c r="G643" s="6" t="str">
        <f>INDEX(Salesperson_List!$B$2:$B$11,MATCH(Sales_Data!F643,Salesperson_List!$A$2:$A$11,0))</f>
        <v>Tasya Anindira</v>
      </c>
      <c r="H643" s="2">
        <v>5</v>
      </c>
      <c r="I643" s="5">
        <v>7979816</v>
      </c>
      <c r="J643" s="2" t="s">
        <v>787</v>
      </c>
      <c r="K643" s="36">
        <f t="shared" ref="K643:K706" si="10">H643*I643</f>
        <v>39899080</v>
      </c>
    </row>
    <row r="644" spans="1:11" x14ac:dyDescent="0.25">
      <c r="A644" s="34" t="s">
        <v>649</v>
      </c>
      <c r="B644" s="3">
        <v>45678</v>
      </c>
      <c r="C644" s="2" t="s">
        <v>761</v>
      </c>
      <c r="D644" s="6" t="str">
        <f>VLOOKUP(C644,Product_List!$A$2:$C$21,2,FALSE)</f>
        <v>UGREEN HDMI Cable</v>
      </c>
      <c r="E644" s="6" t="str">
        <f>VLOOKUP(C644,Product_List!$A$2:$C$21,3,FALSE)</f>
        <v>Accessories</v>
      </c>
      <c r="F644" s="2" t="s">
        <v>778</v>
      </c>
      <c r="G644" s="6" t="str">
        <f>INDEX(Salesperson_List!$B$2:$B$11,MATCH(Sales_Data!F644,Salesperson_List!$A$2:$A$11,0))</f>
        <v>Raka Wijaya</v>
      </c>
      <c r="H644" s="2">
        <v>3</v>
      </c>
      <c r="I644" s="5">
        <v>6507509</v>
      </c>
      <c r="J644" s="2" t="s">
        <v>787</v>
      </c>
      <c r="K644" s="36">
        <f t="shared" si="10"/>
        <v>19522527</v>
      </c>
    </row>
    <row r="645" spans="1:11" x14ac:dyDescent="0.25">
      <c r="A645" s="34" t="s">
        <v>650</v>
      </c>
      <c r="B645" s="3">
        <v>45737</v>
      </c>
      <c r="C645" s="2" t="s">
        <v>775</v>
      </c>
      <c r="D645" s="6" t="str">
        <f>VLOOKUP(C645,Product_List!$A$2:$C$21,2,FALSE)</f>
        <v>Huawei MatePad</v>
      </c>
      <c r="E645" s="6" t="str">
        <f>VLOOKUP(C645,Product_List!$A$2:$C$21,3,FALSE)</f>
        <v>Tablet</v>
      </c>
      <c r="F645" s="2" t="s">
        <v>780</v>
      </c>
      <c r="G645" s="6" t="str">
        <f>INDEX(Salesperson_List!$B$2:$B$11,MATCH(Sales_Data!F645,Salesperson_List!$A$2:$A$11,0))</f>
        <v>Keisha Alverina</v>
      </c>
      <c r="H645" s="2">
        <v>4</v>
      </c>
      <c r="I645" s="5">
        <v>4945818</v>
      </c>
      <c r="J645" s="2" t="s">
        <v>791</v>
      </c>
      <c r="K645" s="36">
        <f t="shared" si="10"/>
        <v>19783272</v>
      </c>
    </row>
    <row r="646" spans="1:11" x14ac:dyDescent="0.25">
      <c r="A646" s="34" t="s">
        <v>651</v>
      </c>
      <c r="B646" s="3">
        <v>45742</v>
      </c>
      <c r="C646" s="2" t="s">
        <v>773</v>
      </c>
      <c r="D646" s="6" t="str">
        <f>VLOOKUP(C646,Product_List!$A$2:$C$21,2,FALSE)</f>
        <v>iPad 10th Gen</v>
      </c>
      <c r="E646" s="6" t="str">
        <f>VLOOKUP(C646,Product_List!$A$2:$C$21,3,FALSE)</f>
        <v>Tablet</v>
      </c>
      <c r="F646" s="2" t="s">
        <v>779</v>
      </c>
      <c r="G646" s="6" t="str">
        <f>INDEX(Salesperson_List!$B$2:$B$11,MATCH(Sales_Data!F646,Salesperson_List!$A$2:$A$11,0))</f>
        <v>Salsabila Putri</v>
      </c>
      <c r="H646" s="2">
        <v>4</v>
      </c>
      <c r="I646" s="5">
        <v>5622964</v>
      </c>
      <c r="J646" s="2" t="s">
        <v>788</v>
      </c>
      <c r="K646" s="36">
        <f t="shared" si="10"/>
        <v>22491856</v>
      </c>
    </row>
    <row r="647" spans="1:11" x14ac:dyDescent="0.25">
      <c r="A647" s="34" t="s">
        <v>652</v>
      </c>
      <c r="B647" s="3">
        <v>45732</v>
      </c>
      <c r="C647" s="2" t="s">
        <v>764</v>
      </c>
      <c r="D647" s="6" t="str">
        <f>VLOOKUP(C647,Product_List!$A$2:$C$21,2,FALSE)</f>
        <v>Samsung Galaxy Buds</v>
      </c>
      <c r="E647" s="6" t="str">
        <f>VLOOKUP(C647,Product_List!$A$2:$C$21,3,FALSE)</f>
        <v>Accessories</v>
      </c>
      <c r="F647" s="2" t="s">
        <v>785</v>
      </c>
      <c r="G647" s="6" t="str">
        <f>INDEX(Salesperson_List!$B$2:$B$11,MATCH(Sales_Data!F647,Salesperson_List!$A$2:$A$11,0))</f>
        <v>Aldrian Mahendra</v>
      </c>
      <c r="H647" s="2">
        <v>4</v>
      </c>
      <c r="I647" s="5">
        <v>6933636</v>
      </c>
      <c r="J647" s="2" t="s">
        <v>790</v>
      </c>
      <c r="K647" s="36">
        <f t="shared" si="10"/>
        <v>27734544</v>
      </c>
    </row>
    <row r="648" spans="1:11" x14ac:dyDescent="0.25">
      <c r="A648" s="34" t="s">
        <v>653</v>
      </c>
      <c r="B648" s="3">
        <v>45693</v>
      </c>
      <c r="C648" s="2" t="s">
        <v>757</v>
      </c>
      <c r="D648" s="6" t="str">
        <f>VLOOKUP(C648,Product_List!$A$2:$C$21,2,FALSE)</f>
        <v>RAZER Mouse Bungee</v>
      </c>
      <c r="E648" s="6" t="str">
        <f>VLOOKUP(C648,Product_List!$A$2:$C$21,3,FALSE)</f>
        <v>Accessories</v>
      </c>
      <c r="F648" s="2" t="s">
        <v>779</v>
      </c>
      <c r="G648" s="6" t="str">
        <f>INDEX(Salesperson_List!$B$2:$B$11,MATCH(Sales_Data!F648,Salesperson_List!$A$2:$A$11,0))</f>
        <v>Salsabila Putri</v>
      </c>
      <c r="H648" s="2">
        <v>4</v>
      </c>
      <c r="I648" s="5">
        <v>4595077</v>
      </c>
      <c r="J648" s="2" t="s">
        <v>787</v>
      </c>
      <c r="K648" s="36">
        <f t="shared" si="10"/>
        <v>18380308</v>
      </c>
    </row>
    <row r="649" spans="1:11" x14ac:dyDescent="0.25">
      <c r="A649" s="34" t="s">
        <v>654</v>
      </c>
      <c r="B649" s="3">
        <v>45676</v>
      </c>
      <c r="C649" s="2" t="s">
        <v>772</v>
      </c>
      <c r="D649" s="6" t="str">
        <f>VLOOKUP(C649,Product_List!$A$2:$C$21,2,FALSE)</f>
        <v>iPhone 13</v>
      </c>
      <c r="E649" s="6" t="str">
        <f>VLOOKUP(C649,Product_List!$A$2:$C$21,3,FALSE)</f>
        <v>Smartphone</v>
      </c>
      <c r="F649" s="2" t="s">
        <v>781</v>
      </c>
      <c r="G649" s="6" t="str">
        <f>INDEX(Salesperson_List!$B$2:$B$11,MATCH(Sales_Data!F649,Salesperson_List!$A$2:$A$11,0))</f>
        <v>Tasya Anindira</v>
      </c>
      <c r="H649" s="2">
        <v>4</v>
      </c>
      <c r="I649" s="5">
        <v>9672800</v>
      </c>
      <c r="J649" s="2" t="s">
        <v>791</v>
      </c>
      <c r="K649" s="36">
        <f t="shared" si="10"/>
        <v>38691200</v>
      </c>
    </row>
    <row r="650" spans="1:11" x14ac:dyDescent="0.25">
      <c r="A650" s="34" t="s">
        <v>655</v>
      </c>
      <c r="B650" s="3">
        <v>45677</v>
      </c>
      <c r="C650" s="2" t="s">
        <v>757</v>
      </c>
      <c r="D650" s="6" t="str">
        <f>VLOOKUP(C650,Product_List!$A$2:$C$21,2,FALSE)</f>
        <v>RAZER Mouse Bungee</v>
      </c>
      <c r="E650" s="6" t="str">
        <f>VLOOKUP(C650,Product_List!$A$2:$C$21,3,FALSE)</f>
        <v>Accessories</v>
      </c>
      <c r="F650" s="2" t="s">
        <v>784</v>
      </c>
      <c r="G650" s="6" t="str">
        <f>INDEX(Salesperson_List!$B$2:$B$11,MATCH(Sales_Data!F650,Salesperson_List!$A$2:$A$11,0))</f>
        <v>Nayla Arunika</v>
      </c>
      <c r="H650" s="2">
        <v>5</v>
      </c>
      <c r="I650" s="5">
        <v>6763998</v>
      </c>
      <c r="J650" s="2" t="s">
        <v>788</v>
      </c>
      <c r="K650" s="36">
        <f t="shared" si="10"/>
        <v>33819990</v>
      </c>
    </row>
    <row r="651" spans="1:11" x14ac:dyDescent="0.25">
      <c r="A651" s="34" t="s">
        <v>656</v>
      </c>
      <c r="B651" s="3">
        <v>45714</v>
      </c>
      <c r="C651" s="2" t="s">
        <v>760</v>
      </c>
      <c r="D651" s="6" t="str">
        <f>VLOOKUP(C651,Product_List!$A$2:$C$21,2,FALSE)</f>
        <v>Anker PowerCore</v>
      </c>
      <c r="E651" s="6" t="str">
        <f>VLOOKUP(C651,Product_List!$A$2:$C$21,3,FALSE)</f>
        <v>Accessories</v>
      </c>
      <c r="F651" s="2" t="s">
        <v>783</v>
      </c>
      <c r="G651" s="6" t="str">
        <f>INDEX(Salesperson_List!$B$2:$B$11,MATCH(Sales_Data!F651,Salesperson_List!$A$2:$A$11,0))</f>
        <v>Damar Pratama</v>
      </c>
      <c r="H651" s="2">
        <v>3</v>
      </c>
      <c r="I651" s="5">
        <v>5130232</v>
      </c>
      <c r="J651" s="2" t="s">
        <v>788</v>
      </c>
      <c r="K651" s="36">
        <f t="shared" si="10"/>
        <v>15390696</v>
      </c>
    </row>
    <row r="652" spans="1:11" x14ac:dyDescent="0.25">
      <c r="A652" s="34" t="s">
        <v>657</v>
      </c>
      <c r="B652" s="3">
        <v>45675</v>
      </c>
      <c r="C652" s="2" t="s">
        <v>762</v>
      </c>
      <c r="D652" s="6" t="str">
        <f>VLOOKUP(C652,Product_List!$A$2:$C$21,2,FALSE)</f>
        <v>SanDisk Ultra</v>
      </c>
      <c r="E652" s="6" t="str">
        <f>VLOOKUP(C652,Product_List!$A$2:$C$21,3,FALSE)</f>
        <v>Accessories</v>
      </c>
      <c r="F652" s="2" t="s">
        <v>786</v>
      </c>
      <c r="G652" s="6" t="str">
        <f>INDEX(Salesperson_List!$B$2:$B$11,MATCH(Sales_Data!F652,Salesperson_List!$A$2:$A$11,0))</f>
        <v>Zahra Melati</v>
      </c>
      <c r="H652" s="2">
        <v>4</v>
      </c>
      <c r="I652" s="5">
        <v>1420114</v>
      </c>
      <c r="J652" s="2" t="s">
        <v>789</v>
      </c>
      <c r="K652" s="36">
        <f t="shared" si="10"/>
        <v>5680456</v>
      </c>
    </row>
    <row r="653" spans="1:11" x14ac:dyDescent="0.25">
      <c r="A653" s="34" t="s">
        <v>658</v>
      </c>
      <c r="B653" s="3">
        <v>45704</v>
      </c>
      <c r="C653" s="2" t="s">
        <v>759</v>
      </c>
      <c r="D653" s="6" t="str">
        <f>VLOOKUP(C653,Product_List!$A$2:$C$21,2,FALSE)</f>
        <v>Acer Swift Go 14</v>
      </c>
      <c r="E653" s="6" t="str">
        <f>VLOOKUP(C653,Product_List!$A$2:$C$21,3,FALSE)</f>
        <v>Laptop</v>
      </c>
      <c r="F653" s="2" t="s">
        <v>779</v>
      </c>
      <c r="G653" s="6" t="str">
        <f>INDEX(Salesperson_List!$B$2:$B$11,MATCH(Sales_Data!F653,Salesperson_List!$A$2:$A$11,0))</f>
        <v>Salsabila Putri</v>
      </c>
      <c r="H653" s="2">
        <v>2</v>
      </c>
      <c r="I653" s="5">
        <v>9490499</v>
      </c>
      <c r="J653" s="2" t="s">
        <v>789</v>
      </c>
      <c r="K653" s="36">
        <f t="shared" si="10"/>
        <v>18980998</v>
      </c>
    </row>
    <row r="654" spans="1:11" x14ac:dyDescent="0.25">
      <c r="A654" s="34" t="s">
        <v>659</v>
      </c>
      <c r="B654" s="3">
        <v>45706</v>
      </c>
      <c r="C654" s="2" t="s">
        <v>764</v>
      </c>
      <c r="D654" s="6" t="str">
        <f>VLOOKUP(C654,Product_List!$A$2:$C$21,2,FALSE)</f>
        <v>Samsung Galaxy Buds</v>
      </c>
      <c r="E654" s="6" t="str">
        <f>VLOOKUP(C654,Product_List!$A$2:$C$21,3,FALSE)</f>
        <v>Accessories</v>
      </c>
      <c r="F654" s="2" t="s">
        <v>781</v>
      </c>
      <c r="G654" s="6" t="str">
        <f>INDEX(Salesperson_List!$B$2:$B$11,MATCH(Sales_Data!F654,Salesperson_List!$A$2:$A$11,0))</f>
        <v>Tasya Anindira</v>
      </c>
      <c r="H654" s="2">
        <v>2</v>
      </c>
      <c r="I654" s="5">
        <v>8647047</v>
      </c>
      <c r="J654" s="2" t="s">
        <v>787</v>
      </c>
      <c r="K654" s="36">
        <f t="shared" si="10"/>
        <v>17294094</v>
      </c>
    </row>
    <row r="655" spans="1:11" x14ac:dyDescent="0.25">
      <c r="A655" s="34" t="s">
        <v>660</v>
      </c>
      <c r="B655" s="3">
        <v>45671</v>
      </c>
      <c r="C655" s="2" t="s">
        <v>763</v>
      </c>
      <c r="D655" s="6" t="str">
        <f>VLOOKUP(C655,Product_List!$A$2:$C$21,2,FALSE)</f>
        <v>Dell XPS 13 Plus</v>
      </c>
      <c r="E655" s="6" t="str">
        <f>VLOOKUP(C655,Product_List!$A$2:$C$21,3,FALSE)</f>
        <v>Laptop</v>
      </c>
      <c r="F655" s="2" t="s">
        <v>783</v>
      </c>
      <c r="G655" s="6" t="str">
        <f>INDEX(Salesperson_List!$B$2:$B$11,MATCH(Sales_Data!F655,Salesperson_List!$A$2:$A$11,0))</f>
        <v>Damar Pratama</v>
      </c>
      <c r="H655" s="2">
        <v>3</v>
      </c>
      <c r="I655" s="5">
        <v>2682926</v>
      </c>
      <c r="J655" s="2" t="s">
        <v>789</v>
      </c>
      <c r="K655" s="36">
        <f t="shared" si="10"/>
        <v>8048778</v>
      </c>
    </row>
    <row r="656" spans="1:11" x14ac:dyDescent="0.25">
      <c r="A656" s="34" t="s">
        <v>661</v>
      </c>
      <c r="B656" s="3">
        <v>45672</v>
      </c>
      <c r="C656" s="2" t="s">
        <v>776</v>
      </c>
      <c r="D656" s="6" t="str">
        <f>VLOOKUP(C656,Product_List!$A$2:$C$21,2,FALSE)</f>
        <v>Lenovo Legion Pro 7i (Gen 9)</v>
      </c>
      <c r="E656" s="6" t="str">
        <f>VLOOKUP(C656,Product_List!$A$2:$C$21,3,FALSE)</f>
        <v>Laptop</v>
      </c>
      <c r="F656" s="2" t="s">
        <v>782</v>
      </c>
      <c r="G656" s="6" t="str">
        <f>INDEX(Salesperson_List!$B$2:$B$11,MATCH(Sales_Data!F656,Salesperson_List!$A$2:$A$11,0))</f>
        <v>Farhan Iskandar</v>
      </c>
      <c r="H656" s="2">
        <v>1</v>
      </c>
      <c r="I656" s="5">
        <v>2985670</v>
      </c>
      <c r="J656" s="2" t="s">
        <v>787</v>
      </c>
      <c r="K656" s="36">
        <f t="shared" si="10"/>
        <v>2985670</v>
      </c>
    </row>
    <row r="657" spans="1:11" x14ac:dyDescent="0.25">
      <c r="A657" s="34" t="s">
        <v>662</v>
      </c>
      <c r="B657" s="3">
        <v>45688</v>
      </c>
      <c r="C657" s="2" t="s">
        <v>763</v>
      </c>
      <c r="D657" s="6" t="str">
        <f>VLOOKUP(C657,Product_List!$A$2:$C$21,2,FALSE)</f>
        <v>Dell XPS 13 Plus</v>
      </c>
      <c r="E657" s="6" t="str">
        <f>VLOOKUP(C657,Product_List!$A$2:$C$21,3,FALSE)</f>
        <v>Laptop</v>
      </c>
      <c r="F657" s="2" t="s">
        <v>780</v>
      </c>
      <c r="G657" s="6" t="str">
        <f>INDEX(Salesperson_List!$B$2:$B$11,MATCH(Sales_Data!F657,Salesperson_List!$A$2:$A$11,0))</f>
        <v>Keisha Alverina</v>
      </c>
      <c r="H657" s="2">
        <v>1</v>
      </c>
      <c r="I657" s="5">
        <v>3844250</v>
      </c>
      <c r="J657" s="2" t="s">
        <v>790</v>
      </c>
      <c r="K657" s="36">
        <f t="shared" si="10"/>
        <v>3844250</v>
      </c>
    </row>
    <row r="658" spans="1:11" x14ac:dyDescent="0.25">
      <c r="A658" s="34" t="s">
        <v>663</v>
      </c>
      <c r="B658" s="3">
        <v>45658</v>
      </c>
      <c r="C658" s="2" t="s">
        <v>761</v>
      </c>
      <c r="D658" s="6" t="str">
        <f>VLOOKUP(C658,Product_List!$A$2:$C$21,2,FALSE)</f>
        <v>UGREEN HDMI Cable</v>
      </c>
      <c r="E658" s="6" t="str">
        <f>VLOOKUP(C658,Product_List!$A$2:$C$21,3,FALSE)</f>
        <v>Accessories</v>
      </c>
      <c r="F658" s="2" t="s">
        <v>777</v>
      </c>
      <c r="G658" s="6" t="str">
        <f>INDEX(Salesperson_List!$B$2:$B$11,MATCH(Sales_Data!F658,Salesperson_List!$A$2:$A$11,0))</f>
        <v>Rizky Aditya</v>
      </c>
      <c r="H658" s="2">
        <v>1</v>
      </c>
      <c r="I658" s="5">
        <v>4523278</v>
      </c>
      <c r="J658" s="2" t="s">
        <v>787</v>
      </c>
      <c r="K658" s="36">
        <f t="shared" si="10"/>
        <v>4523278</v>
      </c>
    </row>
    <row r="659" spans="1:11" x14ac:dyDescent="0.25">
      <c r="A659" s="34" t="s">
        <v>664</v>
      </c>
      <c r="B659" s="3">
        <v>45711</v>
      </c>
      <c r="C659" s="2" t="s">
        <v>772</v>
      </c>
      <c r="D659" s="6" t="str">
        <f>VLOOKUP(C659,Product_List!$A$2:$C$21,2,FALSE)</f>
        <v>iPhone 13</v>
      </c>
      <c r="E659" s="6" t="str">
        <f>VLOOKUP(C659,Product_List!$A$2:$C$21,3,FALSE)</f>
        <v>Smartphone</v>
      </c>
      <c r="F659" s="2" t="s">
        <v>778</v>
      </c>
      <c r="G659" s="6" t="str">
        <f>INDEX(Salesperson_List!$B$2:$B$11,MATCH(Sales_Data!F659,Salesperson_List!$A$2:$A$11,0))</f>
        <v>Raka Wijaya</v>
      </c>
      <c r="H659" s="2">
        <v>2</v>
      </c>
      <c r="I659" s="5">
        <v>1037977</v>
      </c>
      <c r="J659" s="2" t="s">
        <v>789</v>
      </c>
      <c r="K659" s="36">
        <f t="shared" si="10"/>
        <v>2075954</v>
      </c>
    </row>
    <row r="660" spans="1:11" x14ac:dyDescent="0.25">
      <c r="A660" s="34" t="s">
        <v>665</v>
      </c>
      <c r="B660" s="3">
        <v>45660</v>
      </c>
      <c r="C660" s="2" t="s">
        <v>758</v>
      </c>
      <c r="D660" s="6" t="str">
        <f>VLOOKUP(C660,Product_List!$A$2:$C$21,2,FALSE)</f>
        <v>Asus ZenBook 14 OLED</v>
      </c>
      <c r="E660" s="6" t="str">
        <f>VLOOKUP(C660,Product_List!$A$2:$C$21,3,FALSE)</f>
        <v>Laptop</v>
      </c>
      <c r="F660" s="2" t="s">
        <v>783</v>
      </c>
      <c r="G660" s="6" t="str">
        <f>INDEX(Salesperson_List!$B$2:$B$11,MATCH(Sales_Data!F660,Salesperson_List!$A$2:$A$11,0))</f>
        <v>Damar Pratama</v>
      </c>
      <c r="H660" s="2">
        <v>1</v>
      </c>
      <c r="I660" s="5">
        <v>4168280</v>
      </c>
      <c r="J660" s="2" t="s">
        <v>790</v>
      </c>
      <c r="K660" s="36">
        <f t="shared" si="10"/>
        <v>4168280</v>
      </c>
    </row>
    <row r="661" spans="1:11" x14ac:dyDescent="0.25">
      <c r="A661" s="34" t="s">
        <v>666</v>
      </c>
      <c r="B661" s="3">
        <v>45673</v>
      </c>
      <c r="C661" s="2" t="s">
        <v>760</v>
      </c>
      <c r="D661" s="6" t="str">
        <f>VLOOKUP(C661,Product_List!$A$2:$C$21,2,FALSE)</f>
        <v>Anker PowerCore</v>
      </c>
      <c r="E661" s="6" t="str">
        <f>VLOOKUP(C661,Product_List!$A$2:$C$21,3,FALSE)</f>
        <v>Accessories</v>
      </c>
      <c r="F661" s="2" t="s">
        <v>784</v>
      </c>
      <c r="G661" s="6" t="str">
        <f>INDEX(Salesperson_List!$B$2:$B$11,MATCH(Sales_Data!F661,Salesperson_List!$A$2:$A$11,0))</f>
        <v>Nayla Arunika</v>
      </c>
      <c r="H661" s="2">
        <v>5</v>
      </c>
      <c r="I661" s="5">
        <v>3223408</v>
      </c>
      <c r="J661" s="2" t="s">
        <v>789</v>
      </c>
      <c r="K661" s="36">
        <f t="shared" si="10"/>
        <v>16117040</v>
      </c>
    </row>
    <row r="662" spans="1:11" x14ac:dyDescent="0.25">
      <c r="A662" s="34" t="s">
        <v>667</v>
      </c>
      <c r="B662" s="3">
        <v>45744</v>
      </c>
      <c r="C662" s="2" t="s">
        <v>760</v>
      </c>
      <c r="D662" s="6" t="str">
        <f>VLOOKUP(C662,Product_List!$A$2:$C$21,2,FALSE)</f>
        <v>Anker PowerCore</v>
      </c>
      <c r="E662" s="6" t="str">
        <f>VLOOKUP(C662,Product_List!$A$2:$C$21,3,FALSE)</f>
        <v>Accessories</v>
      </c>
      <c r="F662" s="2" t="s">
        <v>784</v>
      </c>
      <c r="G662" s="6" t="str">
        <f>INDEX(Salesperson_List!$B$2:$B$11,MATCH(Sales_Data!F662,Salesperson_List!$A$2:$A$11,0))</f>
        <v>Nayla Arunika</v>
      </c>
      <c r="H662" s="2">
        <v>4</v>
      </c>
      <c r="I662" s="5">
        <v>5284808</v>
      </c>
      <c r="J662" s="2" t="s">
        <v>787</v>
      </c>
      <c r="K662" s="36">
        <f t="shared" si="10"/>
        <v>21139232</v>
      </c>
    </row>
    <row r="663" spans="1:11" x14ac:dyDescent="0.25">
      <c r="A663" s="34" t="s">
        <v>668</v>
      </c>
      <c r="B663" s="3">
        <v>45714</v>
      </c>
      <c r="C663" s="2" t="s">
        <v>766</v>
      </c>
      <c r="D663" s="6" t="str">
        <f>VLOOKUP(C663,Product_List!$A$2:$C$21,2,FALSE)</f>
        <v>Oppo A57</v>
      </c>
      <c r="E663" s="6" t="str">
        <f>VLOOKUP(C663,Product_List!$A$2:$C$21,3,FALSE)</f>
        <v>Smartphone</v>
      </c>
      <c r="F663" s="2" t="s">
        <v>783</v>
      </c>
      <c r="G663" s="6" t="str">
        <f>INDEX(Salesperson_List!$B$2:$B$11,MATCH(Sales_Data!F663,Salesperson_List!$A$2:$A$11,0))</f>
        <v>Damar Pratama</v>
      </c>
      <c r="H663" s="2">
        <v>2</v>
      </c>
      <c r="I663" s="5">
        <v>7137640</v>
      </c>
      <c r="J663" s="2" t="s">
        <v>791</v>
      </c>
      <c r="K663" s="36">
        <f t="shared" si="10"/>
        <v>14275280</v>
      </c>
    </row>
    <row r="664" spans="1:11" x14ac:dyDescent="0.25">
      <c r="A664" s="34" t="s">
        <v>669</v>
      </c>
      <c r="B664" s="3">
        <v>45732</v>
      </c>
      <c r="C664" s="2" t="s">
        <v>769</v>
      </c>
      <c r="D664" s="6" t="str">
        <f>VLOOKUP(C664,Product_List!$A$2:$C$21,2,FALSE)</f>
        <v>Logitech MX Master</v>
      </c>
      <c r="E664" s="6" t="str">
        <f>VLOOKUP(C664,Product_List!$A$2:$C$21,3,FALSE)</f>
        <v>Accessories</v>
      </c>
      <c r="F664" s="2" t="s">
        <v>784</v>
      </c>
      <c r="G664" s="6" t="str">
        <f>INDEX(Salesperson_List!$B$2:$B$11,MATCH(Sales_Data!F664,Salesperson_List!$A$2:$A$11,0))</f>
        <v>Nayla Arunika</v>
      </c>
      <c r="H664" s="2">
        <v>3</v>
      </c>
      <c r="I664" s="5">
        <v>7337388</v>
      </c>
      <c r="J664" s="2" t="s">
        <v>788</v>
      </c>
      <c r="K664" s="36">
        <f t="shared" si="10"/>
        <v>22012164</v>
      </c>
    </row>
    <row r="665" spans="1:11" x14ac:dyDescent="0.25">
      <c r="A665" s="34" t="s">
        <v>670</v>
      </c>
      <c r="B665" s="3">
        <v>45669</v>
      </c>
      <c r="C665" s="2" t="s">
        <v>768</v>
      </c>
      <c r="D665" s="6" t="str">
        <f>VLOOKUP(C665,Product_List!$A$2:$C$21,2,FALSE)</f>
        <v>Baseus Charger</v>
      </c>
      <c r="E665" s="6" t="str">
        <f>VLOOKUP(C665,Product_List!$A$2:$C$21,3,FALSE)</f>
        <v>Accessories</v>
      </c>
      <c r="F665" s="2" t="s">
        <v>780</v>
      </c>
      <c r="G665" s="6" t="str">
        <f>INDEX(Salesperson_List!$B$2:$B$11,MATCH(Sales_Data!F665,Salesperson_List!$A$2:$A$11,0))</f>
        <v>Keisha Alverina</v>
      </c>
      <c r="H665" s="2">
        <v>3</v>
      </c>
      <c r="I665" s="5">
        <v>5154419</v>
      </c>
      <c r="J665" s="2" t="s">
        <v>789</v>
      </c>
      <c r="K665" s="36">
        <f t="shared" si="10"/>
        <v>15463257</v>
      </c>
    </row>
    <row r="666" spans="1:11" x14ac:dyDescent="0.25">
      <c r="A666" s="34" t="s">
        <v>671</v>
      </c>
      <c r="B666" s="3">
        <v>45731</v>
      </c>
      <c r="C666" s="2" t="s">
        <v>764</v>
      </c>
      <c r="D666" s="6" t="str">
        <f>VLOOKUP(C666,Product_List!$A$2:$C$21,2,FALSE)</f>
        <v>Samsung Galaxy Buds</v>
      </c>
      <c r="E666" s="6" t="str">
        <f>VLOOKUP(C666,Product_List!$A$2:$C$21,3,FALSE)</f>
        <v>Accessories</v>
      </c>
      <c r="F666" s="2" t="s">
        <v>784</v>
      </c>
      <c r="G666" s="6" t="str">
        <f>INDEX(Salesperson_List!$B$2:$B$11,MATCH(Sales_Data!F666,Salesperson_List!$A$2:$A$11,0))</f>
        <v>Nayla Arunika</v>
      </c>
      <c r="H666" s="2">
        <v>4</v>
      </c>
      <c r="I666" s="5">
        <v>8930899</v>
      </c>
      <c r="J666" s="2" t="s">
        <v>787</v>
      </c>
      <c r="K666" s="36">
        <f t="shared" si="10"/>
        <v>35723596</v>
      </c>
    </row>
    <row r="667" spans="1:11" x14ac:dyDescent="0.25">
      <c r="A667" s="34" t="s">
        <v>672</v>
      </c>
      <c r="B667" s="3">
        <v>45673</v>
      </c>
      <c r="C667" s="2" t="s">
        <v>766</v>
      </c>
      <c r="D667" s="6" t="str">
        <f>VLOOKUP(C667,Product_List!$A$2:$C$21,2,FALSE)</f>
        <v>Oppo A57</v>
      </c>
      <c r="E667" s="6" t="str">
        <f>VLOOKUP(C667,Product_List!$A$2:$C$21,3,FALSE)</f>
        <v>Smartphone</v>
      </c>
      <c r="F667" s="2" t="s">
        <v>779</v>
      </c>
      <c r="G667" s="6" t="str">
        <f>INDEX(Salesperson_List!$B$2:$B$11,MATCH(Sales_Data!F667,Salesperson_List!$A$2:$A$11,0))</f>
        <v>Salsabila Putri</v>
      </c>
      <c r="H667" s="2">
        <v>2</v>
      </c>
      <c r="I667" s="5">
        <v>5122580</v>
      </c>
      <c r="J667" s="2" t="s">
        <v>790</v>
      </c>
      <c r="K667" s="36">
        <f t="shared" si="10"/>
        <v>10245160</v>
      </c>
    </row>
    <row r="668" spans="1:11" x14ac:dyDescent="0.25">
      <c r="A668" s="34" t="s">
        <v>673</v>
      </c>
      <c r="B668" s="3">
        <v>45729</v>
      </c>
      <c r="C668" s="2" t="s">
        <v>773</v>
      </c>
      <c r="D668" s="6" t="str">
        <f>VLOOKUP(C668,Product_List!$A$2:$C$21,2,FALSE)</f>
        <v>iPad 10th Gen</v>
      </c>
      <c r="E668" s="6" t="str">
        <f>VLOOKUP(C668,Product_List!$A$2:$C$21,3,FALSE)</f>
        <v>Tablet</v>
      </c>
      <c r="F668" s="2" t="s">
        <v>777</v>
      </c>
      <c r="G668" s="6" t="str">
        <f>INDEX(Salesperson_List!$B$2:$B$11,MATCH(Sales_Data!F668,Salesperson_List!$A$2:$A$11,0))</f>
        <v>Rizky Aditya</v>
      </c>
      <c r="H668" s="2">
        <v>1</v>
      </c>
      <c r="I668" s="5">
        <v>5089058</v>
      </c>
      <c r="J668" s="2" t="s">
        <v>789</v>
      </c>
      <c r="K668" s="36">
        <f t="shared" si="10"/>
        <v>5089058</v>
      </c>
    </row>
    <row r="669" spans="1:11" x14ac:dyDescent="0.25">
      <c r="A669" s="34" t="s">
        <v>674</v>
      </c>
      <c r="B669" s="3">
        <v>45733</v>
      </c>
      <c r="C669" s="2" t="s">
        <v>765</v>
      </c>
      <c r="D669" s="6" t="str">
        <f>VLOOKUP(C669,Product_List!$A$2:$C$21,2,FALSE)</f>
        <v>HP Spectre x360 14</v>
      </c>
      <c r="E669" s="6" t="str">
        <f>VLOOKUP(C669,Product_List!$A$2:$C$21,3,FALSE)</f>
        <v>Laptop</v>
      </c>
      <c r="F669" s="2" t="s">
        <v>784</v>
      </c>
      <c r="G669" s="6" t="str">
        <f>INDEX(Salesperson_List!$B$2:$B$11,MATCH(Sales_Data!F669,Salesperson_List!$A$2:$A$11,0))</f>
        <v>Nayla Arunika</v>
      </c>
      <c r="H669" s="2">
        <v>1</v>
      </c>
      <c r="I669" s="5">
        <v>7745136</v>
      </c>
      <c r="J669" s="2" t="s">
        <v>789</v>
      </c>
      <c r="K669" s="36">
        <f t="shared" si="10"/>
        <v>7745136</v>
      </c>
    </row>
    <row r="670" spans="1:11" x14ac:dyDescent="0.25">
      <c r="A670" s="34" t="s">
        <v>675</v>
      </c>
      <c r="B670" s="3">
        <v>45681</v>
      </c>
      <c r="C670" s="2" t="s">
        <v>768</v>
      </c>
      <c r="D670" s="6" t="str">
        <f>VLOOKUP(C670,Product_List!$A$2:$C$21,2,FALSE)</f>
        <v>Baseus Charger</v>
      </c>
      <c r="E670" s="6" t="str">
        <f>VLOOKUP(C670,Product_List!$A$2:$C$21,3,FALSE)</f>
        <v>Accessories</v>
      </c>
      <c r="F670" s="2" t="s">
        <v>777</v>
      </c>
      <c r="G670" s="6" t="str">
        <f>INDEX(Salesperson_List!$B$2:$B$11,MATCH(Sales_Data!F670,Salesperson_List!$A$2:$A$11,0))</f>
        <v>Rizky Aditya</v>
      </c>
      <c r="H670" s="2">
        <v>5</v>
      </c>
      <c r="I670" s="5">
        <v>8879966</v>
      </c>
      <c r="J670" s="2" t="s">
        <v>788</v>
      </c>
      <c r="K670" s="36">
        <f t="shared" si="10"/>
        <v>44399830</v>
      </c>
    </row>
    <row r="671" spans="1:11" x14ac:dyDescent="0.25">
      <c r="A671" s="34" t="s">
        <v>676</v>
      </c>
      <c r="B671" s="3">
        <v>45685</v>
      </c>
      <c r="C671" s="2" t="s">
        <v>770</v>
      </c>
      <c r="D671" s="6" t="str">
        <f>VLOOKUP(C671,Product_List!$A$2:$C$21,2,FALSE)</f>
        <v>Samsung A55</v>
      </c>
      <c r="E671" s="6" t="str">
        <f>VLOOKUP(C671,Product_List!$A$2:$C$21,3,FALSE)</f>
        <v>Smartphone</v>
      </c>
      <c r="F671" s="2" t="s">
        <v>781</v>
      </c>
      <c r="G671" s="6" t="str">
        <f>INDEX(Salesperson_List!$B$2:$B$11,MATCH(Sales_Data!F671,Salesperson_List!$A$2:$A$11,0))</f>
        <v>Tasya Anindira</v>
      </c>
      <c r="H671" s="2">
        <v>5</v>
      </c>
      <c r="I671" s="5">
        <v>2622827</v>
      </c>
      <c r="J671" s="2" t="s">
        <v>787</v>
      </c>
      <c r="K671" s="36">
        <f t="shared" si="10"/>
        <v>13114135</v>
      </c>
    </row>
    <row r="672" spans="1:11" x14ac:dyDescent="0.25">
      <c r="A672" s="34" t="s">
        <v>677</v>
      </c>
      <c r="B672" s="3">
        <v>45665</v>
      </c>
      <c r="C672" s="2" t="s">
        <v>772</v>
      </c>
      <c r="D672" s="6" t="str">
        <f>VLOOKUP(C672,Product_List!$A$2:$C$21,2,FALSE)</f>
        <v>iPhone 13</v>
      </c>
      <c r="E672" s="6" t="str">
        <f>VLOOKUP(C672,Product_List!$A$2:$C$21,3,FALSE)</f>
        <v>Smartphone</v>
      </c>
      <c r="F672" s="2" t="s">
        <v>785</v>
      </c>
      <c r="G672" s="6" t="str">
        <f>INDEX(Salesperson_List!$B$2:$B$11,MATCH(Sales_Data!F672,Salesperson_List!$A$2:$A$11,0))</f>
        <v>Aldrian Mahendra</v>
      </c>
      <c r="H672" s="2">
        <v>1</v>
      </c>
      <c r="I672" s="5">
        <v>7932300</v>
      </c>
      <c r="J672" s="2" t="s">
        <v>791</v>
      </c>
      <c r="K672" s="36">
        <f t="shared" si="10"/>
        <v>7932300</v>
      </c>
    </row>
    <row r="673" spans="1:11" x14ac:dyDescent="0.25">
      <c r="A673" s="34" t="s">
        <v>678</v>
      </c>
      <c r="B673" s="3">
        <v>45693</v>
      </c>
      <c r="C673" s="2" t="s">
        <v>774</v>
      </c>
      <c r="D673" s="6" t="str">
        <f>VLOOKUP(C673,Product_List!$A$2:$C$21,2,FALSE)</f>
        <v>Realme C35</v>
      </c>
      <c r="E673" s="6" t="str">
        <f>VLOOKUP(C673,Product_List!$A$2:$C$21,3,FALSE)</f>
        <v>Smartphone</v>
      </c>
      <c r="F673" s="2" t="s">
        <v>780</v>
      </c>
      <c r="G673" s="6" t="str">
        <f>INDEX(Salesperson_List!$B$2:$B$11,MATCH(Sales_Data!F673,Salesperson_List!$A$2:$A$11,0))</f>
        <v>Keisha Alverina</v>
      </c>
      <c r="H673" s="2">
        <v>3</v>
      </c>
      <c r="I673" s="5">
        <v>8137174</v>
      </c>
      <c r="J673" s="2" t="s">
        <v>790</v>
      </c>
      <c r="K673" s="36">
        <f t="shared" si="10"/>
        <v>24411522</v>
      </c>
    </row>
    <row r="674" spans="1:11" x14ac:dyDescent="0.25">
      <c r="A674" s="34" t="s">
        <v>679</v>
      </c>
      <c r="B674" s="3">
        <v>45747</v>
      </c>
      <c r="C674" s="2" t="s">
        <v>770</v>
      </c>
      <c r="D674" s="6" t="str">
        <f>VLOOKUP(C674,Product_List!$A$2:$C$21,2,FALSE)</f>
        <v>Samsung A55</v>
      </c>
      <c r="E674" s="6" t="str">
        <f>VLOOKUP(C674,Product_List!$A$2:$C$21,3,FALSE)</f>
        <v>Smartphone</v>
      </c>
      <c r="F674" s="2" t="s">
        <v>785</v>
      </c>
      <c r="G674" s="6" t="str">
        <f>INDEX(Salesperson_List!$B$2:$B$11,MATCH(Sales_Data!F674,Salesperson_List!$A$2:$A$11,0))</f>
        <v>Aldrian Mahendra</v>
      </c>
      <c r="H674" s="2">
        <v>3</v>
      </c>
      <c r="I674" s="5">
        <v>1208672</v>
      </c>
      <c r="J674" s="2" t="s">
        <v>787</v>
      </c>
      <c r="K674" s="36">
        <f t="shared" si="10"/>
        <v>3626016</v>
      </c>
    </row>
    <row r="675" spans="1:11" x14ac:dyDescent="0.25">
      <c r="A675" s="34" t="s">
        <v>680</v>
      </c>
      <c r="B675" s="3">
        <v>45665</v>
      </c>
      <c r="C675" s="2" t="s">
        <v>767</v>
      </c>
      <c r="D675" s="6" t="str">
        <f>VLOOKUP(C675,Product_List!$A$2:$C$21,2,FALSE)</f>
        <v>Apple MacBook Air M4</v>
      </c>
      <c r="E675" s="6" t="str">
        <f>VLOOKUP(C675,Product_List!$A$2:$C$21,3,FALSE)</f>
        <v>Laptop</v>
      </c>
      <c r="F675" s="2" t="s">
        <v>781</v>
      </c>
      <c r="G675" s="6" t="str">
        <f>INDEX(Salesperson_List!$B$2:$B$11,MATCH(Sales_Data!F675,Salesperson_List!$A$2:$A$11,0))</f>
        <v>Tasya Anindira</v>
      </c>
      <c r="H675" s="2">
        <v>5</v>
      </c>
      <c r="I675" s="5">
        <v>7421154</v>
      </c>
      <c r="J675" s="2" t="s">
        <v>790</v>
      </c>
      <c r="K675" s="36">
        <f t="shared" si="10"/>
        <v>37105770</v>
      </c>
    </row>
    <row r="676" spans="1:11" x14ac:dyDescent="0.25">
      <c r="A676" s="34" t="s">
        <v>681</v>
      </c>
      <c r="B676" s="3">
        <v>45715</v>
      </c>
      <c r="C676" s="2" t="s">
        <v>773</v>
      </c>
      <c r="D676" s="6" t="str">
        <f>VLOOKUP(C676,Product_List!$A$2:$C$21,2,FALSE)</f>
        <v>iPad 10th Gen</v>
      </c>
      <c r="E676" s="6" t="str">
        <f>VLOOKUP(C676,Product_List!$A$2:$C$21,3,FALSE)</f>
        <v>Tablet</v>
      </c>
      <c r="F676" s="2" t="s">
        <v>780</v>
      </c>
      <c r="G676" s="6" t="str">
        <f>INDEX(Salesperson_List!$B$2:$B$11,MATCH(Sales_Data!F676,Salesperson_List!$A$2:$A$11,0))</f>
        <v>Keisha Alverina</v>
      </c>
      <c r="H676" s="2">
        <v>4</v>
      </c>
      <c r="I676" s="5">
        <v>9225977</v>
      </c>
      <c r="J676" s="2" t="s">
        <v>789</v>
      </c>
      <c r="K676" s="36">
        <f t="shared" si="10"/>
        <v>36903908</v>
      </c>
    </row>
    <row r="677" spans="1:11" x14ac:dyDescent="0.25">
      <c r="A677" s="34" t="s">
        <v>682</v>
      </c>
      <c r="B677" s="3">
        <v>45717</v>
      </c>
      <c r="C677" s="2" t="s">
        <v>764</v>
      </c>
      <c r="D677" s="6" t="str">
        <f>VLOOKUP(C677,Product_List!$A$2:$C$21,2,FALSE)</f>
        <v>Samsung Galaxy Buds</v>
      </c>
      <c r="E677" s="6" t="str">
        <f>VLOOKUP(C677,Product_List!$A$2:$C$21,3,FALSE)</f>
        <v>Accessories</v>
      </c>
      <c r="F677" s="2" t="s">
        <v>783</v>
      </c>
      <c r="G677" s="6" t="str">
        <f>INDEX(Salesperson_List!$B$2:$B$11,MATCH(Sales_Data!F677,Salesperson_List!$A$2:$A$11,0))</f>
        <v>Damar Pratama</v>
      </c>
      <c r="H677" s="2">
        <v>1</v>
      </c>
      <c r="I677" s="5">
        <v>5007167</v>
      </c>
      <c r="J677" s="2" t="s">
        <v>788</v>
      </c>
      <c r="K677" s="36">
        <f t="shared" si="10"/>
        <v>5007167</v>
      </c>
    </row>
    <row r="678" spans="1:11" x14ac:dyDescent="0.25">
      <c r="A678" s="34" t="s">
        <v>683</v>
      </c>
      <c r="B678" s="3">
        <v>45707</v>
      </c>
      <c r="C678" s="2" t="s">
        <v>771</v>
      </c>
      <c r="D678" s="6" t="str">
        <f>VLOOKUP(C678,Product_List!$A$2:$C$21,2,FALSE)</f>
        <v>TP-Link Archer</v>
      </c>
      <c r="E678" s="6" t="str">
        <f>VLOOKUP(C678,Product_List!$A$2:$C$21,3,FALSE)</f>
        <v>Accessories</v>
      </c>
      <c r="F678" s="2" t="s">
        <v>783</v>
      </c>
      <c r="G678" s="6" t="str">
        <f>INDEX(Salesperson_List!$B$2:$B$11,MATCH(Sales_Data!F678,Salesperson_List!$A$2:$A$11,0))</f>
        <v>Damar Pratama</v>
      </c>
      <c r="H678" s="2">
        <v>5</v>
      </c>
      <c r="I678" s="5">
        <v>2727039</v>
      </c>
      <c r="J678" s="2" t="s">
        <v>788</v>
      </c>
      <c r="K678" s="36">
        <f t="shared" si="10"/>
        <v>13635195</v>
      </c>
    </row>
    <row r="679" spans="1:11" x14ac:dyDescent="0.25">
      <c r="A679" s="34" t="s">
        <v>684</v>
      </c>
      <c r="B679" s="3">
        <v>45685</v>
      </c>
      <c r="C679" s="2" t="s">
        <v>766</v>
      </c>
      <c r="D679" s="6" t="str">
        <f>VLOOKUP(C679,Product_List!$A$2:$C$21,2,FALSE)</f>
        <v>Oppo A57</v>
      </c>
      <c r="E679" s="6" t="str">
        <f>VLOOKUP(C679,Product_List!$A$2:$C$21,3,FALSE)</f>
        <v>Smartphone</v>
      </c>
      <c r="F679" s="2" t="s">
        <v>777</v>
      </c>
      <c r="G679" s="6" t="str">
        <f>INDEX(Salesperson_List!$B$2:$B$11,MATCH(Sales_Data!F679,Salesperson_List!$A$2:$A$11,0))</f>
        <v>Rizky Aditya</v>
      </c>
      <c r="H679" s="2">
        <v>5</v>
      </c>
      <c r="I679" s="5">
        <v>796063</v>
      </c>
      <c r="J679" s="2" t="s">
        <v>791</v>
      </c>
      <c r="K679" s="36">
        <f t="shared" si="10"/>
        <v>3980315</v>
      </c>
    </row>
    <row r="680" spans="1:11" x14ac:dyDescent="0.25">
      <c r="A680" s="34" t="s">
        <v>685</v>
      </c>
      <c r="B680" s="3">
        <v>45698</v>
      </c>
      <c r="C680" s="2" t="s">
        <v>765</v>
      </c>
      <c r="D680" s="6" t="str">
        <f>VLOOKUP(C680,Product_List!$A$2:$C$21,2,FALSE)</f>
        <v>HP Spectre x360 14</v>
      </c>
      <c r="E680" s="6" t="str">
        <f>VLOOKUP(C680,Product_List!$A$2:$C$21,3,FALSE)</f>
        <v>Laptop</v>
      </c>
      <c r="F680" s="2" t="s">
        <v>781</v>
      </c>
      <c r="G680" s="6" t="str">
        <f>INDEX(Salesperson_List!$B$2:$B$11,MATCH(Sales_Data!F680,Salesperson_List!$A$2:$A$11,0))</f>
        <v>Tasya Anindira</v>
      </c>
      <c r="H680" s="2">
        <v>1</v>
      </c>
      <c r="I680" s="5">
        <v>1883875</v>
      </c>
      <c r="J680" s="2" t="s">
        <v>788</v>
      </c>
      <c r="K680" s="36">
        <f t="shared" si="10"/>
        <v>1883875</v>
      </c>
    </row>
    <row r="681" spans="1:11" x14ac:dyDescent="0.25">
      <c r="A681" s="34" t="s">
        <v>686</v>
      </c>
      <c r="B681" s="3">
        <v>45721</v>
      </c>
      <c r="C681" s="2" t="s">
        <v>776</v>
      </c>
      <c r="D681" s="6" t="str">
        <f>VLOOKUP(C681,Product_List!$A$2:$C$21,2,FALSE)</f>
        <v>Lenovo Legion Pro 7i (Gen 9)</v>
      </c>
      <c r="E681" s="6" t="str">
        <f>VLOOKUP(C681,Product_List!$A$2:$C$21,3,FALSE)</f>
        <v>Laptop</v>
      </c>
      <c r="F681" s="2" t="s">
        <v>777</v>
      </c>
      <c r="G681" s="6" t="str">
        <f>INDEX(Salesperson_List!$B$2:$B$11,MATCH(Sales_Data!F681,Salesperson_List!$A$2:$A$11,0))</f>
        <v>Rizky Aditya</v>
      </c>
      <c r="H681" s="2">
        <v>1</v>
      </c>
      <c r="I681" s="5">
        <v>7125169</v>
      </c>
      <c r="J681" s="2" t="s">
        <v>789</v>
      </c>
      <c r="K681" s="36">
        <f t="shared" si="10"/>
        <v>7125169</v>
      </c>
    </row>
    <row r="682" spans="1:11" x14ac:dyDescent="0.25">
      <c r="A682" s="34" t="s">
        <v>687</v>
      </c>
      <c r="B682" s="3">
        <v>45684</v>
      </c>
      <c r="C682" s="2" t="s">
        <v>761</v>
      </c>
      <c r="D682" s="6" t="str">
        <f>VLOOKUP(C682,Product_List!$A$2:$C$21,2,FALSE)</f>
        <v>UGREEN HDMI Cable</v>
      </c>
      <c r="E682" s="6" t="str">
        <f>VLOOKUP(C682,Product_List!$A$2:$C$21,3,FALSE)</f>
        <v>Accessories</v>
      </c>
      <c r="F682" s="2" t="s">
        <v>778</v>
      </c>
      <c r="G682" s="6" t="str">
        <f>INDEX(Salesperson_List!$B$2:$B$11,MATCH(Sales_Data!F682,Salesperson_List!$A$2:$A$11,0))</f>
        <v>Raka Wijaya</v>
      </c>
      <c r="H682" s="2">
        <v>3</v>
      </c>
      <c r="I682" s="5">
        <v>2376336</v>
      </c>
      <c r="J682" s="2" t="s">
        <v>791</v>
      </c>
      <c r="K682" s="36">
        <f t="shared" si="10"/>
        <v>7129008</v>
      </c>
    </row>
    <row r="683" spans="1:11" x14ac:dyDescent="0.25">
      <c r="A683" s="34" t="s">
        <v>688</v>
      </c>
      <c r="B683" s="3">
        <v>45720</v>
      </c>
      <c r="C683" s="2" t="s">
        <v>775</v>
      </c>
      <c r="D683" s="6" t="str">
        <f>VLOOKUP(C683,Product_List!$A$2:$C$21,2,FALSE)</f>
        <v>Huawei MatePad</v>
      </c>
      <c r="E683" s="6" t="str">
        <f>VLOOKUP(C683,Product_List!$A$2:$C$21,3,FALSE)</f>
        <v>Tablet</v>
      </c>
      <c r="F683" s="2" t="s">
        <v>784</v>
      </c>
      <c r="G683" s="6" t="str">
        <f>INDEX(Salesperson_List!$B$2:$B$11,MATCH(Sales_Data!F683,Salesperson_List!$A$2:$A$11,0))</f>
        <v>Nayla Arunika</v>
      </c>
      <c r="H683" s="2">
        <v>4</v>
      </c>
      <c r="I683" s="5">
        <v>8041586</v>
      </c>
      <c r="J683" s="2" t="s">
        <v>787</v>
      </c>
      <c r="K683" s="36">
        <f t="shared" si="10"/>
        <v>32166344</v>
      </c>
    </row>
    <row r="684" spans="1:11" x14ac:dyDescent="0.25">
      <c r="A684" s="34" t="s">
        <v>689</v>
      </c>
      <c r="B684" s="3">
        <v>45674</v>
      </c>
      <c r="C684" s="2" t="s">
        <v>769</v>
      </c>
      <c r="D684" s="6" t="str">
        <f>VLOOKUP(C684,Product_List!$A$2:$C$21,2,FALSE)</f>
        <v>Logitech MX Master</v>
      </c>
      <c r="E684" s="6" t="str">
        <f>VLOOKUP(C684,Product_List!$A$2:$C$21,3,FALSE)</f>
        <v>Accessories</v>
      </c>
      <c r="F684" s="2" t="s">
        <v>786</v>
      </c>
      <c r="G684" s="6" t="str">
        <f>INDEX(Salesperson_List!$B$2:$B$11,MATCH(Sales_Data!F684,Salesperson_List!$A$2:$A$11,0))</f>
        <v>Zahra Melati</v>
      </c>
      <c r="H684" s="2">
        <v>4</v>
      </c>
      <c r="I684" s="5">
        <v>4456778</v>
      </c>
      <c r="J684" s="2" t="s">
        <v>788</v>
      </c>
      <c r="K684" s="36">
        <f t="shared" si="10"/>
        <v>17827112</v>
      </c>
    </row>
    <row r="685" spans="1:11" x14ac:dyDescent="0.25">
      <c r="A685" s="34" t="s">
        <v>690</v>
      </c>
      <c r="B685" s="3">
        <v>45730</v>
      </c>
      <c r="C685" s="2" t="s">
        <v>760</v>
      </c>
      <c r="D685" s="6" t="str">
        <f>VLOOKUP(C685,Product_List!$A$2:$C$21,2,FALSE)</f>
        <v>Anker PowerCore</v>
      </c>
      <c r="E685" s="6" t="str">
        <f>VLOOKUP(C685,Product_List!$A$2:$C$21,3,FALSE)</f>
        <v>Accessories</v>
      </c>
      <c r="F685" s="2" t="s">
        <v>778</v>
      </c>
      <c r="G685" s="6" t="str">
        <f>INDEX(Salesperson_List!$B$2:$B$11,MATCH(Sales_Data!F685,Salesperson_List!$A$2:$A$11,0))</f>
        <v>Raka Wijaya</v>
      </c>
      <c r="H685" s="2">
        <v>1</v>
      </c>
      <c r="I685" s="5">
        <v>3387757</v>
      </c>
      <c r="J685" s="2" t="s">
        <v>791</v>
      </c>
      <c r="K685" s="36">
        <f t="shared" si="10"/>
        <v>3387757</v>
      </c>
    </row>
    <row r="686" spans="1:11" x14ac:dyDescent="0.25">
      <c r="A686" s="34" t="s">
        <v>691</v>
      </c>
      <c r="B686" s="3">
        <v>45690</v>
      </c>
      <c r="C686" s="2" t="s">
        <v>760</v>
      </c>
      <c r="D686" s="6" t="str">
        <f>VLOOKUP(C686,Product_List!$A$2:$C$21,2,FALSE)</f>
        <v>Anker PowerCore</v>
      </c>
      <c r="E686" s="6" t="str">
        <f>VLOOKUP(C686,Product_List!$A$2:$C$21,3,FALSE)</f>
        <v>Accessories</v>
      </c>
      <c r="F686" s="2" t="s">
        <v>784</v>
      </c>
      <c r="G686" s="6" t="str">
        <f>INDEX(Salesperson_List!$B$2:$B$11,MATCH(Sales_Data!F686,Salesperson_List!$A$2:$A$11,0))</f>
        <v>Nayla Arunika</v>
      </c>
      <c r="H686" s="2">
        <v>2</v>
      </c>
      <c r="I686" s="5">
        <v>2968665</v>
      </c>
      <c r="J686" s="2" t="s">
        <v>789</v>
      </c>
      <c r="K686" s="36">
        <f t="shared" si="10"/>
        <v>5937330</v>
      </c>
    </row>
    <row r="687" spans="1:11" x14ac:dyDescent="0.25">
      <c r="A687" s="34" t="s">
        <v>692</v>
      </c>
      <c r="B687" s="3">
        <v>45741</v>
      </c>
      <c r="C687" s="2" t="s">
        <v>763</v>
      </c>
      <c r="D687" s="6" t="str">
        <f>VLOOKUP(C687,Product_List!$A$2:$C$21,2,FALSE)</f>
        <v>Dell XPS 13 Plus</v>
      </c>
      <c r="E687" s="6" t="str">
        <f>VLOOKUP(C687,Product_List!$A$2:$C$21,3,FALSE)</f>
        <v>Laptop</v>
      </c>
      <c r="F687" s="2" t="s">
        <v>780</v>
      </c>
      <c r="G687" s="6" t="str">
        <f>INDEX(Salesperson_List!$B$2:$B$11,MATCH(Sales_Data!F687,Salesperson_List!$A$2:$A$11,0))</f>
        <v>Keisha Alverina</v>
      </c>
      <c r="H687" s="2">
        <v>5</v>
      </c>
      <c r="I687" s="5">
        <v>6972973</v>
      </c>
      <c r="J687" s="2" t="s">
        <v>790</v>
      </c>
      <c r="K687" s="36">
        <f t="shared" si="10"/>
        <v>34864865</v>
      </c>
    </row>
    <row r="688" spans="1:11" x14ac:dyDescent="0.25">
      <c r="A688" s="34" t="s">
        <v>693</v>
      </c>
      <c r="B688" s="3">
        <v>45734</v>
      </c>
      <c r="C688" s="2" t="s">
        <v>761</v>
      </c>
      <c r="D688" s="6" t="str">
        <f>VLOOKUP(C688,Product_List!$A$2:$C$21,2,FALSE)</f>
        <v>UGREEN HDMI Cable</v>
      </c>
      <c r="E688" s="6" t="str">
        <f>VLOOKUP(C688,Product_List!$A$2:$C$21,3,FALSE)</f>
        <v>Accessories</v>
      </c>
      <c r="F688" s="2" t="s">
        <v>777</v>
      </c>
      <c r="G688" s="6" t="str">
        <f>INDEX(Salesperson_List!$B$2:$B$11,MATCH(Sales_Data!F688,Salesperson_List!$A$2:$A$11,0))</f>
        <v>Rizky Aditya</v>
      </c>
      <c r="H688" s="2">
        <v>5</v>
      </c>
      <c r="I688" s="5">
        <v>1192924</v>
      </c>
      <c r="J688" s="2" t="s">
        <v>790</v>
      </c>
      <c r="K688" s="36">
        <f t="shared" si="10"/>
        <v>5964620</v>
      </c>
    </row>
    <row r="689" spans="1:11" x14ac:dyDescent="0.25">
      <c r="A689" s="34" t="s">
        <v>694</v>
      </c>
      <c r="B689" s="3">
        <v>45686</v>
      </c>
      <c r="C689" s="2" t="s">
        <v>776</v>
      </c>
      <c r="D689" s="6" t="str">
        <f>VLOOKUP(C689,Product_List!$A$2:$C$21,2,FALSE)</f>
        <v>Lenovo Legion Pro 7i (Gen 9)</v>
      </c>
      <c r="E689" s="6" t="str">
        <f>VLOOKUP(C689,Product_List!$A$2:$C$21,3,FALSE)</f>
        <v>Laptop</v>
      </c>
      <c r="F689" s="2" t="s">
        <v>780</v>
      </c>
      <c r="G689" s="6" t="str">
        <f>INDEX(Salesperson_List!$B$2:$B$11,MATCH(Sales_Data!F689,Salesperson_List!$A$2:$A$11,0))</f>
        <v>Keisha Alverina</v>
      </c>
      <c r="H689" s="2">
        <v>1</v>
      </c>
      <c r="I689" s="5">
        <v>3070115</v>
      </c>
      <c r="J689" s="2" t="s">
        <v>789</v>
      </c>
      <c r="K689" s="36">
        <f t="shared" si="10"/>
        <v>3070115</v>
      </c>
    </row>
    <row r="690" spans="1:11" x14ac:dyDescent="0.25">
      <c r="A690" s="34" t="s">
        <v>695</v>
      </c>
      <c r="B690" s="3">
        <v>45670</v>
      </c>
      <c r="C690" s="2" t="s">
        <v>775</v>
      </c>
      <c r="D690" s="6" t="str">
        <f>VLOOKUP(C690,Product_List!$A$2:$C$21,2,FALSE)</f>
        <v>Huawei MatePad</v>
      </c>
      <c r="E690" s="6" t="str">
        <f>VLOOKUP(C690,Product_List!$A$2:$C$21,3,FALSE)</f>
        <v>Tablet</v>
      </c>
      <c r="F690" s="2" t="s">
        <v>780</v>
      </c>
      <c r="G690" s="6" t="str">
        <f>INDEX(Salesperson_List!$B$2:$B$11,MATCH(Sales_Data!F690,Salesperson_List!$A$2:$A$11,0))</f>
        <v>Keisha Alverina</v>
      </c>
      <c r="H690" s="2">
        <v>2</v>
      </c>
      <c r="I690" s="5">
        <v>2161655</v>
      </c>
      <c r="J690" s="2" t="s">
        <v>789</v>
      </c>
      <c r="K690" s="36">
        <f t="shared" si="10"/>
        <v>4323310</v>
      </c>
    </row>
    <row r="691" spans="1:11" x14ac:dyDescent="0.25">
      <c r="A691" s="34" t="s">
        <v>696</v>
      </c>
      <c r="B691" s="3">
        <v>45703</v>
      </c>
      <c r="C691" s="2" t="s">
        <v>770</v>
      </c>
      <c r="D691" s="6" t="str">
        <f>VLOOKUP(C691,Product_List!$A$2:$C$21,2,FALSE)</f>
        <v>Samsung A55</v>
      </c>
      <c r="E691" s="6" t="str">
        <f>VLOOKUP(C691,Product_List!$A$2:$C$21,3,FALSE)</f>
        <v>Smartphone</v>
      </c>
      <c r="F691" s="2" t="s">
        <v>784</v>
      </c>
      <c r="G691" s="6" t="str">
        <f>INDEX(Salesperson_List!$B$2:$B$11,MATCH(Sales_Data!F691,Salesperson_List!$A$2:$A$11,0))</f>
        <v>Nayla Arunika</v>
      </c>
      <c r="H691" s="2">
        <v>3</v>
      </c>
      <c r="I691" s="5">
        <v>7999066</v>
      </c>
      <c r="J691" s="2" t="s">
        <v>790</v>
      </c>
      <c r="K691" s="36">
        <f t="shared" si="10"/>
        <v>23997198</v>
      </c>
    </row>
    <row r="692" spans="1:11" x14ac:dyDescent="0.25">
      <c r="A692" s="34" t="s">
        <v>697</v>
      </c>
      <c r="B692" s="3">
        <v>45692</v>
      </c>
      <c r="C692" s="2" t="s">
        <v>761</v>
      </c>
      <c r="D692" s="6" t="str">
        <f>VLOOKUP(C692,Product_List!$A$2:$C$21,2,FALSE)</f>
        <v>UGREEN HDMI Cable</v>
      </c>
      <c r="E692" s="6" t="str">
        <f>VLOOKUP(C692,Product_List!$A$2:$C$21,3,FALSE)</f>
        <v>Accessories</v>
      </c>
      <c r="F692" s="2" t="s">
        <v>781</v>
      </c>
      <c r="G692" s="6" t="str">
        <f>INDEX(Salesperson_List!$B$2:$B$11,MATCH(Sales_Data!F692,Salesperson_List!$A$2:$A$11,0))</f>
        <v>Tasya Anindira</v>
      </c>
      <c r="H692" s="2">
        <v>1</v>
      </c>
      <c r="I692" s="5">
        <v>5172412</v>
      </c>
      <c r="J692" s="2" t="s">
        <v>791</v>
      </c>
      <c r="K692" s="36">
        <f t="shared" si="10"/>
        <v>5172412</v>
      </c>
    </row>
    <row r="693" spans="1:11" x14ac:dyDescent="0.25">
      <c r="A693" s="34" t="s">
        <v>698</v>
      </c>
      <c r="B693" s="3">
        <v>45663</v>
      </c>
      <c r="C693" s="2" t="s">
        <v>771</v>
      </c>
      <c r="D693" s="6" t="str">
        <f>VLOOKUP(C693,Product_List!$A$2:$C$21,2,FALSE)</f>
        <v>TP-Link Archer</v>
      </c>
      <c r="E693" s="6" t="str">
        <f>VLOOKUP(C693,Product_List!$A$2:$C$21,3,FALSE)</f>
        <v>Accessories</v>
      </c>
      <c r="F693" s="2" t="s">
        <v>784</v>
      </c>
      <c r="G693" s="6" t="str">
        <f>INDEX(Salesperson_List!$B$2:$B$11,MATCH(Sales_Data!F693,Salesperson_List!$A$2:$A$11,0))</f>
        <v>Nayla Arunika</v>
      </c>
      <c r="H693" s="2">
        <v>1</v>
      </c>
      <c r="I693" s="5">
        <v>3600498</v>
      </c>
      <c r="J693" s="2" t="s">
        <v>790</v>
      </c>
      <c r="K693" s="36">
        <f t="shared" si="10"/>
        <v>3600498</v>
      </c>
    </row>
    <row r="694" spans="1:11" x14ac:dyDescent="0.25">
      <c r="A694" s="34" t="s">
        <v>699</v>
      </c>
      <c r="B694" s="3">
        <v>45739</v>
      </c>
      <c r="C694" s="2" t="s">
        <v>775</v>
      </c>
      <c r="D694" s="6" t="str">
        <f>VLOOKUP(C694,Product_List!$A$2:$C$21,2,FALSE)</f>
        <v>Huawei MatePad</v>
      </c>
      <c r="E694" s="6" t="str">
        <f>VLOOKUP(C694,Product_List!$A$2:$C$21,3,FALSE)</f>
        <v>Tablet</v>
      </c>
      <c r="F694" s="2" t="s">
        <v>782</v>
      </c>
      <c r="G694" s="6" t="str">
        <f>INDEX(Salesperson_List!$B$2:$B$11,MATCH(Sales_Data!F694,Salesperson_List!$A$2:$A$11,0))</f>
        <v>Farhan Iskandar</v>
      </c>
      <c r="H694" s="2">
        <v>5</v>
      </c>
      <c r="I694" s="5">
        <v>9912528</v>
      </c>
      <c r="J694" s="2" t="s">
        <v>789</v>
      </c>
      <c r="K694" s="36">
        <f t="shared" si="10"/>
        <v>49562640</v>
      </c>
    </row>
    <row r="695" spans="1:11" x14ac:dyDescent="0.25">
      <c r="A695" s="34" t="s">
        <v>700</v>
      </c>
      <c r="B695" s="3">
        <v>45726</v>
      </c>
      <c r="C695" s="2" t="s">
        <v>757</v>
      </c>
      <c r="D695" s="6" t="str">
        <f>VLOOKUP(C695,Product_List!$A$2:$C$21,2,FALSE)</f>
        <v>RAZER Mouse Bungee</v>
      </c>
      <c r="E695" s="6" t="str">
        <f>VLOOKUP(C695,Product_List!$A$2:$C$21,3,FALSE)</f>
        <v>Accessories</v>
      </c>
      <c r="F695" s="2" t="s">
        <v>783</v>
      </c>
      <c r="G695" s="6" t="str">
        <f>INDEX(Salesperson_List!$B$2:$B$11,MATCH(Sales_Data!F695,Salesperson_List!$A$2:$A$11,0))</f>
        <v>Damar Pratama</v>
      </c>
      <c r="H695" s="2">
        <v>1</v>
      </c>
      <c r="I695" s="5">
        <v>7681479</v>
      </c>
      <c r="J695" s="2" t="s">
        <v>788</v>
      </c>
      <c r="K695" s="36">
        <f t="shared" si="10"/>
        <v>7681479</v>
      </c>
    </row>
    <row r="696" spans="1:11" x14ac:dyDescent="0.25">
      <c r="A696" s="34" t="s">
        <v>701</v>
      </c>
      <c r="B696" s="3">
        <v>45704</v>
      </c>
      <c r="C696" s="2" t="s">
        <v>757</v>
      </c>
      <c r="D696" s="6" t="str">
        <f>VLOOKUP(C696,Product_List!$A$2:$C$21,2,FALSE)</f>
        <v>RAZER Mouse Bungee</v>
      </c>
      <c r="E696" s="6" t="str">
        <f>VLOOKUP(C696,Product_List!$A$2:$C$21,3,FALSE)</f>
        <v>Accessories</v>
      </c>
      <c r="F696" s="2" t="s">
        <v>783</v>
      </c>
      <c r="G696" s="6" t="str">
        <f>INDEX(Salesperson_List!$B$2:$B$11,MATCH(Sales_Data!F696,Salesperson_List!$A$2:$A$11,0))</f>
        <v>Damar Pratama</v>
      </c>
      <c r="H696" s="2">
        <v>1</v>
      </c>
      <c r="I696" s="5">
        <v>4311666</v>
      </c>
      <c r="J696" s="2" t="s">
        <v>787</v>
      </c>
      <c r="K696" s="36">
        <f t="shared" si="10"/>
        <v>4311666</v>
      </c>
    </row>
    <row r="697" spans="1:11" x14ac:dyDescent="0.25">
      <c r="A697" s="34" t="s">
        <v>702</v>
      </c>
      <c r="B697" s="3">
        <v>45682</v>
      </c>
      <c r="C697" s="2" t="s">
        <v>761</v>
      </c>
      <c r="D697" s="6" t="str">
        <f>VLOOKUP(C697,Product_List!$A$2:$C$21,2,FALSE)</f>
        <v>UGREEN HDMI Cable</v>
      </c>
      <c r="E697" s="6" t="str">
        <f>VLOOKUP(C697,Product_List!$A$2:$C$21,3,FALSE)</f>
        <v>Accessories</v>
      </c>
      <c r="F697" s="2" t="s">
        <v>778</v>
      </c>
      <c r="G697" s="6" t="str">
        <f>INDEX(Salesperson_List!$B$2:$B$11,MATCH(Sales_Data!F697,Salesperson_List!$A$2:$A$11,0))</f>
        <v>Raka Wijaya</v>
      </c>
      <c r="H697" s="2">
        <v>1</v>
      </c>
      <c r="I697" s="5">
        <v>4319712</v>
      </c>
      <c r="J697" s="2" t="s">
        <v>788</v>
      </c>
      <c r="K697" s="36">
        <f t="shared" si="10"/>
        <v>4319712</v>
      </c>
    </row>
    <row r="698" spans="1:11" x14ac:dyDescent="0.25">
      <c r="A698" s="34" t="s">
        <v>703</v>
      </c>
      <c r="B698" s="3">
        <v>45723</v>
      </c>
      <c r="C698" s="2" t="s">
        <v>775</v>
      </c>
      <c r="D698" s="6" t="str">
        <f>VLOOKUP(C698,Product_List!$A$2:$C$21,2,FALSE)</f>
        <v>Huawei MatePad</v>
      </c>
      <c r="E698" s="6" t="str">
        <f>VLOOKUP(C698,Product_List!$A$2:$C$21,3,FALSE)</f>
        <v>Tablet</v>
      </c>
      <c r="F698" s="2" t="s">
        <v>783</v>
      </c>
      <c r="G698" s="6" t="str">
        <f>INDEX(Salesperson_List!$B$2:$B$11,MATCH(Sales_Data!F698,Salesperson_List!$A$2:$A$11,0))</f>
        <v>Damar Pratama</v>
      </c>
      <c r="H698" s="2">
        <v>5</v>
      </c>
      <c r="I698" s="5">
        <v>1533668</v>
      </c>
      <c r="J698" s="2" t="s">
        <v>788</v>
      </c>
      <c r="K698" s="36">
        <f t="shared" si="10"/>
        <v>7668340</v>
      </c>
    </row>
    <row r="699" spans="1:11" x14ac:dyDescent="0.25">
      <c r="A699" s="34" t="s">
        <v>704</v>
      </c>
      <c r="B699" s="3">
        <v>45667</v>
      </c>
      <c r="C699" s="2" t="s">
        <v>775</v>
      </c>
      <c r="D699" s="6" t="str">
        <f>VLOOKUP(C699,Product_List!$A$2:$C$21,2,FALSE)</f>
        <v>Huawei MatePad</v>
      </c>
      <c r="E699" s="6" t="str">
        <f>VLOOKUP(C699,Product_List!$A$2:$C$21,3,FALSE)</f>
        <v>Tablet</v>
      </c>
      <c r="F699" s="2" t="s">
        <v>784</v>
      </c>
      <c r="G699" s="6" t="str">
        <f>INDEX(Salesperson_List!$B$2:$B$11,MATCH(Sales_Data!F699,Salesperson_List!$A$2:$A$11,0))</f>
        <v>Nayla Arunika</v>
      </c>
      <c r="H699" s="2">
        <v>3</v>
      </c>
      <c r="I699" s="5">
        <v>8212079</v>
      </c>
      <c r="J699" s="2" t="s">
        <v>789</v>
      </c>
      <c r="K699" s="36">
        <f t="shared" si="10"/>
        <v>24636237</v>
      </c>
    </row>
    <row r="700" spans="1:11" x14ac:dyDescent="0.25">
      <c r="A700" s="34" t="s">
        <v>705</v>
      </c>
      <c r="B700" s="3">
        <v>45713</v>
      </c>
      <c r="C700" s="2" t="s">
        <v>769</v>
      </c>
      <c r="D700" s="6" t="str">
        <f>VLOOKUP(C700,Product_List!$A$2:$C$21,2,FALSE)</f>
        <v>Logitech MX Master</v>
      </c>
      <c r="E700" s="6" t="str">
        <f>VLOOKUP(C700,Product_List!$A$2:$C$21,3,FALSE)</f>
        <v>Accessories</v>
      </c>
      <c r="F700" s="2" t="s">
        <v>779</v>
      </c>
      <c r="G700" s="6" t="str">
        <f>INDEX(Salesperson_List!$B$2:$B$11,MATCH(Sales_Data!F700,Salesperson_List!$A$2:$A$11,0))</f>
        <v>Salsabila Putri</v>
      </c>
      <c r="H700" s="2">
        <v>3</v>
      </c>
      <c r="I700" s="5">
        <v>6104327</v>
      </c>
      <c r="J700" s="2" t="s">
        <v>790</v>
      </c>
      <c r="K700" s="36">
        <f t="shared" si="10"/>
        <v>18312981</v>
      </c>
    </row>
    <row r="701" spans="1:11" x14ac:dyDescent="0.25">
      <c r="A701" s="34" t="s">
        <v>706</v>
      </c>
      <c r="B701" s="3">
        <v>45687</v>
      </c>
      <c r="C701" s="2" t="s">
        <v>773</v>
      </c>
      <c r="D701" s="6" t="str">
        <f>VLOOKUP(C701,Product_List!$A$2:$C$21,2,FALSE)</f>
        <v>iPad 10th Gen</v>
      </c>
      <c r="E701" s="6" t="str">
        <f>VLOOKUP(C701,Product_List!$A$2:$C$21,3,FALSE)</f>
        <v>Tablet</v>
      </c>
      <c r="F701" s="2" t="s">
        <v>777</v>
      </c>
      <c r="G701" s="6" t="str">
        <f>INDEX(Salesperson_List!$B$2:$B$11,MATCH(Sales_Data!F701,Salesperson_List!$A$2:$A$11,0))</f>
        <v>Rizky Aditya</v>
      </c>
      <c r="H701" s="2">
        <v>1</v>
      </c>
      <c r="I701" s="5">
        <v>2973199</v>
      </c>
      <c r="J701" s="2" t="s">
        <v>791</v>
      </c>
      <c r="K701" s="36">
        <f t="shared" si="10"/>
        <v>2973199</v>
      </c>
    </row>
    <row r="702" spans="1:11" x14ac:dyDescent="0.25">
      <c r="A702" s="34" t="s">
        <v>707</v>
      </c>
      <c r="B702" s="3">
        <v>45662</v>
      </c>
      <c r="C702" s="2" t="s">
        <v>763</v>
      </c>
      <c r="D702" s="6" t="str">
        <f>VLOOKUP(C702,Product_List!$A$2:$C$21,2,FALSE)</f>
        <v>Dell XPS 13 Plus</v>
      </c>
      <c r="E702" s="6" t="str">
        <f>VLOOKUP(C702,Product_List!$A$2:$C$21,3,FALSE)</f>
        <v>Laptop</v>
      </c>
      <c r="F702" s="2" t="s">
        <v>784</v>
      </c>
      <c r="G702" s="6" t="str">
        <f>INDEX(Salesperson_List!$B$2:$B$11,MATCH(Sales_Data!F702,Salesperson_List!$A$2:$A$11,0))</f>
        <v>Nayla Arunika</v>
      </c>
      <c r="H702" s="2">
        <v>5</v>
      </c>
      <c r="I702" s="5">
        <v>8771330</v>
      </c>
      <c r="J702" s="2" t="s">
        <v>788</v>
      </c>
      <c r="K702" s="36">
        <f t="shared" si="10"/>
        <v>43856650</v>
      </c>
    </row>
    <row r="703" spans="1:11" x14ac:dyDescent="0.25">
      <c r="A703" s="34" t="s">
        <v>708</v>
      </c>
      <c r="B703" s="3">
        <v>45690</v>
      </c>
      <c r="C703" s="2" t="s">
        <v>776</v>
      </c>
      <c r="D703" s="6" t="str">
        <f>VLOOKUP(C703,Product_List!$A$2:$C$21,2,FALSE)</f>
        <v>Lenovo Legion Pro 7i (Gen 9)</v>
      </c>
      <c r="E703" s="6" t="str">
        <f>VLOOKUP(C703,Product_List!$A$2:$C$21,3,FALSE)</f>
        <v>Laptop</v>
      </c>
      <c r="F703" s="2" t="s">
        <v>784</v>
      </c>
      <c r="G703" s="6" t="str">
        <f>INDEX(Salesperson_List!$B$2:$B$11,MATCH(Sales_Data!F703,Salesperson_List!$A$2:$A$11,0))</f>
        <v>Nayla Arunika</v>
      </c>
      <c r="H703" s="2">
        <v>3</v>
      </c>
      <c r="I703" s="5">
        <v>9186283</v>
      </c>
      <c r="J703" s="2" t="s">
        <v>790</v>
      </c>
      <c r="K703" s="36">
        <f t="shared" si="10"/>
        <v>27558849</v>
      </c>
    </row>
    <row r="704" spans="1:11" x14ac:dyDescent="0.25">
      <c r="A704" s="34" t="s">
        <v>709</v>
      </c>
      <c r="B704" s="3">
        <v>45722</v>
      </c>
      <c r="C704" s="2" t="s">
        <v>772</v>
      </c>
      <c r="D704" s="6" t="str">
        <f>VLOOKUP(C704,Product_List!$A$2:$C$21,2,FALSE)</f>
        <v>iPhone 13</v>
      </c>
      <c r="E704" s="6" t="str">
        <f>VLOOKUP(C704,Product_List!$A$2:$C$21,3,FALSE)</f>
        <v>Smartphone</v>
      </c>
      <c r="F704" s="2" t="s">
        <v>786</v>
      </c>
      <c r="G704" s="6" t="str">
        <f>INDEX(Salesperson_List!$B$2:$B$11,MATCH(Sales_Data!F704,Salesperson_List!$A$2:$A$11,0))</f>
        <v>Zahra Melati</v>
      </c>
      <c r="H704" s="2">
        <v>3</v>
      </c>
      <c r="I704" s="5">
        <v>1208175</v>
      </c>
      <c r="J704" s="2" t="s">
        <v>791</v>
      </c>
      <c r="K704" s="36">
        <f t="shared" si="10"/>
        <v>3624525</v>
      </c>
    </row>
    <row r="705" spans="1:11" x14ac:dyDescent="0.25">
      <c r="A705" s="34" t="s">
        <v>710</v>
      </c>
      <c r="B705" s="3">
        <v>45675</v>
      </c>
      <c r="C705" s="2" t="s">
        <v>764</v>
      </c>
      <c r="D705" s="6" t="str">
        <f>VLOOKUP(C705,Product_List!$A$2:$C$21,2,FALSE)</f>
        <v>Samsung Galaxy Buds</v>
      </c>
      <c r="E705" s="6" t="str">
        <f>VLOOKUP(C705,Product_List!$A$2:$C$21,3,FALSE)</f>
        <v>Accessories</v>
      </c>
      <c r="F705" s="2" t="s">
        <v>777</v>
      </c>
      <c r="G705" s="6" t="str">
        <f>INDEX(Salesperson_List!$B$2:$B$11,MATCH(Sales_Data!F705,Salesperson_List!$A$2:$A$11,0))</f>
        <v>Rizky Aditya</v>
      </c>
      <c r="H705" s="2">
        <v>3</v>
      </c>
      <c r="I705" s="5">
        <v>2367306</v>
      </c>
      <c r="J705" s="2" t="s">
        <v>788</v>
      </c>
      <c r="K705" s="36">
        <f t="shared" si="10"/>
        <v>7101918</v>
      </c>
    </row>
    <row r="706" spans="1:11" x14ac:dyDescent="0.25">
      <c r="A706" s="34" t="s">
        <v>711</v>
      </c>
      <c r="B706" s="3">
        <v>45706</v>
      </c>
      <c r="C706" s="2" t="s">
        <v>760</v>
      </c>
      <c r="D706" s="6" t="str">
        <f>VLOOKUP(C706,Product_List!$A$2:$C$21,2,FALSE)</f>
        <v>Anker PowerCore</v>
      </c>
      <c r="E706" s="6" t="str">
        <f>VLOOKUP(C706,Product_List!$A$2:$C$21,3,FALSE)</f>
        <v>Accessories</v>
      </c>
      <c r="F706" s="2" t="s">
        <v>782</v>
      </c>
      <c r="G706" s="6" t="str">
        <f>INDEX(Salesperson_List!$B$2:$B$11,MATCH(Sales_Data!F706,Salesperson_List!$A$2:$A$11,0))</f>
        <v>Farhan Iskandar</v>
      </c>
      <c r="H706" s="2">
        <v>5</v>
      </c>
      <c r="I706" s="5">
        <v>9152233</v>
      </c>
      <c r="J706" s="2" t="s">
        <v>791</v>
      </c>
      <c r="K706" s="36">
        <f t="shared" si="10"/>
        <v>45761165</v>
      </c>
    </row>
    <row r="707" spans="1:11" x14ac:dyDescent="0.25">
      <c r="A707" s="34" t="s">
        <v>712</v>
      </c>
      <c r="B707" s="3">
        <v>45668</v>
      </c>
      <c r="C707" s="2" t="s">
        <v>765</v>
      </c>
      <c r="D707" s="6" t="str">
        <f>VLOOKUP(C707,Product_List!$A$2:$C$21,2,FALSE)</f>
        <v>HP Spectre x360 14</v>
      </c>
      <c r="E707" s="6" t="str">
        <f>VLOOKUP(C707,Product_List!$A$2:$C$21,3,FALSE)</f>
        <v>Laptop</v>
      </c>
      <c r="F707" s="2" t="s">
        <v>783</v>
      </c>
      <c r="G707" s="6" t="str">
        <f>INDEX(Salesperson_List!$B$2:$B$11,MATCH(Sales_Data!F707,Salesperson_List!$A$2:$A$11,0))</f>
        <v>Damar Pratama</v>
      </c>
      <c r="H707" s="2">
        <v>5</v>
      </c>
      <c r="I707" s="5">
        <v>1342840</v>
      </c>
      <c r="J707" s="2" t="s">
        <v>790</v>
      </c>
      <c r="K707" s="36">
        <f t="shared" ref="K707:K751" si="11">H707*I707</f>
        <v>6714200</v>
      </c>
    </row>
    <row r="708" spans="1:11" x14ac:dyDescent="0.25">
      <c r="A708" s="34" t="s">
        <v>713</v>
      </c>
      <c r="B708" s="3">
        <v>45742</v>
      </c>
      <c r="C708" s="2" t="s">
        <v>766</v>
      </c>
      <c r="D708" s="6" t="str">
        <f>VLOOKUP(C708,Product_List!$A$2:$C$21,2,FALSE)</f>
        <v>Oppo A57</v>
      </c>
      <c r="E708" s="6" t="str">
        <f>VLOOKUP(C708,Product_List!$A$2:$C$21,3,FALSE)</f>
        <v>Smartphone</v>
      </c>
      <c r="F708" s="2" t="s">
        <v>777</v>
      </c>
      <c r="G708" s="6" t="str">
        <f>INDEX(Salesperson_List!$B$2:$B$11,MATCH(Sales_Data!F708,Salesperson_List!$A$2:$A$11,0))</f>
        <v>Rizky Aditya</v>
      </c>
      <c r="H708" s="2">
        <v>1</v>
      </c>
      <c r="I708" s="5">
        <v>4894643</v>
      </c>
      <c r="J708" s="2" t="s">
        <v>787</v>
      </c>
      <c r="K708" s="36">
        <f t="shared" si="11"/>
        <v>4894643</v>
      </c>
    </row>
    <row r="709" spans="1:11" x14ac:dyDescent="0.25">
      <c r="A709" s="34" t="s">
        <v>714</v>
      </c>
      <c r="B709" s="3">
        <v>45683</v>
      </c>
      <c r="C709" s="2" t="s">
        <v>776</v>
      </c>
      <c r="D709" s="6" t="str">
        <f>VLOOKUP(C709,Product_List!$A$2:$C$21,2,FALSE)</f>
        <v>Lenovo Legion Pro 7i (Gen 9)</v>
      </c>
      <c r="E709" s="6" t="str">
        <f>VLOOKUP(C709,Product_List!$A$2:$C$21,3,FALSE)</f>
        <v>Laptop</v>
      </c>
      <c r="F709" s="2" t="s">
        <v>783</v>
      </c>
      <c r="G709" s="6" t="str">
        <f>INDEX(Salesperson_List!$B$2:$B$11,MATCH(Sales_Data!F709,Salesperson_List!$A$2:$A$11,0))</f>
        <v>Damar Pratama</v>
      </c>
      <c r="H709" s="2">
        <v>4</v>
      </c>
      <c r="I709" s="5">
        <v>6389118</v>
      </c>
      <c r="J709" s="2" t="s">
        <v>790</v>
      </c>
      <c r="K709" s="36">
        <f t="shared" si="11"/>
        <v>25556472</v>
      </c>
    </row>
    <row r="710" spans="1:11" x14ac:dyDescent="0.25">
      <c r="A710" s="34" t="s">
        <v>715</v>
      </c>
      <c r="B710" s="3">
        <v>45720</v>
      </c>
      <c r="C710" s="2" t="s">
        <v>775</v>
      </c>
      <c r="D710" s="6" t="str">
        <f>VLOOKUP(C710,Product_List!$A$2:$C$21,2,FALSE)</f>
        <v>Huawei MatePad</v>
      </c>
      <c r="E710" s="6" t="str">
        <f>VLOOKUP(C710,Product_List!$A$2:$C$21,3,FALSE)</f>
        <v>Tablet</v>
      </c>
      <c r="F710" s="2" t="s">
        <v>778</v>
      </c>
      <c r="G710" s="6" t="str">
        <f>INDEX(Salesperson_List!$B$2:$B$11,MATCH(Sales_Data!F710,Salesperson_List!$A$2:$A$11,0))</f>
        <v>Raka Wijaya</v>
      </c>
      <c r="H710" s="2">
        <v>3</v>
      </c>
      <c r="I710" s="5">
        <v>5628643</v>
      </c>
      <c r="J710" s="2" t="s">
        <v>789</v>
      </c>
      <c r="K710" s="36">
        <f t="shared" si="11"/>
        <v>16885929</v>
      </c>
    </row>
    <row r="711" spans="1:11" x14ac:dyDescent="0.25">
      <c r="A711" s="34" t="s">
        <v>716</v>
      </c>
      <c r="B711" s="3">
        <v>45746</v>
      </c>
      <c r="C711" s="2" t="s">
        <v>776</v>
      </c>
      <c r="D711" s="6" t="str">
        <f>VLOOKUP(C711,Product_List!$A$2:$C$21,2,FALSE)</f>
        <v>Lenovo Legion Pro 7i (Gen 9)</v>
      </c>
      <c r="E711" s="6" t="str">
        <f>VLOOKUP(C711,Product_List!$A$2:$C$21,3,FALSE)</f>
        <v>Laptop</v>
      </c>
      <c r="F711" s="2" t="s">
        <v>777</v>
      </c>
      <c r="G711" s="6" t="str">
        <f>INDEX(Salesperson_List!$B$2:$B$11,MATCH(Sales_Data!F711,Salesperson_List!$A$2:$A$11,0))</f>
        <v>Rizky Aditya</v>
      </c>
      <c r="H711" s="2">
        <v>4</v>
      </c>
      <c r="I711" s="5">
        <v>625355</v>
      </c>
      <c r="J711" s="2" t="s">
        <v>791</v>
      </c>
      <c r="K711" s="36">
        <f t="shared" si="11"/>
        <v>2501420</v>
      </c>
    </row>
    <row r="712" spans="1:11" x14ac:dyDescent="0.25">
      <c r="A712" s="34" t="s">
        <v>717</v>
      </c>
      <c r="B712" s="3">
        <v>45743</v>
      </c>
      <c r="C712" s="2" t="s">
        <v>775</v>
      </c>
      <c r="D712" s="6" t="str">
        <f>VLOOKUP(C712,Product_List!$A$2:$C$21,2,FALSE)</f>
        <v>Huawei MatePad</v>
      </c>
      <c r="E712" s="6" t="str">
        <f>VLOOKUP(C712,Product_List!$A$2:$C$21,3,FALSE)</f>
        <v>Tablet</v>
      </c>
      <c r="F712" s="2" t="s">
        <v>783</v>
      </c>
      <c r="G712" s="6" t="str">
        <f>INDEX(Salesperson_List!$B$2:$B$11,MATCH(Sales_Data!F712,Salesperson_List!$A$2:$A$11,0))</f>
        <v>Damar Pratama</v>
      </c>
      <c r="H712" s="2">
        <v>5</v>
      </c>
      <c r="I712" s="5">
        <v>4722102</v>
      </c>
      <c r="J712" s="2" t="s">
        <v>787</v>
      </c>
      <c r="K712" s="36">
        <f t="shared" si="11"/>
        <v>23610510</v>
      </c>
    </row>
    <row r="713" spans="1:11" x14ac:dyDescent="0.25">
      <c r="A713" s="34" t="s">
        <v>718</v>
      </c>
      <c r="B713" s="3">
        <v>45716</v>
      </c>
      <c r="C713" s="2" t="s">
        <v>765</v>
      </c>
      <c r="D713" s="6" t="str">
        <f>VLOOKUP(C713,Product_List!$A$2:$C$21,2,FALSE)</f>
        <v>HP Spectre x360 14</v>
      </c>
      <c r="E713" s="6" t="str">
        <f>VLOOKUP(C713,Product_List!$A$2:$C$21,3,FALSE)</f>
        <v>Laptop</v>
      </c>
      <c r="F713" s="2" t="s">
        <v>782</v>
      </c>
      <c r="G713" s="6" t="str">
        <f>INDEX(Salesperson_List!$B$2:$B$11,MATCH(Sales_Data!F713,Salesperson_List!$A$2:$A$11,0))</f>
        <v>Farhan Iskandar</v>
      </c>
      <c r="H713" s="2">
        <v>5</v>
      </c>
      <c r="I713" s="5">
        <v>1115937</v>
      </c>
      <c r="J713" s="2" t="s">
        <v>791</v>
      </c>
      <c r="K713" s="36">
        <f t="shared" si="11"/>
        <v>5579685</v>
      </c>
    </row>
    <row r="714" spans="1:11" x14ac:dyDescent="0.25">
      <c r="A714" s="34" t="s">
        <v>719</v>
      </c>
      <c r="B714" s="3">
        <v>45684</v>
      </c>
      <c r="C714" s="2" t="s">
        <v>758</v>
      </c>
      <c r="D714" s="6" t="str">
        <f>VLOOKUP(C714,Product_List!$A$2:$C$21,2,FALSE)</f>
        <v>Asus ZenBook 14 OLED</v>
      </c>
      <c r="E714" s="6" t="str">
        <f>VLOOKUP(C714,Product_List!$A$2:$C$21,3,FALSE)</f>
        <v>Laptop</v>
      </c>
      <c r="F714" s="2" t="s">
        <v>785</v>
      </c>
      <c r="G714" s="6" t="str">
        <f>INDEX(Salesperson_List!$B$2:$B$11,MATCH(Sales_Data!F714,Salesperson_List!$A$2:$A$11,0))</f>
        <v>Aldrian Mahendra</v>
      </c>
      <c r="H714" s="2">
        <v>5</v>
      </c>
      <c r="I714" s="5">
        <v>1875607</v>
      </c>
      <c r="J714" s="2" t="s">
        <v>791</v>
      </c>
      <c r="K714" s="36">
        <f t="shared" si="11"/>
        <v>9378035</v>
      </c>
    </row>
    <row r="715" spans="1:11" x14ac:dyDescent="0.25">
      <c r="A715" s="34" t="s">
        <v>720</v>
      </c>
      <c r="B715" s="3">
        <v>45706</v>
      </c>
      <c r="C715" s="2" t="s">
        <v>771</v>
      </c>
      <c r="D715" s="6" t="str">
        <f>VLOOKUP(C715,Product_List!$A$2:$C$21,2,FALSE)</f>
        <v>TP-Link Archer</v>
      </c>
      <c r="E715" s="6" t="str">
        <f>VLOOKUP(C715,Product_List!$A$2:$C$21,3,FALSE)</f>
        <v>Accessories</v>
      </c>
      <c r="F715" s="2" t="s">
        <v>780</v>
      </c>
      <c r="G715" s="6" t="str">
        <f>INDEX(Salesperson_List!$B$2:$B$11,MATCH(Sales_Data!F715,Salesperson_List!$A$2:$A$11,0))</f>
        <v>Keisha Alverina</v>
      </c>
      <c r="H715" s="2">
        <v>4</v>
      </c>
      <c r="I715" s="5">
        <v>519477</v>
      </c>
      <c r="J715" s="2" t="s">
        <v>788</v>
      </c>
      <c r="K715" s="36">
        <f t="shared" si="11"/>
        <v>2077908</v>
      </c>
    </row>
    <row r="716" spans="1:11" x14ac:dyDescent="0.25">
      <c r="A716" s="34" t="s">
        <v>721</v>
      </c>
      <c r="B716" s="3">
        <v>45734</v>
      </c>
      <c r="C716" s="2" t="s">
        <v>776</v>
      </c>
      <c r="D716" s="6" t="str">
        <f>VLOOKUP(C716,Product_List!$A$2:$C$21,2,FALSE)</f>
        <v>Lenovo Legion Pro 7i (Gen 9)</v>
      </c>
      <c r="E716" s="6" t="str">
        <f>VLOOKUP(C716,Product_List!$A$2:$C$21,3,FALSE)</f>
        <v>Laptop</v>
      </c>
      <c r="F716" s="2" t="s">
        <v>780</v>
      </c>
      <c r="G716" s="6" t="str">
        <f>INDEX(Salesperson_List!$B$2:$B$11,MATCH(Sales_Data!F716,Salesperson_List!$A$2:$A$11,0))</f>
        <v>Keisha Alverina</v>
      </c>
      <c r="H716" s="2">
        <v>5</v>
      </c>
      <c r="I716" s="5">
        <v>4056210</v>
      </c>
      <c r="J716" s="2" t="s">
        <v>789</v>
      </c>
      <c r="K716" s="36">
        <f t="shared" si="11"/>
        <v>20281050</v>
      </c>
    </row>
    <row r="717" spans="1:11" x14ac:dyDescent="0.25">
      <c r="A717" s="34" t="s">
        <v>722</v>
      </c>
      <c r="B717" s="3">
        <v>45690</v>
      </c>
      <c r="C717" s="2" t="s">
        <v>763</v>
      </c>
      <c r="D717" s="6" t="str">
        <f>VLOOKUP(C717,Product_List!$A$2:$C$21,2,FALSE)</f>
        <v>Dell XPS 13 Plus</v>
      </c>
      <c r="E717" s="6" t="str">
        <f>VLOOKUP(C717,Product_List!$A$2:$C$21,3,FALSE)</f>
        <v>Laptop</v>
      </c>
      <c r="F717" s="2" t="s">
        <v>782</v>
      </c>
      <c r="G717" s="6" t="str">
        <f>INDEX(Salesperson_List!$B$2:$B$11,MATCH(Sales_Data!F717,Salesperson_List!$A$2:$A$11,0))</f>
        <v>Farhan Iskandar</v>
      </c>
      <c r="H717" s="2">
        <v>1</v>
      </c>
      <c r="I717" s="5">
        <v>7008856</v>
      </c>
      <c r="J717" s="2" t="s">
        <v>791</v>
      </c>
      <c r="K717" s="36">
        <f t="shared" si="11"/>
        <v>7008856</v>
      </c>
    </row>
    <row r="718" spans="1:11" x14ac:dyDescent="0.25">
      <c r="A718" s="34" t="s">
        <v>723</v>
      </c>
      <c r="B718" s="3">
        <v>45658</v>
      </c>
      <c r="C718" s="2" t="s">
        <v>774</v>
      </c>
      <c r="D718" s="6" t="str">
        <f>VLOOKUP(C718,Product_List!$A$2:$C$21,2,FALSE)</f>
        <v>Realme C35</v>
      </c>
      <c r="E718" s="6" t="str">
        <f>VLOOKUP(C718,Product_List!$A$2:$C$21,3,FALSE)</f>
        <v>Smartphone</v>
      </c>
      <c r="F718" s="2" t="s">
        <v>786</v>
      </c>
      <c r="G718" s="6" t="str">
        <f>INDEX(Salesperson_List!$B$2:$B$11,MATCH(Sales_Data!F718,Salesperson_List!$A$2:$A$11,0))</f>
        <v>Zahra Melati</v>
      </c>
      <c r="H718" s="2">
        <v>5</v>
      </c>
      <c r="I718" s="5">
        <v>2987111</v>
      </c>
      <c r="J718" s="2" t="s">
        <v>790</v>
      </c>
      <c r="K718" s="36">
        <f t="shared" si="11"/>
        <v>14935555</v>
      </c>
    </row>
    <row r="719" spans="1:11" x14ac:dyDescent="0.25">
      <c r="A719" s="34" t="s">
        <v>724</v>
      </c>
      <c r="B719" s="3">
        <v>45678</v>
      </c>
      <c r="C719" s="2" t="s">
        <v>760</v>
      </c>
      <c r="D719" s="6" t="str">
        <f>VLOOKUP(C719,Product_List!$A$2:$C$21,2,FALSE)</f>
        <v>Anker PowerCore</v>
      </c>
      <c r="E719" s="6" t="str">
        <f>VLOOKUP(C719,Product_List!$A$2:$C$21,3,FALSE)</f>
        <v>Accessories</v>
      </c>
      <c r="F719" s="2" t="s">
        <v>785</v>
      </c>
      <c r="G719" s="6" t="str">
        <f>INDEX(Salesperson_List!$B$2:$B$11,MATCH(Sales_Data!F719,Salesperson_List!$A$2:$A$11,0))</f>
        <v>Aldrian Mahendra</v>
      </c>
      <c r="H719" s="2">
        <v>2</v>
      </c>
      <c r="I719" s="5">
        <v>2509606</v>
      </c>
      <c r="J719" s="2" t="s">
        <v>790</v>
      </c>
      <c r="K719" s="36">
        <f t="shared" si="11"/>
        <v>5019212</v>
      </c>
    </row>
    <row r="720" spans="1:11" x14ac:dyDescent="0.25">
      <c r="A720" s="34" t="s">
        <v>725</v>
      </c>
      <c r="B720" s="3">
        <v>45712</v>
      </c>
      <c r="C720" s="2" t="s">
        <v>766</v>
      </c>
      <c r="D720" s="6" t="str">
        <f>VLOOKUP(C720,Product_List!$A$2:$C$21,2,FALSE)</f>
        <v>Oppo A57</v>
      </c>
      <c r="E720" s="6" t="str">
        <f>VLOOKUP(C720,Product_List!$A$2:$C$21,3,FALSE)</f>
        <v>Smartphone</v>
      </c>
      <c r="F720" s="2" t="s">
        <v>778</v>
      </c>
      <c r="G720" s="6" t="str">
        <f>INDEX(Salesperson_List!$B$2:$B$11,MATCH(Sales_Data!F720,Salesperson_List!$A$2:$A$11,0))</f>
        <v>Raka Wijaya</v>
      </c>
      <c r="H720" s="2">
        <v>4</v>
      </c>
      <c r="I720" s="5">
        <v>2059757</v>
      </c>
      <c r="J720" s="2" t="s">
        <v>788</v>
      </c>
      <c r="K720" s="36">
        <f t="shared" si="11"/>
        <v>8239028</v>
      </c>
    </row>
    <row r="721" spans="1:11" x14ac:dyDescent="0.25">
      <c r="A721" s="34" t="s">
        <v>726</v>
      </c>
      <c r="B721" s="3">
        <v>45663</v>
      </c>
      <c r="C721" s="2" t="s">
        <v>765</v>
      </c>
      <c r="D721" s="6" t="str">
        <f>VLOOKUP(C721,Product_List!$A$2:$C$21,2,FALSE)</f>
        <v>HP Spectre x360 14</v>
      </c>
      <c r="E721" s="6" t="str">
        <f>VLOOKUP(C721,Product_List!$A$2:$C$21,3,FALSE)</f>
        <v>Laptop</v>
      </c>
      <c r="F721" s="2" t="s">
        <v>782</v>
      </c>
      <c r="G721" s="6" t="str">
        <f>INDEX(Salesperson_List!$B$2:$B$11,MATCH(Sales_Data!F721,Salesperson_List!$A$2:$A$11,0))</f>
        <v>Farhan Iskandar</v>
      </c>
      <c r="H721" s="2">
        <v>2</v>
      </c>
      <c r="I721" s="5">
        <v>7815830</v>
      </c>
      <c r="J721" s="2" t="s">
        <v>789</v>
      </c>
      <c r="K721" s="36">
        <f t="shared" si="11"/>
        <v>15631660</v>
      </c>
    </row>
    <row r="722" spans="1:11" x14ac:dyDescent="0.25">
      <c r="A722" s="34" t="s">
        <v>727</v>
      </c>
      <c r="B722" s="3">
        <v>45738</v>
      </c>
      <c r="C722" s="2" t="s">
        <v>763</v>
      </c>
      <c r="D722" s="6" t="str">
        <f>VLOOKUP(C722,Product_List!$A$2:$C$21,2,FALSE)</f>
        <v>Dell XPS 13 Plus</v>
      </c>
      <c r="E722" s="6" t="str">
        <f>VLOOKUP(C722,Product_List!$A$2:$C$21,3,FALSE)</f>
        <v>Laptop</v>
      </c>
      <c r="F722" s="2" t="s">
        <v>780</v>
      </c>
      <c r="G722" s="6" t="str">
        <f>INDEX(Salesperson_List!$B$2:$B$11,MATCH(Sales_Data!F722,Salesperson_List!$A$2:$A$11,0))</f>
        <v>Keisha Alverina</v>
      </c>
      <c r="H722" s="2">
        <v>5</v>
      </c>
      <c r="I722" s="5">
        <v>6656738</v>
      </c>
      <c r="J722" s="2" t="s">
        <v>789</v>
      </c>
      <c r="K722" s="36">
        <f t="shared" si="11"/>
        <v>33283690</v>
      </c>
    </row>
    <row r="723" spans="1:11" x14ac:dyDescent="0.25">
      <c r="A723" s="34" t="s">
        <v>728</v>
      </c>
      <c r="B723" s="3">
        <v>45726</v>
      </c>
      <c r="C723" s="2" t="s">
        <v>769</v>
      </c>
      <c r="D723" s="6" t="str">
        <f>VLOOKUP(C723,Product_List!$A$2:$C$21,2,FALSE)</f>
        <v>Logitech MX Master</v>
      </c>
      <c r="E723" s="6" t="str">
        <f>VLOOKUP(C723,Product_List!$A$2:$C$21,3,FALSE)</f>
        <v>Accessories</v>
      </c>
      <c r="F723" s="2" t="s">
        <v>780</v>
      </c>
      <c r="G723" s="6" t="str">
        <f>INDEX(Salesperson_List!$B$2:$B$11,MATCH(Sales_Data!F723,Salesperson_List!$A$2:$A$11,0))</f>
        <v>Keisha Alverina</v>
      </c>
      <c r="H723" s="2">
        <v>1</v>
      </c>
      <c r="I723" s="5">
        <v>3932207</v>
      </c>
      <c r="J723" s="2" t="s">
        <v>790</v>
      </c>
      <c r="K723" s="36">
        <f t="shared" si="11"/>
        <v>3932207</v>
      </c>
    </row>
    <row r="724" spans="1:11" x14ac:dyDescent="0.25">
      <c r="A724" s="34" t="s">
        <v>729</v>
      </c>
      <c r="B724" s="3">
        <v>45662</v>
      </c>
      <c r="C724" s="2" t="s">
        <v>774</v>
      </c>
      <c r="D724" s="6" t="str">
        <f>VLOOKUP(C724,Product_List!$A$2:$C$21,2,FALSE)</f>
        <v>Realme C35</v>
      </c>
      <c r="E724" s="6" t="str">
        <f>VLOOKUP(C724,Product_List!$A$2:$C$21,3,FALSE)</f>
        <v>Smartphone</v>
      </c>
      <c r="F724" s="2" t="s">
        <v>780</v>
      </c>
      <c r="G724" s="6" t="str">
        <f>INDEX(Salesperson_List!$B$2:$B$11,MATCH(Sales_Data!F724,Salesperson_List!$A$2:$A$11,0))</f>
        <v>Keisha Alverina</v>
      </c>
      <c r="H724" s="2">
        <v>3</v>
      </c>
      <c r="I724" s="5">
        <v>6671638</v>
      </c>
      <c r="J724" s="2" t="s">
        <v>787</v>
      </c>
      <c r="K724" s="36">
        <f t="shared" si="11"/>
        <v>20014914</v>
      </c>
    </row>
    <row r="725" spans="1:11" x14ac:dyDescent="0.25">
      <c r="A725" s="34" t="s">
        <v>730</v>
      </c>
      <c r="B725" s="3">
        <v>45660</v>
      </c>
      <c r="C725" s="2" t="s">
        <v>760</v>
      </c>
      <c r="D725" s="6" t="str">
        <f>VLOOKUP(C725,Product_List!$A$2:$C$21,2,FALSE)</f>
        <v>Anker PowerCore</v>
      </c>
      <c r="E725" s="6" t="str">
        <f>VLOOKUP(C725,Product_List!$A$2:$C$21,3,FALSE)</f>
        <v>Accessories</v>
      </c>
      <c r="F725" s="2" t="s">
        <v>781</v>
      </c>
      <c r="G725" s="6" t="str">
        <f>INDEX(Salesperson_List!$B$2:$B$11,MATCH(Sales_Data!F725,Salesperson_List!$A$2:$A$11,0))</f>
        <v>Tasya Anindira</v>
      </c>
      <c r="H725" s="2">
        <v>5</v>
      </c>
      <c r="I725" s="5">
        <v>2381297</v>
      </c>
      <c r="J725" s="2" t="s">
        <v>788</v>
      </c>
      <c r="K725" s="36">
        <f t="shared" si="11"/>
        <v>11906485</v>
      </c>
    </row>
    <row r="726" spans="1:11" x14ac:dyDescent="0.25">
      <c r="A726" s="34" t="s">
        <v>731</v>
      </c>
      <c r="B726" s="3">
        <v>45710</v>
      </c>
      <c r="C726" s="2" t="s">
        <v>762</v>
      </c>
      <c r="D726" s="6" t="str">
        <f>VLOOKUP(C726,Product_List!$A$2:$C$21,2,FALSE)</f>
        <v>SanDisk Ultra</v>
      </c>
      <c r="E726" s="6" t="str">
        <f>VLOOKUP(C726,Product_List!$A$2:$C$21,3,FALSE)</f>
        <v>Accessories</v>
      </c>
      <c r="F726" s="2" t="s">
        <v>782</v>
      </c>
      <c r="G726" s="6" t="str">
        <f>INDEX(Salesperson_List!$B$2:$B$11,MATCH(Sales_Data!F726,Salesperson_List!$A$2:$A$11,0))</f>
        <v>Farhan Iskandar</v>
      </c>
      <c r="H726" s="2">
        <v>1</v>
      </c>
      <c r="I726" s="5">
        <v>6583059</v>
      </c>
      <c r="J726" s="2" t="s">
        <v>788</v>
      </c>
      <c r="K726" s="36">
        <f t="shared" si="11"/>
        <v>6583059</v>
      </c>
    </row>
    <row r="727" spans="1:11" x14ac:dyDescent="0.25">
      <c r="A727" s="34" t="s">
        <v>732</v>
      </c>
      <c r="B727" s="3">
        <v>45680</v>
      </c>
      <c r="C727" s="2" t="s">
        <v>757</v>
      </c>
      <c r="D727" s="6" t="str">
        <f>VLOOKUP(C727,Product_List!$A$2:$C$21,2,FALSE)</f>
        <v>RAZER Mouse Bungee</v>
      </c>
      <c r="E727" s="6" t="str">
        <f>VLOOKUP(C727,Product_List!$A$2:$C$21,3,FALSE)</f>
        <v>Accessories</v>
      </c>
      <c r="F727" s="2" t="s">
        <v>784</v>
      </c>
      <c r="G727" s="6" t="str">
        <f>INDEX(Salesperson_List!$B$2:$B$11,MATCH(Sales_Data!F727,Salesperson_List!$A$2:$A$11,0))</f>
        <v>Nayla Arunika</v>
      </c>
      <c r="H727" s="2">
        <v>4</v>
      </c>
      <c r="I727" s="5">
        <v>9712367</v>
      </c>
      <c r="J727" s="2" t="s">
        <v>790</v>
      </c>
      <c r="K727" s="36">
        <f t="shared" si="11"/>
        <v>38849468</v>
      </c>
    </row>
    <row r="728" spans="1:11" x14ac:dyDescent="0.25">
      <c r="A728" s="34" t="s">
        <v>733</v>
      </c>
      <c r="B728" s="3">
        <v>45710</v>
      </c>
      <c r="C728" s="2" t="s">
        <v>769</v>
      </c>
      <c r="D728" s="6" t="str">
        <f>VLOOKUP(C728,Product_List!$A$2:$C$21,2,FALSE)</f>
        <v>Logitech MX Master</v>
      </c>
      <c r="E728" s="6" t="str">
        <f>VLOOKUP(C728,Product_List!$A$2:$C$21,3,FALSE)</f>
        <v>Accessories</v>
      </c>
      <c r="F728" s="2" t="s">
        <v>778</v>
      </c>
      <c r="G728" s="6" t="str">
        <f>INDEX(Salesperson_List!$B$2:$B$11,MATCH(Sales_Data!F728,Salesperson_List!$A$2:$A$11,0))</f>
        <v>Raka Wijaya</v>
      </c>
      <c r="H728" s="2">
        <v>2</v>
      </c>
      <c r="I728" s="5">
        <v>5029275</v>
      </c>
      <c r="J728" s="2" t="s">
        <v>790</v>
      </c>
      <c r="K728" s="36">
        <f t="shared" si="11"/>
        <v>10058550</v>
      </c>
    </row>
    <row r="729" spans="1:11" x14ac:dyDescent="0.25">
      <c r="A729" s="34" t="s">
        <v>734</v>
      </c>
      <c r="B729" s="3">
        <v>45694</v>
      </c>
      <c r="C729" s="2" t="s">
        <v>760</v>
      </c>
      <c r="D729" s="6" t="str">
        <f>VLOOKUP(C729,Product_List!$A$2:$C$21,2,FALSE)</f>
        <v>Anker PowerCore</v>
      </c>
      <c r="E729" s="6" t="str">
        <f>VLOOKUP(C729,Product_List!$A$2:$C$21,3,FALSE)</f>
        <v>Accessories</v>
      </c>
      <c r="F729" s="2" t="s">
        <v>780</v>
      </c>
      <c r="G729" s="6" t="str">
        <f>INDEX(Salesperson_List!$B$2:$B$11,MATCH(Sales_Data!F729,Salesperson_List!$A$2:$A$11,0))</f>
        <v>Keisha Alverina</v>
      </c>
      <c r="H729" s="2">
        <v>2</v>
      </c>
      <c r="I729" s="5">
        <v>9019792</v>
      </c>
      <c r="J729" s="2" t="s">
        <v>787</v>
      </c>
      <c r="K729" s="36">
        <f t="shared" si="11"/>
        <v>18039584</v>
      </c>
    </row>
    <row r="730" spans="1:11" x14ac:dyDescent="0.25">
      <c r="A730" s="34" t="s">
        <v>735</v>
      </c>
      <c r="B730" s="3">
        <v>45731</v>
      </c>
      <c r="C730" s="2" t="s">
        <v>762</v>
      </c>
      <c r="D730" s="6" t="str">
        <f>VLOOKUP(C730,Product_List!$A$2:$C$21,2,FALSE)</f>
        <v>SanDisk Ultra</v>
      </c>
      <c r="E730" s="6" t="str">
        <f>VLOOKUP(C730,Product_List!$A$2:$C$21,3,FALSE)</f>
        <v>Accessories</v>
      </c>
      <c r="F730" s="2" t="s">
        <v>783</v>
      </c>
      <c r="G730" s="6" t="str">
        <f>INDEX(Salesperson_List!$B$2:$B$11,MATCH(Sales_Data!F730,Salesperson_List!$A$2:$A$11,0))</f>
        <v>Damar Pratama</v>
      </c>
      <c r="H730" s="2">
        <v>2</v>
      </c>
      <c r="I730" s="5">
        <v>1635627</v>
      </c>
      <c r="J730" s="2" t="s">
        <v>787</v>
      </c>
      <c r="K730" s="36">
        <f t="shared" si="11"/>
        <v>3271254</v>
      </c>
    </row>
    <row r="731" spans="1:11" x14ac:dyDescent="0.25">
      <c r="A731" s="34" t="s">
        <v>736</v>
      </c>
      <c r="B731" s="3">
        <v>45731</v>
      </c>
      <c r="C731" s="2" t="s">
        <v>773</v>
      </c>
      <c r="D731" s="6" t="str">
        <f>VLOOKUP(C731,Product_List!$A$2:$C$21,2,FALSE)</f>
        <v>iPad 10th Gen</v>
      </c>
      <c r="E731" s="6" t="str">
        <f>VLOOKUP(C731,Product_List!$A$2:$C$21,3,FALSE)</f>
        <v>Tablet</v>
      </c>
      <c r="F731" s="2" t="s">
        <v>782</v>
      </c>
      <c r="G731" s="6" t="str">
        <f>INDEX(Salesperson_List!$B$2:$B$11,MATCH(Sales_Data!F731,Salesperson_List!$A$2:$A$11,0))</f>
        <v>Farhan Iskandar</v>
      </c>
      <c r="H731" s="2">
        <v>4</v>
      </c>
      <c r="I731" s="5">
        <v>745300</v>
      </c>
      <c r="J731" s="2" t="s">
        <v>789</v>
      </c>
      <c r="K731" s="36">
        <f t="shared" si="11"/>
        <v>2981200</v>
      </c>
    </row>
    <row r="732" spans="1:11" x14ac:dyDescent="0.25">
      <c r="A732" s="34" t="s">
        <v>737</v>
      </c>
      <c r="B732" s="3">
        <v>45740</v>
      </c>
      <c r="C732" s="2" t="s">
        <v>760</v>
      </c>
      <c r="D732" s="6" t="str">
        <f>VLOOKUP(C732,Product_List!$A$2:$C$21,2,FALSE)</f>
        <v>Anker PowerCore</v>
      </c>
      <c r="E732" s="6" t="str">
        <f>VLOOKUP(C732,Product_List!$A$2:$C$21,3,FALSE)</f>
        <v>Accessories</v>
      </c>
      <c r="F732" s="2" t="s">
        <v>781</v>
      </c>
      <c r="G732" s="6" t="str">
        <f>INDEX(Salesperson_List!$B$2:$B$11,MATCH(Sales_Data!F732,Salesperson_List!$A$2:$A$11,0))</f>
        <v>Tasya Anindira</v>
      </c>
      <c r="H732" s="2">
        <v>1</v>
      </c>
      <c r="I732" s="5">
        <v>9472618</v>
      </c>
      <c r="J732" s="2" t="s">
        <v>788</v>
      </c>
      <c r="K732" s="36">
        <f t="shared" si="11"/>
        <v>9472618</v>
      </c>
    </row>
    <row r="733" spans="1:11" x14ac:dyDescent="0.25">
      <c r="A733" s="34" t="s">
        <v>738</v>
      </c>
      <c r="B733" s="3">
        <v>45674</v>
      </c>
      <c r="C733" s="2" t="s">
        <v>773</v>
      </c>
      <c r="D733" s="6" t="str">
        <f>VLOOKUP(C733,Product_List!$A$2:$C$21,2,FALSE)</f>
        <v>iPad 10th Gen</v>
      </c>
      <c r="E733" s="6" t="str">
        <f>VLOOKUP(C733,Product_List!$A$2:$C$21,3,FALSE)</f>
        <v>Tablet</v>
      </c>
      <c r="F733" s="2" t="s">
        <v>782</v>
      </c>
      <c r="G733" s="6" t="str">
        <f>INDEX(Salesperson_List!$B$2:$B$11,MATCH(Sales_Data!F733,Salesperson_List!$A$2:$A$11,0))</f>
        <v>Farhan Iskandar</v>
      </c>
      <c r="H733" s="2">
        <v>4</v>
      </c>
      <c r="I733" s="5">
        <v>592036</v>
      </c>
      <c r="J733" s="2" t="s">
        <v>788</v>
      </c>
      <c r="K733" s="36">
        <f t="shared" si="11"/>
        <v>2368144</v>
      </c>
    </row>
    <row r="734" spans="1:11" x14ac:dyDescent="0.25">
      <c r="A734" s="34" t="s">
        <v>739</v>
      </c>
      <c r="B734" s="3">
        <v>45742</v>
      </c>
      <c r="C734" s="2" t="s">
        <v>761</v>
      </c>
      <c r="D734" s="6" t="str">
        <f>VLOOKUP(C734,Product_List!$A$2:$C$21,2,FALSE)</f>
        <v>UGREEN HDMI Cable</v>
      </c>
      <c r="E734" s="6" t="str">
        <f>VLOOKUP(C734,Product_List!$A$2:$C$21,3,FALSE)</f>
        <v>Accessories</v>
      </c>
      <c r="F734" s="2" t="s">
        <v>778</v>
      </c>
      <c r="G734" s="6" t="str">
        <f>INDEX(Salesperson_List!$B$2:$B$11,MATCH(Sales_Data!F734,Salesperson_List!$A$2:$A$11,0))</f>
        <v>Raka Wijaya</v>
      </c>
      <c r="H734" s="2">
        <v>2</v>
      </c>
      <c r="I734" s="5">
        <v>6495802</v>
      </c>
      <c r="J734" s="2" t="s">
        <v>790</v>
      </c>
      <c r="K734" s="36">
        <f t="shared" si="11"/>
        <v>12991604</v>
      </c>
    </row>
    <row r="735" spans="1:11" x14ac:dyDescent="0.25">
      <c r="A735" s="34" t="s">
        <v>740</v>
      </c>
      <c r="B735" s="3">
        <v>45735</v>
      </c>
      <c r="C735" s="2" t="s">
        <v>757</v>
      </c>
      <c r="D735" s="6" t="str">
        <f>VLOOKUP(C735,Product_List!$A$2:$C$21,2,FALSE)</f>
        <v>RAZER Mouse Bungee</v>
      </c>
      <c r="E735" s="6" t="str">
        <f>VLOOKUP(C735,Product_List!$A$2:$C$21,3,FALSE)</f>
        <v>Accessories</v>
      </c>
      <c r="F735" s="2" t="s">
        <v>781</v>
      </c>
      <c r="G735" s="6" t="str">
        <f>INDEX(Salesperson_List!$B$2:$B$11,MATCH(Sales_Data!F735,Salesperson_List!$A$2:$A$11,0))</f>
        <v>Tasya Anindira</v>
      </c>
      <c r="H735" s="2">
        <v>5</v>
      </c>
      <c r="I735" s="5">
        <v>6939051</v>
      </c>
      <c r="J735" s="2" t="s">
        <v>789</v>
      </c>
      <c r="K735" s="36">
        <f t="shared" si="11"/>
        <v>34695255</v>
      </c>
    </row>
    <row r="736" spans="1:11" x14ac:dyDescent="0.25">
      <c r="A736" s="34" t="s">
        <v>741</v>
      </c>
      <c r="B736" s="3">
        <v>45730</v>
      </c>
      <c r="C736" s="2" t="s">
        <v>774</v>
      </c>
      <c r="D736" s="6" t="str">
        <f>VLOOKUP(C736,Product_List!$A$2:$C$21,2,FALSE)</f>
        <v>Realme C35</v>
      </c>
      <c r="E736" s="6" t="str">
        <f>VLOOKUP(C736,Product_List!$A$2:$C$21,3,FALSE)</f>
        <v>Smartphone</v>
      </c>
      <c r="F736" s="2" t="s">
        <v>778</v>
      </c>
      <c r="G736" s="6" t="str">
        <f>INDEX(Salesperson_List!$B$2:$B$11,MATCH(Sales_Data!F736,Salesperson_List!$A$2:$A$11,0))</f>
        <v>Raka Wijaya</v>
      </c>
      <c r="H736" s="2">
        <v>3</v>
      </c>
      <c r="I736" s="5">
        <v>1353392</v>
      </c>
      <c r="J736" s="2" t="s">
        <v>788</v>
      </c>
      <c r="K736" s="36">
        <f t="shared" si="11"/>
        <v>4060176</v>
      </c>
    </row>
    <row r="737" spans="1:11" x14ac:dyDescent="0.25">
      <c r="A737" s="34" t="s">
        <v>742</v>
      </c>
      <c r="B737" s="3">
        <v>45658</v>
      </c>
      <c r="C737" s="2" t="s">
        <v>773</v>
      </c>
      <c r="D737" s="6" t="str">
        <f>VLOOKUP(C737,Product_List!$A$2:$C$21,2,FALSE)</f>
        <v>iPad 10th Gen</v>
      </c>
      <c r="E737" s="6" t="str">
        <f>VLOOKUP(C737,Product_List!$A$2:$C$21,3,FALSE)</f>
        <v>Tablet</v>
      </c>
      <c r="F737" s="2" t="s">
        <v>782</v>
      </c>
      <c r="G737" s="6" t="str">
        <f>INDEX(Salesperson_List!$B$2:$B$11,MATCH(Sales_Data!F737,Salesperson_List!$A$2:$A$11,0))</f>
        <v>Farhan Iskandar</v>
      </c>
      <c r="H737" s="2">
        <v>4</v>
      </c>
      <c r="I737" s="5">
        <v>6515877</v>
      </c>
      <c r="J737" s="2" t="s">
        <v>789</v>
      </c>
      <c r="K737" s="36">
        <f t="shared" si="11"/>
        <v>26063508</v>
      </c>
    </row>
    <row r="738" spans="1:11" x14ac:dyDescent="0.25">
      <c r="A738" s="34" t="s">
        <v>743</v>
      </c>
      <c r="B738" s="3">
        <v>45708</v>
      </c>
      <c r="C738" s="2" t="s">
        <v>767</v>
      </c>
      <c r="D738" s="6" t="str">
        <f>VLOOKUP(C738,Product_List!$A$2:$C$21,2,FALSE)</f>
        <v>Apple MacBook Air M4</v>
      </c>
      <c r="E738" s="6" t="str">
        <f>VLOOKUP(C738,Product_List!$A$2:$C$21,3,FALSE)</f>
        <v>Laptop</v>
      </c>
      <c r="F738" s="2" t="s">
        <v>784</v>
      </c>
      <c r="G738" s="6" t="str">
        <f>INDEX(Salesperson_List!$B$2:$B$11,MATCH(Sales_Data!F738,Salesperson_List!$A$2:$A$11,0))</f>
        <v>Nayla Arunika</v>
      </c>
      <c r="H738" s="2">
        <v>4</v>
      </c>
      <c r="I738" s="5">
        <v>9170304</v>
      </c>
      <c r="J738" s="2" t="s">
        <v>789</v>
      </c>
      <c r="K738" s="36">
        <f t="shared" si="11"/>
        <v>36681216</v>
      </c>
    </row>
    <row r="739" spans="1:11" x14ac:dyDescent="0.25">
      <c r="A739" s="34" t="s">
        <v>744</v>
      </c>
      <c r="B739" s="3">
        <v>45702</v>
      </c>
      <c r="C739" s="2" t="s">
        <v>775</v>
      </c>
      <c r="D739" s="6" t="str">
        <f>VLOOKUP(C739,Product_List!$A$2:$C$21,2,FALSE)</f>
        <v>Huawei MatePad</v>
      </c>
      <c r="E739" s="6" t="str">
        <f>VLOOKUP(C739,Product_List!$A$2:$C$21,3,FALSE)</f>
        <v>Tablet</v>
      </c>
      <c r="F739" s="2" t="s">
        <v>778</v>
      </c>
      <c r="G739" s="6" t="str">
        <f>INDEX(Salesperson_List!$B$2:$B$11,MATCH(Sales_Data!F739,Salesperson_List!$A$2:$A$11,0))</f>
        <v>Raka Wijaya</v>
      </c>
      <c r="H739" s="2">
        <v>1</v>
      </c>
      <c r="I739" s="5">
        <v>4162340</v>
      </c>
      <c r="J739" s="2" t="s">
        <v>790</v>
      </c>
      <c r="K739" s="36">
        <f t="shared" si="11"/>
        <v>4162340</v>
      </c>
    </row>
    <row r="740" spans="1:11" x14ac:dyDescent="0.25">
      <c r="A740" s="34" t="s">
        <v>745</v>
      </c>
      <c r="B740" s="3">
        <v>45734</v>
      </c>
      <c r="C740" s="2" t="s">
        <v>774</v>
      </c>
      <c r="D740" s="6" t="str">
        <f>VLOOKUP(C740,Product_List!$A$2:$C$21,2,FALSE)</f>
        <v>Realme C35</v>
      </c>
      <c r="E740" s="6" t="str">
        <f>VLOOKUP(C740,Product_List!$A$2:$C$21,3,FALSE)</f>
        <v>Smartphone</v>
      </c>
      <c r="F740" s="2" t="s">
        <v>781</v>
      </c>
      <c r="G740" s="6" t="str">
        <f>INDEX(Salesperson_List!$B$2:$B$11,MATCH(Sales_Data!F740,Salesperson_List!$A$2:$A$11,0))</f>
        <v>Tasya Anindira</v>
      </c>
      <c r="H740" s="2">
        <v>1</v>
      </c>
      <c r="I740" s="5">
        <v>9878637</v>
      </c>
      <c r="J740" s="2" t="s">
        <v>789</v>
      </c>
      <c r="K740" s="36">
        <f t="shared" si="11"/>
        <v>9878637</v>
      </c>
    </row>
    <row r="741" spans="1:11" x14ac:dyDescent="0.25">
      <c r="A741" s="34" t="s">
        <v>746</v>
      </c>
      <c r="B741" s="3">
        <v>45661</v>
      </c>
      <c r="C741" s="2" t="s">
        <v>765</v>
      </c>
      <c r="D741" s="6" t="str">
        <f>VLOOKUP(C741,Product_List!$A$2:$C$21,2,FALSE)</f>
        <v>HP Spectre x360 14</v>
      </c>
      <c r="E741" s="6" t="str">
        <f>VLOOKUP(C741,Product_List!$A$2:$C$21,3,FALSE)</f>
        <v>Laptop</v>
      </c>
      <c r="F741" s="2" t="s">
        <v>781</v>
      </c>
      <c r="G741" s="6" t="str">
        <f>INDEX(Salesperson_List!$B$2:$B$11,MATCH(Sales_Data!F741,Salesperson_List!$A$2:$A$11,0))</f>
        <v>Tasya Anindira</v>
      </c>
      <c r="H741" s="2">
        <v>4</v>
      </c>
      <c r="I741" s="5">
        <v>654692</v>
      </c>
      <c r="J741" s="2" t="s">
        <v>787</v>
      </c>
      <c r="K741" s="36">
        <f t="shared" si="11"/>
        <v>2618768</v>
      </c>
    </row>
    <row r="742" spans="1:11" x14ac:dyDescent="0.25">
      <c r="A742" s="34" t="s">
        <v>747</v>
      </c>
      <c r="B742" s="3">
        <v>45719</v>
      </c>
      <c r="C742" s="2" t="s">
        <v>774</v>
      </c>
      <c r="D742" s="6" t="str">
        <f>VLOOKUP(C742,Product_List!$A$2:$C$21,2,FALSE)</f>
        <v>Realme C35</v>
      </c>
      <c r="E742" s="6" t="str">
        <f>VLOOKUP(C742,Product_List!$A$2:$C$21,3,FALSE)</f>
        <v>Smartphone</v>
      </c>
      <c r="F742" s="2" t="s">
        <v>778</v>
      </c>
      <c r="G742" s="6" t="str">
        <f>INDEX(Salesperson_List!$B$2:$B$11,MATCH(Sales_Data!F742,Salesperson_List!$A$2:$A$11,0))</f>
        <v>Raka Wijaya</v>
      </c>
      <c r="H742" s="2">
        <v>2</v>
      </c>
      <c r="I742" s="5">
        <v>8862101</v>
      </c>
      <c r="J742" s="2" t="s">
        <v>787</v>
      </c>
      <c r="K742" s="36">
        <f t="shared" si="11"/>
        <v>17724202</v>
      </c>
    </row>
    <row r="743" spans="1:11" x14ac:dyDescent="0.25">
      <c r="A743" s="34" t="s">
        <v>748</v>
      </c>
      <c r="B743" s="3">
        <v>45722</v>
      </c>
      <c r="C743" s="2" t="s">
        <v>773</v>
      </c>
      <c r="D743" s="6" t="str">
        <f>VLOOKUP(C743,Product_List!$A$2:$C$21,2,FALSE)</f>
        <v>iPad 10th Gen</v>
      </c>
      <c r="E743" s="6" t="str">
        <f>VLOOKUP(C743,Product_List!$A$2:$C$21,3,FALSE)</f>
        <v>Tablet</v>
      </c>
      <c r="F743" s="2" t="s">
        <v>779</v>
      </c>
      <c r="G743" s="6" t="str">
        <f>INDEX(Salesperson_List!$B$2:$B$11,MATCH(Sales_Data!F743,Salesperson_List!$A$2:$A$11,0))</f>
        <v>Salsabila Putri</v>
      </c>
      <c r="H743" s="2">
        <v>3</v>
      </c>
      <c r="I743" s="5">
        <v>4957335</v>
      </c>
      <c r="J743" s="2" t="s">
        <v>791</v>
      </c>
      <c r="K743" s="36">
        <f t="shared" si="11"/>
        <v>14872005</v>
      </c>
    </row>
    <row r="744" spans="1:11" x14ac:dyDescent="0.25">
      <c r="A744" s="34" t="s">
        <v>749</v>
      </c>
      <c r="B744" s="3">
        <v>45689</v>
      </c>
      <c r="C744" s="2" t="s">
        <v>773</v>
      </c>
      <c r="D744" s="6" t="str">
        <f>VLOOKUP(C744,Product_List!$A$2:$C$21,2,FALSE)</f>
        <v>iPad 10th Gen</v>
      </c>
      <c r="E744" s="6" t="str">
        <f>VLOOKUP(C744,Product_List!$A$2:$C$21,3,FALSE)</f>
        <v>Tablet</v>
      </c>
      <c r="F744" s="2" t="s">
        <v>782</v>
      </c>
      <c r="G744" s="6" t="str">
        <f>INDEX(Salesperson_List!$B$2:$B$11,MATCH(Sales_Data!F744,Salesperson_List!$A$2:$A$11,0))</f>
        <v>Farhan Iskandar</v>
      </c>
      <c r="H744" s="2">
        <v>1</v>
      </c>
      <c r="I744" s="5">
        <v>2157888</v>
      </c>
      <c r="J744" s="2" t="s">
        <v>790</v>
      </c>
      <c r="K744" s="36">
        <f t="shared" si="11"/>
        <v>2157888</v>
      </c>
    </row>
    <row r="745" spans="1:11" x14ac:dyDescent="0.25">
      <c r="A745" s="34" t="s">
        <v>750</v>
      </c>
      <c r="B745" s="3">
        <v>45691</v>
      </c>
      <c r="C745" s="2" t="s">
        <v>759</v>
      </c>
      <c r="D745" s="6" t="str">
        <f>VLOOKUP(C745,Product_List!$A$2:$C$21,2,FALSE)</f>
        <v>Acer Swift Go 14</v>
      </c>
      <c r="E745" s="6" t="str">
        <f>VLOOKUP(C745,Product_List!$A$2:$C$21,3,FALSE)</f>
        <v>Laptop</v>
      </c>
      <c r="F745" s="2" t="s">
        <v>779</v>
      </c>
      <c r="G745" s="6" t="str">
        <f>INDEX(Salesperson_List!$B$2:$B$11,MATCH(Sales_Data!F745,Salesperson_List!$A$2:$A$11,0))</f>
        <v>Salsabila Putri</v>
      </c>
      <c r="H745" s="2">
        <v>2</v>
      </c>
      <c r="I745" s="5">
        <v>3085917</v>
      </c>
      <c r="J745" s="2" t="s">
        <v>791</v>
      </c>
      <c r="K745" s="36">
        <f t="shared" si="11"/>
        <v>6171834</v>
      </c>
    </row>
    <row r="746" spans="1:11" x14ac:dyDescent="0.25">
      <c r="A746" s="34" t="s">
        <v>751</v>
      </c>
      <c r="B746" s="3">
        <v>45729</v>
      </c>
      <c r="C746" s="2" t="s">
        <v>769</v>
      </c>
      <c r="D746" s="6" t="str">
        <f>VLOOKUP(C746,Product_List!$A$2:$C$21,2,FALSE)</f>
        <v>Logitech MX Master</v>
      </c>
      <c r="E746" s="6" t="str">
        <f>VLOOKUP(C746,Product_List!$A$2:$C$21,3,FALSE)</f>
        <v>Accessories</v>
      </c>
      <c r="F746" s="2" t="s">
        <v>786</v>
      </c>
      <c r="G746" s="6" t="str">
        <f>INDEX(Salesperson_List!$B$2:$B$11,MATCH(Sales_Data!F746,Salesperson_List!$A$2:$A$11,0))</f>
        <v>Zahra Melati</v>
      </c>
      <c r="H746" s="2">
        <v>5</v>
      </c>
      <c r="I746" s="5">
        <v>8610129</v>
      </c>
      <c r="J746" s="2" t="s">
        <v>787</v>
      </c>
      <c r="K746" s="36">
        <f t="shared" si="11"/>
        <v>43050645</v>
      </c>
    </row>
    <row r="747" spans="1:11" x14ac:dyDescent="0.25">
      <c r="A747" s="34" t="s">
        <v>752</v>
      </c>
      <c r="B747" s="3">
        <v>45696</v>
      </c>
      <c r="C747" s="2" t="s">
        <v>767</v>
      </c>
      <c r="D747" s="6" t="str">
        <f>VLOOKUP(C747,Product_List!$A$2:$C$21,2,FALSE)</f>
        <v>Apple MacBook Air M4</v>
      </c>
      <c r="E747" s="6" t="str">
        <f>VLOOKUP(C747,Product_List!$A$2:$C$21,3,FALSE)</f>
        <v>Laptop</v>
      </c>
      <c r="F747" s="2" t="s">
        <v>782</v>
      </c>
      <c r="G747" s="6" t="str">
        <f>INDEX(Salesperson_List!$B$2:$B$11,MATCH(Sales_Data!F747,Salesperson_List!$A$2:$A$11,0))</f>
        <v>Farhan Iskandar</v>
      </c>
      <c r="H747" s="2">
        <v>1</v>
      </c>
      <c r="I747" s="5">
        <v>6647560</v>
      </c>
      <c r="J747" s="2" t="s">
        <v>791</v>
      </c>
      <c r="K747" s="36">
        <f t="shared" si="11"/>
        <v>6647560</v>
      </c>
    </row>
    <row r="748" spans="1:11" x14ac:dyDescent="0.25">
      <c r="A748" s="34" t="s">
        <v>753</v>
      </c>
      <c r="B748" s="3">
        <v>45683</v>
      </c>
      <c r="C748" s="2" t="s">
        <v>762</v>
      </c>
      <c r="D748" s="6" t="str">
        <f>VLOOKUP(C748,Product_List!$A$2:$C$21,2,FALSE)</f>
        <v>SanDisk Ultra</v>
      </c>
      <c r="E748" s="6" t="str">
        <f>VLOOKUP(C748,Product_List!$A$2:$C$21,3,FALSE)</f>
        <v>Accessories</v>
      </c>
      <c r="F748" s="2" t="s">
        <v>778</v>
      </c>
      <c r="G748" s="6" t="str">
        <f>INDEX(Salesperson_List!$B$2:$B$11,MATCH(Sales_Data!F748,Salesperson_List!$A$2:$A$11,0))</f>
        <v>Raka Wijaya</v>
      </c>
      <c r="H748" s="2">
        <v>2</v>
      </c>
      <c r="I748" s="5">
        <v>8446258</v>
      </c>
      <c r="J748" s="2" t="s">
        <v>790</v>
      </c>
      <c r="K748" s="36">
        <f t="shared" si="11"/>
        <v>16892516</v>
      </c>
    </row>
    <row r="749" spans="1:11" x14ac:dyDescent="0.25">
      <c r="A749" s="34" t="s">
        <v>754</v>
      </c>
      <c r="B749" s="3">
        <v>45691</v>
      </c>
      <c r="C749" s="2" t="s">
        <v>774</v>
      </c>
      <c r="D749" s="6" t="str">
        <f>VLOOKUP(C749,Product_List!$A$2:$C$21,2,FALSE)</f>
        <v>Realme C35</v>
      </c>
      <c r="E749" s="6" t="str">
        <f>VLOOKUP(C749,Product_List!$A$2:$C$21,3,FALSE)</f>
        <v>Smartphone</v>
      </c>
      <c r="F749" s="2" t="s">
        <v>785</v>
      </c>
      <c r="G749" s="6" t="str">
        <f>INDEX(Salesperson_List!$B$2:$B$11,MATCH(Sales_Data!F749,Salesperson_List!$A$2:$A$11,0))</f>
        <v>Aldrian Mahendra</v>
      </c>
      <c r="H749" s="2">
        <v>2</v>
      </c>
      <c r="I749" s="5">
        <v>8057845</v>
      </c>
      <c r="J749" s="2" t="s">
        <v>790</v>
      </c>
      <c r="K749" s="36">
        <f t="shared" si="11"/>
        <v>16115690</v>
      </c>
    </row>
    <row r="750" spans="1:11" x14ac:dyDescent="0.25">
      <c r="A750" s="34" t="s">
        <v>755</v>
      </c>
      <c r="B750" s="3">
        <v>45711</v>
      </c>
      <c r="C750" s="2" t="s">
        <v>759</v>
      </c>
      <c r="D750" s="6" t="str">
        <f>VLOOKUP(C750,Product_List!$A$2:$C$21,2,FALSE)</f>
        <v>Acer Swift Go 14</v>
      </c>
      <c r="E750" s="6" t="str">
        <f>VLOOKUP(C750,Product_List!$A$2:$C$21,3,FALSE)</f>
        <v>Laptop</v>
      </c>
      <c r="F750" s="2" t="s">
        <v>778</v>
      </c>
      <c r="G750" s="6" t="str">
        <f>INDEX(Salesperson_List!$B$2:$B$11,MATCH(Sales_Data!F750,Salesperson_List!$A$2:$A$11,0))</f>
        <v>Raka Wijaya</v>
      </c>
      <c r="H750" s="2">
        <v>3</v>
      </c>
      <c r="I750" s="5">
        <v>2324964</v>
      </c>
      <c r="J750" s="2" t="s">
        <v>789</v>
      </c>
      <c r="K750" s="36">
        <f t="shared" si="11"/>
        <v>6974892</v>
      </c>
    </row>
    <row r="751" spans="1:11" x14ac:dyDescent="0.25">
      <c r="A751" s="32" t="s">
        <v>756</v>
      </c>
      <c r="B751" s="37">
        <v>45660</v>
      </c>
      <c r="C751" s="38" t="s">
        <v>762</v>
      </c>
      <c r="D751" s="39" t="str">
        <f>VLOOKUP(C751,Product_List!$A$2:$C$21,2,FALSE)</f>
        <v>SanDisk Ultra</v>
      </c>
      <c r="E751" s="39" t="str">
        <f>VLOOKUP(C751,Product_List!$A$2:$C$21,3,FALSE)</f>
        <v>Accessories</v>
      </c>
      <c r="F751" s="38" t="s">
        <v>779</v>
      </c>
      <c r="G751" s="39" t="str">
        <f>INDEX(Salesperson_List!$B$2:$B$11,MATCH(Sales_Data!F751,Salesperson_List!$A$2:$A$11,0))</f>
        <v>Salsabila Putri</v>
      </c>
      <c r="H751" s="38">
        <v>3</v>
      </c>
      <c r="I751" s="40">
        <v>8224922</v>
      </c>
      <c r="J751" s="38" t="s">
        <v>788</v>
      </c>
      <c r="K751" s="41">
        <f t="shared" si="11"/>
        <v>24674766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election activeCell="D15" sqref="D15"/>
    </sheetView>
  </sheetViews>
  <sheetFormatPr defaultRowHeight="15" x14ac:dyDescent="0.25"/>
  <cols>
    <col min="1" max="1" width="15.28515625" bestFit="1" customWidth="1"/>
    <col min="2" max="2" width="26.5703125" bestFit="1" customWidth="1"/>
    <col min="3" max="3" width="13.42578125" bestFit="1" customWidth="1"/>
  </cols>
  <sheetData>
    <row r="1" spans="1:3" x14ac:dyDescent="0.25">
      <c r="A1" s="1" t="s">
        <v>2</v>
      </c>
      <c r="B1" s="1" t="s">
        <v>792</v>
      </c>
      <c r="C1" s="1" t="s">
        <v>793</v>
      </c>
    </row>
    <row r="2" spans="1:3" x14ac:dyDescent="0.25">
      <c r="A2" s="2" t="s">
        <v>759</v>
      </c>
      <c r="B2" s="2" t="s">
        <v>816</v>
      </c>
      <c r="C2" s="2" t="s">
        <v>794</v>
      </c>
    </row>
    <row r="3" spans="1:3" x14ac:dyDescent="0.25">
      <c r="A3" s="2" t="s">
        <v>765</v>
      </c>
      <c r="B3" s="2" t="s">
        <v>817</v>
      </c>
      <c r="C3" s="2" t="s">
        <v>794</v>
      </c>
    </row>
    <row r="4" spans="1:3" x14ac:dyDescent="0.25">
      <c r="A4" s="2" t="s">
        <v>775</v>
      </c>
      <c r="B4" s="2" t="s">
        <v>810</v>
      </c>
      <c r="C4" s="2" t="s">
        <v>795</v>
      </c>
    </row>
    <row r="5" spans="1:3" x14ac:dyDescent="0.25">
      <c r="A5" s="2" t="s">
        <v>772</v>
      </c>
      <c r="B5" s="2" t="s">
        <v>811</v>
      </c>
      <c r="C5" s="2" t="s">
        <v>796</v>
      </c>
    </row>
    <row r="6" spans="1:3" x14ac:dyDescent="0.25">
      <c r="A6" s="2" t="s">
        <v>760</v>
      </c>
      <c r="B6" s="2" t="s">
        <v>823</v>
      </c>
      <c r="C6" s="2" t="s">
        <v>797</v>
      </c>
    </row>
    <row r="7" spans="1:3" x14ac:dyDescent="0.25">
      <c r="A7" s="2" t="s">
        <v>769</v>
      </c>
      <c r="B7" s="2" t="s">
        <v>824</v>
      </c>
      <c r="C7" s="2" t="s">
        <v>797</v>
      </c>
    </row>
    <row r="8" spans="1:3" x14ac:dyDescent="0.25">
      <c r="A8" s="2" t="s">
        <v>768</v>
      </c>
      <c r="B8" s="2" t="s">
        <v>812</v>
      </c>
      <c r="C8" s="2" t="s">
        <v>797</v>
      </c>
    </row>
    <row r="9" spans="1:3" x14ac:dyDescent="0.25">
      <c r="A9" s="2" t="s">
        <v>774</v>
      </c>
      <c r="B9" s="2" t="s">
        <v>813</v>
      </c>
      <c r="C9" s="2" t="s">
        <v>796</v>
      </c>
    </row>
    <row r="10" spans="1:3" x14ac:dyDescent="0.25">
      <c r="A10" s="2" t="s">
        <v>776</v>
      </c>
      <c r="B10" s="2" t="s">
        <v>818</v>
      </c>
      <c r="C10" s="2" t="s">
        <v>794</v>
      </c>
    </row>
    <row r="11" spans="1:3" x14ac:dyDescent="0.25">
      <c r="A11" s="2" t="s">
        <v>771</v>
      </c>
      <c r="B11" s="2" t="s">
        <v>825</v>
      </c>
      <c r="C11" s="2" t="s">
        <v>797</v>
      </c>
    </row>
    <row r="12" spans="1:3" x14ac:dyDescent="0.25">
      <c r="A12" s="2" t="s">
        <v>766</v>
      </c>
      <c r="B12" s="2" t="s">
        <v>814</v>
      </c>
      <c r="C12" s="2" t="s">
        <v>796</v>
      </c>
    </row>
    <row r="13" spans="1:3" x14ac:dyDescent="0.25">
      <c r="A13" s="2" t="s">
        <v>758</v>
      </c>
      <c r="B13" s="2" t="s">
        <v>819</v>
      </c>
      <c r="C13" s="2" t="s">
        <v>794</v>
      </c>
    </row>
    <row r="14" spans="1:3" x14ac:dyDescent="0.25">
      <c r="A14" s="2" t="s">
        <v>773</v>
      </c>
      <c r="B14" s="2" t="s">
        <v>815</v>
      </c>
      <c r="C14" s="2" t="s">
        <v>795</v>
      </c>
    </row>
    <row r="15" spans="1:3" x14ac:dyDescent="0.25">
      <c r="A15" s="2" t="s">
        <v>764</v>
      </c>
      <c r="B15" s="2" t="s">
        <v>826</v>
      </c>
      <c r="C15" s="2" t="s">
        <v>797</v>
      </c>
    </row>
    <row r="16" spans="1:3" x14ac:dyDescent="0.25">
      <c r="A16" s="2" t="s">
        <v>763</v>
      </c>
      <c r="B16" s="2" t="s">
        <v>820</v>
      </c>
      <c r="C16" s="2" t="s">
        <v>794</v>
      </c>
    </row>
    <row r="17" spans="1:3" x14ac:dyDescent="0.25">
      <c r="A17" s="2" t="s">
        <v>762</v>
      </c>
      <c r="B17" s="2" t="s">
        <v>827</v>
      </c>
      <c r="C17" s="2" t="s">
        <v>797</v>
      </c>
    </row>
    <row r="18" spans="1:3" x14ac:dyDescent="0.25">
      <c r="A18" s="2" t="s">
        <v>761</v>
      </c>
      <c r="B18" s="2" t="s">
        <v>828</v>
      </c>
      <c r="C18" s="2" t="s">
        <v>797</v>
      </c>
    </row>
    <row r="19" spans="1:3" x14ac:dyDescent="0.25">
      <c r="A19" s="2" t="s">
        <v>757</v>
      </c>
      <c r="B19" s="2" t="s">
        <v>829</v>
      </c>
      <c r="C19" s="2" t="s">
        <v>797</v>
      </c>
    </row>
    <row r="20" spans="1:3" x14ac:dyDescent="0.25">
      <c r="A20" s="2" t="s">
        <v>767</v>
      </c>
      <c r="B20" s="2" t="s">
        <v>821</v>
      </c>
      <c r="C20" s="2" t="s">
        <v>794</v>
      </c>
    </row>
    <row r="21" spans="1:3" x14ac:dyDescent="0.25">
      <c r="A21" s="2" t="s">
        <v>770</v>
      </c>
      <c r="B21" s="2" t="s">
        <v>822</v>
      </c>
      <c r="C21" s="2" t="s">
        <v>796</v>
      </c>
    </row>
  </sheetData>
  <autoFilter ref="A1:C21" xr:uid="{00000000-0001-0000-01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F15" sqref="F15"/>
    </sheetView>
  </sheetViews>
  <sheetFormatPr defaultRowHeight="15" x14ac:dyDescent="0.25"/>
  <cols>
    <col min="1" max="1" width="14.7109375" bestFit="1" customWidth="1"/>
    <col min="2" max="2" width="17" bestFit="1" customWidth="1"/>
    <col min="3" max="3" width="10.42578125" bestFit="1" customWidth="1"/>
  </cols>
  <sheetData>
    <row r="1" spans="1:3" x14ac:dyDescent="0.25">
      <c r="A1" s="1" t="s">
        <v>3</v>
      </c>
      <c r="B1" s="1" t="s">
        <v>798</v>
      </c>
      <c r="C1" s="1" t="s">
        <v>799</v>
      </c>
    </row>
    <row r="2" spans="1:3" x14ac:dyDescent="0.25">
      <c r="A2" s="2" t="s">
        <v>785</v>
      </c>
      <c r="B2" s="2" t="s">
        <v>800</v>
      </c>
      <c r="C2" s="4">
        <v>45292</v>
      </c>
    </row>
    <row r="3" spans="1:3" x14ac:dyDescent="0.25">
      <c r="A3" s="2" t="s">
        <v>784</v>
      </c>
      <c r="B3" s="2" t="s">
        <v>801</v>
      </c>
      <c r="C3" s="4">
        <v>45332</v>
      </c>
    </row>
    <row r="4" spans="1:3" x14ac:dyDescent="0.25">
      <c r="A4" s="2" t="s">
        <v>783</v>
      </c>
      <c r="B4" s="2" t="s">
        <v>802</v>
      </c>
      <c r="C4" s="4">
        <v>45373</v>
      </c>
    </row>
    <row r="5" spans="1:3" x14ac:dyDescent="0.25">
      <c r="A5" s="2" t="s">
        <v>780</v>
      </c>
      <c r="B5" s="2" t="s">
        <v>803</v>
      </c>
      <c r="C5" s="4">
        <v>45413</v>
      </c>
    </row>
    <row r="6" spans="1:3" x14ac:dyDescent="0.25">
      <c r="A6" s="2" t="s">
        <v>778</v>
      </c>
      <c r="B6" s="2" t="s">
        <v>804</v>
      </c>
      <c r="C6" s="4">
        <v>45454</v>
      </c>
    </row>
    <row r="7" spans="1:3" x14ac:dyDescent="0.25">
      <c r="A7" s="2" t="s">
        <v>781</v>
      </c>
      <c r="B7" s="2" t="s">
        <v>805</v>
      </c>
      <c r="C7" s="4">
        <v>45494</v>
      </c>
    </row>
    <row r="8" spans="1:3" x14ac:dyDescent="0.25">
      <c r="A8" s="2" t="s">
        <v>782</v>
      </c>
      <c r="B8" s="2" t="s">
        <v>806</v>
      </c>
      <c r="C8" s="4">
        <v>45535</v>
      </c>
    </row>
    <row r="9" spans="1:3" x14ac:dyDescent="0.25">
      <c r="A9" s="2" t="s">
        <v>786</v>
      </c>
      <c r="B9" s="2" t="s">
        <v>807</v>
      </c>
      <c r="C9" s="4">
        <v>45575</v>
      </c>
    </row>
    <row r="10" spans="1:3" x14ac:dyDescent="0.25">
      <c r="A10" s="2" t="s">
        <v>777</v>
      </c>
      <c r="B10" s="2" t="s">
        <v>808</v>
      </c>
      <c r="C10" s="4">
        <v>45616</v>
      </c>
    </row>
    <row r="11" spans="1:3" x14ac:dyDescent="0.25">
      <c r="A11" s="2" t="s">
        <v>779</v>
      </c>
      <c r="B11" s="2" t="s">
        <v>809</v>
      </c>
      <c r="C11" s="4">
        <v>45657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4A662-31DD-4BD8-8D8C-976EC543B44A}">
  <dimension ref="A1:G751"/>
  <sheetViews>
    <sheetView workbookViewId="0">
      <selection activeCell="H18" sqref="H18"/>
    </sheetView>
  </sheetViews>
  <sheetFormatPr defaultRowHeight="15" x14ac:dyDescent="0.25"/>
  <cols>
    <col min="1" max="1" width="13.5703125" bestFit="1" customWidth="1"/>
    <col min="2" max="2" width="10.7109375" bestFit="1" customWidth="1"/>
    <col min="3" max="3" width="15.28515625" bestFit="1" customWidth="1"/>
    <col min="4" max="4" width="19.28515625" bestFit="1" customWidth="1"/>
    <col min="5" max="5" width="13.28515625" bestFit="1" customWidth="1"/>
    <col min="6" max="6" width="14.85546875" bestFit="1" customWidth="1"/>
    <col min="7" max="7" width="11.7109375" bestFit="1" customWidth="1"/>
  </cols>
  <sheetData>
    <row r="1" spans="1:7" x14ac:dyDescent="0.25">
      <c r="A1" s="33" t="s">
        <v>0</v>
      </c>
      <c r="B1" s="1" t="s">
        <v>1</v>
      </c>
      <c r="C1" s="1" t="s">
        <v>2</v>
      </c>
      <c r="D1" s="1" t="s">
        <v>3</v>
      </c>
      <c r="E1" s="1" t="s">
        <v>4</v>
      </c>
      <c r="F1" s="1" t="s">
        <v>5</v>
      </c>
      <c r="G1" s="1" t="s">
        <v>6</v>
      </c>
    </row>
    <row r="2" spans="1:7" x14ac:dyDescent="0.25">
      <c r="A2" s="34" t="s">
        <v>7</v>
      </c>
      <c r="B2" s="3">
        <v>45709</v>
      </c>
      <c r="C2" s="2" t="s">
        <v>757</v>
      </c>
      <c r="D2" s="2" t="s">
        <v>777</v>
      </c>
      <c r="E2" s="2">
        <v>2</v>
      </c>
      <c r="F2" s="5">
        <v>4950252</v>
      </c>
      <c r="G2" s="2" t="s">
        <v>787</v>
      </c>
    </row>
    <row r="3" spans="1:7" x14ac:dyDescent="0.25">
      <c r="A3" s="34" t="s">
        <v>8</v>
      </c>
      <c r="B3" s="3">
        <v>45672</v>
      </c>
      <c r="C3" s="2" t="s">
        <v>758</v>
      </c>
      <c r="D3" s="2" t="s">
        <v>777</v>
      </c>
      <c r="E3" s="2">
        <v>5</v>
      </c>
      <c r="F3" s="5">
        <v>9749677</v>
      </c>
      <c r="G3" s="2" t="s">
        <v>788</v>
      </c>
    </row>
    <row r="4" spans="1:7" x14ac:dyDescent="0.25">
      <c r="A4" s="34" t="s">
        <v>9</v>
      </c>
      <c r="B4" s="3">
        <v>45729</v>
      </c>
      <c r="C4" s="2" t="s">
        <v>759</v>
      </c>
      <c r="D4" s="2" t="s">
        <v>778</v>
      </c>
      <c r="E4" s="2">
        <v>5</v>
      </c>
      <c r="F4" s="5">
        <v>9745234</v>
      </c>
      <c r="G4" s="2" t="s">
        <v>789</v>
      </c>
    </row>
    <row r="5" spans="1:7" x14ac:dyDescent="0.25">
      <c r="A5" s="34" t="s">
        <v>10</v>
      </c>
      <c r="B5" s="3">
        <v>45718</v>
      </c>
      <c r="C5" s="2" t="s">
        <v>758</v>
      </c>
      <c r="D5" s="2" t="s">
        <v>779</v>
      </c>
      <c r="E5" s="2">
        <v>5</v>
      </c>
      <c r="F5" s="5">
        <v>8994630</v>
      </c>
      <c r="G5" s="2" t="s">
        <v>790</v>
      </c>
    </row>
    <row r="6" spans="1:7" x14ac:dyDescent="0.25">
      <c r="A6" s="34" t="s">
        <v>11</v>
      </c>
      <c r="B6" s="3">
        <v>45678</v>
      </c>
      <c r="C6" s="2" t="s">
        <v>760</v>
      </c>
      <c r="D6" s="2" t="s">
        <v>780</v>
      </c>
      <c r="E6" s="2">
        <v>2</v>
      </c>
      <c r="F6" s="5">
        <v>6155635</v>
      </c>
      <c r="G6" s="2" t="s">
        <v>788</v>
      </c>
    </row>
    <row r="7" spans="1:7" x14ac:dyDescent="0.25">
      <c r="A7" s="34" t="s">
        <v>12</v>
      </c>
      <c r="B7" s="3">
        <v>45740</v>
      </c>
      <c r="C7" s="2" t="s">
        <v>761</v>
      </c>
      <c r="D7" s="2" t="s">
        <v>781</v>
      </c>
      <c r="E7" s="2">
        <v>5</v>
      </c>
      <c r="F7" s="5">
        <v>5475045</v>
      </c>
      <c r="G7" s="2" t="s">
        <v>791</v>
      </c>
    </row>
    <row r="8" spans="1:7" x14ac:dyDescent="0.25">
      <c r="A8" s="34" t="s">
        <v>13</v>
      </c>
      <c r="B8" s="3">
        <v>45744</v>
      </c>
      <c r="C8" s="2" t="s">
        <v>762</v>
      </c>
      <c r="D8" s="2" t="s">
        <v>782</v>
      </c>
      <c r="E8" s="2">
        <v>5</v>
      </c>
      <c r="F8" s="5">
        <v>970529</v>
      </c>
      <c r="G8" s="2" t="s">
        <v>790</v>
      </c>
    </row>
    <row r="9" spans="1:7" x14ac:dyDescent="0.25">
      <c r="A9" s="34" t="s">
        <v>14</v>
      </c>
      <c r="B9" s="3">
        <v>45732</v>
      </c>
      <c r="C9" s="2" t="s">
        <v>763</v>
      </c>
      <c r="D9" s="2" t="s">
        <v>778</v>
      </c>
      <c r="E9" s="2">
        <v>4</v>
      </c>
      <c r="F9" s="5">
        <v>661445</v>
      </c>
      <c r="G9" s="2" t="s">
        <v>788</v>
      </c>
    </row>
    <row r="10" spans="1:7" x14ac:dyDescent="0.25">
      <c r="A10" s="34" t="s">
        <v>15</v>
      </c>
      <c r="B10" s="3">
        <v>45732</v>
      </c>
      <c r="C10" s="2" t="s">
        <v>763</v>
      </c>
      <c r="D10" s="2" t="s">
        <v>779</v>
      </c>
      <c r="E10" s="2">
        <v>1</v>
      </c>
      <c r="F10" s="5">
        <v>4334242</v>
      </c>
      <c r="G10" s="2" t="s">
        <v>790</v>
      </c>
    </row>
    <row r="11" spans="1:7" x14ac:dyDescent="0.25">
      <c r="A11" s="34" t="s">
        <v>16</v>
      </c>
      <c r="B11" s="3">
        <v>45745</v>
      </c>
      <c r="C11" s="2" t="s">
        <v>760</v>
      </c>
      <c r="D11" s="2" t="s">
        <v>777</v>
      </c>
      <c r="E11" s="2">
        <v>3</v>
      </c>
      <c r="F11" s="5">
        <v>6994503</v>
      </c>
      <c r="G11" s="2" t="s">
        <v>787</v>
      </c>
    </row>
    <row r="12" spans="1:7" x14ac:dyDescent="0.25">
      <c r="A12" s="34" t="s">
        <v>17</v>
      </c>
      <c r="B12" s="3">
        <v>45681</v>
      </c>
      <c r="C12" s="2" t="s">
        <v>764</v>
      </c>
      <c r="D12" s="2" t="s">
        <v>783</v>
      </c>
      <c r="E12" s="2">
        <v>1</v>
      </c>
      <c r="F12" s="5">
        <v>1184029</v>
      </c>
      <c r="G12" s="2" t="s">
        <v>787</v>
      </c>
    </row>
    <row r="13" spans="1:7" x14ac:dyDescent="0.25">
      <c r="A13" s="34" t="s">
        <v>18</v>
      </c>
      <c r="B13" s="3">
        <v>45660</v>
      </c>
      <c r="C13" s="2" t="s">
        <v>765</v>
      </c>
      <c r="D13" s="2" t="s">
        <v>782</v>
      </c>
      <c r="E13" s="2">
        <v>4</v>
      </c>
      <c r="F13" s="5">
        <v>5837355</v>
      </c>
      <c r="G13" s="2" t="s">
        <v>789</v>
      </c>
    </row>
    <row r="14" spans="1:7" x14ac:dyDescent="0.25">
      <c r="A14" s="34" t="s">
        <v>19</v>
      </c>
      <c r="B14" s="3">
        <v>45679</v>
      </c>
      <c r="C14" s="2" t="s">
        <v>766</v>
      </c>
      <c r="D14" s="2" t="s">
        <v>779</v>
      </c>
      <c r="E14" s="2">
        <v>3</v>
      </c>
      <c r="F14" s="5">
        <v>9398978</v>
      </c>
      <c r="G14" s="2" t="s">
        <v>789</v>
      </c>
    </row>
    <row r="15" spans="1:7" x14ac:dyDescent="0.25">
      <c r="A15" s="34" t="s">
        <v>20</v>
      </c>
      <c r="B15" s="3">
        <v>45710</v>
      </c>
      <c r="C15" s="2" t="s">
        <v>767</v>
      </c>
      <c r="D15" s="2" t="s">
        <v>779</v>
      </c>
      <c r="E15" s="2">
        <v>5</v>
      </c>
      <c r="F15" s="5">
        <v>7481440</v>
      </c>
      <c r="G15" s="2" t="s">
        <v>787</v>
      </c>
    </row>
    <row r="16" spans="1:7" x14ac:dyDescent="0.25">
      <c r="A16" s="34" t="s">
        <v>21</v>
      </c>
      <c r="B16" s="3">
        <v>45659</v>
      </c>
      <c r="C16" s="2" t="s">
        <v>768</v>
      </c>
      <c r="D16" s="2" t="s">
        <v>778</v>
      </c>
      <c r="E16" s="2">
        <v>4</v>
      </c>
      <c r="F16" s="5">
        <v>4499694</v>
      </c>
      <c r="G16" s="2" t="s">
        <v>790</v>
      </c>
    </row>
    <row r="17" spans="1:7" x14ac:dyDescent="0.25">
      <c r="A17" s="34" t="s">
        <v>22</v>
      </c>
      <c r="B17" s="3">
        <v>45745</v>
      </c>
      <c r="C17" s="2" t="s">
        <v>769</v>
      </c>
      <c r="D17" s="2" t="s">
        <v>782</v>
      </c>
      <c r="E17" s="2">
        <v>5</v>
      </c>
      <c r="F17" s="5">
        <v>3808505</v>
      </c>
      <c r="G17" s="2" t="s">
        <v>787</v>
      </c>
    </row>
    <row r="18" spans="1:7" x14ac:dyDescent="0.25">
      <c r="A18" s="34" t="s">
        <v>23</v>
      </c>
      <c r="B18" s="3">
        <v>45687</v>
      </c>
      <c r="C18" s="2" t="s">
        <v>765</v>
      </c>
      <c r="D18" s="2" t="s">
        <v>784</v>
      </c>
      <c r="E18" s="2">
        <v>2</v>
      </c>
      <c r="F18" s="5">
        <v>8701428</v>
      </c>
      <c r="G18" s="2" t="s">
        <v>789</v>
      </c>
    </row>
    <row r="19" spans="1:7" x14ac:dyDescent="0.25">
      <c r="A19" s="34" t="s">
        <v>24</v>
      </c>
      <c r="B19" s="3">
        <v>45695</v>
      </c>
      <c r="C19" s="2" t="s">
        <v>769</v>
      </c>
      <c r="D19" s="2" t="s">
        <v>780</v>
      </c>
      <c r="E19" s="2">
        <v>4</v>
      </c>
      <c r="F19" s="5">
        <v>708944</v>
      </c>
      <c r="G19" s="2" t="s">
        <v>787</v>
      </c>
    </row>
    <row r="20" spans="1:7" x14ac:dyDescent="0.25">
      <c r="A20" s="34" t="s">
        <v>25</v>
      </c>
      <c r="B20" s="3">
        <v>45659</v>
      </c>
      <c r="C20" s="2" t="s">
        <v>757</v>
      </c>
      <c r="D20" s="2" t="s">
        <v>784</v>
      </c>
      <c r="E20" s="2">
        <v>2</v>
      </c>
      <c r="F20" s="5">
        <v>5686686</v>
      </c>
      <c r="G20" s="2" t="s">
        <v>787</v>
      </c>
    </row>
    <row r="21" spans="1:7" x14ac:dyDescent="0.25">
      <c r="A21" s="34" t="s">
        <v>26</v>
      </c>
      <c r="B21" s="3">
        <v>45721</v>
      </c>
      <c r="C21" s="2" t="s">
        <v>765</v>
      </c>
      <c r="D21" s="2" t="s">
        <v>782</v>
      </c>
      <c r="E21" s="2">
        <v>4</v>
      </c>
      <c r="F21" s="5">
        <v>8076472</v>
      </c>
      <c r="G21" s="2" t="s">
        <v>790</v>
      </c>
    </row>
    <row r="22" spans="1:7" x14ac:dyDescent="0.25">
      <c r="A22" s="34" t="s">
        <v>27</v>
      </c>
      <c r="B22" s="3">
        <v>45717</v>
      </c>
      <c r="C22" s="2" t="s">
        <v>757</v>
      </c>
      <c r="D22" s="2" t="s">
        <v>784</v>
      </c>
      <c r="E22" s="2">
        <v>4</v>
      </c>
      <c r="F22" s="5">
        <v>1861303</v>
      </c>
      <c r="G22" s="2" t="s">
        <v>788</v>
      </c>
    </row>
    <row r="23" spans="1:7" x14ac:dyDescent="0.25">
      <c r="A23" s="34" t="s">
        <v>28</v>
      </c>
      <c r="B23" s="3">
        <v>45678</v>
      </c>
      <c r="C23" s="2" t="s">
        <v>763</v>
      </c>
      <c r="D23" s="2" t="s">
        <v>785</v>
      </c>
      <c r="E23" s="2">
        <v>2</v>
      </c>
      <c r="F23" s="5">
        <v>4701765</v>
      </c>
      <c r="G23" s="2" t="s">
        <v>789</v>
      </c>
    </row>
    <row r="24" spans="1:7" x14ac:dyDescent="0.25">
      <c r="A24" s="34" t="s">
        <v>29</v>
      </c>
      <c r="B24" s="3">
        <v>45690</v>
      </c>
      <c r="C24" s="2" t="s">
        <v>767</v>
      </c>
      <c r="D24" s="2" t="s">
        <v>777</v>
      </c>
      <c r="E24" s="2">
        <v>3</v>
      </c>
      <c r="F24" s="5">
        <v>8464443</v>
      </c>
      <c r="G24" s="2" t="s">
        <v>790</v>
      </c>
    </row>
    <row r="25" spans="1:7" x14ac:dyDescent="0.25">
      <c r="A25" s="34" t="s">
        <v>30</v>
      </c>
      <c r="B25" s="3">
        <v>45733</v>
      </c>
      <c r="C25" s="2" t="s">
        <v>765</v>
      </c>
      <c r="D25" s="2" t="s">
        <v>785</v>
      </c>
      <c r="E25" s="2">
        <v>1</v>
      </c>
      <c r="F25" s="5">
        <v>3394100</v>
      </c>
      <c r="G25" s="2" t="s">
        <v>787</v>
      </c>
    </row>
    <row r="26" spans="1:7" x14ac:dyDescent="0.25">
      <c r="A26" s="34" t="s">
        <v>31</v>
      </c>
      <c r="B26" s="3">
        <v>45715</v>
      </c>
      <c r="C26" s="2" t="s">
        <v>770</v>
      </c>
      <c r="D26" s="2" t="s">
        <v>786</v>
      </c>
      <c r="E26" s="2">
        <v>5</v>
      </c>
      <c r="F26" s="5">
        <v>5166805</v>
      </c>
      <c r="G26" s="2" t="s">
        <v>787</v>
      </c>
    </row>
    <row r="27" spans="1:7" x14ac:dyDescent="0.25">
      <c r="A27" s="34" t="s">
        <v>32</v>
      </c>
      <c r="B27" s="3">
        <v>45679</v>
      </c>
      <c r="C27" s="2" t="s">
        <v>769</v>
      </c>
      <c r="D27" s="2" t="s">
        <v>784</v>
      </c>
      <c r="E27" s="2">
        <v>4</v>
      </c>
      <c r="F27" s="5">
        <v>1697162</v>
      </c>
      <c r="G27" s="2" t="s">
        <v>788</v>
      </c>
    </row>
    <row r="28" spans="1:7" x14ac:dyDescent="0.25">
      <c r="A28" s="34" t="s">
        <v>33</v>
      </c>
      <c r="B28" s="3">
        <v>45746</v>
      </c>
      <c r="C28" s="2" t="s">
        <v>759</v>
      </c>
      <c r="D28" s="2" t="s">
        <v>786</v>
      </c>
      <c r="E28" s="2">
        <v>5</v>
      </c>
      <c r="F28" s="5">
        <v>1546161</v>
      </c>
      <c r="G28" s="2" t="s">
        <v>789</v>
      </c>
    </row>
    <row r="29" spans="1:7" x14ac:dyDescent="0.25">
      <c r="A29" s="34" t="s">
        <v>34</v>
      </c>
      <c r="B29" s="3">
        <v>45706</v>
      </c>
      <c r="C29" s="2" t="s">
        <v>763</v>
      </c>
      <c r="D29" s="2" t="s">
        <v>783</v>
      </c>
      <c r="E29" s="2">
        <v>2</v>
      </c>
      <c r="F29" s="5">
        <v>7174851</v>
      </c>
      <c r="G29" s="2" t="s">
        <v>789</v>
      </c>
    </row>
    <row r="30" spans="1:7" x14ac:dyDescent="0.25">
      <c r="A30" s="34" t="s">
        <v>35</v>
      </c>
      <c r="B30" s="3">
        <v>45716</v>
      </c>
      <c r="C30" s="2" t="s">
        <v>771</v>
      </c>
      <c r="D30" s="2" t="s">
        <v>781</v>
      </c>
      <c r="E30" s="2">
        <v>5</v>
      </c>
      <c r="F30" s="5">
        <v>5188482</v>
      </c>
      <c r="G30" s="2" t="s">
        <v>791</v>
      </c>
    </row>
    <row r="31" spans="1:7" x14ac:dyDescent="0.25">
      <c r="A31" s="34" t="s">
        <v>36</v>
      </c>
      <c r="B31" s="3">
        <v>45699</v>
      </c>
      <c r="C31" s="2" t="s">
        <v>767</v>
      </c>
      <c r="D31" s="2" t="s">
        <v>783</v>
      </c>
      <c r="E31" s="2">
        <v>2</v>
      </c>
      <c r="F31" s="5">
        <v>8848022</v>
      </c>
      <c r="G31" s="2" t="s">
        <v>789</v>
      </c>
    </row>
    <row r="32" spans="1:7" x14ac:dyDescent="0.25">
      <c r="A32" s="34" t="s">
        <v>37</v>
      </c>
      <c r="B32" s="3">
        <v>45717</v>
      </c>
      <c r="C32" s="2" t="s">
        <v>761</v>
      </c>
      <c r="D32" s="2" t="s">
        <v>782</v>
      </c>
      <c r="E32" s="2">
        <v>5</v>
      </c>
      <c r="F32" s="5">
        <v>7483604</v>
      </c>
      <c r="G32" s="2" t="s">
        <v>788</v>
      </c>
    </row>
    <row r="33" spans="1:7" x14ac:dyDescent="0.25">
      <c r="A33" s="34" t="s">
        <v>38</v>
      </c>
      <c r="B33" s="3">
        <v>45737</v>
      </c>
      <c r="C33" s="2" t="s">
        <v>760</v>
      </c>
      <c r="D33" s="2" t="s">
        <v>779</v>
      </c>
      <c r="E33" s="2">
        <v>1</v>
      </c>
      <c r="F33" s="5">
        <v>2397501</v>
      </c>
      <c r="G33" s="2" t="s">
        <v>791</v>
      </c>
    </row>
    <row r="34" spans="1:7" x14ac:dyDescent="0.25">
      <c r="A34" s="34" t="s">
        <v>39</v>
      </c>
      <c r="B34" s="3">
        <v>45672</v>
      </c>
      <c r="C34" s="2" t="s">
        <v>772</v>
      </c>
      <c r="D34" s="2" t="s">
        <v>777</v>
      </c>
      <c r="E34" s="2">
        <v>1</v>
      </c>
      <c r="F34" s="5">
        <v>5254619</v>
      </c>
      <c r="G34" s="2" t="s">
        <v>791</v>
      </c>
    </row>
    <row r="35" spans="1:7" x14ac:dyDescent="0.25">
      <c r="A35" s="34" t="s">
        <v>40</v>
      </c>
      <c r="B35" s="3">
        <v>45719</v>
      </c>
      <c r="C35" s="2" t="s">
        <v>771</v>
      </c>
      <c r="D35" s="2" t="s">
        <v>784</v>
      </c>
      <c r="E35" s="2">
        <v>1</v>
      </c>
      <c r="F35" s="5">
        <v>6965377</v>
      </c>
      <c r="G35" s="2" t="s">
        <v>787</v>
      </c>
    </row>
    <row r="36" spans="1:7" x14ac:dyDescent="0.25">
      <c r="A36" s="34" t="s">
        <v>41</v>
      </c>
      <c r="B36" s="3">
        <v>45719</v>
      </c>
      <c r="C36" s="2" t="s">
        <v>761</v>
      </c>
      <c r="D36" s="2" t="s">
        <v>778</v>
      </c>
      <c r="E36" s="2">
        <v>1</v>
      </c>
      <c r="F36" s="5">
        <v>6629439</v>
      </c>
      <c r="G36" s="2" t="s">
        <v>787</v>
      </c>
    </row>
    <row r="37" spans="1:7" x14ac:dyDescent="0.25">
      <c r="A37" s="34" t="s">
        <v>42</v>
      </c>
      <c r="B37" s="3">
        <v>45704</v>
      </c>
      <c r="C37" s="2" t="s">
        <v>771</v>
      </c>
      <c r="D37" s="2" t="s">
        <v>781</v>
      </c>
      <c r="E37" s="2">
        <v>1</v>
      </c>
      <c r="F37" s="5">
        <v>9561826</v>
      </c>
      <c r="G37" s="2" t="s">
        <v>789</v>
      </c>
    </row>
    <row r="38" spans="1:7" x14ac:dyDescent="0.25">
      <c r="A38" s="34" t="s">
        <v>43</v>
      </c>
      <c r="B38" s="3">
        <v>45719</v>
      </c>
      <c r="C38" s="2" t="s">
        <v>761</v>
      </c>
      <c r="D38" s="2" t="s">
        <v>780</v>
      </c>
      <c r="E38" s="2">
        <v>1</v>
      </c>
      <c r="F38" s="5">
        <v>4385250</v>
      </c>
      <c r="G38" s="2" t="s">
        <v>791</v>
      </c>
    </row>
    <row r="39" spans="1:7" x14ac:dyDescent="0.25">
      <c r="A39" s="34" t="s">
        <v>44</v>
      </c>
      <c r="B39" s="3">
        <v>45708</v>
      </c>
      <c r="C39" s="2" t="s">
        <v>770</v>
      </c>
      <c r="D39" s="2" t="s">
        <v>780</v>
      </c>
      <c r="E39" s="2">
        <v>2</v>
      </c>
      <c r="F39" s="5">
        <v>9491899</v>
      </c>
      <c r="G39" s="2" t="s">
        <v>787</v>
      </c>
    </row>
    <row r="40" spans="1:7" x14ac:dyDescent="0.25">
      <c r="A40" s="34" t="s">
        <v>45</v>
      </c>
      <c r="B40" s="3">
        <v>45712</v>
      </c>
      <c r="C40" s="2" t="s">
        <v>760</v>
      </c>
      <c r="D40" s="2" t="s">
        <v>780</v>
      </c>
      <c r="E40" s="2">
        <v>4</v>
      </c>
      <c r="F40" s="5">
        <v>5402059</v>
      </c>
      <c r="G40" s="2" t="s">
        <v>788</v>
      </c>
    </row>
    <row r="41" spans="1:7" x14ac:dyDescent="0.25">
      <c r="A41" s="34" t="s">
        <v>46</v>
      </c>
      <c r="B41" s="3">
        <v>45721</v>
      </c>
      <c r="C41" s="2" t="s">
        <v>765</v>
      </c>
      <c r="D41" s="2" t="s">
        <v>784</v>
      </c>
      <c r="E41" s="2">
        <v>5</v>
      </c>
      <c r="F41" s="5">
        <v>7107912</v>
      </c>
      <c r="G41" s="2" t="s">
        <v>787</v>
      </c>
    </row>
    <row r="42" spans="1:7" x14ac:dyDescent="0.25">
      <c r="A42" s="34" t="s">
        <v>47</v>
      </c>
      <c r="B42" s="3">
        <v>45660</v>
      </c>
      <c r="C42" s="2" t="s">
        <v>769</v>
      </c>
      <c r="D42" s="2" t="s">
        <v>780</v>
      </c>
      <c r="E42" s="2">
        <v>1</v>
      </c>
      <c r="F42" s="5">
        <v>6073694</v>
      </c>
      <c r="G42" s="2" t="s">
        <v>787</v>
      </c>
    </row>
    <row r="43" spans="1:7" x14ac:dyDescent="0.25">
      <c r="A43" s="34" t="s">
        <v>48</v>
      </c>
      <c r="B43" s="3">
        <v>45708</v>
      </c>
      <c r="C43" s="2" t="s">
        <v>765</v>
      </c>
      <c r="D43" s="2" t="s">
        <v>785</v>
      </c>
      <c r="E43" s="2">
        <v>2</v>
      </c>
      <c r="F43" s="5">
        <v>5728566</v>
      </c>
      <c r="G43" s="2" t="s">
        <v>791</v>
      </c>
    </row>
    <row r="44" spans="1:7" x14ac:dyDescent="0.25">
      <c r="A44" s="34" t="s">
        <v>49</v>
      </c>
      <c r="B44" s="3">
        <v>45664</v>
      </c>
      <c r="C44" s="2" t="s">
        <v>773</v>
      </c>
      <c r="D44" s="2" t="s">
        <v>781</v>
      </c>
      <c r="E44" s="2">
        <v>2</v>
      </c>
      <c r="F44" s="5">
        <v>1219407</v>
      </c>
      <c r="G44" s="2" t="s">
        <v>791</v>
      </c>
    </row>
    <row r="45" spans="1:7" x14ac:dyDescent="0.25">
      <c r="A45" s="34" t="s">
        <v>50</v>
      </c>
      <c r="B45" s="3">
        <v>45678</v>
      </c>
      <c r="C45" s="2" t="s">
        <v>766</v>
      </c>
      <c r="D45" s="2" t="s">
        <v>785</v>
      </c>
      <c r="E45" s="2">
        <v>2</v>
      </c>
      <c r="F45" s="5">
        <v>3038143</v>
      </c>
      <c r="G45" s="2" t="s">
        <v>790</v>
      </c>
    </row>
    <row r="46" spans="1:7" x14ac:dyDescent="0.25">
      <c r="A46" s="34" t="s">
        <v>51</v>
      </c>
      <c r="B46" s="3">
        <v>45730</v>
      </c>
      <c r="C46" s="2" t="s">
        <v>766</v>
      </c>
      <c r="D46" s="2" t="s">
        <v>779</v>
      </c>
      <c r="E46" s="2">
        <v>4</v>
      </c>
      <c r="F46" s="5">
        <v>837913</v>
      </c>
      <c r="G46" s="2" t="s">
        <v>788</v>
      </c>
    </row>
    <row r="47" spans="1:7" x14ac:dyDescent="0.25">
      <c r="A47" s="34" t="s">
        <v>52</v>
      </c>
      <c r="B47" s="3">
        <v>45696</v>
      </c>
      <c r="C47" s="2" t="s">
        <v>762</v>
      </c>
      <c r="D47" s="2" t="s">
        <v>781</v>
      </c>
      <c r="E47" s="2">
        <v>5</v>
      </c>
      <c r="F47" s="5">
        <v>828821</v>
      </c>
      <c r="G47" s="2" t="s">
        <v>791</v>
      </c>
    </row>
    <row r="48" spans="1:7" x14ac:dyDescent="0.25">
      <c r="A48" s="34" t="s">
        <v>53</v>
      </c>
      <c r="B48" s="3">
        <v>45675</v>
      </c>
      <c r="C48" s="2" t="s">
        <v>766</v>
      </c>
      <c r="D48" s="2" t="s">
        <v>785</v>
      </c>
      <c r="E48" s="2">
        <v>4</v>
      </c>
      <c r="F48" s="5">
        <v>4387008</v>
      </c>
      <c r="G48" s="2" t="s">
        <v>789</v>
      </c>
    </row>
    <row r="49" spans="1:7" x14ac:dyDescent="0.25">
      <c r="A49" s="34" t="s">
        <v>54</v>
      </c>
      <c r="B49" s="3">
        <v>45661</v>
      </c>
      <c r="C49" s="2" t="s">
        <v>767</v>
      </c>
      <c r="D49" s="2" t="s">
        <v>781</v>
      </c>
      <c r="E49" s="2">
        <v>3</v>
      </c>
      <c r="F49" s="5">
        <v>7225275</v>
      </c>
      <c r="G49" s="2" t="s">
        <v>788</v>
      </c>
    </row>
    <row r="50" spans="1:7" x14ac:dyDescent="0.25">
      <c r="A50" s="34" t="s">
        <v>55</v>
      </c>
      <c r="B50" s="3">
        <v>45746</v>
      </c>
      <c r="C50" s="2" t="s">
        <v>763</v>
      </c>
      <c r="D50" s="2" t="s">
        <v>779</v>
      </c>
      <c r="E50" s="2">
        <v>2</v>
      </c>
      <c r="F50" s="5">
        <v>4115652</v>
      </c>
      <c r="G50" s="2" t="s">
        <v>788</v>
      </c>
    </row>
    <row r="51" spans="1:7" x14ac:dyDescent="0.25">
      <c r="A51" s="34" t="s">
        <v>56</v>
      </c>
      <c r="B51" s="3">
        <v>45717</v>
      </c>
      <c r="C51" s="2" t="s">
        <v>762</v>
      </c>
      <c r="D51" s="2" t="s">
        <v>786</v>
      </c>
      <c r="E51" s="2">
        <v>3</v>
      </c>
      <c r="F51" s="5">
        <v>5693734</v>
      </c>
      <c r="G51" s="2" t="s">
        <v>791</v>
      </c>
    </row>
    <row r="52" spans="1:7" x14ac:dyDescent="0.25">
      <c r="A52" s="34" t="s">
        <v>57</v>
      </c>
      <c r="B52" s="3">
        <v>45671</v>
      </c>
      <c r="C52" s="2" t="s">
        <v>766</v>
      </c>
      <c r="D52" s="2" t="s">
        <v>784</v>
      </c>
      <c r="E52" s="2">
        <v>1</v>
      </c>
      <c r="F52" s="5">
        <v>8957411</v>
      </c>
      <c r="G52" s="2" t="s">
        <v>788</v>
      </c>
    </row>
    <row r="53" spans="1:7" x14ac:dyDescent="0.25">
      <c r="A53" s="34" t="s">
        <v>58</v>
      </c>
      <c r="B53" s="3">
        <v>45666</v>
      </c>
      <c r="C53" s="2" t="s">
        <v>762</v>
      </c>
      <c r="D53" s="2" t="s">
        <v>784</v>
      </c>
      <c r="E53" s="2">
        <v>1</v>
      </c>
      <c r="F53" s="5">
        <v>8272580</v>
      </c>
      <c r="G53" s="2" t="s">
        <v>791</v>
      </c>
    </row>
    <row r="54" spans="1:7" x14ac:dyDescent="0.25">
      <c r="A54" s="34" t="s">
        <v>59</v>
      </c>
      <c r="B54" s="3">
        <v>45747</v>
      </c>
      <c r="C54" s="2" t="s">
        <v>774</v>
      </c>
      <c r="D54" s="2" t="s">
        <v>780</v>
      </c>
      <c r="E54" s="2">
        <v>4</v>
      </c>
      <c r="F54" s="5">
        <v>1307744</v>
      </c>
      <c r="G54" s="2" t="s">
        <v>787</v>
      </c>
    </row>
    <row r="55" spans="1:7" x14ac:dyDescent="0.25">
      <c r="A55" s="34" t="s">
        <v>60</v>
      </c>
      <c r="B55" s="3">
        <v>45710</v>
      </c>
      <c r="C55" s="2" t="s">
        <v>772</v>
      </c>
      <c r="D55" s="2" t="s">
        <v>783</v>
      </c>
      <c r="E55" s="2">
        <v>5</v>
      </c>
      <c r="F55" s="5">
        <v>9637344</v>
      </c>
      <c r="G55" s="2" t="s">
        <v>790</v>
      </c>
    </row>
    <row r="56" spans="1:7" x14ac:dyDescent="0.25">
      <c r="A56" s="34" t="s">
        <v>61</v>
      </c>
      <c r="B56" s="3">
        <v>45659</v>
      </c>
      <c r="C56" s="2" t="s">
        <v>774</v>
      </c>
      <c r="D56" s="2" t="s">
        <v>780</v>
      </c>
      <c r="E56" s="2">
        <v>3</v>
      </c>
      <c r="F56" s="5">
        <v>6220622</v>
      </c>
      <c r="G56" s="2" t="s">
        <v>787</v>
      </c>
    </row>
    <row r="57" spans="1:7" x14ac:dyDescent="0.25">
      <c r="A57" s="34" t="s">
        <v>62</v>
      </c>
      <c r="B57" s="3">
        <v>45741</v>
      </c>
      <c r="C57" s="2" t="s">
        <v>772</v>
      </c>
      <c r="D57" s="2" t="s">
        <v>782</v>
      </c>
      <c r="E57" s="2">
        <v>5</v>
      </c>
      <c r="F57" s="5">
        <v>9588147</v>
      </c>
      <c r="G57" s="2" t="s">
        <v>791</v>
      </c>
    </row>
    <row r="58" spans="1:7" x14ac:dyDescent="0.25">
      <c r="A58" s="34" t="s">
        <v>63</v>
      </c>
      <c r="B58" s="3">
        <v>45717</v>
      </c>
      <c r="C58" s="2" t="s">
        <v>775</v>
      </c>
      <c r="D58" s="2" t="s">
        <v>785</v>
      </c>
      <c r="E58" s="2">
        <v>4</v>
      </c>
      <c r="F58" s="5">
        <v>9134012</v>
      </c>
      <c r="G58" s="2" t="s">
        <v>791</v>
      </c>
    </row>
    <row r="59" spans="1:7" x14ac:dyDescent="0.25">
      <c r="A59" s="34" t="s">
        <v>64</v>
      </c>
      <c r="B59" s="3">
        <v>45728</v>
      </c>
      <c r="C59" s="2" t="s">
        <v>775</v>
      </c>
      <c r="D59" s="2" t="s">
        <v>781</v>
      </c>
      <c r="E59" s="2">
        <v>1</v>
      </c>
      <c r="F59" s="5">
        <v>7433705</v>
      </c>
      <c r="G59" s="2" t="s">
        <v>787</v>
      </c>
    </row>
    <row r="60" spans="1:7" x14ac:dyDescent="0.25">
      <c r="A60" s="34" t="s">
        <v>65</v>
      </c>
      <c r="B60" s="3">
        <v>45701</v>
      </c>
      <c r="C60" s="2" t="s">
        <v>757</v>
      </c>
      <c r="D60" s="2" t="s">
        <v>783</v>
      </c>
      <c r="E60" s="2">
        <v>5</v>
      </c>
      <c r="F60" s="5">
        <v>6045403</v>
      </c>
      <c r="G60" s="2" t="s">
        <v>789</v>
      </c>
    </row>
    <row r="61" spans="1:7" x14ac:dyDescent="0.25">
      <c r="A61" s="34" t="s">
        <v>66</v>
      </c>
      <c r="B61" s="3">
        <v>45665</v>
      </c>
      <c r="C61" s="2" t="s">
        <v>767</v>
      </c>
      <c r="D61" s="2" t="s">
        <v>779</v>
      </c>
      <c r="E61" s="2">
        <v>5</v>
      </c>
      <c r="F61" s="5">
        <v>517297</v>
      </c>
      <c r="G61" s="2" t="s">
        <v>789</v>
      </c>
    </row>
    <row r="62" spans="1:7" x14ac:dyDescent="0.25">
      <c r="A62" s="34" t="s">
        <v>67</v>
      </c>
      <c r="B62" s="3">
        <v>45704</v>
      </c>
      <c r="C62" s="2" t="s">
        <v>767</v>
      </c>
      <c r="D62" s="2" t="s">
        <v>782</v>
      </c>
      <c r="E62" s="2">
        <v>1</v>
      </c>
      <c r="F62" s="5">
        <v>1288443</v>
      </c>
      <c r="G62" s="2" t="s">
        <v>789</v>
      </c>
    </row>
    <row r="63" spans="1:7" x14ac:dyDescent="0.25">
      <c r="A63" s="34" t="s">
        <v>68</v>
      </c>
      <c r="B63" s="3">
        <v>45692</v>
      </c>
      <c r="C63" s="2" t="s">
        <v>760</v>
      </c>
      <c r="D63" s="2" t="s">
        <v>779</v>
      </c>
      <c r="E63" s="2">
        <v>3</v>
      </c>
      <c r="F63" s="5">
        <v>3765962</v>
      </c>
      <c r="G63" s="2" t="s">
        <v>791</v>
      </c>
    </row>
    <row r="64" spans="1:7" x14ac:dyDescent="0.25">
      <c r="A64" s="34" t="s">
        <v>69</v>
      </c>
      <c r="B64" s="3">
        <v>45735</v>
      </c>
      <c r="C64" s="2" t="s">
        <v>757</v>
      </c>
      <c r="D64" s="2" t="s">
        <v>784</v>
      </c>
      <c r="E64" s="2">
        <v>1</v>
      </c>
      <c r="F64" s="5">
        <v>6510334</v>
      </c>
      <c r="G64" s="2" t="s">
        <v>788</v>
      </c>
    </row>
    <row r="65" spans="1:7" x14ac:dyDescent="0.25">
      <c r="A65" s="34" t="s">
        <v>70</v>
      </c>
      <c r="B65" s="3">
        <v>45738</v>
      </c>
      <c r="C65" s="2" t="s">
        <v>771</v>
      </c>
      <c r="D65" s="2" t="s">
        <v>784</v>
      </c>
      <c r="E65" s="2">
        <v>5</v>
      </c>
      <c r="F65" s="5">
        <v>6252613</v>
      </c>
      <c r="G65" s="2" t="s">
        <v>791</v>
      </c>
    </row>
    <row r="66" spans="1:7" x14ac:dyDescent="0.25">
      <c r="A66" s="34" t="s">
        <v>71</v>
      </c>
      <c r="B66" s="3">
        <v>45693</v>
      </c>
      <c r="C66" s="2" t="s">
        <v>769</v>
      </c>
      <c r="D66" s="2" t="s">
        <v>780</v>
      </c>
      <c r="E66" s="2">
        <v>3</v>
      </c>
      <c r="F66" s="5">
        <v>1833572</v>
      </c>
      <c r="G66" s="2" t="s">
        <v>788</v>
      </c>
    </row>
    <row r="67" spans="1:7" x14ac:dyDescent="0.25">
      <c r="A67" s="34" t="s">
        <v>72</v>
      </c>
      <c r="B67" s="3">
        <v>45707</v>
      </c>
      <c r="C67" s="2" t="s">
        <v>759</v>
      </c>
      <c r="D67" s="2" t="s">
        <v>785</v>
      </c>
      <c r="E67" s="2">
        <v>3</v>
      </c>
      <c r="F67" s="5">
        <v>6137025</v>
      </c>
      <c r="G67" s="2" t="s">
        <v>787</v>
      </c>
    </row>
    <row r="68" spans="1:7" x14ac:dyDescent="0.25">
      <c r="A68" s="34" t="s">
        <v>73</v>
      </c>
      <c r="B68" s="3">
        <v>45661</v>
      </c>
      <c r="C68" s="2" t="s">
        <v>760</v>
      </c>
      <c r="D68" s="2" t="s">
        <v>783</v>
      </c>
      <c r="E68" s="2">
        <v>1</v>
      </c>
      <c r="F68" s="5">
        <v>8572879</v>
      </c>
      <c r="G68" s="2" t="s">
        <v>790</v>
      </c>
    </row>
    <row r="69" spans="1:7" x14ac:dyDescent="0.25">
      <c r="A69" s="34" t="s">
        <v>74</v>
      </c>
      <c r="B69" s="3">
        <v>45659</v>
      </c>
      <c r="C69" s="2" t="s">
        <v>776</v>
      </c>
      <c r="D69" s="2" t="s">
        <v>777</v>
      </c>
      <c r="E69" s="2">
        <v>5</v>
      </c>
      <c r="F69" s="5">
        <v>9504471</v>
      </c>
      <c r="G69" s="2" t="s">
        <v>788</v>
      </c>
    </row>
    <row r="70" spans="1:7" x14ac:dyDescent="0.25">
      <c r="A70" s="34" t="s">
        <v>75</v>
      </c>
      <c r="B70" s="3">
        <v>45663</v>
      </c>
      <c r="C70" s="2" t="s">
        <v>758</v>
      </c>
      <c r="D70" s="2" t="s">
        <v>782</v>
      </c>
      <c r="E70" s="2">
        <v>4</v>
      </c>
      <c r="F70" s="5">
        <v>5201669</v>
      </c>
      <c r="G70" s="2" t="s">
        <v>789</v>
      </c>
    </row>
    <row r="71" spans="1:7" x14ac:dyDescent="0.25">
      <c r="A71" s="34" t="s">
        <v>76</v>
      </c>
      <c r="B71" s="3">
        <v>45711</v>
      </c>
      <c r="C71" s="2" t="s">
        <v>764</v>
      </c>
      <c r="D71" s="2" t="s">
        <v>782</v>
      </c>
      <c r="E71" s="2">
        <v>5</v>
      </c>
      <c r="F71" s="5">
        <v>4265056</v>
      </c>
      <c r="G71" s="2" t="s">
        <v>791</v>
      </c>
    </row>
    <row r="72" spans="1:7" x14ac:dyDescent="0.25">
      <c r="A72" s="34" t="s">
        <v>77</v>
      </c>
      <c r="B72" s="3">
        <v>45661</v>
      </c>
      <c r="C72" s="2" t="s">
        <v>765</v>
      </c>
      <c r="D72" s="2" t="s">
        <v>780</v>
      </c>
      <c r="E72" s="2">
        <v>2</v>
      </c>
      <c r="F72" s="5">
        <v>3825315</v>
      </c>
      <c r="G72" s="2" t="s">
        <v>787</v>
      </c>
    </row>
    <row r="73" spans="1:7" x14ac:dyDescent="0.25">
      <c r="A73" s="34" t="s">
        <v>78</v>
      </c>
      <c r="B73" s="3">
        <v>45711</v>
      </c>
      <c r="C73" s="2" t="s">
        <v>761</v>
      </c>
      <c r="D73" s="2" t="s">
        <v>784</v>
      </c>
      <c r="E73" s="2">
        <v>4</v>
      </c>
      <c r="F73" s="5">
        <v>5717092</v>
      </c>
      <c r="G73" s="2" t="s">
        <v>789</v>
      </c>
    </row>
    <row r="74" spans="1:7" x14ac:dyDescent="0.25">
      <c r="A74" s="34" t="s">
        <v>79</v>
      </c>
      <c r="B74" s="3">
        <v>45720</v>
      </c>
      <c r="C74" s="2" t="s">
        <v>764</v>
      </c>
      <c r="D74" s="2" t="s">
        <v>780</v>
      </c>
      <c r="E74" s="2">
        <v>3</v>
      </c>
      <c r="F74" s="5">
        <v>8764605</v>
      </c>
      <c r="G74" s="2" t="s">
        <v>787</v>
      </c>
    </row>
    <row r="75" spans="1:7" x14ac:dyDescent="0.25">
      <c r="A75" s="34" t="s">
        <v>80</v>
      </c>
      <c r="B75" s="3">
        <v>45675</v>
      </c>
      <c r="C75" s="2" t="s">
        <v>773</v>
      </c>
      <c r="D75" s="2" t="s">
        <v>781</v>
      </c>
      <c r="E75" s="2">
        <v>4</v>
      </c>
      <c r="F75" s="5">
        <v>1328791</v>
      </c>
      <c r="G75" s="2" t="s">
        <v>790</v>
      </c>
    </row>
    <row r="76" spans="1:7" x14ac:dyDescent="0.25">
      <c r="A76" s="34" t="s">
        <v>81</v>
      </c>
      <c r="B76" s="3">
        <v>45747</v>
      </c>
      <c r="C76" s="2" t="s">
        <v>776</v>
      </c>
      <c r="D76" s="2" t="s">
        <v>783</v>
      </c>
      <c r="E76" s="2">
        <v>3</v>
      </c>
      <c r="F76" s="5">
        <v>4320887</v>
      </c>
      <c r="G76" s="2" t="s">
        <v>791</v>
      </c>
    </row>
    <row r="77" spans="1:7" x14ac:dyDescent="0.25">
      <c r="A77" s="34" t="s">
        <v>82</v>
      </c>
      <c r="B77" s="3">
        <v>45701</v>
      </c>
      <c r="C77" s="2" t="s">
        <v>763</v>
      </c>
      <c r="D77" s="2" t="s">
        <v>785</v>
      </c>
      <c r="E77" s="2">
        <v>3</v>
      </c>
      <c r="F77" s="5">
        <v>7152346</v>
      </c>
      <c r="G77" s="2" t="s">
        <v>791</v>
      </c>
    </row>
    <row r="78" spans="1:7" x14ac:dyDescent="0.25">
      <c r="A78" s="34" t="s">
        <v>83</v>
      </c>
      <c r="B78" s="3">
        <v>45691</v>
      </c>
      <c r="C78" s="2" t="s">
        <v>763</v>
      </c>
      <c r="D78" s="2" t="s">
        <v>786</v>
      </c>
      <c r="E78" s="2">
        <v>4</v>
      </c>
      <c r="F78" s="5">
        <v>3346274</v>
      </c>
      <c r="G78" s="2" t="s">
        <v>790</v>
      </c>
    </row>
    <row r="79" spans="1:7" x14ac:dyDescent="0.25">
      <c r="A79" s="34" t="s">
        <v>84</v>
      </c>
      <c r="B79" s="3">
        <v>45731</v>
      </c>
      <c r="C79" s="2" t="s">
        <v>766</v>
      </c>
      <c r="D79" s="2" t="s">
        <v>778</v>
      </c>
      <c r="E79" s="2">
        <v>3</v>
      </c>
      <c r="F79" s="5">
        <v>6488099</v>
      </c>
      <c r="G79" s="2" t="s">
        <v>791</v>
      </c>
    </row>
    <row r="80" spans="1:7" x14ac:dyDescent="0.25">
      <c r="A80" s="34" t="s">
        <v>85</v>
      </c>
      <c r="B80" s="3">
        <v>45719</v>
      </c>
      <c r="C80" s="2" t="s">
        <v>762</v>
      </c>
      <c r="D80" s="2" t="s">
        <v>778</v>
      </c>
      <c r="E80" s="2">
        <v>3</v>
      </c>
      <c r="F80" s="5">
        <v>7569337</v>
      </c>
      <c r="G80" s="2" t="s">
        <v>788</v>
      </c>
    </row>
    <row r="81" spans="1:7" x14ac:dyDescent="0.25">
      <c r="A81" s="34" t="s">
        <v>86</v>
      </c>
      <c r="B81" s="3">
        <v>45671</v>
      </c>
      <c r="C81" s="2" t="s">
        <v>761</v>
      </c>
      <c r="D81" s="2" t="s">
        <v>780</v>
      </c>
      <c r="E81" s="2">
        <v>2</v>
      </c>
      <c r="F81" s="5">
        <v>8371917</v>
      </c>
      <c r="G81" s="2" t="s">
        <v>787</v>
      </c>
    </row>
    <row r="82" spans="1:7" x14ac:dyDescent="0.25">
      <c r="A82" s="34" t="s">
        <v>87</v>
      </c>
      <c r="B82" s="3">
        <v>45705</v>
      </c>
      <c r="C82" s="2" t="s">
        <v>772</v>
      </c>
      <c r="D82" s="2" t="s">
        <v>781</v>
      </c>
      <c r="E82" s="2">
        <v>5</v>
      </c>
      <c r="F82" s="5">
        <v>5946079</v>
      </c>
      <c r="G82" s="2" t="s">
        <v>789</v>
      </c>
    </row>
    <row r="83" spans="1:7" x14ac:dyDescent="0.25">
      <c r="A83" s="34" t="s">
        <v>88</v>
      </c>
      <c r="B83" s="3">
        <v>45672</v>
      </c>
      <c r="C83" s="2" t="s">
        <v>759</v>
      </c>
      <c r="D83" s="2" t="s">
        <v>783</v>
      </c>
      <c r="E83" s="2">
        <v>5</v>
      </c>
      <c r="F83" s="5">
        <v>876794</v>
      </c>
      <c r="G83" s="2" t="s">
        <v>790</v>
      </c>
    </row>
    <row r="84" spans="1:7" x14ac:dyDescent="0.25">
      <c r="A84" s="34" t="s">
        <v>89</v>
      </c>
      <c r="B84" s="3">
        <v>45729</v>
      </c>
      <c r="C84" s="2" t="s">
        <v>774</v>
      </c>
      <c r="D84" s="2" t="s">
        <v>777</v>
      </c>
      <c r="E84" s="2">
        <v>2</v>
      </c>
      <c r="F84" s="5">
        <v>4378450</v>
      </c>
      <c r="G84" s="2" t="s">
        <v>788</v>
      </c>
    </row>
    <row r="85" spans="1:7" x14ac:dyDescent="0.25">
      <c r="A85" s="34" t="s">
        <v>90</v>
      </c>
      <c r="B85" s="3">
        <v>45735</v>
      </c>
      <c r="C85" s="2" t="s">
        <v>761</v>
      </c>
      <c r="D85" s="2" t="s">
        <v>778</v>
      </c>
      <c r="E85" s="2">
        <v>4</v>
      </c>
      <c r="F85" s="5">
        <v>3533349</v>
      </c>
      <c r="G85" s="2" t="s">
        <v>789</v>
      </c>
    </row>
    <row r="86" spans="1:7" x14ac:dyDescent="0.25">
      <c r="A86" s="34" t="s">
        <v>91</v>
      </c>
      <c r="B86" s="3">
        <v>45744</v>
      </c>
      <c r="C86" s="2" t="s">
        <v>775</v>
      </c>
      <c r="D86" s="2" t="s">
        <v>783</v>
      </c>
      <c r="E86" s="2">
        <v>1</v>
      </c>
      <c r="F86" s="5">
        <v>6907054</v>
      </c>
      <c r="G86" s="2" t="s">
        <v>789</v>
      </c>
    </row>
    <row r="87" spans="1:7" x14ac:dyDescent="0.25">
      <c r="A87" s="34" t="s">
        <v>92</v>
      </c>
      <c r="B87" s="3">
        <v>45719</v>
      </c>
      <c r="C87" s="2" t="s">
        <v>770</v>
      </c>
      <c r="D87" s="2" t="s">
        <v>785</v>
      </c>
      <c r="E87" s="2">
        <v>1</v>
      </c>
      <c r="F87" s="5">
        <v>1282877</v>
      </c>
      <c r="G87" s="2" t="s">
        <v>790</v>
      </c>
    </row>
    <row r="88" spans="1:7" x14ac:dyDescent="0.25">
      <c r="A88" s="34" t="s">
        <v>93</v>
      </c>
      <c r="B88" s="3">
        <v>45697</v>
      </c>
      <c r="C88" s="2" t="s">
        <v>763</v>
      </c>
      <c r="D88" s="2" t="s">
        <v>779</v>
      </c>
      <c r="E88" s="2">
        <v>1</v>
      </c>
      <c r="F88" s="5">
        <v>5402825</v>
      </c>
      <c r="G88" s="2" t="s">
        <v>788</v>
      </c>
    </row>
    <row r="89" spans="1:7" x14ac:dyDescent="0.25">
      <c r="A89" s="34" t="s">
        <v>94</v>
      </c>
      <c r="B89" s="3">
        <v>45742</v>
      </c>
      <c r="C89" s="2" t="s">
        <v>763</v>
      </c>
      <c r="D89" s="2" t="s">
        <v>781</v>
      </c>
      <c r="E89" s="2">
        <v>2</v>
      </c>
      <c r="F89" s="5">
        <v>7568132</v>
      </c>
      <c r="G89" s="2" t="s">
        <v>789</v>
      </c>
    </row>
    <row r="90" spans="1:7" x14ac:dyDescent="0.25">
      <c r="A90" s="34" t="s">
        <v>95</v>
      </c>
      <c r="B90" s="3">
        <v>45737</v>
      </c>
      <c r="C90" s="2" t="s">
        <v>764</v>
      </c>
      <c r="D90" s="2" t="s">
        <v>784</v>
      </c>
      <c r="E90" s="2">
        <v>2</v>
      </c>
      <c r="F90" s="5">
        <v>6799492</v>
      </c>
      <c r="G90" s="2" t="s">
        <v>789</v>
      </c>
    </row>
    <row r="91" spans="1:7" x14ac:dyDescent="0.25">
      <c r="A91" s="34" t="s">
        <v>96</v>
      </c>
      <c r="B91" s="3">
        <v>45739</v>
      </c>
      <c r="C91" s="2" t="s">
        <v>764</v>
      </c>
      <c r="D91" s="2" t="s">
        <v>783</v>
      </c>
      <c r="E91" s="2">
        <v>3</v>
      </c>
      <c r="F91" s="5">
        <v>6298946</v>
      </c>
      <c r="G91" s="2" t="s">
        <v>788</v>
      </c>
    </row>
    <row r="92" spans="1:7" x14ac:dyDescent="0.25">
      <c r="A92" s="34" t="s">
        <v>97</v>
      </c>
      <c r="B92" s="3">
        <v>45710</v>
      </c>
      <c r="C92" s="2" t="s">
        <v>765</v>
      </c>
      <c r="D92" s="2" t="s">
        <v>785</v>
      </c>
      <c r="E92" s="2">
        <v>1</v>
      </c>
      <c r="F92" s="5">
        <v>7736694</v>
      </c>
      <c r="G92" s="2" t="s">
        <v>791</v>
      </c>
    </row>
    <row r="93" spans="1:7" x14ac:dyDescent="0.25">
      <c r="A93" s="34" t="s">
        <v>98</v>
      </c>
      <c r="B93" s="3">
        <v>45681</v>
      </c>
      <c r="C93" s="2" t="s">
        <v>773</v>
      </c>
      <c r="D93" s="2" t="s">
        <v>777</v>
      </c>
      <c r="E93" s="2">
        <v>4</v>
      </c>
      <c r="F93" s="5">
        <v>6428643</v>
      </c>
      <c r="G93" s="2" t="s">
        <v>789</v>
      </c>
    </row>
    <row r="94" spans="1:7" x14ac:dyDescent="0.25">
      <c r="A94" s="34" t="s">
        <v>99</v>
      </c>
      <c r="B94" s="3">
        <v>45683</v>
      </c>
      <c r="C94" s="2" t="s">
        <v>764</v>
      </c>
      <c r="D94" s="2" t="s">
        <v>786</v>
      </c>
      <c r="E94" s="2">
        <v>4</v>
      </c>
      <c r="F94" s="5">
        <v>6549850</v>
      </c>
      <c r="G94" s="2" t="s">
        <v>787</v>
      </c>
    </row>
    <row r="95" spans="1:7" x14ac:dyDescent="0.25">
      <c r="A95" s="34" t="s">
        <v>100</v>
      </c>
      <c r="B95" s="3">
        <v>45746</v>
      </c>
      <c r="C95" s="2" t="s">
        <v>767</v>
      </c>
      <c r="D95" s="2" t="s">
        <v>784</v>
      </c>
      <c r="E95" s="2">
        <v>1</v>
      </c>
      <c r="F95" s="5">
        <v>1350350</v>
      </c>
      <c r="G95" s="2" t="s">
        <v>788</v>
      </c>
    </row>
    <row r="96" spans="1:7" x14ac:dyDescent="0.25">
      <c r="A96" s="34" t="s">
        <v>101</v>
      </c>
      <c r="B96" s="3">
        <v>45717</v>
      </c>
      <c r="C96" s="2" t="s">
        <v>768</v>
      </c>
      <c r="D96" s="2" t="s">
        <v>786</v>
      </c>
      <c r="E96" s="2">
        <v>1</v>
      </c>
      <c r="F96" s="5">
        <v>9056255</v>
      </c>
      <c r="G96" s="2" t="s">
        <v>789</v>
      </c>
    </row>
    <row r="97" spans="1:7" x14ac:dyDescent="0.25">
      <c r="A97" s="34" t="s">
        <v>102</v>
      </c>
      <c r="B97" s="3">
        <v>45698</v>
      </c>
      <c r="C97" s="2" t="s">
        <v>775</v>
      </c>
      <c r="D97" s="2" t="s">
        <v>777</v>
      </c>
      <c r="E97" s="2">
        <v>1</v>
      </c>
      <c r="F97" s="5">
        <v>2833679</v>
      </c>
      <c r="G97" s="2" t="s">
        <v>790</v>
      </c>
    </row>
    <row r="98" spans="1:7" x14ac:dyDescent="0.25">
      <c r="A98" s="34" t="s">
        <v>103</v>
      </c>
      <c r="B98" s="3">
        <v>45686</v>
      </c>
      <c r="C98" s="2" t="s">
        <v>763</v>
      </c>
      <c r="D98" s="2" t="s">
        <v>785</v>
      </c>
      <c r="E98" s="2">
        <v>2</v>
      </c>
      <c r="F98" s="5">
        <v>935477</v>
      </c>
      <c r="G98" s="2" t="s">
        <v>787</v>
      </c>
    </row>
    <row r="99" spans="1:7" x14ac:dyDescent="0.25">
      <c r="A99" s="34" t="s">
        <v>104</v>
      </c>
      <c r="B99" s="3">
        <v>45672</v>
      </c>
      <c r="C99" s="2" t="s">
        <v>764</v>
      </c>
      <c r="D99" s="2" t="s">
        <v>778</v>
      </c>
      <c r="E99" s="2">
        <v>2</v>
      </c>
      <c r="F99" s="5">
        <v>8236484</v>
      </c>
      <c r="G99" s="2" t="s">
        <v>789</v>
      </c>
    </row>
    <row r="100" spans="1:7" x14ac:dyDescent="0.25">
      <c r="A100" s="34" t="s">
        <v>105</v>
      </c>
      <c r="B100" s="3">
        <v>45702</v>
      </c>
      <c r="C100" s="2" t="s">
        <v>766</v>
      </c>
      <c r="D100" s="2" t="s">
        <v>786</v>
      </c>
      <c r="E100" s="2">
        <v>2</v>
      </c>
      <c r="F100" s="5">
        <v>6151944</v>
      </c>
      <c r="G100" s="2" t="s">
        <v>787</v>
      </c>
    </row>
    <row r="101" spans="1:7" x14ac:dyDescent="0.25">
      <c r="A101" s="34" t="s">
        <v>106</v>
      </c>
      <c r="B101" s="3">
        <v>45722</v>
      </c>
      <c r="C101" s="2" t="s">
        <v>763</v>
      </c>
      <c r="D101" s="2" t="s">
        <v>784</v>
      </c>
      <c r="E101" s="2">
        <v>5</v>
      </c>
      <c r="F101" s="5">
        <v>4827308</v>
      </c>
      <c r="G101" s="2" t="s">
        <v>787</v>
      </c>
    </row>
    <row r="102" spans="1:7" x14ac:dyDescent="0.25">
      <c r="A102" s="34" t="s">
        <v>107</v>
      </c>
      <c r="B102" s="3">
        <v>45746</v>
      </c>
      <c r="C102" s="2" t="s">
        <v>773</v>
      </c>
      <c r="D102" s="2" t="s">
        <v>780</v>
      </c>
      <c r="E102" s="2">
        <v>4</v>
      </c>
      <c r="F102" s="5">
        <v>2081420</v>
      </c>
      <c r="G102" s="2" t="s">
        <v>791</v>
      </c>
    </row>
    <row r="103" spans="1:7" x14ac:dyDescent="0.25">
      <c r="A103" s="34" t="s">
        <v>108</v>
      </c>
      <c r="B103" s="3">
        <v>45728</v>
      </c>
      <c r="C103" s="2" t="s">
        <v>757</v>
      </c>
      <c r="D103" s="2" t="s">
        <v>782</v>
      </c>
      <c r="E103" s="2">
        <v>4</v>
      </c>
      <c r="F103" s="5">
        <v>1286261</v>
      </c>
      <c r="G103" s="2" t="s">
        <v>787</v>
      </c>
    </row>
    <row r="104" spans="1:7" x14ac:dyDescent="0.25">
      <c r="A104" s="34" t="s">
        <v>109</v>
      </c>
      <c r="B104" s="3">
        <v>45666</v>
      </c>
      <c r="C104" s="2" t="s">
        <v>769</v>
      </c>
      <c r="D104" s="2" t="s">
        <v>783</v>
      </c>
      <c r="E104" s="2">
        <v>3</v>
      </c>
      <c r="F104" s="5">
        <v>3994708</v>
      </c>
      <c r="G104" s="2" t="s">
        <v>791</v>
      </c>
    </row>
    <row r="105" spans="1:7" x14ac:dyDescent="0.25">
      <c r="A105" s="34" t="s">
        <v>110</v>
      </c>
      <c r="B105" s="3">
        <v>45745</v>
      </c>
      <c r="C105" s="2" t="s">
        <v>775</v>
      </c>
      <c r="D105" s="2" t="s">
        <v>778</v>
      </c>
      <c r="E105" s="2">
        <v>2</v>
      </c>
      <c r="F105" s="5">
        <v>7452314</v>
      </c>
      <c r="G105" s="2" t="s">
        <v>788</v>
      </c>
    </row>
    <row r="106" spans="1:7" x14ac:dyDescent="0.25">
      <c r="A106" s="34" t="s">
        <v>111</v>
      </c>
      <c r="B106" s="3">
        <v>45658</v>
      </c>
      <c r="C106" s="2" t="s">
        <v>767</v>
      </c>
      <c r="D106" s="2" t="s">
        <v>786</v>
      </c>
      <c r="E106" s="2">
        <v>5</v>
      </c>
      <c r="F106" s="5">
        <v>3579042</v>
      </c>
      <c r="G106" s="2" t="s">
        <v>791</v>
      </c>
    </row>
    <row r="107" spans="1:7" x14ac:dyDescent="0.25">
      <c r="A107" s="34" t="s">
        <v>112</v>
      </c>
      <c r="B107" s="3">
        <v>45665</v>
      </c>
      <c r="C107" s="2" t="s">
        <v>763</v>
      </c>
      <c r="D107" s="2" t="s">
        <v>779</v>
      </c>
      <c r="E107" s="2">
        <v>5</v>
      </c>
      <c r="F107" s="5">
        <v>7165769</v>
      </c>
      <c r="G107" s="2" t="s">
        <v>790</v>
      </c>
    </row>
    <row r="108" spans="1:7" x14ac:dyDescent="0.25">
      <c r="A108" s="34" t="s">
        <v>113</v>
      </c>
      <c r="B108" s="3">
        <v>45745</v>
      </c>
      <c r="C108" s="2" t="s">
        <v>760</v>
      </c>
      <c r="D108" s="2" t="s">
        <v>783</v>
      </c>
      <c r="E108" s="2">
        <v>4</v>
      </c>
      <c r="F108" s="5">
        <v>7038655</v>
      </c>
      <c r="G108" s="2" t="s">
        <v>789</v>
      </c>
    </row>
    <row r="109" spans="1:7" x14ac:dyDescent="0.25">
      <c r="A109" s="34" t="s">
        <v>114</v>
      </c>
      <c r="B109" s="3">
        <v>45720</v>
      </c>
      <c r="C109" s="2" t="s">
        <v>771</v>
      </c>
      <c r="D109" s="2" t="s">
        <v>780</v>
      </c>
      <c r="E109" s="2">
        <v>2</v>
      </c>
      <c r="F109" s="5">
        <v>9014668</v>
      </c>
      <c r="G109" s="2" t="s">
        <v>788</v>
      </c>
    </row>
    <row r="110" spans="1:7" x14ac:dyDescent="0.25">
      <c r="A110" s="34" t="s">
        <v>115</v>
      </c>
      <c r="B110" s="3">
        <v>45668</v>
      </c>
      <c r="C110" s="2" t="s">
        <v>768</v>
      </c>
      <c r="D110" s="2" t="s">
        <v>777</v>
      </c>
      <c r="E110" s="2">
        <v>3</v>
      </c>
      <c r="F110" s="5">
        <v>6468633</v>
      </c>
      <c r="G110" s="2" t="s">
        <v>788</v>
      </c>
    </row>
    <row r="111" spans="1:7" x14ac:dyDescent="0.25">
      <c r="A111" s="34" t="s">
        <v>116</v>
      </c>
      <c r="B111" s="3">
        <v>45738</v>
      </c>
      <c r="C111" s="2" t="s">
        <v>761</v>
      </c>
      <c r="D111" s="2" t="s">
        <v>782</v>
      </c>
      <c r="E111" s="2">
        <v>2</v>
      </c>
      <c r="F111" s="5">
        <v>7398046</v>
      </c>
      <c r="G111" s="2" t="s">
        <v>790</v>
      </c>
    </row>
    <row r="112" spans="1:7" x14ac:dyDescent="0.25">
      <c r="A112" s="34" t="s">
        <v>117</v>
      </c>
      <c r="B112" s="3">
        <v>45665</v>
      </c>
      <c r="C112" s="2" t="s">
        <v>768</v>
      </c>
      <c r="D112" s="2" t="s">
        <v>785</v>
      </c>
      <c r="E112" s="2">
        <v>1</v>
      </c>
      <c r="F112" s="5">
        <v>3577099</v>
      </c>
      <c r="G112" s="2" t="s">
        <v>791</v>
      </c>
    </row>
    <row r="113" spans="1:7" x14ac:dyDescent="0.25">
      <c r="A113" s="34" t="s">
        <v>118</v>
      </c>
      <c r="B113" s="3">
        <v>45692</v>
      </c>
      <c r="C113" s="2" t="s">
        <v>758</v>
      </c>
      <c r="D113" s="2" t="s">
        <v>780</v>
      </c>
      <c r="E113" s="2">
        <v>2</v>
      </c>
      <c r="F113" s="5">
        <v>3344180</v>
      </c>
      <c r="G113" s="2" t="s">
        <v>789</v>
      </c>
    </row>
    <row r="114" spans="1:7" x14ac:dyDescent="0.25">
      <c r="A114" s="34" t="s">
        <v>119</v>
      </c>
      <c r="B114" s="3">
        <v>45692</v>
      </c>
      <c r="C114" s="2" t="s">
        <v>761</v>
      </c>
      <c r="D114" s="2" t="s">
        <v>780</v>
      </c>
      <c r="E114" s="2">
        <v>1</v>
      </c>
      <c r="F114" s="5">
        <v>7258699</v>
      </c>
      <c r="G114" s="2" t="s">
        <v>791</v>
      </c>
    </row>
    <row r="115" spans="1:7" x14ac:dyDescent="0.25">
      <c r="A115" s="34" t="s">
        <v>120</v>
      </c>
      <c r="B115" s="3">
        <v>45690</v>
      </c>
      <c r="C115" s="2" t="s">
        <v>773</v>
      </c>
      <c r="D115" s="2" t="s">
        <v>777</v>
      </c>
      <c r="E115" s="2">
        <v>1</v>
      </c>
      <c r="F115" s="5">
        <v>8483939</v>
      </c>
      <c r="G115" s="2" t="s">
        <v>787</v>
      </c>
    </row>
    <row r="116" spans="1:7" x14ac:dyDescent="0.25">
      <c r="A116" s="34" t="s">
        <v>121</v>
      </c>
      <c r="B116" s="3">
        <v>45662</v>
      </c>
      <c r="C116" s="2" t="s">
        <v>770</v>
      </c>
      <c r="D116" s="2" t="s">
        <v>781</v>
      </c>
      <c r="E116" s="2">
        <v>3</v>
      </c>
      <c r="F116" s="5">
        <v>5566112</v>
      </c>
      <c r="G116" s="2" t="s">
        <v>791</v>
      </c>
    </row>
    <row r="117" spans="1:7" x14ac:dyDescent="0.25">
      <c r="A117" s="34" t="s">
        <v>122</v>
      </c>
      <c r="B117" s="3">
        <v>45698</v>
      </c>
      <c r="C117" s="2" t="s">
        <v>772</v>
      </c>
      <c r="D117" s="2" t="s">
        <v>777</v>
      </c>
      <c r="E117" s="2">
        <v>4</v>
      </c>
      <c r="F117" s="5">
        <v>4593886</v>
      </c>
      <c r="G117" s="2" t="s">
        <v>788</v>
      </c>
    </row>
    <row r="118" spans="1:7" x14ac:dyDescent="0.25">
      <c r="A118" s="34" t="s">
        <v>123</v>
      </c>
      <c r="B118" s="3">
        <v>45685</v>
      </c>
      <c r="C118" s="2" t="s">
        <v>771</v>
      </c>
      <c r="D118" s="2" t="s">
        <v>781</v>
      </c>
      <c r="E118" s="2">
        <v>2</v>
      </c>
      <c r="F118" s="5">
        <v>9450668</v>
      </c>
      <c r="G118" s="2" t="s">
        <v>789</v>
      </c>
    </row>
    <row r="119" spans="1:7" x14ac:dyDescent="0.25">
      <c r="A119" s="34" t="s">
        <v>124</v>
      </c>
      <c r="B119" s="3">
        <v>45664</v>
      </c>
      <c r="C119" s="2" t="s">
        <v>775</v>
      </c>
      <c r="D119" s="2" t="s">
        <v>781</v>
      </c>
      <c r="E119" s="2">
        <v>1</v>
      </c>
      <c r="F119" s="5">
        <v>5801358</v>
      </c>
      <c r="G119" s="2" t="s">
        <v>791</v>
      </c>
    </row>
    <row r="120" spans="1:7" x14ac:dyDescent="0.25">
      <c r="A120" s="34" t="s">
        <v>125</v>
      </c>
      <c r="B120" s="3">
        <v>45730</v>
      </c>
      <c r="C120" s="2" t="s">
        <v>776</v>
      </c>
      <c r="D120" s="2" t="s">
        <v>778</v>
      </c>
      <c r="E120" s="2">
        <v>2</v>
      </c>
      <c r="F120" s="5">
        <v>2006145</v>
      </c>
      <c r="G120" s="2" t="s">
        <v>789</v>
      </c>
    </row>
    <row r="121" spans="1:7" x14ac:dyDescent="0.25">
      <c r="A121" s="34" t="s">
        <v>126</v>
      </c>
      <c r="B121" s="3">
        <v>45729</v>
      </c>
      <c r="C121" s="2" t="s">
        <v>773</v>
      </c>
      <c r="D121" s="2" t="s">
        <v>778</v>
      </c>
      <c r="E121" s="2">
        <v>4</v>
      </c>
      <c r="F121" s="5">
        <v>3148202</v>
      </c>
      <c r="G121" s="2" t="s">
        <v>789</v>
      </c>
    </row>
    <row r="122" spans="1:7" x14ac:dyDescent="0.25">
      <c r="A122" s="34" t="s">
        <v>127</v>
      </c>
      <c r="B122" s="3">
        <v>45669</v>
      </c>
      <c r="C122" s="2" t="s">
        <v>757</v>
      </c>
      <c r="D122" s="2" t="s">
        <v>784</v>
      </c>
      <c r="E122" s="2">
        <v>4</v>
      </c>
      <c r="F122" s="5">
        <v>1692931</v>
      </c>
      <c r="G122" s="2" t="s">
        <v>787</v>
      </c>
    </row>
    <row r="123" spans="1:7" x14ac:dyDescent="0.25">
      <c r="A123" s="34" t="s">
        <v>128</v>
      </c>
      <c r="B123" s="3">
        <v>45691</v>
      </c>
      <c r="C123" s="2" t="s">
        <v>763</v>
      </c>
      <c r="D123" s="2" t="s">
        <v>786</v>
      </c>
      <c r="E123" s="2">
        <v>5</v>
      </c>
      <c r="F123" s="5">
        <v>5389084</v>
      </c>
      <c r="G123" s="2" t="s">
        <v>787</v>
      </c>
    </row>
    <row r="124" spans="1:7" x14ac:dyDescent="0.25">
      <c r="A124" s="34" t="s">
        <v>129</v>
      </c>
      <c r="B124" s="3">
        <v>45690</v>
      </c>
      <c r="C124" s="2" t="s">
        <v>772</v>
      </c>
      <c r="D124" s="2" t="s">
        <v>786</v>
      </c>
      <c r="E124" s="2">
        <v>4</v>
      </c>
      <c r="F124" s="5">
        <v>7633456</v>
      </c>
      <c r="G124" s="2" t="s">
        <v>788</v>
      </c>
    </row>
    <row r="125" spans="1:7" x14ac:dyDescent="0.25">
      <c r="A125" s="34" t="s">
        <v>130</v>
      </c>
      <c r="B125" s="3">
        <v>45705</v>
      </c>
      <c r="C125" s="2" t="s">
        <v>763</v>
      </c>
      <c r="D125" s="2" t="s">
        <v>785</v>
      </c>
      <c r="E125" s="2">
        <v>3</v>
      </c>
      <c r="F125" s="5">
        <v>1371522</v>
      </c>
      <c r="G125" s="2" t="s">
        <v>790</v>
      </c>
    </row>
    <row r="126" spans="1:7" x14ac:dyDescent="0.25">
      <c r="A126" s="34" t="s">
        <v>131</v>
      </c>
      <c r="B126" s="3">
        <v>45680</v>
      </c>
      <c r="C126" s="2" t="s">
        <v>765</v>
      </c>
      <c r="D126" s="2" t="s">
        <v>786</v>
      </c>
      <c r="E126" s="2">
        <v>1</v>
      </c>
      <c r="F126" s="5">
        <v>6549531</v>
      </c>
      <c r="G126" s="2" t="s">
        <v>789</v>
      </c>
    </row>
    <row r="127" spans="1:7" x14ac:dyDescent="0.25">
      <c r="A127" s="34" t="s">
        <v>132</v>
      </c>
      <c r="B127" s="3">
        <v>45719</v>
      </c>
      <c r="C127" s="2" t="s">
        <v>763</v>
      </c>
      <c r="D127" s="2" t="s">
        <v>778</v>
      </c>
      <c r="E127" s="2">
        <v>5</v>
      </c>
      <c r="F127" s="5">
        <v>7390709</v>
      </c>
      <c r="G127" s="2" t="s">
        <v>790</v>
      </c>
    </row>
    <row r="128" spans="1:7" x14ac:dyDescent="0.25">
      <c r="A128" s="34" t="s">
        <v>133</v>
      </c>
      <c r="B128" s="3">
        <v>45745</v>
      </c>
      <c r="C128" s="2" t="s">
        <v>774</v>
      </c>
      <c r="D128" s="2" t="s">
        <v>784</v>
      </c>
      <c r="E128" s="2">
        <v>3</v>
      </c>
      <c r="F128" s="5">
        <v>2681906</v>
      </c>
      <c r="G128" s="2" t="s">
        <v>788</v>
      </c>
    </row>
    <row r="129" spans="1:7" x14ac:dyDescent="0.25">
      <c r="A129" s="34" t="s">
        <v>134</v>
      </c>
      <c r="B129" s="3">
        <v>45694</v>
      </c>
      <c r="C129" s="2" t="s">
        <v>774</v>
      </c>
      <c r="D129" s="2" t="s">
        <v>784</v>
      </c>
      <c r="E129" s="2">
        <v>2</v>
      </c>
      <c r="F129" s="5">
        <v>9490884</v>
      </c>
      <c r="G129" s="2" t="s">
        <v>789</v>
      </c>
    </row>
    <row r="130" spans="1:7" x14ac:dyDescent="0.25">
      <c r="A130" s="34" t="s">
        <v>135</v>
      </c>
      <c r="B130" s="3">
        <v>45701</v>
      </c>
      <c r="C130" s="2" t="s">
        <v>761</v>
      </c>
      <c r="D130" s="2" t="s">
        <v>781</v>
      </c>
      <c r="E130" s="2">
        <v>1</v>
      </c>
      <c r="F130" s="5">
        <v>2000134</v>
      </c>
      <c r="G130" s="2" t="s">
        <v>789</v>
      </c>
    </row>
    <row r="131" spans="1:7" x14ac:dyDescent="0.25">
      <c r="A131" s="34" t="s">
        <v>136</v>
      </c>
      <c r="B131" s="3">
        <v>45743</v>
      </c>
      <c r="C131" s="2" t="s">
        <v>758</v>
      </c>
      <c r="D131" s="2" t="s">
        <v>777</v>
      </c>
      <c r="E131" s="2">
        <v>4</v>
      </c>
      <c r="F131" s="5">
        <v>3104884</v>
      </c>
      <c r="G131" s="2" t="s">
        <v>790</v>
      </c>
    </row>
    <row r="132" spans="1:7" x14ac:dyDescent="0.25">
      <c r="A132" s="34" t="s">
        <v>137</v>
      </c>
      <c r="B132" s="3">
        <v>45692</v>
      </c>
      <c r="C132" s="2" t="s">
        <v>767</v>
      </c>
      <c r="D132" s="2" t="s">
        <v>785</v>
      </c>
      <c r="E132" s="2">
        <v>1</v>
      </c>
      <c r="F132" s="5">
        <v>2205243</v>
      </c>
      <c r="G132" s="2" t="s">
        <v>791</v>
      </c>
    </row>
    <row r="133" spans="1:7" x14ac:dyDescent="0.25">
      <c r="A133" s="34" t="s">
        <v>138</v>
      </c>
      <c r="B133" s="3">
        <v>45722</v>
      </c>
      <c r="C133" s="2" t="s">
        <v>771</v>
      </c>
      <c r="D133" s="2" t="s">
        <v>781</v>
      </c>
      <c r="E133" s="2">
        <v>2</v>
      </c>
      <c r="F133" s="5">
        <v>4774692</v>
      </c>
      <c r="G133" s="2" t="s">
        <v>787</v>
      </c>
    </row>
    <row r="134" spans="1:7" x14ac:dyDescent="0.25">
      <c r="A134" s="34" t="s">
        <v>139</v>
      </c>
      <c r="B134" s="3">
        <v>45704</v>
      </c>
      <c r="C134" s="2" t="s">
        <v>776</v>
      </c>
      <c r="D134" s="2" t="s">
        <v>777</v>
      </c>
      <c r="E134" s="2">
        <v>5</v>
      </c>
      <c r="F134" s="5">
        <v>739779</v>
      </c>
      <c r="G134" s="2" t="s">
        <v>791</v>
      </c>
    </row>
    <row r="135" spans="1:7" x14ac:dyDescent="0.25">
      <c r="A135" s="34" t="s">
        <v>140</v>
      </c>
      <c r="B135" s="3">
        <v>45735</v>
      </c>
      <c r="C135" s="2" t="s">
        <v>760</v>
      </c>
      <c r="D135" s="2" t="s">
        <v>786</v>
      </c>
      <c r="E135" s="2">
        <v>5</v>
      </c>
      <c r="F135" s="5">
        <v>3475605</v>
      </c>
      <c r="G135" s="2" t="s">
        <v>790</v>
      </c>
    </row>
    <row r="136" spans="1:7" x14ac:dyDescent="0.25">
      <c r="A136" s="34" t="s">
        <v>141</v>
      </c>
      <c r="B136" s="3">
        <v>45660</v>
      </c>
      <c r="C136" s="2" t="s">
        <v>769</v>
      </c>
      <c r="D136" s="2" t="s">
        <v>781</v>
      </c>
      <c r="E136" s="2">
        <v>5</v>
      </c>
      <c r="F136" s="5">
        <v>5599154</v>
      </c>
      <c r="G136" s="2" t="s">
        <v>787</v>
      </c>
    </row>
    <row r="137" spans="1:7" x14ac:dyDescent="0.25">
      <c r="A137" s="34" t="s">
        <v>142</v>
      </c>
      <c r="B137" s="3">
        <v>45658</v>
      </c>
      <c r="C137" s="2" t="s">
        <v>770</v>
      </c>
      <c r="D137" s="2" t="s">
        <v>783</v>
      </c>
      <c r="E137" s="2">
        <v>4</v>
      </c>
      <c r="F137" s="5">
        <v>6789249</v>
      </c>
      <c r="G137" s="2" t="s">
        <v>791</v>
      </c>
    </row>
    <row r="138" spans="1:7" x14ac:dyDescent="0.25">
      <c r="A138" s="34" t="s">
        <v>143</v>
      </c>
      <c r="B138" s="3">
        <v>45662</v>
      </c>
      <c r="C138" s="2" t="s">
        <v>765</v>
      </c>
      <c r="D138" s="2" t="s">
        <v>786</v>
      </c>
      <c r="E138" s="2">
        <v>3</v>
      </c>
      <c r="F138" s="5">
        <v>8652885</v>
      </c>
      <c r="G138" s="2" t="s">
        <v>787</v>
      </c>
    </row>
    <row r="139" spans="1:7" x14ac:dyDescent="0.25">
      <c r="A139" s="34" t="s">
        <v>144</v>
      </c>
      <c r="B139" s="3">
        <v>45747</v>
      </c>
      <c r="C139" s="2" t="s">
        <v>773</v>
      </c>
      <c r="D139" s="2" t="s">
        <v>777</v>
      </c>
      <c r="E139" s="2">
        <v>3</v>
      </c>
      <c r="F139" s="5">
        <v>9676748</v>
      </c>
      <c r="G139" s="2" t="s">
        <v>789</v>
      </c>
    </row>
    <row r="140" spans="1:7" x14ac:dyDescent="0.25">
      <c r="A140" s="34" t="s">
        <v>145</v>
      </c>
      <c r="B140" s="3">
        <v>45671</v>
      </c>
      <c r="C140" s="2" t="s">
        <v>769</v>
      </c>
      <c r="D140" s="2" t="s">
        <v>785</v>
      </c>
      <c r="E140" s="2">
        <v>1</v>
      </c>
      <c r="F140" s="5">
        <v>6664014</v>
      </c>
      <c r="G140" s="2" t="s">
        <v>791</v>
      </c>
    </row>
    <row r="141" spans="1:7" x14ac:dyDescent="0.25">
      <c r="A141" s="34" t="s">
        <v>146</v>
      </c>
      <c r="B141" s="3">
        <v>45684</v>
      </c>
      <c r="C141" s="2" t="s">
        <v>760</v>
      </c>
      <c r="D141" s="2" t="s">
        <v>777</v>
      </c>
      <c r="E141" s="2">
        <v>4</v>
      </c>
      <c r="F141" s="5">
        <v>7999412</v>
      </c>
      <c r="G141" s="2" t="s">
        <v>787</v>
      </c>
    </row>
    <row r="142" spans="1:7" x14ac:dyDescent="0.25">
      <c r="A142" s="34" t="s">
        <v>147</v>
      </c>
      <c r="B142" s="3">
        <v>45666</v>
      </c>
      <c r="C142" s="2" t="s">
        <v>759</v>
      </c>
      <c r="D142" s="2" t="s">
        <v>781</v>
      </c>
      <c r="E142" s="2">
        <v>5</v>
      </c>
      <c r="F142" s="5">
        <v>6716074</v>
      </c>
      <c r="G142" s="2" t="s">
        <v>787</v>
      </c>
    </row>
    <row r="143" spans="1:7" x14ac:dyDescent="0.25">
      <c r="A143" s="34" t="s">
        <v>148</v>
      </c>
      <c r="B143" s="3">
        <v>45736</v>
      </c>
      <c r="C143" s="2" t="s">
        <v>769</v>
      </c>
      <c r="D143" s="2" t="s">
        <v>781</v>
      </c>
      <c r="E143" s="2">
        <v>5</v>
      </c>
      <c r="F143" s="5">
        <v>5833968</v>
      </c>
      <c r="G143" s="2" t="s">
        <v>787</v>
      </c>
    </row>
    <row r="144" spans="1:7" x14ac:dyDescent="0.25">
      <c r="A144" s="34" t="s">
        <v>149</v>
      </c>
      <c r="B144" s="3">
        <v>45672</v>
      </c>
      <c r="C144" s="2" t="s">
        <v>769</v>
      </c>
      <c r="D144" s="2" t="s">
        <v>780</v>
      </c>
      <c r="E144" s="2">
        <v>2</v>
      </c>
      <c r="F144" s="5">
        <v>5088727</v>
      </c>
      <c r="G144" s="2" t="s">
        <v>791</v>
      </c>
    </row>
    <row r="145" spans="1:7" x14ac:dyDescent="0.25">
      <c r="A145" s="34" t="s">
        <v>150</v>
      </c>
      <c r="B145" s="3">
        <v>45747</v>
      </c>
      <c r="C145" s="2" t="s">
        <v>762</v>
      </c>
      <c r="D145" s="2" t="s">
        <v>785</v>
      </c>
      <c r="E145" s="2">
        <v>2</v>
      </c>
      <c r="F145" s="5">
        <v>8825032</v>
      </c>
      <c r="G145" s="2" t="s">
        <v>788</v>
      </c>
    </row>
    <row r="146" spans="1:7" x14ac:dyDescent="0.25">
      <c r="A146" s="34" t="s">
        <v>151</v>
      </c>
      <c r="B146" s="3">
        <v>45699</v>
      </c>
      <c r="C146" s="2" t="s">
        <v>772</v>
      </c>
      <c r="D146" s="2" t="s">
        <v>779</v>
      </c>
      <c r="E146" s="2">
        <v>5</v>
      </c>
      <c r="F146" s="5">
        <v>9478989</v>
      </c>
      <c r="G146" s="2" t="s">
        <v>791</v>
      </c>
    </row>
    <row r="147" spans="1:7" x14ac:dyDescent="0.25">
      <c r="A147" s="34" t="s">
        <v>152</v>
      </c>
      <c r="B147" s="3">
        <v>45734</v>
      </c>
      <c r="C147" s="2" t="s">
        <v>766</v>
      </c>
      <c r="D147" s="2" t="s">
        <v>786</v>
      </c>
      <c r="E147" s="2">
        <v>5</v>
      </c>
      <c r="F147" s="5">
        <v>4183909</v>
      </c>
      <c r="G147" s="2" t="s">
        <v>790</v>
      </c>
    </row>
    <row r="148" spans="1:7" x14ac:dyDescent="0.25">
      <c r="A148" s="34" t="s">
        <v>153</v>
      </c>
      <c r="B148" s="3">
        <v>45708</v>
      </c>
      <c r="C148" s="2" t="s">
        <v>776</v>
      </c>
      <c r="D148" s="2" t="s">
        <v>784</v>
      </c>
      <c r="E148" s="2">
        <v>4</v>
      </c>
      <c r="F148" s="5">
        <v>2039600</v>
      </c>
      <c r="G148" s="2" t="s">
        <v>791</v>
      </c>
    </row>
    <row r="149" spans="1:7" x14ac:dyDescent="0.25">
      <c r="A149" s="34" t="s">
        <v>154</v>
      </c>
      <c r="B149" s="3">
        <v>45720</v>
      </c>
      <c r="C149" s="2" t="s">
        <v>775</v>
      </c>
      <c r="D149" s="2" t="s">
        <v>785</v>
      </c>
      <c r="E149" s="2">
        <v>3</v>
      </c>
      <c r="F149" s="5">
        <v>7965106</v>
      </c>
      <c r="G149" s="2" t="s">
        <v>787</v>
      </c>
    </row>
    <row r="150" spans="1:7" x14ac:dyDescent="0.25">
      <c r="A150" s="34" t="s">
        <v>155</v>
      </c>
      <c r="B150" s="3">
        <v>45709</v>
      </c>
      <c r="C150" s="2" t="s">
        <v>767</v>
      </c>
      <c r="D150" s="2" t="s">
        <v>784</v>
      </c>
      <c r="E150" s="2">
        <v>2</v>
      </c>
      <c r="F150" s="5">
        <v>5583801</v>
      </c>
      <c r="G150" s="2" t="s">
        <v>789</v>
      </c>
    </row>
    <row r="151" spans="1:7" x14ac:dyDescent="0.25">
      <c r="A151" s="34" t="s">
        <v>156</v>
      </c>
      <c r="B151" s="3">
        <v>45661</v>
      </c>
      <c r="C151" s="2" t="s">
        <v>774</v>
      </c>
      <c r="D151" s="2" t="s">
        <v>785</v>
      </c>
      <c r="E151" s="2">
        <v>3</v>
      </c>
      <c r="F151" s="5">
        <v>2727503</v>
      </c>
      <c r="G151" s="2" t="s">
        <v>791</v>
      </c>
    </row>
    <row r="152" spans="1:7" x14ac:dyDescent="0.25">
      <c r="A152" s="34" t="s">
        <v>157</v>
      </c>
      <c r="B152" s="3">
        <v>45680</v>
      </c>
      <c r="C152" s="2" t="s">
        <v>760</v>
      </c>
      <c r="D152" s="2" t="s">
        <v>785</v>
      </c>
      <c r="E152" s="2">
        <v>4</v>
      </c>
      <c r="F152" s="5">
        <v>3570771</v>
      </c>
      <c r="G152" s="2" t="s">
        <v>791</v>
      </c>
    </row>
    <row r="153" spans="1:7" x14ac:dyDescent="0.25">
      <c r="A153" s="34" t="s">
        <v>158</v>
      </c>
      <c r="B153" s="3">
        <v>45672</v>
      </c>
      <c r="C153" s="2" t="s">
        <v>772</v>
      </c>
      <c r="D153" s="2" t="s">
        <v>777</v>
      </c>
      <c r="E153" s="2">
        <v>5</v>
      </c>
      <c r="F153" s="5">
        <v>1643647</v>
      </c>
      <c r="G153" s="2" t="s">
        <v>787</v>
      </c>
    </row>
    <row r="154" spans="1:7" x14ac:dyDescent="0.25">
      <c r="A154" s="34" t="s">
        <v>159</v>
      </c>
      <c r="B154" s="3">
        <v>45700</v>
      </c>
      <c r="C154" s="2" t="s">
        <v>769</v>
      </c>
      <c r="D154" s="2" t="s">
        <v>785</v>
      </c>
      <c r="E154" s="2">
        <v>3</v>
      </c>
      <c r="F154" s="5">
        <v>7656406</v>
      </c>
      <c r="G154" s="2" t="s">
        <v>789</v>
      </c>
    </row>
    <row r="155" spans="1:7" x14ac:dyDescent="0.25">
      <c r="A155" s="34" t="s">
        <v>160</v>
      </c>
      <c r="B155" s="3">
        <v>45686</v>
      </c>
      <c r="C155" s="2" t="s">
        <v>765</v>
      </c>
      <c r="D155" s="2" t="s">
        <v>780</v>
      </c>
      <c r="E155" s="2">
        <v>5</v>
      </c>
      <c r="F155" s="5">
        <v>1916953</v>
      </c>
      <c r="G155" s="2" t="s">
        <v>789</v>
      </c>
    </row>
    <row r="156" spans="1:7" x14ac:dyDescent="0.25">
      <c r="A156" s="34" t="s">
        <v>161</v>
      </c>
      <c r="B156" s="3">
        <v>45693</v>
      </c>
      <c r="C156" s="2" t="s">
        <v>770</v>
      </c>
      <c r="D156" s="2" t="s">
        <v>779</v>
      </c>
      <c r="E156" s="2">
        <v>5</v>
      </c>
      <c r="F156" s="5">
        <v>3194245</v>
      </c>
      <c r="G156" s="2" t="s">
        <v>790</v>
      </c>
    </row>
    <row r="157" spans="1:7" x14ac:dyDescent="0.25">
      <c r="A157" s="34" t="s">
        <v>162</v>
      </c>
      <c r="B157" s="3">
        <v>45670</v>
      </c>
      <c r="C157" s="2" t="s">
        <v>766</v>
      </c>
      <c r="D157" s="2" t="s">
        <v>781</v>
      </c>
      <c r="E157" s="2">
        <v>1</v>
      </c>
      <c r="F157" s="5">
        <v>921280</v>
      </c>
      <c r="G157" s="2" t="s">
        <v>791</v>
      </c>
    </row>
    <row r="158" spans="1:7" x14ac:dyDescent="0.25">
      <c r="A158" s="34" t="s">
        <v>163</v>
      </c>
      <c r="B158" s="3">
        <v>45689</v>
      </c>
      <c r="C158" s="2" t="s">
        <v>772</v>
      </c>
      <c r="D158" s="2" t="s">
        <v>782</v>
      </c>
      <c r="E158" s="2">
        <v>3</v>
      </c>
      <c r="F158" s="5">
        <v>1409245</v>
      </c>
      <c r="G158" s="2" t="s">
        <v>789</v>
      </c>
    </row>
    <row r="159" spans="1:7" x14ac:dyDescent="0.25">
      <c r="A159" s="34" t="s">
        <v>164</v>
      </c>
      <c r="B159" s="3">
        <v>45728</v>
      </c>
      <c r="C159" s="2" t="s">
        <v>763</v>
      </c>
      <c r="D159" s="2" t="s">
        <v>784</v>
      </c>
      <c r="E159" s="2">
        <v>3</v>
      </c>
      <c r="F159" s="5">
        <v>841207</v>
      </c>
      <c r="G159" s="2" t="s">
        <v>789</v>
      </c>
    </row>
    <row r="160" spans="1:7" x14ac:dyDescent="0.25">
      <c r="A160" s="34" t="s">
        <v>165</v>
      </c>
      <c r="B160" s="3">
        <v>45716</v>
      </c>
      <c r="C160" s="2" t="s">
        <v>769</v>
      </c>
      <c r="D160" s="2" t="s">
        <v>781</v>
      </c>
      <c r="E160" s="2">
        <v>5</v>
      </c>
      <c r="F160" s="5">
        <v>1730746</v>
      </c>
      <c r="G160" s="2" t="s">
        <v>788</v>
      </c>
    </row>
    <row r="161" spans="1:7" x14ac:dyDescent="0.25">
      <c r="A161" s="34" t="s">
        <v>166</v>
      </c>
      <c r="B161" s="3">
        <v>45743</v>
      </c>
      <c r="C161" s="2" t="s">
        <v>761</v>
      </c>
      <c r="D161" s="2" t="s">
        <v>782</v>
      </c>
      <c r="E161" s="2">
        <v>4</v>
      </c>
      <c r="F161" s="5">
        <v>3789791</v>
      </c>
      <c r="G161" s="2" t="s">
        <v>788</v>
      </c>
    </row>
    <row r="162" spans="1:7" x14ac:dyDescent="0.25">
      <c r="A162" s="34" t="s">
        <v>167</v>
      </c>
      <c r="B162" s="3">
        <v>45685</v>
      </c>
      <c r="C162" s="2" t="s">
        <v>769</v>
      </c>
      <c r="D162" s="2" t="s">
        <v>779</v>
      </c>
      <c r="E162" s="2">
        <v>1</v>
      </c>
      <c r="F162" s="5">
        <v>1092632</v>
      </c>
      <c r="G162" s="2" t="s">
        <v>789</v>
      </c>
    </row>
    <row r="163" spans="1:7" x14ac:dyDescent="0.25">
      <c r="A163" s="34" t="s">
        <v>168</v>
      </c>
      <c r="B163" s="3">
        <v>45723</v>
      </c>
      <c r="C163" s="2" t="s">
        <v>767</v>
      </c>
      <c r="D163" s="2" t="s">
        <v>779</v>
      </c>
      <c r="E163" s="2">
        <v>5</v>
      </c>
      <c r="F163" s="5">
        <v>1662189</v>
      </c>
      <c r="G163" s="2" t="s">
        <v>790</v>
      </c>
    </row>
    <row r="164" spans="1:7" x14ac:dyDescent="0.25">
      <c r="A164" s="34" t="s">
        <v>169</v>
      </c>
      <c r="B164" s="3">
        <v>45699</v>
      </c>
      <c r="C164" s="2" t="s">
        <v>765</v>
      </c>
      <c r="D164" s="2" t="s">
        <v>784</v>
      </c>
      <c r="E164" s="2">
        <v>2</v>
      </c>
      <c r="F164" s="5">
        <v>6230385</v>
      </c>
      <c r="G164" s="2" t="s">
        <v>789</v>
      </c>
    </row>
    <row r="165" spans="1:7" x14ac:dyDescent="0.25">
      <c r="A165" s="34" t="s">
        <v>170</v>
      </c>
      <c r="B165" s="3">
        <v>45702</v>
      </c>
      <c r="C165" s="2" t="s">
        <v>763</v>
      </c>
      <c r="D165" s="2" t="s">
        <v>784</v>
      </c>
      <c r="E165" s="2">
        <v>2</v>
      </c>
      <c r="F165" s="5">
        <v>9302907</v>
      </c>
      <c r="G165" s="2" t="s">
        <v>787</v>
      </c>
    </row>
    <row r="166" spans="1:7" x14ac:dyDescent="0.25">
      <c r="A166" s="34" t="s">
        <v>171</v>
      </c>
      <c r="B166" s="3">
        <v>45719</v>
      </c>
      <c r="C166" s="2" t="s">
        <v>766</v>
      </c>
      <c r="D166" s="2" t="s">
        <v>779</v>
      </c>
      <c r="E166" s="2">
        <v>1</v>
      </c>
      <c r="F166" s="5">
        <v>2881486</v>
      </c>
      <c r="G166" s="2" t="s">
        <v>791</v>
      </c>
    </row>
    <row r="167" spans="1:7" x14ac:dyDescent="0.25">
      <c r="A167" s="34" t="s">
        <v>172</v>
      </c>
      <c r="B167" s="3">
        <v>45714</v>
      </c>
      <c r="C167" s="2" t="s">
        <v>774</v>
      </c>
      <c r="D167" s="2" t="s">
        <v>782</v>
      </c>
      <c r="E167" s="2">
        <v>4</v>
      </c>
      <c r="F167" s="5">
        <v>7213070</v>
      </c>
      <c r="G167" s="2" t="s">
        <v>790</v>
      </c>
    </row>
    <row r="168" spans="1:7" x14ac:dyDescent="0.25">
      <c r="A168" s="34" t="s">
        <v>173</v>
      </c>
      <c r="B168" s="3">
        <v>45663</v>
      </c>
      <c r="C168" s="2" t="s">
        <v>767</v>
      </c>
      <c r="D168" s="2" t="s">
        <v>785</v>
      </c>
      <c r="E168" s="2">
        <v>5</v>
      </c>
      <c r="F168" s="5">
        <v>8668326</v>
      </c>
      <c r="G168" s="2" t="s">
        <v>787</v>
      </c>
    </row>
    <row r="169" spans="1:7" x14ac:dyDescent="0.25">
      <c r="A169" s="34" t="s">
        <v>174</v>
      </c>
      <c r="B169" s="3">
        <v>45685</v>
      </c>
      <c r="C169" s="2" t="s">
        <v>773</v>
      </c>
      <c r="D169" s="2" t="s">
        <v>786</v>
      </c>
      <c r="E169" s="2">
        <v>3</v>
      </c>
      <c r="F169" s="5">
        <v>5893455</v>
      </c>
      <c r="G169" s="2" t="s">
        <v>790</v>
      </c>
    </row>
    <row r="170" spans="1:7" x14ac:dyDescent="0.25">
      <c r="A170" s="34" t="s">
        <v>175</v>
      </c>
      <c r="B170" s="3">
        <v>45685</v>
      </c>
      <c r="C170" s="2" t="s">
        <v>758</v>
      </c>
      <c r="D170" s="2" t="s">
        <v>783</v>
      </c>
      <c r="E170" s="2">
        <v>1</v>
      </c>
      <c r="F170" s="5">
        <v>625438</v>
      </c>
      <c r="G170" s="2" t="s">
        <v>787</v>
      </c>
    </row>
    <row r="171" spans="1:7" x14ac:dyDescent="0.25">
      <c r="A171" s="34" t="s">
        <v>176</v>
      </c>
      <c r="B171" s="3">
        <v>45701</v>
      </c>
      <c r="C171" s="2" t="s">
        <v>760</v>
      </c>
      <c r="D171" s="2" t="s">
        <v>781</v>
      </c>
      <c r="E171" s="2">
        <v>4</v>
      </c>
      <c r="F171" s="5">
        <v>4270183</v>
      </c>
      <c r="G171" s="2" t="s">
        <v>791</v>
      </c>
    </row>
    <row r="172" spans="1:7" x14ac:dyDescent="0.25">
      <c r="A172" s="34" t="s">
        <v>177</v>
      </c>
      <c r="B172" s="3">
        <v>45741</v>
      </c>
      <c r="C172" s="2" t="s">
        <v>769</v>
      </c>
      <c r="D172" s="2" t="s">
        <v>777</v>
      </c>
      <c r="E172" s="2">
        <v>3</v>
      </c>
      <c r="F172" s="5">
        <v>7585904</v>
      </c>
      <c r="G172" s="2" t="s">
        <v>791</v>
      </c>
    </row>
    <row r="173" spans="1:7" x14ac:dyDescent="0.25">
      <c r="A173" s="34" t="s">
        <v>178</v>
      </c>
      <c r="B173" s="3">
        <v>45687</v>
      </c>
      <c r="C173" s="2" t="s">
        <v>772</v>
      </c>
      <c r="D173" s="2" t="s">
        <v>781</v>
      </c>
      <c r="E173" s="2">
        <v>2</v>
      </c>
      <c r="F173" s="5">
        <v>7199744</v>
      </c>
      <c r="G173" s="2" t="s">
        <v>788</v>
      </c>
    </row>
    <row r="174" spans="1:7" x14ac:dyDescent="0.25">
      <c r="A174" s="34" t="s">
        <v>179</v>
      </c>
      <c r="B174" s="3">
        <v>45719</v>
      </c>
      <c r="C174" s="2" t="s">
        <v>767</v>
      </c>
      <c r="D174" s="2" t="s">
        <v>777</v>
      </c>
      <c r="E174" s="2">
        <v>2</v>
      </c>
      <c r="F174" s="5">
        <v>9524327</v>
      </c>
      <c r="G174" s="2" t="s">
        <v>787</v>
      </c>
    </row>
    <row r="175" spans="1:7" x14ac:dyDescent="0.25">
      <c r="A175" s="34" t="s">
        <v>180</v>
      </c>
      <c r="B175" s="3">
        <v>45732</v>
      </c>
      <c r="C175" s="2" t="s">
        <v>770</v>
      </c>
      <c r="D175" s="2" t="s">
        <v>782</v>
      </c>
      <c r="E175" s="2">
        <v>3</v>
      </c>
      <c r="F175" s="5">
        <v>3301445</v>
      </c>
      <c r="G175" s="2" t="s">
        <v>788</v>
      </c>
    </row>
    <row r="176" spans="1:7" x14ac:dyDescent="0.25">
      <c r="A176" s="34" t="s">
        <v>181</v>
      </c>
      <c r="B176" s="3">
        <v>45746</v>
      </c>
      <c r="C176" s="2" t="s">
        <v>759</v>
      </c>
      <c r="D176" s="2" t="s">
        <v>777</v>
      </c>
      <c r="E176" s="2">
        <v>1</v>
      </c>
      <c r="F176" s="5">
        <v>9696866</v>
      </c>
      <c r="G176" s="2" t="s">
        <v>787</v>
      </c>
    </row>
    <row r="177" spans="1:7" x14ac:dyDescent="0.25">
      <c r="A177" s="34" t="s">
        <v>182</v>
      </c>
      <c r="B177" s="3">
        <v>45719</v>
      </c>
      <c r="C177" s="2" t="s">
        <v>770</v>
      </c>
      <c r="D177" s="2" t="s">
        <v>784</v>
      </c>
      <c r="E177" s="2">
        <v>2</v>
      </c>
      <c r="F177" s="5">
        <v>7339789</v>
      </c>
      <c r="G177" s="2" t="s">
        <v>788</v>
      </c>
    </row>
    <row r="178" spans="1:7" x14ac:dyDescent="0.25">
      <c r="A178" s="34" t="s">
        <v>183</v>
      </c>
      <c r="B178" s="3">
        <v>45658</v>
      </c>
      <c r="C178" s="2" t="s">
        <v>761</v>
      </c>
      <c r="D178" s="2" t="s">
        <v>786</v>
      </c>
      <c r="E178" s="2">
        <v>5</v>
      </c>
      <c r="F178" s="5">
        <v>9070556</v>
      </c>
      <c r="G178" s="2" t="s">
        <v>791</v>
      </c>
    </row>
    <row r="179" spans="1:7" x14ac:dyDescent="0.25">
      <c r="A179" s="34" t="s">
        <v>184</v>
      </c>
      <c r="B179" s="3">
        <v>45684</v>
      </c>
      <c r="C179" s="2" t="s">
        <v>758</v>
      </c>
      <c r="D179" s="2" t="s">
        <v>786</v>
      </c>
      <c r="E179" s="2">
        <v>3</v>
      </c>
      <c r="F179" s="5">
        <v>3082814</v>
      </c>
      <c r="G179" s="2" t="s">
        <v>790</v>
      </c>
    </row>
    <row r="180" spans="1:7" x14ac:dyDescent="0.25">
      <c r="A180" s="34" t="s">
        <v>185</v>
      </c>
      <c r="B180" s="3">
        <v>45719</v>
      </c>
      <c r="C180" s="2" t="s">
        <v>763</v>
      </c>
      <c r="D180" s="2" t="s">
        <v>784</v>
      </c>
      <c r="E180" s="2">
        <v>3</v>
      </c>
      <c r="F180" s="5">
        <v>4269457</v>
      </c>
      <c r="G180" s="2" t="s">
        <v>788</v>
      </c>
    </row>
    <row r="181" spans="1:7" x14ac:dyDescent="0.25">
      <c r="A181" s="34" t="s">
        <v>186</v>
      </c>
      <c r="B181" s="3">
        <v>45734</v>
      </c>
      <c r="C181" s="2" t="s">
        <v>759</v>
      </c>
      <c r="D181" s="2" t="s">
        <v>780</v>
      </c>
      <c r="E181" s="2">
        <v>2</v>
      </c>
      <c r="F181" s="5">
        <v>1706751</v>
      </c>
      <c r="G181" s="2" t="s">
        <v>787</v>
      </c>
    </row>
    <row r="182" spans="1:7" x14ac:dyDescent="0.25">
      <c r="A182" s="34" t="s">
        <v>187</v>
      </c>
      <c r="B182" s="3">
        <v>45660</v>
      </c>
      <c r="C182" s="2" t="s">
        <v>764</v>
      </c>
      <c r="D182" s="2" t="s">
        <v>782</v>
      </c>
      <c r="E182" s="2">
        <v>1</v>
      </c>
      <c r="F182" s="5">
        <v>1453692</v>
      </c>
      <c r="G182" s="2" t="s">
        <v>787</v>
      </c>
    </row>
    <row r="183" spans="1:7" x14ac:dyDescent="0.25">
      <c r="A183" s="34" t="s">
        <v>188</v>
      </c>
      <c r="B183" s="3">
        <v>45727</v>
      </c>
      <c r="C183" s="2" t="s">
        <v>769</v>
      </c>
      <c r="D183" s="2" t="s">
        <v>780</v>
      </c>
      <c r="E183" s="2">
        <v>5</v>
      </c>
      <c r="F183" s="5">
        <v>717770</v>
      </c>
      <c r="G183" s="2" t="s">
        <v>791</v>
      </c>
    </row>
    <row r="184" spans="1:7" x14ac:dyDescent="0.25">
      <c r="A184" s="34" t="s">
        <v>189</v>
      </c>
      <c r="B184" s="3">
        <v>45729</v>
      </c>
      <c r="C184" s="2" t="s">
        <v>760</v>
      </c>
      <c r="D184" s="2" t="s">
        <v>780</v>
      </c>
      <c r="E184" s="2">
        <v>1</v>
      </c>
      <c r="F184" s="5">
        <v>4599906</v>
      </c>
      <c r="G184" s="2" t="s">
        <v>787</v>
      </c>
    </row>
    <row r="185" spans="1:7" x14ac:dyDescent="0.25">
      <c r="A185" s="34" t="s">
        <v>190</v>
      </c>
      <c r="B185" s="3">
        <v>45684</v>
      </c>
      <c r="C185" s="2" t="s">
        <v>766</v>
      </c>
      <c r="D185" s="2" t="s">
        <v>781</v>
      </c>
      <c r="E185" s="2">
        <v>4</v>
      </c>
      <c r="F185" s="5">
        <v>5336917</v>
      </c>
      <c r="G185" s="2" t="s">
        <v>789</v>
      </c>
    </row>
    <row r="186" spans="1:7" x14ac:dyDescent="0.25">
      <c r="A186" s="34" t="s">
        <v>191</v>
      </c>
      <c r="B186" s="3">
        <v>45666</v>
      </c>
      <c r="C186" s="2" t="s">
        <v>772</v>
      </c>
      <c r="D186" s="2" t="s">
        <v>779</v>
      </c>
      <c r="E186" s="2">
        <v>4</v>
      </c>
      <c r="F186" s="5">
        <v>7469129</v>
      </c>
      <c r="G186" s="2" t="s">
        <v>790</v>
      </c>
    </row>
    <row r="187" spans="1:7" x14ac:dyDescent="0.25">
      <c r="A187" s="34" t="s">
        <v>192</v>
      </c>
      <c r="B187" s="3">
        <v>45719</v>
      </c>
      <c r="C187" s="2" t="s">
        <v>773</v>
      </c>
      <c r="D187" s="2" t="s">
        <v>781</v>
      </c>
      <c r="E187" s="2">
        <v>2</v>
      </c>
      <c r="F187" s="5">
        <v>6410184</v>
      </c>
      <c r="G187" s="2" t="s">
        <v>788</v>
      </c>
    </row>
    <row r="188" spans="1:7" x14ac:dyDescent="0.25">
      <c r="A188" s="34" t="s">
        <v>193</v>
      </c>
      <c r="B188" s="3">
        <v>45694</v>
      </c>
      <c r="C188" s="2" t="s">
        <v>766</v>
      </c>
      <c r="D188" s="2" t="s">
        <v>779</v>
      </c>
      <c r="E188" s="2">
        <v>2</v>
      </c>
      <c r="F188" s="5">
        <v>6582199</v>
      </c>
      <c r="G188" s="2" t="s">
        <v>790</v>
      </c>
    </row>
    <row r="189" spans="1:7" x14ac:dyDescent="0.25">
      <c r="A189" s="34" t="s">
        <v>194</v>
      </c>
      <c r="B189" s="3">
        <v>45708</v>
      </c>
      <c r="C189" s="2" t="s">
        <v>775</v>
      </c>
      <c r="D189" s="2" t="s">
        <v>783</v>
      </c>
      <c r="E189" s="2">
        <v>2</v>
      </c>
      <c r="F189" s="5">
        <v>5801533</v>
      </c>
      <c r="G189" s="2" t="s">
        <v>791</v>
      </c>
    </row>
    <row r="190" spans="1:7" x14ac:dyDescent="0.25">
      <c r="A190" s="34" t="s">
        <v>195</v>
      </c>
      <c r="B190" s="3">
        <v>45701</v>
      </c>
      <c r="C190" s="2" t="s">
        <v>759</v>
      </c>
      <c r="D190" s="2" t="s">
        <v>777</v>
      </c>
      <c r="E190" s="2">
        <v>4</v>
      </c>
      <c r="F190" s="5">
        <v>2290008</v>
      </c>
      <c r="G190" s="2" t="s">
        <v>788</v>
      </c>
    </row>
    <row r="191" spans="1:7" x14ac:dyDescent="0.25">
      <c r="A191" s="34" t="s">
        <v>196</v>
      </c>
      <c r="B191" s="3">
        <v>45681</v>
      </c>
      <c r="C191" s="2" t="s">
        <v>769</v>
      </c>
      <c r="D191" s="2" t="s">
        <v>779</v>
      </c>
      <c r="E191" s="2">
        <v>1</v>
      </c>
      <c r="F191" s="5">
        <v>2326525</v>
      </c>
      <c r="G191" s="2" t="s">
        <v>788</v>
      </c>
    </row>
    <row r="192" spans="1:7" x14ac:dyDescent="0.25">
      <c r="A192" s="34" t="s">
        <v>197</v>
      </c>
      <c r="B192" s="3">
        <v>45736</v>
      </c>
      <c r="C192" s="2" t="s">
        <v>757</v>
      </c>
      <c r="D192" s="2" t="s">
        <v>784</v>
      </c>
      <c r="E192" s="2">
        <v>1</v>
      </c>
      <c r="F192" s="5">
        <v>5013070</v>
      </c>
      <c r="G192" s="2" t="s">
        <v>789</v>
      </c>
    </row>
    <row r="193" spans="1:7" x14ac:dyDescent="0.25">
      <c r="A193" s="34" t="s">
        <v>198</v>
      </c>
      <c r="B193" s="3">
        <v>45716</v>
      </c>
      <c r="C193" s="2" t="s">
        <v>771</v>
      </c>
      <c r="D193" s="2" t="s">
        <v>781</v>
      </c>
      <c r="E193" s="2">
        <v>2</v>
      </c>
      <c r="F193" s="5">
        <v>7917874</v>
      </c>
      <c r="G193" s="2" t="s">
        <v>791</v>
      </c>
    </row>
    <row r="194" spans="1:7" x14ac:dyDescent="0.25">
      <c r="A194" s="34" t="s">
        <v>199</v>
      </c>
      <c r="B194" s="3">
        <v>45689</v>
      </c>
      <c r="C194" s="2" t="s">
        <v>760</v>
      </c>
      <c r="D194" s="2" t="s">
        <v>782</v>
      </c>
      <c r="E194" s="2">
        <v>5</v>
      </c>
      <c r="F194" s="5">
        <v>6651537</v>
      </c>
      <c r="G194" s="2" t="s">
        <v>787</v>
      </c>
    </row>
    <row r="195" spans="1:7" x14ac:dyDescent="0.25">
      <c r="A195" s="34" t="s">
        <v>200</v>
      </c>
      <c r="B195" s="3">
        <v>45745</v>
      </c>
      <c r="C195" s="2" t="s">
        <v>771</v>
      </c>
      <c r="D195" s="2" t="s">
        <v>777</v>
      </c>
      <c r="E195" s="2">
        <v>1</v>
      </c>
      <c r="F195" s="5">
        <v>4966951</v>
      </c>
      <c r="G195" s="2" t="s">
        <v>789</v>
      </c>
    </row>
    <row r="196" spans="1:7" x14ac:dyDescent="0.25">
      <c r="A196" s="34" t="s">
        <v>201</v>
      </c>
      <c r="B196" s="3">
        <v>45709</v>
      </c>
      <c r="C196" s="2" t="s">
        <v>758</v>
      </c>
      <c r="D196" s="2" t="s">
        <v>783</v>
      </c>
      <c r="E196" s="2">
        <v>4</v>
      </c>
      <c r="F196" s="5">
        <v>1978768</v>
      </c>
      <c r="G196" s="2" t="s">
        <v>789</v>
      </c>
    </row>
    <row r="197" spans="1:7" x14ac:dyDescent="0.25">
      <c r="A197" s="34" t="s">
        <v>202</v>
      </c>
      <c r="B197" s="3">
        <v>45719</v>
      </c>
      <c r="C197" s="2" t="s">
        <v>765</v>
      </c>
      <c r="D197" s="2" t="s">
        <v>779</v>
      </c>
      <c r="E197" s="2">
        <v>3</v>
      </c>
      <c r="F197" s="5">
        <v>7589478</v>
      </c>
      <c r="G197" s="2" t="s">
        <v>790</v>
      </c>
    </row>
    <row r="198" spans="1:7" x14ac:dyDescent="0.25">
      <c r="A198" s="34" t="s">
        <v>203</v>
      </c>
      <c r="B198" s="3">
        <v>45715</v>
      </c>
      <c r="C198" s="2" t="s">
        <v>773</v>
      </c>
      <c r="D198" s="2" t="s">
        <v>783</v>
      </c>
      <c r="E198" s="2">
        <v>3</v>
      </c>
      <c r="F198" s="5">
        <v>5624674</v>
      </c>
      <c r="G198" s="2" t="s">
        <v>790</v>
      </c>
    </row>
    <row r="199" spans="1:7" x14ac:dyDescent="0.25">
      <c r="A199" s="34" t="s">
        <v>204</v>
      </c>
      <c r="B199" s="3">
        <v>45709</v>
      </c>
      <c r="C199" s="2" t="s">
        <v>774</v>
      </c>
      <c r="D199" s="2" t="s">
        <v>782</v>
      </c>
      <c r="E199" s="2">
        <v>3</v>
      </c>
      <c r="F199" s="5">
        <v>8826435</v>
      </c>
      <c r="G199" s="2" t="s">
        <v>790</v>
      </c>
    </row>
    <row r="200" spans="1:7" x14ac:dyDescent="0.25">
      <c r="A200" s="34" t="s">
        <v>205</v>
      </c>
      <c r="B200" s="3">
        <v>45669</v>
      </c>
      <c r="C200" s="2" t="s">
        <v>765</v>
      </c>
      <c r="D200" s="2" t="s">
        <v>780</v>
      </c>
      <c r="E200" s="2">
        <v>5</v>
      </c>
      <c r="F200" s="5">
        <v>9576760</v>
      </c>
      <c r="G200" s="2" t="s">
        <v>789</v>
      </c>
    </row>
    <row r="201" spans="1:7" x14ac:dyDescent="0.25">
      <c r="A201" s="34" t="s">
        <v>206</v>
      </c>
      <c r="B201" s="3">
        <v>45696</v>
      </c>
      <c r="C201" s="2" t="s">
        <v>770</v>
      </c>
      <c r="D201" s="2" t="s">
        <v>786</v>
      </c>
      <c r="E201" s="2">
        <v>2</v>
      </c>
      <c r="F201" s="5">
        <v>902980</v>
      </c>
      <c r="G201" s="2" t="s">
        <v>787</v>
      </c>
    </row>
    <row r="202" spans="1:7" x14ac:dyDescent="0.25">
      <c r="A202" s="34" t="s">
        <v>207</v>
      </c>
      <c r="B202" s="3">
        <v>45659</v>
      </c>
      <c r="C202" s="2" t="s">
        <v>759</v>
      </c>
      <c r="D202" s="2" t="s">
        <v>782</v>
      </c>
      <c r="E202" s="2">
        <v>4</v>
      </c>
      <c r="F202" s="5">
        <v>9926944</v>
      </c>
      <c r="G202" s="2" t="s">
        <v>788</v>
      </c>
    </row>
    <row r="203" spans="1:7" x14ac:dyDescent="0.25">
      <c r="A203" s="34" t="s">
        <v>208</v>
      </c>
      <c r="B203" s="3">
        <v>45660</v>
      </c>
      <c r="C203" s="2" t="s">
        <v>760</v>
      </c>
      <c r="D203" s="2" t="s">
        <v>778</v>
      </c>
      <c r="E203" s="2">
        <v>5</v>
      </c>
      <c r="F203" s="5">
        <v>8057260</v>
      </c>
      <c r="G203" s="2" t="s">
        <v>790</v>
      </c>
    </row>
    <row r="204" spans="1:7" x14ac:dyDescent="0.25">
      <c r="A204" s="34" t="s">
        <v>209</v>
      </c>
      <c r="B204" s="3">
        <v>45713</v>
      </c>
      <c r="C204" s="2" t="s">
        <v>776</v>
      </c>
      <c r="D204" s="2" t="s">
        <v>782</v>
      </c>
      <c r="E204" s="2">
        <v>4</v>
      </c>
      <c r="F204" s="5">
        <v>7432667</v>
      </c>
      <c r="G204" s="2" t="s">
        <v>787</v>
      </c>
    </row>
    <row r="205" spans="1:7" x14ac:dyDescent="0.25">
      <c r="A205" s="34" t="s">
        <v>210</v>
      </c>
      <c r="B205" s="3">
        <v>45738</v>
      </c>
      <c r="C205" s="2" t="s">
        <v>761</v>
      </c>
      <c r="D205" s="2" t="s">
        <v>783</v>
      </c>
      <c r="E205" s="2">
        <v>4</v>
      </c>
      <c r="F205" s="5">
        <v>3031528</v>
      </c>
      <c r="G205" s="2" t="s">
        <v>791</v>
      </c>
    </row>
    <row r="206" spans="1:7" x14ac:dyDescent="0.25">
      <c r="A206" s="34" t="s">
        <v>211</v>
      </c>
      <c r="B206" s="3">
        <v>45716</v>
      </c>
      <c r="C206" s="2" t="s">
        <v>776</v>
      </c>
      <c r="D206" s="2" t="s">
        <v>784</v>
      </c>
      <c r="E206" s="2">
        <v>2</v>
      </c>
      <c r="F206" s="5">
        <v>2608542</v>
      </c>
      <c r="G206" s="2" t="s">
        <v>790</v>
      </c>
    </row>
    <row r="207" spans="1:7" x14ac:dyDescent="0.25">
      <c r="A207" s="34" t="s">
        <v>212</v>
      </c>
      <c r="B207" s="3">
        <v>45659</v>
      </c>
      <c r="C207" s="2" t="s">
        <v>766</v>
      </c>
      <c r="D207" s="2" t="s">
        <v>781</v>
      </c>
      <c r="E207" s="2">
        <v>3</v>
      </c>
      <c r="F207" s="5">
        <v>7422496</v>
      </c>
      <c r="G207" s="2" t="s">
        <v>788</v>
      </c>
    </row>
    <row r="208" spans="1:7" x14ac:dyDescent="0.25">
      <c r="A208" s="34" t="s">
        <v>213</v>
      </c>
      <c r="B208" s="3">
        <v>45659</v>
      </c>
      <c r="C208" s="2" t="s">
        <v>763</v>
      </c>
      <c r="D208" s="2" t="s">
        <v>784</v>
      </c>
      <c r="E208" s="2">
        <v>2</v>
      </c>
      <c r="F208" s="5">
        <v>9826243</v>
      </c>
      <c r="G208" s="2" t="s">
        <v>791</v>
      </c>
    </row>
    <row r="209" spans="1:7" x14ac:dyDescent="0.25">
      <c r="A209" s="34" t="s">
        <v>214</v>
      </c>
      <c r="B209" s="3">
        <v>45711</v>
      </c>
      <c r="C209" s="2" t="s">
        <v>769</v>
      </c>
      <c r="D209" s="2" t="s">
        <v>783</v>
      </c>
      <c r="E209" s="2">
        <v>5</v>
      </c>
      <c r="F209" s="5">
        <v>4002626</v>
      </c>
      <c r="G209" s="2" t="s">
        <v>791</v>
      </c>
    </row>
    <row r="210" spans="1:7" x14ac:dyDescent="0.25">
      <c r="A210" s="34" t="s">
        <v>215</v>
      </c>
      <c r="B210" s="3">
        <v>45744</v>
      </c>
      <c r="C210" s="2" t="s">
        <v>775</v>
      </c>
      <c r="D210" s="2" t="s">
        <v>781</v>
      </c>
      <c r="E210" s="2">
        <v>5</v>
      </c>
      <c r="F210" s="5">
        <v>1886689</v>
      </c>
      <c r="G210" s="2" t="s">
        <v>788</v>
      </c>
    </row>
    <row r="211" spans="1:7" x14ac:dyDescent="0.25">
      <c r="A211" s="34" t="s">
        <v>216</v>
      </c>
      <c r="B211" s="3">
        <v>45658</v>
      </c>
      <c r="C211" s="2" t="s">
        <v>761</v>
      </c>
      <c r="D211" s="2" t="s">
        <v>778</v>
      </c>
      <c r="E211" s="2">
        <v>5</v>
      </c>
      <c r="F211" s="5">
        <v>3346230</v>
      </c>
      <c r="G211" s="2" t="s">
        <v>790</v>
      </c>
    </row>
    <row r="212" spans="1:7" x14ac:dyDescent="0.25">
      <c r="A212" s="34" t="s">
        <v>217</v>
      </c>
      <c r="B212" s="3">
        <v>45676</v>
      </c>
      <c r="C212" s="2" t="s">
        <v>760</v>
      </c>
      <c r="D212" s="2" t="s">
        <v>786</v>
      </c>
      <c r="E212" s="2">
        <v>2</v>
      </c>
      <c r="F212" s="5">
        <v>2618433</v>
      </c>
      <c r="G212" s="2" t="s">
        <v>789</v>
      </c>
    </row>
    <row r="213" spans="1:7" x14ac:dyDescent="0.25">
      <c r="A213" s="34" t="s">
        <v>218</v>
      </c>
      <c r="B213" s="3">
        <v>45659</v>
      </c>
      <c r="C213" s="2" t="s">
        <v>758</v>
      </c>
      <c r="D213" s="2" t="s">
        <v>777</v>
      </c>
      <c r="E213" s="2">
        <v>4</v>
      </c>
      <c r="F213" s="5">
        <v>6053535</v>
      </c>
      <c r="G213" s="2" t="s">
        <v>788</v>
      </c>
    </row>
    <row r="214" spans="1:7" x14ac:dyDescent="0.25">
      <c r="A214" s="34" t="s">
        <v>219</v>
      </c>
      <c r="B214" s="3">
        <v>45710</v>
      </c>
      <c r="C214" s="2" t="s">
        <v>757</v>
      </c>
      <c r="D214" s="2" t="s">
        <v>783</v>
      </c>
      <c r="E214" s="2">
        <v>4</v>
      </c>
      <c r="F214" s="5">
        <v>4178621</v>
      </c>
      <c r="G214" s="2" t="s">
        <v>788</v>
      </c>
    </row>
    <row r="215" spans="1:7" x14ac:dyDescent="0.25">
      <c r="A215" s="34" t="s">
        <v>220</v>
      </c>
      <c r="B215" s="3">
        <v>45701</v>
      </c>
      <c r="C215" s="2" t="s">
        <v>764</v>
      </c>
      <c r="D215" s="2" t="s">
        <v>779</v>
      </c>
      <c r="E215" s="2">
        <v>1</v>
      </c>
      <c r="F215" s="5">
        <v>5056766</v>
      </c>
      <c r="G215" s="2" t="s">
        <v>788</v>
      </c>
    </row>
    <row r="216" spans="1:7" x14ac:dyDescent="0.25">
      <c r="A216" s="34" t="s">
        <v>221</v>
      </c>
      <c r="B216" s="3">
        <v>45747</v>
      </c>
      <c r="C216" s="2" t="s">
        <v>766</v>
      </c>
      <c r="D216" s="2" t="s">
        <v>783</v>
      </c>
      <c r="E216" s="2">
        <v>5</v>
      </c>
      <c r="F216" s="5">
        <v>6727018</v>
      </c>
      <c r="G216" s="2" t="s">
        <v>791</v>
      </c>
    </row>
    <row r="217" spans="1:7" x14ac:dyDescent="0.25">
      <c r="A217" s="34" t="s">
        <v>222</v>
      </c>
      <c r="B217" s="3">
        <v>45689</v>
      </c>
      <c r="C217" s="2" t="s">
        <v>776</v>
      </c>
      <c r="D217" s="2" t="s">
        <v>783</v>
      </c>
      <c r="E217" s="2">
        <v>4</v>
      </c>
      <c r="F217" s="5">
        <v>5500546</v>
      </c>
      <c r="G217" s="2" t="s">
        <v>787</v>
      </c>
    </row>
    <row r="218" spans="1:7" x14ac:dyDescent="0.25">
      <c r="A218" s="34" t="s">
        <v>223</v>
      </c>
      <c r="B218" s="3">
        <v>45727</v>
      </c>
      <c r="C218" s="2" t="s">
        <v>765</v>
      </c>
      <c r="D218" s="2" t="s">
        <v>781</v>
      </c>
      <c r="E218" s="2">
        <v>1</v>
      </c>
      <c r="F218" s="5">
        <v>7471138</v>
      </c>
      <c r="G218" s="2" t="s">
        <v>789</v>
      </c>
    </row>
    <row r="219" spans="1:7" x14ac:dyDescent="0.25">
      <c r="A219" s="34" t="s">
        <v>224</v>
      </c>
      <c r="B219" s="3">
        <v>45689</v>
      </c>
      <c r="C219" s="2" t="s">
        <v>758</v>
      </c>
      <c r="D219" s="2" t="s">
        <v>785</v>
      </c>
      <c r="E219" s="2">
        <v>4</v>
      </c>
      <c r="F219" s="5">
        <v>9107009</v>
      </c>
      <c r="G219" s="2" t="s">
        <v>790</v>
      </c>
    </row>
    <row r="220" spans="1:7" x14ac:dyDescent="0.25">
      <c r="A220" s="34" t="s">
        <v>225</v>
      </c>
      <c r="B220" s="3">
        <v>45725</v>
      </c>
      <c r="C220" s="2" t="s">
        <v>775</v>
      </c>
      <c r="D220" s="2" t="s">
        <v>782</v>
      </c>
      <c r="E220" s="2">
        <v>5</v>
      </c>
      <c r="F220" s="5">
        <v>9873740</v>
      </c>
      <c r="G220" s="2" t="s">
        <v>790</v>
      </c>
    </row>
    <row r="221" spans="1:7" x14ac:dyDescent="0.25">
      <c r="A221" s="34" t="s">
        <v>226</v>
      </c>
      <c r="B221" s="3">
        <v>45712</v>
      </c>
      <c r="C221" s="2" t="s">
        <v>775</v>
      </c>
      <c r="D221" s="2" t="s">
        <v>785</v>
      </c>
      <c r="E221" s="2">
        <v>3</v>
      </c>
      <c r="F221" s="5">
        <v>9047900</v>
      </c>
      <c r="G221" s="2" t="s">
        <v>787</v>
      </c>
    </row>
    <row r="222" spans="1:7" x14ac:dyDescent="0.25">
      <c r="A222" s="34" t="s">
        <v>227</v>
      </c>
      <c r="B222" s="3">
        <v>45732</v>
      </c>
      <c r="C222" s="2" t="s">
        <v>759</v>
      </c>
      <c r="D222" s="2" t="s">
        <v>778</v>
      </c>
      <c r="E222" s="2">
        <v>5</v>
      </c>
      <c r="F222" s="5">
        <v>8045189</v>
      </c>
      <c r="G222" s="2" t="s">
        <v>788</v>
      </c>
    </row>
    <row r="223" spans="1:7" x14ac:dyDescent="0.25">
      <c r="A223" s="34" t="s">
        <v>228</v>
      </c>
      <c r="B223" s="3">
        <v>45713</v>
      </c>
      <c r="C223" s="2" t="s">
        <v>774</v>
      </c>
      <c r="D223" s="2" t="s">
        <v>779</v>
      </c>
      <c r="E223" s="2">
        <v>2</v>
      </c>
      <c r="F223" s="5">
        <v>9352545</v>
      </c>
      <c r="G223" s="2" t="s">
        <v>789</v>
      </c>
    </row>
    <row r="224" spans="1:7" x14ac:dyDescent="0.25">
      <c r="A224" s="34" t="s">
        <v>229</v>
      </c>
      <c r="B224" s="3">
        <v>45674</v>
      </c>
      <c r="C224" s="2" t="s">
        <v>774</v>
      </c>
      <c r="D224" s="2" t="s">
        <v>786</v>
      </c>
      <c r="E224" s="2">
        <v>4</v>
      </c>
      <c r="F224" s="5">
        <v>3181206</v>
      </c>
      <c r="G224" s="2" t="s">
        <v>790</v>
      </c>
    </row>
    <row r="225" spans="1:7" x14ac:dyDescent="0.25">
      <c r="A225" s="34" t="s">
        <v>230</v>
      </c>
      <c r="B225" s="3">
        <v>45695</v>
      </c>
      <c r="C225" s="2" t="s">
        <v>766</v>
      </c>
      <c r="D225" s="2" t="s">
        <v>780</v>
      </c>
      <c r="E225" s="2">
        <v>4</v>
      </c>
      <c r="F225" s="5">
        <v>7143433</v>
      </c>
      <c r="G225" s="2" t="s">
        <v>790</v>
      </c>
    </row>
    <row r="226" spans="1:7" x14ac:dyDescent="0.25">
      <c r="A226" s="34" t="s">
        <v>231</v>
      </c>
      <c r="B226" s="3">
        <v>45681</v>
      </c>
      <c r="C226" s="2" t="s">
        <v>776</v>
      </c>
      <c r="D226" s="2" t="s">
        <v>778</v>
      </c>
      <c r="E226" s="2">
        <v>2</v>
      </c>
      <c r="F226" s="5">
        <v>687771</v>
      </c>
      <c r="G226" s="2" t="s">
        <v>788</v>
      </c>
    </row>
    <row r="227" spans="1:7" x14ac:dyDescent="0.25">
      <c r="A227" s="34" t="s">
        <v>232</v>
      </c>
      <c r="B227" s="3">
        <v>45726</v>
      </c>
      <c r="C227" s="2" t="s">
        <v>760</v>
      </c>
      <c r="D227" s="2" t="s">
        <v>780</v>
      </c>
      <c r="E227" s="2">
        <v>2</v>
      </c>
      <c r="F227" s="5">
        <v>737199</v>
      </c>
      <c r="G227" s="2" t="s">
        <v>787</v>
      </c>
    </row>
    <row r="228" spans="1:7" x14ac:dyDescent="0.25">
      <c r="A228" s="34" t="s">
        <v>233</v>
      </c>
      <c r="B228" s="3">
        <v>45727</v>
      </c>
      <c r="C228" s="2" t="s">
        <v>764</v>
      </c>
      <c r="D228" s="2" t="s">
        <v>780</v>
      </c>
      <c r="E228" s="2">
        <v>3</v>
      </c>
      <c r="F228" s="5">
        <v>7790213</v>
      </c>
      <c r="G228" s="2" t="s">
        <v>789</v>
      </c>
    </row>
    <row r="229" spans="1:7" x14ac:dyDescent="0.25">
      <c r="A229" s="34" t="s">
        <v>234</v>
      </c>
      <c r="B229" s="3">
        <v>45743</v>
      </c>
      <c r="C229" s="2" t="s">
        <v>775</v>
      </c>
      <c r="D229" s="2" t="s">
        <v>786</v>
      </c>
      <c r="E229" s="2">
        <v>4</v>
      </c>
      <c r="F229" s="5">
        <v>3357281</v>
      </c>
      <c r="G229" s="2" t="s">
        <v>787</v>
      </c>
    </row>
    <row r="230" spans="1:7" x14ac:dyDescent="0.25">
      <c r="A230" s="34" t="s">
        <v>235</v>
      </c>
      <c r="B230" s="3">
        <v>45668</v>
      </c>
      <c r="C230" s="2" t="s">
        <v>760</v>
      </c>
      <c r="D230" s="2" t="s">
        <v>784</v>
      </c>
      <c r="E230" s="2">
        <v>4</v>
      </c>
      <c r="F230" s="5">
        <v>2774316</v>
      </c>
      <c r="G230" s="2" t="s">
        <v>787</v>
      </c>
    </row>
    <row r="231" spans="1:7" x14ac:dyDescent="0.25">
      <c r="A231" s="34" t="s">
        <v>236</v>
      </c>
      <c r="B231" s="3">
        <v>45673</v>
      </c>
      <c r="C231" s="2" t="s">
        <v>760</v>
      </c>
      <c r="D231" s="2" t="s">
        <v>785</v>
      </c>
      <c r="E231" s="2">
        <v>3</v>
      </c>
      <c r="F231" s="5">
        <v>1251518</v>
      </c>
      <c r="G231" s="2" t="s">
        <v>789</v>
      </c>
    </row>
    <row r="232" spans="1:7" x14ac:dyDescent="0.25">
      <c r="A232" s="34" t="s">
        <v>237</v>
      </c>
      <c r="B232" s="3">
        <v>45730</v>
      </c>
      <c r="C232" s="2" t="s">
        <v>767</v>
      </c>
      <c r="D232" s="2" t="s">
        <v>783</v>
      </c>
      <c r="E232" s="2">
        <v>1</v>
      </c>
      <c r="F232" s="5">
        <v>8727323</v>
      </c>
      <c r="G232" s="2" t="s">
        <v>789</v>
      </c>
    </row>
    <row r="233" spans="1:7" x14ac:dyDescent="0.25">
      <c r="A233" s="34" t="s">
        <v>238</v>
      </c>
      <c r="B233" s="3">
        <v>45716</v>
      </c>
      <c r="C233" s="2" t="s">
        <v>764</v>
      </c>
      <c r="D233" s="2" t="s">
        <v>777</v>
      </c>
      <c r="E233" s="2">
        <v>3</v>
      </c>
      <c r="F233" s="5">
        <v>1013313</v>
      </c>
      <c r="G233" s="2" t="s">
        <v>790</v>
      </c>
    </row>
    <row r="234" spans="1:7" x14ac:dyDescent="0.25">
      <c r="A234" s="34" t="s">
        <v>239</v>
      </c>
      <c r="B234" s="3">
        <v>45727</v>
      </c>
      <c r="C234" s="2" t="s">
        <v>772</v>
      </c>
      <c r="D234" s="2" t="s">
        <v>780</v>
      </c>
      <c r="E234" s="2">
        <v>5</v>
      </c>
      <c r="F234" s="5">
        <v>2832214</v>
      </c>
      <c r="G234" s="2" t="s">
        <v>790</v>
      </c>
    </row>
    <row r="235" spans="1:7" x14ac:dyDescent="0.25">
      <c r="A235" s="34" t="s">
        <v>240</v>
      </c>
      <c r="B235" s="3">
        <v>45737</v>
      </c>
      <c r="C235" s="2" t="s">
        <v>773</v>
      </c>
      <c r="D235" s="2" t="s">
        <v>779</v>
      </c>
      <c r="E235" s="2">
        <v>4</v>
      </c>
      <c r="F235" s="5">
        <v>5581820</v>
      </c>
      <c r="G235" s="2" t="s">
        <v>789</v>
      </c>
    </row>
    <row r="236" spans="1:7" x14ac:dyDescent="0.25">
      <c r="A236" s="34" t="s">
        <v>241</v>
      </c>
      <c r="B236" s="3">
        <v>45660</v>
      </c>
      <c r="C236" s="2" t="s">
        <v>771</v>
      </c>
      <c r="D236" s="2" t="s">
        <v>778</v>
      </c>
      <c r="E236" s="2">
        <v>2</v>
      </c>
      <c r="F236" s="5">
        <v>5766662</v>
      </c>
      <c r="G236" s="2" t="s">
        <v>791</v>
      </c>
    </row>
    <row r="237" spans="1:7" x14ac:dyDescent="0.25">
      <c r="A237" s="34" t="s">
        <v>242</v>
      </c>
      <c r="B237" s="3">
        <v>45677</v>
      </c>
      <c r="C237" s="2" t="s">
        <v>757</v>
      </c>
      <c r="D237" s="2" t="s">
        <v>784</v>
      </c>
      <c r="E237" s="2">
        <v>5</v>
      </c>
      <c r="F237" s="5">
        <v>9542832</v>
      </c>
      <c r="G237" s="2" t="s">
        <v>790</v>
      </c>
    </row>
    <row r="238" spans="1:7" x14ac:dyDescent="0.25">
      <c r="A238" s="34" t="s">
        <v>243</v>
      </c>
      <c r="B238" s="3">
        <v>45716</v>
      </c>
      <c r="C238" s="2" t="s">
        <v>774</v>
      </c>
      <c r="D238" s="2" t="s">
        <v>780</v>
      </c>
      <c r="E238" s="2">
        <v>4</v>
      </c>
      <c r="F238" s="5">
        <v>2750397</v>
      </c>
      <c r="G238" s="2" t="s">
        <v>791</v>
      </c>
    </row>
    <row r="239" spans="1:7" x14ac:dyDescent="0.25">
      <c r="A239" s="34" t="s">
        <v>244</v>
      </c>
      <c r="B239" s="3">
        <v>45693</v>
      </c>
      <c r="C239" s="2" t="s">
        <v>774</v>
      </c>
      <c r="D239" s="2" t="s">
        <v>784</v>
      </c>
      <c r="E239" s="2">
        <v>3</v>
      </c>
      <c r="F239" s="5">
        <v>8791860</v>
      </c>
      <c r="G239" s="2" t="s">
        <v>789</v>
      </c>
    </row>
    <row r="240" spans="1:7" x14ac:dyDescent="0.25">
      <c r="A240" s="34" t="s">
        <v>245</v>
      </c>
      <c r="B240" s="3">
        <v>45676</v>
      </c>
      <c r="C240" s="2" t="s">
        <v>768</v>
      </c>
      <c r="D240" s="2" t="s">
        <v>784</v>
      </c>
      <c r="E240" s="2">
        <v>5</v>
      </c>
      <c r="F240" s="5">
        <v>9343026</v>
      </c>
      <c r="G240" s="2" t="s">
        <v>790</v>
      </c>
    </row>
    <row r="241" spans="1:7" x14ac:dyDescent="0.25">
      <c r="A241" s="34" t="s">
        <v>246</v>
      </c>
      <c r="B241" s="3">
        <v>45747</v>
      </c>
      <c r="C241" s="2" t="s">
        <v>774</v>
      </c>
      <c r="D241" s="2" t="s">
        <v>780</v>
      </c>
      <c r="E241" s="2">
        <v>4</v>
      </c>
      <c r="F241" s="5">
        <v>8226360</v>
      </c>
      <c r="G241" s="2" t="s">
        <v>787</v>
      </c>
    </row>
    <row r="242" spans="1:7" x14ac:dyDescent="0.25">
      <c r="A242" s="34" t="s">
        <v>247</v>
      </c>
      <c r="B242" s="3">
        <v>45724</v>
      </c>
      <c r="C242" s="2" t="s">
        <v>764</v>
      </c>
      <c r="D242" s="2" t="s">
        <v>781</v>
      </c>
      <c r="E242" s="2">
        <v>1</v>
      </c>
      <c r="F242" s="5">
        <v>8346613</v>
      </c>
      <c r="G242" s="2" t="s">
        <v>789</v>
      </c>
    </row>
    <row r="243" spans="1:7" x14ac:dyDescent="0.25">
      <c r="A243" s="34" t="s">
        <v>248</v>
      </c>
      <c r="B243" s="3">
        <v>45676</v>
      </c>
      <c r="C243" s="2" t="s">
        <v>767</v>
      </c>
      <c r="D243" s="2" t="s">
        <v>782</v>
      </c>
      <c r="E243" s="2">
        <v>1</v>
      </c>
      <c r="F243" s="5">
        <v>1972542</v>
      </c>
      <c r="G243" s="2" t="s">
        <v>788</v>
      </c>
    </row>
    <row r="244" spans="1:7" x14ac:dyDescent="0.25">
      <c r="A244" s="34" t="s">
        <v>249</v>
      </c>
      <c r="B244" s="3">
        <v>45677</v>
      </c>
      <c r="C244" s="2" t="s">
        <v>769</v>
      </c>
      <c r="D244" s="2" t="s">
        <v>779</v>
      </c>
      <c r="E244" s="2">
        <v>2</v>
      </c>
      <c r="F244" s="5">
        <v>8833648</v>
      </c>
      <c r="G244" s="2" t="s">
        <v>791</v>
      </c>
    </row>
    <row r="245" spans="1:7" x14ac:dyDescent="0.25">
      <c r="A245" s="34" t="s">
        <v>250</v>
      </c>
      <c r="B245" s="3">
        <v>45728</v>
      </c>
      <c r="C245" s="2" t="s">
        <v>759</v>
      </c>
      <c r="D245" s="2" t="s">
        <v>783</v>
      </c>
      <c r="E245" s="2">
        <v>4</v>
      </c>
      <c r="F245" s="5">
        <v>4973014</v>
      </c>
      <c r="G245" s="2" t="s">
        <v>789</v>
      </c>
    </row>
    <row r="246" spans="1:7" x14ac:dyDescent="0.25">
      <c r="A246" s="34" t="s">
        <v>251</v>
      </c>
      <c r="B246" s="3">
        <v>45709</v>
      </c>
      <c r="C246" s="2" t="s">
        <v>763</v>
      </c>
      <c r="D246" s="2" t="s">
        <v>783</v>
      </c>
      <c r="E246" s="2">
        <v>1</v>
      </c>
      <c r="F246" s="5">
        <v>1062621</v>
      </c>
      <c r="G246" s="2" t="s">
        <v>789</v>
      </c>
    </row>
    <row r="247" spans="1:7" x14ac:dyDescent="0.25">
      <c r="A247" s="34" t="s">
        <v>252</v>
      </c>
      <c r="B247" s="3">
        <v>45690</v>
      </c>
      <c r="C247" s="2" t="s">
        <v>759</v>
      </c>
      <c r="D247" s="2" t="s">
        <v>779</v>
      </c>
      <c r="E247" s="2">
        <v>3</v>
      </c>
      <c r="F247" s="5">
        <v>4029801</v>
      </c>
      <c r="G247" s="2" t="s">
        <v>790</v>
      </c>
    </row>
    <row r="248" spans="1:7" x14ac:dyDescent="0.25">
      <c r="A248" s="34" t="s">
        <v>253</v>
      </c>
      <c r="B248" s="3">
        <v>45697</v>
      </c>
      <c r="C248" s="2" t="s">
        <v>761</v>
      </c>
      <c r="D248" s="2" t="s">
        <v>781</v>
      </c>
      <c r="E248" s="2">
        <v>4</v>
      </c>
      <c r="F248" s="5">
        <v>5308163</v>
      </c>
      <c r="G248" s="2" t="s">
        <v>790</v>
      </c>
    </row>
    <row r="249" spans="1:7" x14ac:dyDescent="0.25">
      <c r="A249" s="34" t="s">
        <v>254</v>
      </c>
      <c r="B249" s="3">
        <v>45696</v>
      </c>
      <c r="C249" s="2" t="s">
        <v>759</v>
      </c>
      <c r="D249" s="2" t="s">
        <v>783</v>
      </c>
      <c r="E249" s="2">
        <v>3</v>
      </c>
      <c r="F249" s="5">
        <v>6784851</v>
      </c>
      <c r="G249" s="2" t="s">
        <v>790</v>
      </c>
    </row>
    <row r="250" spans="1:7" x14ac:dyDescent="0.25">
      <c r="A250" s="34" t="s">
        <v>255</v>
      </c>
      <c r="B250" s="3">
        <v>45739</v>
      </c>
      <c r="C250" s="2" t="s">
        <v>763</v>
      </c>
      <c r="D250" s="2" t="s">
        <v>784</v>
      </c>
      <c r="E250" s="2">
        <v>3</v>
      </c>
      <c r="F250" s="5">
        <v>2098099</v>
      </c>
      <c r="G250" s="2" t="s">
        <v>788</v>
      </c>
    </row>
    <row r="251" spans="1:7" x14ac:dyDescent="0.25">
      <c r="A251" s="34" t="s">
        <v>256</v>
      </c>
      <c r="B251" s="3">
        <v>45658</v>
      </c>
      <c r="C251" s="2" t="s">
        <v>765</v>
      </c>
      <c r="D251" s="2" t="s">
        <v>786</v>
      </c>
      <c r="E251" s="2">
        <v>1</v>
      </c>
      <c r="F251" s="5">
        <v>1695885</v>
      </c>
      <c r="G251" s="2" t="s">
        <v>790</v>
      </c>
    </row>
    <row r="252" spans="1:7" x14ac:dyDescent="0.25">
      <c r="A252" s="34" t="s">
        <v>257</v>
      </c>
      <c r="B252" s="3">
        <v>45668</v>
      </c>
      <c r="C252" s="2" t="s">
        <v>764</v>
      </c>
      <c r="D252" s="2" t="s">
        <v>778</v>
      </c>
      <c r="E252" s="2">
        <v>4</v>
      </c>
      <c r="F252" s="5">
        <v>4398190</v>
      </c>
      <c r="G252" s="2" t="s">
        <v>789</v>
      </c>
    </row>
    <row r="253" spans="1:7" x14ac:dyDescent="0.25">
      <c r="A253" s="34" t="s">
        <v>258</v>
      </c>
      <c r="B253" s="3">
        <v>45714</v>
      </c>
      <c r="C253" s="2" t="s">
        <v>774</v>
      </c>
      <c r="D253" s="2" t="s">
        <v>785</v>
      </c>
      <c r="E253" s="2">
        <v>5</v>
      </c>
      <c r="F253" s="5">
        <v>7886133</v>
      </c>
      <c r="G253" s="2" t="s">
        <v>790</v>
      </c>
    </row>
    <row r="254" spans="1:7" x14ac:dyDescent="0.25">
      <c r="A254" s="34" t="s">
        <v>259</v>
      </c>
      <c r="B254" s="3">
        <v>45746</v>
      </c>
      <c r="C254" s="2" t="s">
        <v>774</v>
      </c>
      <c r="D254" s="2" t="s">
        <v>783</v>
      </c>
      <c r="E254" s="2">
        <v>1</v>
      </c>
      <c r="F254" s="5">
        <v>3888445</v>
      </c>
      <c r="G254" s="2" t="s">
        <v>787</v>
      </c>
    </row>
    <row r="255" spans="1:7" x14ac:dyDescent="0.25">
      <c r="A255" s="34" t="s">
        <v>260</v>
      </c>
      <c r="B255" s="3">
        <v>45707</v>
      </c>
      <c r="C255" s="2" t="s">
        <v>767</v>
      </c>
      <c r="D255" s="2" t="s">
        <v>779</v>
      </c>
      <c r="E255" s="2">
        <v>1</v>
      </c>
      <c r="F255" s="5">
        <v>3242974</v>
      </c>
      <c r="G255" s="2" t="s">
        <v>790</v>
      </c>
    </row>
    <row r="256" spans="1:7" x14ac:dyDescent="0.25">
      <c r="A256" s="34" t="s">
        <v>261</v>
      </c>
      <c r="B256" s="3">
        <v>45680</v>
      </c>
      <c r="C256" s="2" t="s">
        <v>768</v>
      </c>
      <c r="D256" s="2" t="s">
        <v>786</v>
      </c>
      <c r="E256" s="2">
        <v>4</v>
      </c>
      <c r="F256" s="5">
        <v>8697590</v>
      </c>
      <c r="G256" s="2" t="s">
        <v>788</v>
      </c>
    </row>
    <row r="257" spans="1:7" x14ac:dyDescent="0.25">
      <c r="A257" s="34" t="s">
        <v>262</v>
      </c>
      <c r="B257" s="3">
        <v>45688</v>
      </c>
      <c r="C257" s="2" t="s">
        <v>767</v>
      </c>
      <c r="D257" s="2" t="s">
        <v>780</v>
      </c>
      <c r="E257" s="2">
        <v>4</v>
      </c>
      <c r="F257" s="5">
        <v>8682535</v>
      </c>
      <c r="G257" s="2" t="s">
        <v>787</v>
      </c>
    </row>
    <row r="258" spans="1:7" x14ac:dyDescent="0.25">
      <c r="A258" s="34" t="s">
        <v>263</v>
      </c>
      <c r="B258" s="3">
        <v>45699</v>
      </c>
      <c r="C258" s="2" t="s">
        <v>769</v>
      </c>
      <c r="D258" s="2" t="s">
        <v>782</v>
      </c>
      <c r="E258" s="2">
        <v>3</v>
      </c>
      <c r="F258" s="5">
        <v>8566513</v>
      </c>
      <c r="G258" s="2" t="s">
        <v>789</v>
      </c>
    </row>
    <row r="259" spans="1:7" x14ac:dyDescent="0.25">
      <c r="A259" s="34" t="s">
        <v>264</v>
      </c>
      <c r="B259" s="3">
        <v>45664</v>
      </c>
      <c r="C259" s="2" t="s">
        <v>769</v>
      </c>
      <c r="D259" s="2" t="s">
        <v>779</v>
      </c>
      <c r="E259" s="2">
        <v>4</v>
      </c>
      <c r="F259" s="5">
        <v>3084182</v>
      </c>
      <c r="G259" s="2" t="s">
        <v>789</v>
      </c>
    </row>
    <row r="260" spans="1:7" x14ac:dyDescent="0.25">
      <c r="A260" s="34" t="s">
        <v>265</v>
      </c>
      <c r="B260" s="3">
        <v>45673</v>
      </c>
      <c r="C260" s="2" t="s">
        <v>775</v>
      </c>
      <c r="D260" s="2" t="s">
        <v>784</v>
      </c>
      <c r="E260" s="2">
        <v>3</v>
      </c>
      <c r="F260" s="5">
        <v>4863089</v>
      </c>
      <c r="G260" s="2" t="s">
        <v>791</v>
      </c>
    </row>
    <row r="261" spans="1:7" x14ac:dyDescent="0.25">
      <c r="A261" s="34" t="s">
        <v>266</v>
      </c>
      <c r="B261" s="3">
        <v>45747</v>
      </c>
      <c r="C261" s="2" t="s">
        <v>768</v>
      </c>
      <c r="D261" s="2" t="s">
        <v>782</v>
      </c>
      <c r="E261" s="2">
        <v>1</v>
      </c>
      <c r="F261" s="5">
        <v>3297921</v>
      </c>
      <c r="G261" s="2" t="s">
        <v>787</v>
      </c>
    </row>
    <row r="262" spans="1:7" x14ac:dyDescent="0.25">
      <c r="A262" s="34" t="s">
        <v>267</v>
      </c>
      <c r="B262" s="3">
        <v>45717</v>
      </c>
      <c r="C262" s="2" t="s">
        <v>767</v>
      </c>
      <c r="D262" s="2" t="s">
        <v>778</v>
      </c>
      <c r="E262" s="2">
        <v>2</v>
      </c>
      <c r="F262" s="5">
        <v>9157768</v>
      </c>
      <c r="G262" s="2" t="s">
        <v>791</v>
      </c>
    </row>
    <row r="263" spans="1:7" x14ac:dyDescent="0.25">
      <c r="A263" s="34" t="s">
        <v>268</v>
      </c>
      <c r="B263" s="3">
        <v>45659</v>
      </c>
      <c r="C263" s="2" t="s">
        <v>774</v>
      </c>
      <c r="D263" s="2" t="s">
        <v>778</v>
      </c>
      <c r="E263" s="2">
        <v>5</v>
      </c>
      <c r="F263" s="5">
        <v>941904</v>
      </c>
      <c r="G263" s="2" t="s">
        <v>787</v>
      </c>
    </row>
    <row r="264" spans="1:7" x14ac:dyDescent="0.25">
      <c r="A264" s="34" t="s">
        <v>269</v>
      </c>
      <c r="B264" s="3">
        <v>45658</v>
      </c>
      <c r="C264" s="2" t="s">
        <v>771</v>
      </c>
      <c r="D264" s="2" t="s">
        <v>781</v>
      </c>
      <c r="E264" s="2">
        <v>1</v>
      </c>
      <c r="F264" s="5">
        <v>5570414</v>
      </c>
      <c r="G264" s="2" t="s">
        <v>787</v>
      </c>
    </row>
    <row r="265" spans="1:7" x14ac:dyDescent="0.25">
      <c r="A265" s="34" t="s">
        <v>270</v>
      </c>
      <c r="B265" s="3">
        <v>45705</v>
      </c>
      <c r="C265" s="2" t="s">
        <v>770</v>
      </c>
      <c r="D265" s="2" t="s">
        <v>777</v>
      </c>
      <c r="E265" s="2">
        <v>4</v>
      </c>
      <c r="F265" s="5">
        <v>5592792</v>
      </c>
      <c r="G265" s="2" t="s">
        <v>788</v>
      </c>
    </row>
    <row r="266" spans="1:7" x14ac:dyDescent="0.25">
      <c r="A266" s="34" t="s">
        <v>271</v>
      </c>
      <c r="B266" s="3">
        <v>45669</v>
      </c>
      <c r="C266" s="2" t="s">
        <v>763</v>
      </c>
      <c r="D266" s="2" t="s">
        <v>781</v>
      </c>
      <c r="E266" s="2">
        <v>5</v>
      </c>
      <c r="F266" s="5">
        <v>1078526</v>
      </c>
      <c r="G266" s="2" t="s">
        <v>791</v>
      </c>
    </row>
    <row r="267" spans="1:7" x14ac:dyDescent="0.25">
      <c r="A267" s="34" t="s">
        <v>272</v>
      </c>
      <c r="B267" s="3">
        <v>45726</v>
      </c>
      <c r="C267" s="2" t="s">
        <v>763</v>
      </c>
      <c r="D267" s="2" t="s">
        <v>786</v>
      </c>
      <c r="E267" s="2">
        <v>2</v>
      </c>
      <c r="F267" s="5">
        <v>7112208</v>
      </c>
      <c r="G267" s="2" t="s">
        <v>788</v>
      </c>
    </row>
    <row r="268" spans="1:7" x14ac:dyDescent="0.25">
      <c r="A268" s="34" t="s">
        <v>273</v>
      </c>
      <c r="B268" s="3">
        <v>45694</v>
      </c>
      <c r="C268" s="2" t="s">
        <v>759</v>
      </c>
      <c r="D268" s="2" t="s">
        <v>782</v>
      </c>
      <c r="E268" s="2">
        <v>2</v>
      </c>
      <c r="F268" s="5">
        <v>8087676</v>
      </c>
      <c r="G268" s="2" t="s">
        <v>787</v>
      </c>
    </row>
    <row r="269" spans="1:7" x14ac:dyDescent="0.25">
      <c r="A269" s="34" t="s">
        <v>274</v>
      </c>
      <c r="B269" s="3">
        <v>45689</v>
      </c>
      <c r="C269" s="2" t="s">
        <v>770</v>
      </c>
      <c r="D269" s="2" t="s">
        <v>777</v>
      </c>
      <c r="E269" s="2">
        <v>3</v>
      </c>
      <c r="F269" s="5">
        <v>1337393</v>
      </c>
      <c r="G269" s="2" t="s">
        <v>789</v>
      </c>
    </row>
    <row r="270" spans="1:7" x14ac:dyDescent="0.25">
      <c r="A270" s="34" t="s">
        <v>275</v>
      </c>
      <c r="B270" s="3">
        <v>45666</v>
      </c>
      <c r="C270" s="2" t="s">
        <v>768</v>
      </c>
      <c r="D270" s="2" t="s">
        <v>780</v>
      </c>
      <c r="E270" s="2">
        <v>5</v>
      </c>
      <c r="F270" s="5">
        <v>5634544</v>
      </c>
      <c r="G270" s="2" t="s">
        <v>787</v>
      </c>
    </row>
    <row r="271" spans="1:7" x14ac:dyDescent="0.25">
      <c r="A271" s="34" t="s">
        <v>276</v>
      </c>
      <c r="B271" s="3">
        <v>45676</v>
      </c>
      <c r="C271" s="2" t="s">
        <v>772</v>
      </c>
      <c r="D271" s="2" t="s">
        <v>784</v>
      </c>
      <c r="E271" s="2">
        <v>3</v>
      </c>
      <c r="F271" s="5">
        <v>1314422</v>
      </c>
      <c r="G271" s="2" t="s">
        <v>788</v>
      </c>
    </row>
    <row r="272" spans="1:7" x14ac:dyDescent="0.25">
      <c r="A272" s="34" t="s">
        <v>277</v>
      </c>
      <c r="B272" s="3">
        <v>45705</v>
      </c>
      <c r="C272" s="2" t="s">
        <v>769</v>
      </c>
      <c r="D272" s="2" t="s">
        <v>782</v>
      </c>
      <c r="E272" s="2">
        <v>1</v>
      </c>
      <c r="F272" s="5">
        <v>5805431</v>
      </c>
      <c r="G272" s="2" t="s">
        <v>791</v>
      </c>
    </row>
    <row r="273" spans="1:7" x14ac:dyDescent="0.25">
      <c r="A273" s="34" t="s">
        <v>278</v>
      </c>
      <c r="B273" s="3">
        <v>45737</v>
      </c>
      <c r="C273" s="2" t="s">
        <v>759</v>
      </c>
      <c r="D273" s="2" t="s">
        <v>781</v>
      </c>
      <c r="E273" s="2">
        <v>5</v>
      </c>
      <c r="F273" s="5">
        <v>9623591</v>
      </c>
      <c r="G273" s="2" t="s">
        <v>791</v>
      </c>
    </row>
    <row r="274" spans="1:7" x14ac:dyDescent="0.25">
      <c r="A274" s="34" t="s">
        <v>279</v>
      </c>
      <c r="B274" s="3">
        <v>45660</v>
      </c>
      <c r="C274" s="2" t="s">
        <v>760</v>
      </c>
      <c r="D274" s="2" t="s">
        <v>785</v>
      </c>
      <c r="E274" s="2">
        <v>1</v>
      </c>
      <c r="F274" s="5">
        <v>2763429</v>
      </c>
      <c r="G274" s="2" t="s">
        <v>788</v>
      </c>
    </row>
    <row r="275" spans="1:7" x14ac:dyDescent="0.25">
      <c r="A275" s="34" t="s">
        <v>280</v>
      </c>
      <c r="B275" s="3">
        <v>45677</v>
      </c>
      <c r="C275" s="2" t="s">
        <v>759</v>
      </c>
      <c r="D275" s="2" t="s">
        <v>777</v>
      </c>
      <c r="E275" s="2">
        <v>3</v>
      </c>
      <c r="F275" s="5">
        <v>3635812</v>
      </c>
      <c r="G275" s="2" t="s">
        <v>791</v>
      </c>
    </row>
    <row r="276" spans="1:7" x14ac:dyDescent="0.25">
      <c r="A276" s="34" t="s">
        <v>281</v>
      </c>
      <c r="B276" s="3">
        <v>45681</v>
      </c>
      <c r="C276" s="2" t="s">
        <v>772</v>
      </c>
      <c r="D276" s="2" t="s">
        <v>777</v>
      </c>
      <c r="E276" s="2">
        <v>5</v>
      </c>
      <c r="F276" s="5">
        <v>3438687</v>
      </c>
      <c r="G276" s="2" t="s">
        <v>790</v>
      </c>
    </row>
    <row r="277" spans="1:7" x14ac:dyDescent="0.25">
      <c r="A277" s="34" t="s">
        <v>282</v>
      </c>
      <c r="B277" s="3">
        <v>45711</v>
      </c>
      <c r="C277" s="2" t="s">
        <v>765</v>
      </c>
      <c r="D277" s="2" t="s">
        <v>784</v>
      </c>
      <c r="E277" s="2">
        <v>3</v>
      </c>
      <c r="F277" s="5">
        <v>5653435</v>
      </c>
      <c r="G277" s="2" t="s">
        <v>789</v>
      </c>
    </row>
    <row r="278" spans="1:7" x14ac:dyDescent="0.25">
      <c r="A278" s="34" t="s">
        <v>283</v>
      </c>
      <c r="B278" s="3">
        <v>45690</v>
      </c>
      <c r="C278" s="2" t="s">
        <v>771</v>
      </c>
      <c r="D278" s="2" t="s">
        <v>783</v>
      </c>
      <c r="E278" s="2">
        <v>5</v>
      </c>
      <c r="F278" s="5">
        <v>1916842</v>
      </c>
      <c r="G278" s="2" t="s">
        <v>789</v>
      </c>
    </row>
    <row r="279" spans="1:7" x14ac:dyDescent="0.25">
      <c r="A279" s="34" t="s">
        <v>284</v>
      </c>
      <c r="B279" s="3">
        <v>45681</v>
      </c>
      <c r="C279" s="2" t="s">
        <v>760</v>
      </c>
      <c r="D279" s="2" t="s">
        <v>778</v>
      </c>
      <c r="E279" s="2">
        <v>3</v>
      </c>
      <c r="F279" s="5">
        <v>4189024</v>
      </c>
      <c r="G279" s="2" t="s">
        <v>789</v>
      </c>
    </row>
    <row r="280" spans="1:7" x14ac:dyDescent="0.25">
      <c r="A280" s="34" t="s">
        <v>285</v>
      </c>
      <c r="B280" s="3">
        <v>45732</v>
      </c>
      <c r="C280" s="2" t="s">
        <v>771</v>
      </c>
      <c r="D280" s="2" t="s">
        <v>778</v>
      </c>
      <c r="E280" s="2">
        <v>2</v>
      </c>
      <c r="F280" s="5">
        <v>4896650</v>
      </c>
      <c r="G280" s="2" t="s">
        <v>791</v>
      </c>
    </row>
    <row r="281" spans="1:7" x14ac:dyDescent="0.25">
      <c r="A281" s="34" t="s">
        <v>286</v>
      </c>
      <c r="B281" s="3">
        <v>45729</v>
      </c>
      <c r="C281" s="2" t="s">
        <v>759</v>
      </c>
      <c r="D281" s="2" t="s">
        <v>785</v>
      </c>
      <c r="E281" s="2">
        <v>3</v>
      </c>
      <c r="F281" s="5">
        <v>4202418</v>
      </c>
      <c r="G281" s="2" t="s">
        <v>791</v>
      </c>
    </row>
    <row r="282" spans="1:7" x14ac:dyDescent="0.25">
      <c r="A282" s="34" t="s">
        <v>287</v>
      </c>
      <c r="B282" s="3">
        <v>45693</v>
      </c>
      <c r="C282" s="2" t="s">
        <v>769</v>
      </c>
      <c r="D282" s="2" t="s">
        <v>786</v>
      </c>
      <c r="E282" s="2">
        <v>2</v>
      </c>
      <c r="F282" s="5">
        <v>4141771</v>
      </c>
      <c r="G282" s="2" t="s">
        <v>787</v>
      </c>
    </row>
    <row r="283" spans="1:7" x14ac:dyDescent="0.25">
      <c r="A283" s="34" t="s">
        <v>288</v>
      </c>
      <c r="B283" s="3">
        <v>45695</v>
      </c>
      <c r="C283" s="2" t="s">
        <v>773</v>
      </c>
      <c r="D283" s="2" t="s">
        <v>786</v>
      </c>
      <c r="E283" s="2">
        <v>3</v>
      </c>
      <c r="F283" s="5">
        <v>6928099</v>
      </c>
      <c r="G283" s="2" t="s">
        <v>787</v>
      </c>
    </row>
    <row r="284" spans="1:7" x14ac:dyDescent="0.25">
      <c r="A284" s="34" t="s">
        <v>289</v>
      </c>
      <c r="B284" s="3">
        <v>45741</v>
      </c>
      <c r="C284" s="2" t="s">
        <v>763</v>
      </c>
      <c r="D284" s="2" t="s">
        <v>780</v>
      </c>
      <c r="E284" s="2">
        <v>5</v>
      </c>
      <c r="F284" s="5">
        <v>4579441</v>
      </c>
      <c r="G284" s="2" t="s">
        <v>789</v>
      </c>
    </row>
    <row r="285" spans="1:7" x14ac:dyDescent="0.25">
      <c r="A285" s="34" t="s">
        <v>290</v>
      </c>
      <c r="B285" s="3">
        <v>45746</v>
      </c>
      <c r="C285" s="2" t="s">
        <v>772</v>
      </c>
      <c r="D285" s="2" t="s">
        <v>782</v>
      </c>
      <c r="E285" s="2">
        <v>5</v>
      </c>
      <c r="F285" s="5">
        <v>5856430</v>
      </c>
      <c r="G285" s="2" t="s">
        <v>790</v>
      </c>
    </row>
    <row r="286" spans="1:7" x14ac:dyDescent="0.25">
      <c r="A286" s="34" t="s">
        <v>291</v>
      </c>
      <c r="B286" s="3">
        <v>45682</v>
      </c>
      <c r="C286" s="2" t="s">
        <v>773</v>
      </c>
      <c r="D286" s="2" t="s">
        <v>779</v>
      </c>
      <c r="E286" s="2">
        <v>5</v>
      </c>
      <c r="F286" s="5">
        <v>7275602</v>
      </c>
      <c r="G286" s="2" t="s">
        <v>787</v>
      </c>
    </row>
    <row r="287" spans="1:7" x14ac:dyDescent="0.25">
      <c r="A287" s="34" t="s">
        <v>292</v>
      </c>
      <c r="B287" s="3">
        <v>45675</v>
      </c>
      <c r="C287" s="2" t="s">
        <v>770</v>
      </c>
      <c r="D287" s="2" t="s">
        <v>783</v>
      </c>
      <c r="E287" s="2">
        <v>4</v>
      </c>
      <c r="F287" s="5">
        <v>1460652</v>
      </c>
      <c r="G287" s="2" t="s">
        <v>787</v>
      </c>
    </row>
    <row r="288" spans="1:7" x14ac:dyDescent="0.25">
      <c r="A288" s="34" t="s">
        <v>293</v>
      </c>
      <c r="B288" s="3">
        <v>45739</v>
      </c>
      <c r="C288" s="2" t="s">
        <v>763</v>
      </c>
      <c r="D288" s="2" t="s">
        <v>781</v>
      </c>
      <c r="E288" s="2">
        <v>1</v>
      </c>
      <c r="F288" s="5">
        <v>2688370</v>
      </c>
      <c r="G288" s="2" t="s">
        <v>791</v>
      </c>
    </row>
    <row r="289" spans="1:7" x14ac:dyDescent="0.25">
      <c r="A289" s="34" t="s">
        <v>294</v>
      </c>
      <c r="B289" s="3">
        <v>45723</v>
      </c>
      <c r="C289" s="2" t="s">
        <v>774</v>
      </c>
      <c r="D289" s="2" t="s">
        <v>779</v>
      </c>
      <c r="E289" s="2">
        <v>5</v>
      </c>
      <c r="F289" s="5">
        <v>7485945</v>
      </c>
      <c r="G289" s="2" t="s">
        <v>790</v>
      </c>
    </row>
    <row r="290" spans="1:7" x14ac:dyDescent="0.25">
      <c r="A290" s="34" t="s">
        <v>295</v>
      </c>
      <c r="B290" s="3">
        <v>45711</v>
      </c>
      <c r="C290" s="2" t="s">
        <v>760</v>
      </c>
      <c r="D290" s="2" t="s">
        <v>779</v>
      </c>
      <c r="E290" s="2">
        <v>2</v>
      </c>
      <c r="F290" s="5">
        <v>9644220</v>
      </c>
      <c r="G290" s="2" t="s">
        <v>789</v>
      </c>
    </row>
    <row r="291" spans="1:7" x14ac:dyDescent="0.25">
      <c r="A291" s="34" t="s">
        <v>296</v>
      </c>
      <c r="B291" s="3">
        <v>45692</v>
      </c>
      <c r="C291" s="2" t="s">
        <v>763</v>
      </c>
      <c r="D291" s="2" t="s">
        <v>777</v>
      </c>
      <c r="E291" s="2">
        <v>5</v>
      </c>
      <c r="F291" s="5">
        <v>4494528</v>
      </c>
      <c r="G291" s="2" t="s">
        <v>787</v>
      </c>
    </row>
    <row r="292" spans="1:7" x14ac:dyDescent="0.25">
      <c r="A292" s="34" t="s">
        <v>297</v>
      </c>
      <c r="B292" s="3">
        <v>45737</v>
      </c>
      <c r="C292" s="2" t="s">
        <v>772</v>
      </c>
      <c r="D292" s="2" t="s">
        <v>785</v>
      </c>
      <c r="E292" s="2">
        <v>4</v>
      </c>
      <c r="F292" s="5">
        <v>2576475</v>
      </c>
      <c r="G292" s="2" t="s">
        <v>790</v>
      </c>
    </row>
    <row r="293" spans="1:7" x14ac:dyDescent="0.25">
      <c r="A293" s="34" t="s">
        <v>298</v>
      </c>
      <c r="B293" s="3">
        <v>45718</v>
      </c>
      <c r="C293" s="2" t="s">
        <v>758</v>
      </c>
      <c r="D293" s="2" t="s">
        <v>778</v>
      </c>
      <c r="E293" s="2">
        <v>2</v>
      </c>
      <c r="F293" s="5">
        <v>2641912</v>
      </c>
      <c r="G293" s="2" t="s">
        <v>790</v>
      </c>
    </row>
    <row r="294" spans="1:7" x14ac:dyDescent="0.25">
      <c r="A294" s="34" t="s">
        <v>299</v>
      </c>
      <c r="B294" s="3">
        <v>45698</v>
      </c>
      <c r="C294" s="2" t="s">
        <v>773</v>
      </c>
      <c r="D294" s="2" t="s">
        <v>780</v>
      </c>
      <c r="E294" s="2">
        <v>4</v>
      </c>
      <c r="F294" s="5">
        <v>3644311</v>
      </c>
      <c r="G294" s="2" t="s">
        <v>789</v>
      </c>
    </row>
    <row r="295" spans="1:7" x14ac:dyDescent="0.25">
      <c r="A295" s="34" t="s">
        <v>300</v>
      </c>
      <c r="B295" s="3">
        <v>45690</v>
      </c>
      <c r="C295" s="2" t="s">
        <v>765</v>
      </c>
      <c r="D295" s="2" t="s">
        <v>786</v>
      </c>
      <c r="E295" s="2">
        <v>2</v>
      </c>
      <c r="F295" s="5">
        <v>785622</v>
      </c>
      <c r="G295" s="2" t="s">
        <v>790</v>
      </c>
    </row>
    <row r="296" spans="1:7" x14ac:dyDescent="0.25">
      <c r="A296" s="34" t="s">
        <v>301</v>
      </c>
      <c r="B296" s="3">
        <v>45725</v>
      </c>
      <c r="C296" s="2" t="s">
        <v>767</v>
      </c>
      <c r="D296" s="2" t="s">
        <v>785</v>
      </c>
      <c r="E296" s="2">
        <v>3</v>
      </c>
      <c r="F296" s="5">
        <v>2462889</v>
      </c>
      <c r="G296" s="2" t="s">
        <v>790</v>
      </c>
    </row>
    <row r="297" spans="1:7" x14ac:dyDescent="0.25">
      <c r="A297" s="34" t="s">
        <v>302</v>
      </c>
      <c r="B297" s="3">
        <v>45690</v>
      </c>
      <c r="C297" s="2" t="s">
        <v>767</v>
      </c>
      <c r="D297" s="2" t="s">
        <v>777</v>
      </c>
      <c r="E297" s="2">
        <v>1</v>
      </c>
      <c r="F297" s="5">
        <v>1896436</v>
      </c>
      <c r="G297" s="2" t="s">
        <v>790</v>
      </c>
    </row>
    <row r="298" spans="1:7" x14ac:dyDescent="0.25">
      <c r="A298" s="34" t="s">
        <v>303</v>
      </c>
      <c r="B298" s="3">
        <v>45671</v>
      </c>
      <c r="C298" s="2" t="s">
        <v>772</v>
      </c>
      <c r="D298" s="2" t="s">
        <v>781</v>
      </c>
      <c r="E298" s="2">
        <v>1</v>
      </c>
      <c r="F298" s="5">
        <v>9556148</v>
      </c>
      <c r="G298" s="2" t="s">
        <v>787</v>
      </c>
    </row>
    <row r="299" spans="1:7" x14ac:dyDescent="0.25">
      <c r="A299" s="34" t="s">
        <v>304</v>
      </c>
      <c r="B299" s="3">
        <v>45678</v>
      </c>
      <c r="C299" s="2" t="s">
        <v>772</v>
      </c>
      <c r="D299" s="2" t="s">
        <v>780</v>
      </c>
      <c r="E299" s="2">
        <v>4</v>
      </c>
      <c r="F299" s="5">
        <v>2695690</v>
      </c>
      <c r="G299" s="2" t="s">
        <v>789</v>
      </c>
    </row>
    <row r="300" spans="1:7" x14ac:dyDescent="0.25">
      <c r="A300" s="34" t="s">
        <v>305</v>
      </c>
      <c r="B300" s="3">
        <v>45705</v>
      </c>
      <c r="C300" s="2" t="s">
        <v>766</v>
      </c>
      <c r="D300" s="2" t="s">
        <v>777</v>
      </c>
      <c r="E300" s="2">
        <v>1</v>
      </c>
      <c r="F300" s="5">
        <v>5670080</v>
      </c>
      <c r="G300" s="2" t="s">
        <v>790</v>
      </c>
    </row>
    <row r="301" spans="1:7" x14ac:dyDescent="0.25">
      <c r="A301" s="34" t="s">
        <v>306</v>
      </c>
      <c r="B301" s="3">
        <v>45677</v>
      </c>
      <c r="C301" s="2" t="s">
        <v>760</v>
      </c>
      <c r="D301" s="2" t="s">
        <v>778</v>
      </c>
      <c r="E301" s="2">
        <v>4</v>
      </c>
      <c r="F301" s="5">
        <v>5205815</v>
      </c>
      <c r="G301" s="2" t="s">
        <v>790</v>
      </c>
    </row>
    <row r="302" spans="1:7" x14ac:dyDescent="0.25">
      <c r="A302" s="34" t="s">
        <v>307</v>
      </c>
      <c r="B302" s="3">
        <v>45665</v>
      </c>
      <c r="C302" s="2" t="s">
        <v>770</v>
      </c>
      <c r="D302" s="2" t="s">
        <v>778</v>
      </c>
      <c r="E302" s="2">
        <v>4</v>
      </c>
      <c r="F302" s="5">
        <v>3482410</v>
      </c>
      <c r="G302" s="2" t="s">
        <v>787</v>
      </c>
    </row>
    <row r="303" spans="1:7" x14ac:dyDescent="0.25">
      <c r="A303" s="34" t="s">
        <v>308</v>
      </c>
      <c r="B303" s="3">
        <v>45664</v>
      </c>
      <c r="C303" s="2" t="s">
        <v>766</v>
      </c>
      <c r="D303" s="2" t="s">
        <v>778</v>
      </c>
      <c r="E303" s="2">
        <v>4</v>
      </c>
      <c r="F303" s="5">
        <v>7174192</v>
      </c>
      <c r="G303" s="2" t="s">
        <v>789</v>
      </c>
    </row>
    <row r="304" spans="1:7" x14ac:dyDescent="0.25">
      <c r="A304" s="34" t="s">
        <v>309</v>
      </c>
      <c r="B304" s="3">
        <v>45724</v>
      </c>
      <c r="C304" s="2" t="s">
        <v>771</v>
      </c>
      <c r="D304" s="2" t="s">
        <v>785</v>
      </c>
      <c r="E304" s="2">
        <v>1</v>
      </c>
      <c r="F304" s="5">
        <v>1904355</v>
      </c>
      <c r="G304" s="2" t="s">
        <v>791</v>
      </c>
    </row>
    <row r="305" spans="1:7" x14ac:dyDescent="0.25">
      <c r="A305" s="34" t="s">
        <v>310</v>
      </c>
      <c r="B305" s="3">
        <v>45674</v>
      </c>
      <c r="C305" s="2" t="s">
        <v>774</v>
      </c>
      <c r="D305" s="2" t="s">
        <v>785</v>
      </c>
      <c r="E305" s="2">
        <v>4</v>
      </c>
      <c r="F305" s="5">
        <v>5556093</v>
      </c>
      <c r="G305" s="2" t="s">
        <v>787</v>
      </c>
    </row>
    <row r="306" spans="1:7" x14ac:dyDescent="0.25">
      <c r="A306" s="34" t="s">
        <v>311</v>
      </c>
      <c r="B306" s="3">
        <v>45690</v>
      </c>
      <c r="C306" s="2" t="s">
        <v>769</v>
      </c>
      <c r="D306" s="2" t="s">
        <v>786</v>
      </c>
      <c r="E306" s="2">
        <v>1</v>
      </c>
      <c r="F306" s="5">
        <v>2964722</v>
      </c>
      <c r="G306" s="2" t="s">
        <v>789</v>
      </c>
    </row>
    <row r="307" spans="1:7" x14ac:dyDescent="0.25">
      <c r="A307" s="34" t="s">
        <v>312</v>
      </c>
      <c r="B307" s="3">
        <v>45705</v>
      </c>
      <c r="C307" s="2" t="s">
        <v>769</v>
      </c>
      <c r="D307" s="2" t="s">
        <v>786</v>
      </c>
      <c r="E307" s="2">
        <v>4</v>
      </c>
      <c r="F307" s="5">
        <v>7059442</v>
      </c>
      <c r="G307" s="2" t="s">
        <v>790</v>
      </c>
    </row>
    <row r="308" spans="1:7" x14ac:dyDescent="0.25">
      <c r="A308" s="34" t="s">
        <v>313</v>
      </c>
      <c r="B308" s="3">
        <v>45733</v>
      </c>
      <c r="C308" s="2" t="s">
        <v>774</v>
      </c>
      <c r="D308" s="2" t="s">
        <v>781</v>
      </c>
      <c r="E308" s="2">
        <v>5</v>
      </c>
      <c r="F308" s="5">
        <v>6130761</v>
      </c>
      <c r="G308" s="2" t="s">
        <v>789</v>
      </c>
    </row>
    <row r="309" spans="1:7" x14ac:dyDescent="0.25">
      <c r="A309" s="34" t="s">
        <v>314</v>
      </c>
      <c r="B309" s="3">
        <v>45716</v>
      </c>
      <c r="C309" s="2" t="s">
        <v>763</v>
      </c>
      <c r="D309" s="2" t="s">
        <v>780</v>
      </c>
      <c r="E309" s="2">
        <v>4</v>
      </c>
      <c r="F309" s="5">
        <v>3401092</v>
      </c>
      <c r="G309" s="2" t="s">
        <v>789</v>
      </c>
    </row>
    <row r="310" spans="1:7" x14ac:dyDescent="0.25">
      <c r="A310" s="34" t="s">
        <v>315</v>
      </c>
      <c r="B310" s="3">
        <v>45743</v>
      </c>
      <c r="C310" s="2" t="s">
        <v>764</v>
      </c>
      <c r="D310" s="2" t="s">
        <v>784</v>
      </c>
      <c r="E310" s="2">
        <v>2</v>
      </c>
      <c r="F310" s="5">
        <v>2222907</v>
      </c>
      <c r="G310" s="2" t="s">
        <v>789</v>
      </c>
    </row>
    <row r="311" spans="1:7" x14ac:dyDescent="0.25">
      <c r="A311" s="34" t="s">
        <v>316</v>
      </c>
      <c r="B311" s="3">
        <v>45679</v>
      </c>
      <c r="C311" s="2" t="s">
        <v>766</v>
      </c>
      <c r="D311" s="2" t="s">
        <v>784</v>
      </c>
      <c r="E311" s="2">
        <v>4</v>
      </c>
      <c r="F311" s="5">
        <v>3370574</v>
      </c>
      <c r="G311" s="2" t="s">
        <v>791</v>
      </c>
    </row>
    <row r="312" spans="1:7" x14ac:dyDescent="0.25">
      <c r="A312" s="34" t="s">
        <v>317</v>
      </c>
      <c r="B312" s="3">
        <v>45687</v>
      </c>
      <c r="C312" s="2" t="s">
        <v>758</v>
      </c>
      <c r="D312" s="2" t="s">
        <v>777</v>
      </c>
      <c r="E312" s="2">
        <v>3</v>
      </c>
      <c r="F312" s="5">
        <v>7382799</v>
      </c>
      <c r="G312" s="2" t="s">
        <v>789</v>
      </c>
    </row>
    <row r="313" spans="1:7" x14ac:dyDescent="0.25">
      <c r="A313" s="34" t="s">
        <v>318</v>
      </c>
      <c r="B313" s="3">
        <v>45695</v>
      </c>
      <c r="C313" s="2" t="s">
        <v>773</v>
      </c>
      <c r="D313" s="2" t="s">
        <v>778</v>
      </c>
      <c r="E313" s="2">
        <v>4</v>
      </c>
      <c r="F313" s="5">
        <v>8452017</v>
      </c>
      <c r="G313" s="2" t="s">
        <v>791</v>
      </c>
    </row>
    <row r="314" spans="1:7" x14ac:dyDescent="0.25">
      <c r="A314" s="34" t="s">
        <v>319</v>
      </c>
      <c r="B314" s="3">
        <v>45708</v>
      </c>
      <c r="C314" s="2" t="s">
        <v>774</v>
      </c>
      <c r="D314" s="2" t="s">
        <v>780</v>
      </c>
      <c r="E314" s="2">
        <v>2</v>
      </c>
      <c r="F314" s="5">
        <v>7421983</v>
      </c>
      <c r="G314" s="2" t="s">
        <v>790</v>
      </c>
    </row>
    <row r="315" spans="1:7" x14ac:dyDescent="0.25">
      <c r="A315" s="34" t="s">
        <v>320</v>
      </c>
      <c r="B315" s="3">
        <v>45711</v>
      </c>
      <c r="C315" s="2" t="s">
        <v>757</v>
      </c>
      <c r="D315" s="2" t="s">
        <v>779</v>
      </c>
      <c r="E315" s="2">
        <v>2</v>
      </c>
      <c r="F315" s="5">
        <v>7026925</v>
      </c>
      <c r="G315" s="2" t="s">
        <v>791</v>
      </c>
    </row>
    <row r="316" spans="1:7" x14ac:dyDescent="0.25">
      <c r="A316" s="34" t="s">
        <v>321</v>
      </c>
      <c r="B316" s="3">
        <v>45665</v>
      </c>
      <c r="C316" s="2" t="s">
        <v>759</v>
      </c>
      <c r="D316" s="2" t="s">
        <v>785</v>
      </c>
      <c r="E316" s="2">
        <v>1</v>
      </c>
      <c r="F316" s="5">
        <v>5865986</v>
      </c>
      <c r="G316" s="2" t="s">
        <v>790</v>
      </c>
    </row>
    <row r="317" spans="1:7" x14ac:dyDescent="0.25">
      <c r="A317" s="34" t="s">
        <v>322</v>
      </c>
      <c r="B317" s="3">
        <v>45684</v>
      </c>
      <c r="C317" s="2" t="s">
        <v>763</v>
      </c>
      <c r="D317" s="2" t="s">
        <v>782</v>
      </c>
      <c r="E317" s="2">
        <v>5</v>
      </c>
      <c r="F317" s="5">
        <v>7259291</v>
      </c>
      <c r="G317" s="2" t="s">
        <v>790</v>
      </c>
    </row>
    <row r="318" spans="1:7" x14ac:dyDescent="0.25">
      <c r="A318" s="34" t="s">
        <v>323</v>
      </c>
      <c r="B318" s="3">
        <v>45684</v>
      </c>
      <c r="C318" s="2" t="s">
        <v>774</v>
      </c>
      <c r="D318" s="2" t="s">
        <v>783</v>
      </c>
      <c r="E318" s="2">
        <v>4</v>
      </c>
      <c r="F318" s="5">
        <v>8843528</v>
      </c>
      <c r="G318" s="2" t="s">
        <v>791</v>
      </c>
    </row>
    <row r="319" spans="1:7" x14ac:dyDescent="0.25">
      <c r="A319" s="34" t="s">
        <v>324</v>
      </c>
      <c r="B319" s="3">
        <v>45678</v>
      </c>
      <c r="C319" s="2" t="s">
        <v>766</v>
      </c>
      <c r="D319" s="2" t="s">
        <v>781</v>
      </c>
      <c r="E319" s="2">
        <v>1</v>
      </c>
      <c r="F319" s="5">
        <v>6032388</v>
      </c>
      <c r="G319" s="2" t="s">
        <v>787</v>
      </c>
    </row>
    <row r="320" spans="1:7" x14ac:dyDescent="0.25">
      <c r="A320" s="34" t="s">
        <v>325</v>
      </c>
      <c r="B320" s="3">
        <v>45687</v>
      </c>
      <c r="C320" s="2" t="s">
        <v>758</v>
      </c>
      <c r="D320" s="2" t="s">
        <v>778</v>
      </c>
      <c r="E320" s="2">
        <v>5</v>
      </c>
      <c r="F320" s="5">
        <v>8520364</v>
      </c>
      <c r="G320" s="2" t="s">
        <v>788</v>
      </c>
    </row>
    <row r="321" spans="1:7" x14ac:dyDescent="0.25">
      <c r="A321" s="34" t="s">
        <v>326</v>
      </c>
      <c r="B321" s="3">
        <v>45685</v>
      </c>
      <c r="C321" s="2" t="s">
        <v>758</v>
      </c>
      <c r="D321" s="2" t="s">
        <v>778</v>
      </c>
      <c r="E321" s="2">
        <v>4</v>
      </c>
      <c r="F321" s="5">
        <v>7951747</v>
      </c>
      <c r="G321" s="2" t="s">
        <v>789</v>
      </c>
    </row>
    <row r="322" spans="1:7" x14ac:dyDescent="0.25">
      <c r="A322" s="34" t="s">
        <v>327</v>
      </c>
      <c r="B322" s="3">
        <v>45721</v>
      </c>
      <c r="C322" s="2" t="s">
        <v>772</v>
      </c>
      <c r="D322" s="2" t="s">
        <v>778</v>
      </c>
      <c r="E322" s="2">
        <v>3</v>
      </c>
      <c r="F322" s="5">
        <v>4381857</v>
      </c>
      <c r="G322" s="2" t="s">
        <v>788</v>
      </c>
    </row>
    <row r="323" spans="1:7" x14ac:dyDescent="0.25">
      <c r="A323" s="34" t="s">
        <v>328</v>
      </c>
      <c r="B323" s="3">
        <v>45726</v>
      </c>
      <c r="C323" s="2" t="s">
        <v>762</v>
      </c>
      <c r="D323" s="2" t="s">
        <v>785</v>
      </c>
      <c r="E323" s="2">
        <v>4</v>
      </c>
      <c r="F323" s="5">
        <v>5037871</v>
      </c>
      <c r="G323" s="2" t="s">
        <v>789</v>
      </c>
    </row>
    <row r="324" spans="1:7" x14ac:dyDescent="0.25">
      <c r="A324" s="34" t="s">
        <v>329</v>
      </c>
      <c r="B324" s="3">
        <v>45718</v>
      </c>
      <c r="C324" s="2" t="s">
        <v>772</v>
      </c>
      <c r="D324" s="2" t="s">
        <v>785</v>
      </c>
      <c r="E324" s="2">
        <v>2</v>
      </c>
      <c r="F324" s="5">
        <v>791464</v>
      </c>
      <c r="G324" s="2" t="s">
        <v>789</v>
      </c>
    </row>
    <row r="325" spans="1:7" x14ac:dyDescent="0.25">
      <c r="A325" s="34" t="s">
        <v>330</v>
      </c>
      <c r="B325" s="3">
        <v>45705</v>
      </c>
      <c r="C325" s="2" t="s">
        <v>760</v>
      </c>
      <c r="D325" s="2" t="s">
        <v>783</v>
      </c>
      <c r="E325" s="2">
        <v>2</v>
      </c>
      <c r="F325" s="5">
        <v>5239400</v>
      </c>
      <c r="G325" s="2" t="s">
        <v>790</v>
      </c>
    </row>
    <row r="326" spans="1:7" x14ac:dyDescent="0.25">
      <c r="A326" s="34" t="s">
        <v>331</v>
      </c>
      <c r="B326" s="3">
        <v>45676</v>
      </c>
      <c r="C326" s="2" t="s">
        <v>760</v>
      </c>
      <c r="D326" s="2" t="s">
        <v>779</v>
      </c>
      <c r="E326" s="2">
        <v>3</v>
      </c>
      <c r="F326" s="5">
        <v>618581</v>
      </c>
      <c r="G326" s="2" t="s">
        <v>789</v>
      </c>
    </row>
    <row r="327" spans="1:7" x14ac:dyDescent="0.25">
      <c r="A327" s="34" t="s">
        <v>332</v>
      </c>
      <c r="B327" s="3">
        <v>45661</v>
      </c>
      <c r="C327" s="2" t="s">
        <v>774</v>
      </c>
      <c r="D327" s="2" t="s">
        <v>780</v>
      </c>
      <c r="E327" s="2">
        <v>1</v>
      </c>
      <c r="F327" s="5">
        <v>5870807</v>
      </c>
      <c r="G327" s="2" t="s">
        <v>789</v>
      </c>
    </row>
    <row r="328" spans="1:7" x14ac:dyDescent="0.25">
      <c r="A328" s="34" t="s">
        <v>333</v>
      </c>
      <c r="B328" s="3">
        <v>45692</v>
      </c>
      <c r="C328" s="2" t="s">
        <v>771</v>
      </c>
      <c r="D328" s="2" t="s">
        <v>778</v>
      </c>
      <c r="E328" s="2">
        <v>5</v>
      </c>
      <c r="F328" s="5">
        <v>4352256</v>
      </c>
      <c r="G328" s="2" t="s">
        <v>791</v>
      </c>
    </row>
    <row r="329" spans="1:7" x14ac:dyDescent="0.25">
      <c r="A329" s="34" t="s">
        <v>334</v>
      </c>
      <c r="B329" s="3">
        <v>45721</v>
      </c>
      <c r="C329" s="2" t="s">
        <v>761</v>
      </c>
      <c r="D329" s="2" t="s">
        <v>784</v>
      </c>
      <c r="E329" s="2">
        <v>4</v>
      </c>
      <c r="F329" s="5">
        <v>9227148</v>
      </c>
      <c r="G329" s="2" t="s">
        <v>788</v>
      </c>
    </row>
    <row r="330" spans="1:7" x14ac:dyDescent="0.25">
      <c r="A330" s="34" t="s">
        <v>335</v>
      </c>
      <c r="B330" s="3">
        <v>45706</v>
      </c>
      <c r="C330" s="2" t="s">
        <v>776</v>
      </c>
      <c r="D330" s="2" t="s">
        <v>786</v>
      </c>
      <c r="E330" s="2">
        <v>2</v>
      </c>
      <c r="F330" s="5">
        <v>1001590</v>
      </c>
      <c r="G330" s="2" t="s">
        <v>791</v>
      </c>
    </row>
    <row r="331" spans="1:7" x14ac:dyDescent="0.25">
      <c r="A331" s="34" t="s">
        <v>336</v>
      </c>
      <c r="B331" s="3">
        <v>45674</v>
      </c>
      <c r="C331" s="2" t="s">
        <v>767</v>
      </c>
      <c r="D331" s="2" t="s">
        <v>784</v>
      </c>
      <c r="E331" s="2">
        <v>1</v>
      </c>
      <c r="F331" s="5">
        <v>3860492</v>
      </c>
      <c r="G331" s="2" t="s">
        <v>789</v>
      </c>
    </row>
    <row r="332" spans="1:7" x14ac:dyDescent="0.25">
      <c r="A332" s="34" t="s">
        <v>337</v>
      </c>
      <c r="B332" s="3">
        <v>45701</v>
      </c>
      <c r="C332" s="2" t="s">
        <v>764</v>
      </c>
      <c r="D332" s="2" t="s">
        <v>777</v>
      </c>
      <c r="E332" s="2">
        <v>3</v>
      </c>
      <c r="F332" s="5">
        <v>1372328</v>
      </c>
      <c r="G332" s="2" t="s">
        <v>790</v>
      </c>
    </row>
    <row r="333" spans="1:7" x14ac:dyDescent="0.25">
      <c r="A333" s="34" t="s">
        <v>338</v>
      </c>
      <c r="B333" s="3">
        <v>45687</v>
      </c>
      <c r="C333" s="2" t="s">
        <v>774</v>
      </c>
      <c r="D333" s="2" t="s">
        <v>784</v>
      </c>
      <c r="E333" s="2">
        <v>2</v>
      </c>
      <c r="F333" s="5">
        <v>5309479</v>
      </c>
      <c r="G333" s="2" t="s">
        <v>791</v>
      </c>
    </row>
    <row r="334" spans="1:7" x14ac:dyDescent="0.25">
      <c r="A334" s="34" t="s">
        <v>339</v>
      </c>
      <c r="B334" s="3">
        <v>45703</v>
      </c>
      <c r="C334" s="2" t="s">
        <v>776</v>
      </c>
      <c r="D334" s="2" t="s">
        <v>777</v>
      </c>
      <c r="E334" s="2">
        <v>3</v>
      </c>
      <c r="F334" s="5">
        <v>3610691</v>
      </c>
      <c r="G334" s="2" t="s">
        <v>791</v>
      </c>
    </row>
    <row r="335" spans="1:7" x14ac:dyDescent="0.25">
      <c r="A335" s="34" t="s">
        <v>340</v>
      </c>
      <c r="B335" s="3">
        <v>45663</v>
      </c>
      <c r="C335" s="2" t="s">
        <v>766</v>
      </c>
      <c r="D335" s="2" t="s">
        <v>782</v>
      </c>
      <c r="E335" s="2">
        <v>4</v>
      </c>
      <c r="F335" s="5">
        <v>1858097</v>
      </c>
      <c r="G335" s="2" t="s">
        <v>787</v>
      </c>
    </row>
    <row r="336" spans="1:7" x14ac:dyDescent="0.25">
      <c r="A336" s="34" t="s">
        <v>341</v>
      </c>
      <c r="B336" s="3">
        <v>45694</v>
      </c>
      <c r="C336" s="2" t="s">
        <v>759</v>
      </c>
      <c r="D336" s="2" t="s">
        <v>786</v>
      </c>
      <c r="E336" s="2">
        <v>5</v>
      </c>
      <c r="F336" s="5">
        <v>8813157</v>
      </c>
      <c r="G336" s="2" t="s">
        <v>789</v>
      </c>
    </row>
    <row r="337" spans="1:7" x14ac:dyDescent="0.25">
      <c r="A337" s="34" t="s">
        <v>342</v>
      </c>
      <c r="B337" s="3">
        <v>45681</v>
      </c>
      <c r="C337" s="2" t="s">
        <v>764</v>
      </c>
      <c r="D337" s="2" t="s">
        <v>784</v>
      </c>
      <c r="E337" s="2">
        <v>2</v>
      </c>
      <c r="F337" s="5">
        <v>1794315</v>
      </c>
      <c r="G337" s="2" t="s">
        <v>790</v>
      </c>
    </row>
    <row r="338" spans="1:7" x14ac:dyDescent="0.25">
      <c r="A338" s="34" t="s">
        <v>343</v>
      </c>
      <c r="B338" s="3">
        <v>45703</v>
      </c>
      <c r="C338" s="2" t="s">
        <v>760</v>
      </c>
      <c r="D338" s="2" t="s">
        <v>782</v>
      </c>
      <c r="E338" s="2">
        <v>2</v>
      </c>
      <c r="F338" s="5">
        <v>6587595</v>
      </c>
      <c r="G338" s="2" t="s">
        <v>791</v>
      </c>
    </row>
    <row r="339" spans="1:7" x14ac:dyDescent="0.25">
      <c r="A339" s="34" t="s">
        <v>344</v>
      </c>
      <c r="B339" s="3">
        <v>45710</v>
      </c>
      <c r="C339" s="2" t="s">
        <v>764</v>
      </c>
      <c r="D339" s="2" t="s">
        <v>781</v>
      </c>
      <c r="E339" s="2">
        <v>4</v>
      </c>
      <c r="F339" s="5">
        <v>3075508</v>
      </c>
      <c r="G339" s="2" t="s">
        <v>791</v>
      </c>
    </row>
    <row r="340" spans="1:7" x14ac:dyDescent="0.25">
      <c r="A340" s="34" t="s">
        <v>345</v>
      </c>
      <c r="B340" s="3">
        <v>45717</v>
      </c>
      <c r="C340" s="2" t="s">
        <v>772</v>
      </c>
      <c r="D340" s="2" t="s">
        <v>780</v>
      </c>
      <c r="E340" s="2">
        <v>1</v>
      </c>
      <c r="F340" s="5">
        <v>5010784</v>
      </c>
      <c r="G340" s="2" t="s">
        <v>790</v>
      </c>
    </row>
    <row r="341" spans="1:7" x14ac:dyDescent="0.25">
      <c r="A341" s="34" t="s">
        <v>346</v>
      </c>
      <c r="B341" s="3">
        <v>45720</v>
      </c>
      <c r="C341" s="2" t="s">
        <v>759</v>
      </c>
      <c r="D341" s="2" t="s">
        <v>782</v>
      </c>
      <c r="E341" s="2">
        <v>5</v>
      </c>
      <c r="F341" s="5">
        <v>664074</v>
      </c>
      <c r="G341" s="2" t="s">
        <v>789</v>
      </c>
    </row>
    <row r="342" spans="1:7" x14ac:dyDescent="0.25">
      <c r="A342" s="34" t="s">
        <v>347</v>
      </c>
      <c r="B342" s="3">
        <v>45742</v>
      </c>
      <c r="C342" s="2" t="s">
        <v>767</v>
      </c>
      <c r="D342" s="2" t="s">
        <v>780</v>
      </c>
      <c r="E342" s="2">
        <v>2</v>
      </c>
      <c r="F342" s="5">
        <v>3070466</v>
      </c>
      <c r="G342" s="2" t="s">
        <v>787</v>
      </c>
    </row>
    <row r="343" spans="1:7" x14ac:dyDescent="0.25">
      <c r="A343" s="34" t="s">
        <v>348</v>
      </c>
      <c r="B343" s="3">
        <v>45689</v>
      </c>
      <c r="C343" s="2" t="s">
        <v>774</v>
      </c>
      <c r="D343" s="2" t="s">
        <v>784</v>
      </c>
      <c r="E343" s="2">
        <v>5</v>
      </c>
      <c r="F343" s="5">
        <v>9679253</v>
      </c>
      <c r="G343" s="2" t="s">
        <v>791</v>
      </c>
    </row>
    <row r="344" spans="1:7" x14ac:dyDescent="0.25">
      <c r="A344" s="34" t="s">
        <v>349</v>
      </c>
      <c r="B344" s="3">
        <v>45744</v>
      </c>
      <c r="C344" s="2" t="s">
        <v>763</v>
      </c>
      <c r="D344" s="2" t="s">
        <v>779</v>
      </c>
      <c r="E344" s="2">
        <v>2</v>
      </c>
      <c r="F344" s="5">
        <v>3787093</v>
      </c>
      <c r="G344" s="2" t="s">
        <v>787</v>
      </c>
    </row>
    <row r="345" spans="1:7" x14ac:dyDescent="0.25">
      <c r="A345" s="34" t="s">
        <v>350</v>
      </c>
      <c r="B345" s="3">
        <v>45690</v>
      </c>
      <c r="C345" s="2" t="s">
        <v>763</v>
      </c>
      <c r="D345" s="2" t="s">
        <v>782</v>
      </c>
      <c r="E345" s="2">
        <v>5</v>
      </c>
      <c r="F345" s="5">
        <v>1517481</v>
      </c>
      <c r="G345" s="2" t="s">
        <v>788</v>
      </c>
    </row>
    <row r="346" spans="1:7" x14ac:dyDescent="0.25">
      <c r="A346" s="34" t="s">
        <v>351</v>
      </c>
      <c r="B346" s="3">
        <v>45724</v>
      </c>
      <c r="C346" s="2" t="s">
        <v>776</v>
      </c>
      <c r="D346" s="2" t="s">
        <v>786</v>
      </c>
      <c r="E346" s="2">
        <v>3</v>
      </c>
      <c r="F346" s="5">
        <v>4094804</v>
      </c>
      <c r="G346" s="2" t="s">
        <v>789</v>
      </c>
    </row>
    <row r="347" spans="1:7" x14ac:dyDescent="0.25">
      <c r="A347" s="34" t="s">
        <v>352</v>
      </c>
      <c r="B347" s="3">
        <v>45675</v>
      </c>
      <c r="C347" s="2" t="s">
        <v>776</v>
      </c>
      <c r="D347" s="2" t="s">
        <v>784</v>
      </c>
      <c r="E347" s="2">
        <v>2</v>
      </c>
      <c r="F347" s="5">
        <v>8951115</v>
      </c>
      <c r="G347" s="2" t="s">
        <v>788</v>
      </c>
    </row>
    <row r="348" spans="1:7" x14ac:dyDescent="0.25">
      <c r="A348" s="34" t="s">
        <v>353</v>
      </c>
      <c r="B348" s="3">
        <v>45682</v>
      </c>
      <c r="C348" s="2" t="s">
        <v>771</v>
      </c>
      <c r="D348" s="2" t="s">
        <v>778</v>
      </c>
      <c r="E348" s="2">
        <v>5</v>
      </c>
      <c r="F348" s="5">
        <v>9994318</v>
      </c>
      <c r="G348" s="2" t="s">
        <v>788</v>
      </c>
    </row>
    <row r="349" spans="1:7" x14ac:dyDescent="0.25">
      <c r="A349" s="34" t="s">
        <v>354</v>
      </c>
      <c r="B349" s="3">
        <v>45711</v>
      </c>
      <c r="C349" s="2" t="s">
        <v>770</v>
      </c>
      <c r="D349" s="2" t="s">
        <v>785</v>
      </c>
      <c r="E349" s="2">
        <v>1</v>
      </c>
      <c r="F349" s="5">
        <v>2838377</v>
      </c>
      <c r="G349" s="2" t="s">
        <v>788</v>
      </c>
    </row>
    <row r="350" spans="1:7" x14ac:dyDescent="0.25">
      <c r="A350" s="34" t="s">
        <v>355</v>
      </c>
      <c r="B350" s="3">
        <v>45715</v>
      </c>
      <c r="C350" s="2" t="s">
        <v>776</v>
      </c>
      <c r="D350" s="2" t="s">
        <v>782</v>
      </c>
      <c r="E350" s="2">
        <v>3</v>
      </c>
      <c r="F350" s="5">
        <v>1306564</v>
      </c>
      <c r="G350" s="2" t="s">
        <v>789</v>
      </c>
    </row>
    <row r="351" spans="1:7" x14ac:dyDescent="0.25">
      <c r="A351" s="34" t="s">
        <v>356</v>
      </c>
      <c r="B351" s="3">
        <v>45724</v>
      </c>
      <c r="C351" s="2" t="s">
        <v>775</v>
      </c>
      <c r="D351" s="2" t="s">
        <v>786</v>
      </c>
      <c r="E351" s="2">
        <v>3</v>
      </c>
      <c r="F351" s="5">
        <v>4418949</v>
      </c>
      <c r="G351" s="2" t="s">
        <v>789</v>
      </c>
    </row>
    <row r="352" spans="1:7" x14ac:dyDescent="0.25">
      <c r="A352" s="34" t="s">
        <v>357</v>
      </c>
      <c r="B352" s="3">
        <v>45703</v>
      </c>
      <c r="C352" s="2" t="s">
        <v>770</v>
      </c>
      <c r="D352" s="2" t="s">
        <v>781</v>
      </c>
      <c r="E352" s="2">
        <v>1</v>
      </c>
      <c r="F352" s="5">
        <v>6547511</v>
      </c>
      <c r="G352" s="2" t="s">
        <v>790</v>
      </c>
    </row>
    <row r="353" spans="1:7" x14ac:dyDescent="0.25">
      <c r="A353" s="34" t="s">
        <v>358</v>
      </c>
      <c r="B353" s="3">
        <v>45681</v>
      </c>
      <c r="C353" s="2" t="s">
        <v>766</v>
      </c>
      <c r="D353" s="2" t="s">
        <v>778</v>
      </c>
      <c r="E353" s="2">
        <v>5</v>
      </c>
      <c r="F353" s="5">
        <v>1237954</v>
      </c>
      <c r="G353" s="2" t="s">
        <v>787</v>
      </c>
    </row>
    <row r="354" spans="1:7" x14ac:dyDescent="0.25">
      <c r="A354" s="34" t="s">
        <v>359</v>
      </c>
      <c r="B354" s="3">
        <v>45689</v>
      </c>
      <c r="C354" s="2" t="s">
        <v>769</v>
      </c>
      <c r="D354" s="2" t="s">
        <v>781</v>
      </c>
      <c r="E354" s="2">
        <v>4</v>
      </c>
      <c r="F354" s="5">
        <v>3408056</v>
      </c>
      <c r="G354" s="2" t="s">
        <v>787</v>
      </c>
    </row>
    <row r="355" spans="1:7" x14ac:dyDescent="0.25">
      <c r="A355" s="34" t="s">
        <v>360</v>
      </c>
      <c r="B355" s="3">
        <v>45704</v>
      </c>
      <c r="C355" s="2" t="s">
        <v>765</v>
      </c>
      <c r="D355" s="2" t="s">
        <v>784</v>
      </c>
      <c r="E355" s="2">
        <v>1</v>
      </c>
      <c r="F355" s="5">
        <v>8340130</v>
      </c>
      <c r="G355" s="2" t="s">
        <v>790</v>
      </c>
    </row>
    <row r="356" spans="1:7" x14ac:dyDescent="0.25">
      <c r="A356" s="34" t="s">
        <v>361</v>
      </c>
      <c r="B356" s="3">
        <v>45743</v>
      </c>
      <c r="C356" s="2" t="s">
        <v>768</v>
      </c>
      <c r="D356" s="2" t="s">
        <v>785</v>
      </c>
      <c r="E356" s="2">
        <v>5</v>
      </c>
      <c r="F356" s="5">
        <v>8857998</v>
      </c>
      <c r="G356" s="2" t="s">
        <v>790</v>
      </c>
    </row>
    <row r="357" spans="1:7" x14ac:dyDescent="0.25">
      <c r="A357" s="34" t="s">
        <v>362</v>
      </c>
      <c r="B357" s="3">
        <v>45680</v>
      </c>
      <c r="C357" s="2" t="s">
        <v>757</v>
      </c>
      <c r="D357" s="2" t="s">
        <v>782</v>
      </c>
      <c r="E357" s="2">
        <v>1</v>
      </c>
      <c r="F357" s="5">
        <v>9595781</v>
      </c>
      <c r="G357" s="2" t="s">
        <v>788</v>
      </c>
    </row>
    <row r="358" spans="1:7" x14ac:dyDescent="0.25">
      <c r="A358" s="34" t="s">
        <v>363</v>
      </c>
      <c r="B358" s="3">
        <v>45723</v>
      </c>
      <c r="C358" s="2" t="s">
        <v>765</v>
      </c>
      <c r="D358" s="2" t="s">
        <v>782</v>
      </c>
      <c r="E358" s="2">
        <v>1</v>
      </c>
      <c r="F358" s="5">
        <v>6434261</v>
      </c>
      <c r="G358" s="2" t="s">
        <v>790</v>
      </c>
    </row>
    <row r="359" spans="1:7" x14ac:dyDescent="0.25">
      <c r="A359" s="34" t="s">
        <v>364</v>
      </c>
      <c r="B359" s="3">
        <v>45684</v>
      </c>
      <c r="C359" s="2" t="s">
        <v>761</v>
      </c>
      <c r="D359" s="2" t="s">
        <v>779</v>
      </c>
      <c r="E359" s="2">
        <v>2</v>
      </c>
      <c r="F359" s="5">
        <v>5010579</v>
      </c>
      <c r="G359" s="2" t="s">
        <v>791</v>
      </c>
    </row>
    <row r="360" spans="1:7" x14ac:dyDescent="0.25">
      <c r="A360" s="34" t="s">
        <v>365</v>
      </c>
      <c r="B360" s="3">
        <v>45659</v>
      </c>
      <c r="C360" s="2" t="s">
        <v>766</v>
      </c>
      <c r="D360" s="2" t="s">
        <v>779</v>
      </c>
      <c r="E360" s="2">
        <v>5</v>
      </c>
      <c r="F360" s="5">
        <v>9568055</v>
      </c>
      <c r="G360" s="2" t="s">
        <v>787</v>
      </c>
    </row>
    <row r="361" spans="1:7" x14ac:dyDescent="0.25">
      <c r="A361" s="34" t="s">
        <v>366</v>
      </c>
      <c r="B361" s="3">
        <v>45747</v>
      </c>
      <c r="C361" s="2" t="s">
        <v>758</v>
      </c>
      <c r="D361" s="2" t="s">
        <v>784</v>
      </c>
      <c r="E361" s="2">
        <v>4</v>
      </c>
      <c r="F361" s="5">
        <v>9950012</v>
      </c>
      <c r="G361" s="2" t="s">
        <v>790</v>
      </c>
    </row>
    <row r="362" spans="1:7" x14ac:dyDescent="0.25">
      <c r="A362" s="34" t="s">
        <v>367</v>
      </c>
      <c r="B362" s="3">
        <v>45674</v>
      </c>
      <c r="C362" s="2" t="s">
        <v>767</v>
      </c>
      <c r="D362" s="2" t="s">
        <v>784</v>
      </c>
      <c r="E362" s="2">
        <v>2</v>
      </c>
      <c r="F362" s="5">
        <v>8063493</v>
      </c>
      <c r="G362" s="2" t="s">
        <v>791</v>
      </c>
    </row>
    <row r="363" spans="1:7" x14ac:dyDescent="0.25">
      <c r="A363" s="34" t="s">
        <v>368</v>
      </c>
      <c r="B363" s="3">
        <v>45690</v>
      </c>
      <c r="C363" s="2" t="s">
        <v>768</v>
      </c>
      <c r="D363" s="2" t="s">
        <v>785</v>
      </c>
      <c r="E363" s="2">
        <v>1</v>
      </c>
      <c r="F363" s="5">
        <v>3035232</v>
      </c>
      <c r="G363" s="2" t="s">
        <v>791</v>
      </c>
    </row>
    <row r="364" spans="1:7" x14ac:dyDescent="0.25">
      <c r="A364" s="34" t="s">
        <v>369</v>
      </c>
      <c r="B364" s="3">
        <v>45666</v>
      </c>
      <c r="C364" s="2" t="s">
        <v>770</v>
      </c>
      <c r="D364" s="2" t="s">
        <v>779</v>
      </c>
      <c r="E364" s="2">
        <v>1</v>
      </c>
      <c r="F364" s="5">
        <v>8204694</v>
      </c>
      <c r="G364" s="2" t="s">
        <v>791</v>
      </c>
    </row>
    <row r="365" spans="1:7" x14ac:dyDescent="0.25">
      <c r="A365" s="34" t="s">
        <v>370</v>
      </c>
      <c r="B365" s="3">
        <v>45700</v>
      </c>
      <c r="C365" s="2" t="s">
        <v>769</v>
      </c>
      <c r="D365" s="2" t="s">
        <v>786</v>
      </c>
      <c r="E365" s="2">
        <v>1</v>
      </c>
      <c r="F365" s="5">
        <v>2878907</v>
      </c>
      <c r="G365" s="2" t="s">
        <v>791</v>
      </c>
    </row>
    <row r="366" spans="1:7" x14ac:dyDescent="0.25">
      <c r="A366" s="34" t="s">
        <v>371</v>
      </c>
      <c r="B366" s="3">
        <v>45705</v>
      </c>
      <c r="C366" s="2" t="s">
        <v>759</v>
      </c>
      <c r="D366" s="2" t="s">
        <v>786</v>
      </c>
      <c r="E366" s="2">
        <v>5</v>
      </c>
      <c r="F366" s="5">
        <v>7490607</v>
      </c>
      <c r="G366" s="2" t="s">
        <v>788</v>
      </c>
    </row>
    <row r="367" spans="1:7" x14ac:dyDescent="0.25">
      <c r="A367" s="34" t="s">
        <v>372</v>
      </c>
      <c r="B367" s="3">
        <v>45696</v>
      </c>
      <c r="C367" s="2" t="s">
        <v>761</v>
      </c>
      <c r="D367" s="2" t="s">
        <v>785</v>
      </c>
      <c r="E367" s="2">
        <v>5</v>
      </c>
      <c r="F367" s="5">
        <v>5032688</v>
      </c>
      <c r="G367" s="2" t="s">
        <v>791</v>
      </c>
    </row>
    <row r="368" spans="1:7" x14ac:dyDescent="0.25">
      <c r="A368" s="34" t="s">
        <v>373</v>
      </c>
      <c r="B368" s="3">
        <v>45699</v>
      </c>
      <c r="C368" s="2" t="s">
        <v>766</v>
      </c>
      <c r="D368" s="2" t="s">
        <v>786</v>
      </c>
      <c r="E368" s="2">
        <v>2</v>
      </c>
      <c r="F368" s="5">
        <v>8079751</v>
      </c>
      <c r="G368" s="2" t="s">
        <v>788</v>
      </c>
    </row>
    <row r="369" spans="1:7" x14ac:dyDescent="0.25">
      <c r="A369" s="34" t="s">
        <v>374</v>
      </c>
      <c r="B369" s="3">
        <v>45683</v>
      </c>
      <c r="C369" s="2" t="s">
        <v>757</v>
      </c>
      <c r="D369" s="2" t="s">
        <v>777</v>
      </c>
      <c r="E369" s="2">
        <v>4</v>
      </c>
      <c r="F369" s="5">
        <v>7633131</v>
      </c>
      <c r="G369" s="2" t="s">
        <v>788</v>
      </c>
    </row>
    <row r="370" spans="1:7" x14ac:dyDescent="0.25">
      <c r="A370" s="34" t="s">
        <v>375</v>
      </c>
      <c r="B370" s="3">
        <v>45707</v>
      </c>
      <c r="C370" s="2" t="s">
        <v>761</v>
      </c>
      <c r="D370" s="2" t="s">
        <v>780</v>
      </c>
      <c r="E370" s="2">
        <v>2</v>
      </c>
      <c r="F370" s="5">
        <v>2863162</v>
      </c>
      <c r="G370" s="2" t="s">
        <v>791</v>
      </c>
    </row>
    <row r="371" spans="1:7" x14ac:dyDescent="0.25">
      <c r="A371" s="34" t="s">
        <v>376</v>
      </c>
      <c r="B371" s="3">
        <v>45682</v>
      </c>
      <c r="C371" s="2" t="s">
        <v>768</v>
      </c>
      <c r="D371" s="2" t="s">
        <v>785</v>
      </c>
      <c r="E371" s="2">
        <v>3</v>
      </c>
      <c r="F371" s="5">
        <v>5381909</v>
      </c>
      <c r="G371" s="2" t="s">
        <v>787</v>
      </c>
    </row>
    <row r="372" spans="1:7" x14ac:dyDescent="0.25">
      <c r="A372" s="34" t="s">
        <v>377</v>
      </c>
      <c r="B372" s="3">
        <v>45681</v>
      </c>
      <c r="C372" s="2" t="s">
        <v>761</v>
      </c>
      <c r="D372" s="2" t="s">
        <v>785</v>
      </c>
      <c r="E372" s="2">
        <v>1</v>
      </c>
      <c r="F372" s="5">
        <v>6180820</v>
      </c>
      <c r="G372" s="2" t="s">
        <v>791</v>
      </c>
    </row>
    <row r="373" spans="1:7" x14ac:dyDescent="0.25">
      <c r="A373" s="34" t="s">
        <v>378</v>
      </c>
      <c r="B373" s="3">
        <v>45670</v>
      </c>
      <c r="C373" s="2" t="s">
        <v>770</v>
      </c>
      <c r="D373" s="2" t="s">
        <v>783</v>
      </c>
      <c r="E373" s="2">
        <v>1</v>
      </c>
      <c r="F373" s="5">
        <v>9803721</v>
      </c>
      <c r="G373" s="2" t="s">
        <v>791</v>
      </c>
    </row>
    <row r="374" spans="1:7" x14ac:dyDescent="0.25">
      <c r="A374" s="34" t="s">
        <v>379</v>
      </c>
      <c r="B374" s="3">
        <v>45717</v>
      </c>
      <c r="C374" s="2" t="s">
        <v>776</v>
      </c>
      <c r="D374" s="2" t="s">
        <v>778</v>
      </c>
      <c r="E374" s="2">
        <v>1</v>
      </c>
      <c r="F374" s="5">
        <v>3192794</v>
      </c>
      <c r="G374" s="2" t="s">
        <v>791</v>
      </c>
    </row>
    <row r="375" spans="1:7" x14ac:dyDescent="0.25">
      <c r="A375" s="34" t="s">
        <v>380</v>
      </c>
      <c r="B375" s="3">
        <v>45664</v>
      </c>
      <c r="C375" s="2" t="s">
        <v>761</v>
      </c>
      <c r="D375" s="2" t="s">
        <v>778</v>
      </c>
      <c r="E375" s="2">
        <v>2</v>
      </c>
      <c r="F375" s="5">
        <v>2845704</v>
      </c>
      <c r="G375" s="2" t="s">
        <v>787</v>
      </c>
    </row>
    <row r="376" spans="1:7" x14ac:dyDescent="0.25">
      <c r="A376" s="34" t="s">
        <v>381</v>
      </c>
      <c r="B376" s="3">
        <v>45714</v>
      </c>
      <c r="C376" s="2" t="s">
        <v>770</v>
      </c>
      <c r="D376" s="2" t="s">
        <v>777</v>
      </c>
      <c r="E376" s="2">
        <v>2</v>
      </c>
      <c r="F376" s="5">
        <v>9311940</v>
      </c>
      <c r="G376" s="2" t="s">
        <v>789</v>
      </c>
    </row>
    <row r="377" spans="1:7" x14ac:dyDescent="0.25">
      <c r="A377" s="34" t="s">
        <v>382</v>
      </c>
      <c r="B377" s="3">
        <v>45693</v>
      </c>
      <c r="C377" s="2" t="s">
        <v>774</v>
      </c>
      <c r="D377" s="2" t="s">
        <v>779</v>
      </c>
      <c r="E377" s="2">
        <v>1</v>
      </c>
      <c r="F377" s="5">
        <v>8720038</v>
      </c>
      <c r="G377" s="2" t="s">
        <v>789</v>
      </c>
    </row>
    <row r="378" spans="1:7" x14ac:dyDescent="0.25">
      <c r="A378" s="34" t="s">
        <v>383</v>
      </c>
      <c r="B378" s="3">
        <v>45702</v>
      </c>
      <c r="C378" s="2" t="s">
        <v>761</v>
      </c>
      <c r="D378" s="2" t="s">
        <v>784</v>
      </c>
      <c r="E378" s="2">
        <v>2</v>
      </c>
      <c r="F378" s="5">
        <v>8777983</v>
      </c>
      <c r="G378" s="2" t="s">
        <v>788</v>
      </c>
    </row>
    <row r="379" spans="1:7" x14ac:dyDescent="0.25">
      <c r="A379" s="34" t="s">
        <v>384</v>
      </c>
      <c r="B379" s="3">
        <v>45677</v>
      </c>
      <c r="C379" s="2" t="s">
        <v>768</v>
      </c>
      <c r="D379" s="2" t="s">
        <v>784</v>
      </c>
      <c r="E379" s="2">
        <v>5</v>
      </c>
      <c r="F379" s="5">
        <v>792575</v>
      </c>
      <c r="G379" s="2" t="s">
        <v>788</v>
      </c>
    </row>
    <row r="380" spans="1:7" x14ac:dyDescent="0.25">
      <c r="A380" s="34" t="s">
        <v>385</v>
      </c>
      <c r="B380" s="3">
        <v>45722</v>
      </c>
      <c r="C380" s="2" t="s">
        <v>759</v>
      </c>
      <c r="D380" s="2" t="s">
        <v>781</v>
      </c>
      <c r="E380" s="2">
        <v>5</v>
      </c>
      <c r="F380" s="5">
        <v>1959700</v>
      </c>
      <c r="G380" s="2" t="s">
        <v>787</v>
      </c>
    </row>
    <row r="381" spans="1:7" x14ac:dyDescent="0.25">
      <c r="A381" s="34" t="s">
        <v>386</v>
      </c>
      <c r="B381" s="3">
        <v>45665</v>
      </c>
      <c r="C381" s="2" t="s">
        <v>773</v>
      </c>
      <c r="D381" s="2" t="s">
        <v>777</v>
      </c>
      <c r="E381" s="2">
        <v>2</v>
      </c>
      <c r="F381" s="5">
        <v>8917944</v>
      </c>
      <c r="G381" s="2" t="s">
        <v>790</v>
      </c>
    </row>
    <row r="382" spans="1:7" x14ac:dyDescent="0.25">
      <c r="A382" s="34" t="s">
        <v>387</v>
      </c>
      <c r="B382" s="3">
        <v>45673</v>
      </c>
      <c r="C382" s="2" t="s">
        <v>767</v>
      </c>
      <c r="D382" s="2" t="s">
        <v>785</v>
      </c>
      <c r="E382" s="2">
        <v>1</v>
      </c>
      <c r="F382" s="5">
        <v>3701078</v>
      </c>
      <c r="G382" s="2" t="s">
        <v>789</v>
      </c>
    </row>
    <row r="383" spans="1:7" x14ac:dyDescent="0.25">
      <c r="A383" s="34" t="s">
        <v>388</v>
      </c>
      <c r="B383" s="3">
        <v>45671</v>
      </c>
      <c r="C383" s="2" t="s">
        <v>767</v>
      </c>
      <c r="D383" s="2" t="s">
        <v>777</v>
      </c>
      <c r="E383" s="2">
        <v>2</v>
      </c>
      <c r="F383" s="5">
        <v>3107622</v>
      </c>
      <c r="G383" s="2" t="s">
        <v>788</v>
      </c>
    </row>
    <row r="384" spans="1:7" x14ac:dyDescent="0.25">
      <c r="A384" s="34" t="s">
        <v>389</v>
      </c>
      <c r="B384" s="3">
        <v>45733</v>
      </c>
      <c r="C384" s="2" t="s">
        <v>761</v>
      </c>
      <c r="D384" s="2" t="s">
        <v>777</v>
      </c>
      <c r="E384" s="2">
        <v>2</v>
      </c>
      <c r="F384" s="5">
        <v>2386963</v>
      </c>
      <c r="G384" s="2" t="s">
        <v>789</v>
      </c>
    </row>
    <row r="385" spans="1:7" x14ac:dyDescent="0.25">
      <c r="A385" s="34" t="s">
        <v>390</v>
      </c>
      <c r="B385" s="3">
        <v>45744</v>
      </c>
      <c r="C385" s="2" t="s">
        <v>773</v>
      </c>
      <c r="D385" s="2" t="s">
        <v>777</v>
      </c>
      <c r="E385" s="2">
        <v>2</v>
      </c>
      <c r="F385" s="5">
        <v>5804120</v>
      </c>
      <c r="G385" s="2" t="s">
        <v>787</v>
      </c>
    </row>
    <row r="386" spans="1:7" x14ac:dyDescent="0.25">
      <c r="A386" s="34" t="s">
        <v>391</v>
      </c>
      <c r="B386" s="3">
        <v>45672</v>
      </c>
      <c r="C386" s="2" t="s">
        <v>762</v>
      </c>
      <c r="D386" s="2" t="s">
        <v>778</v>
      </c>
      <c r="E386" s="2">
        <v>3</v>
      </c>
      <c r="F386" s="5">
        <v>3272605</v>
      </c>
      <c r="G386" s="2" t="s">
        <v>787</v>
      </c>
    </row>
    <row r="387" spans="1:7" x14ac:dyDescent="0.25">
      <c r="A387" s="34" t="s">
        <v>392</v>
      </c>
      <c r="B387" s="3">
        <v>45723</v>
      </c>
      <c r="C387" s="2" t="s">
        <v>774</v>
      </c>
      <c r="D387" s="2" t="s">
        <v>777</v>
      </c>
      <c r="E387" s="2">
        <v>5</v>
      </c>
      <c r="F387" s="5">
        <v>1947947</v>
      </c>
      <c r="G387" s="2" t="s">
        <v>790</v>
      </c>
    </row>
    <row r="388" spans="1:7" x14ac:dyDescent="0.25">
      <c r="A388" s="34" t="s">
        <v>393</v>
      </c>
      <c r="B388" s="3">
        <v>45689</v>
      </c>
      <c r="C388" s="2" t="s">
        <v>767</v>
      </c>
      <c r="D388" s="2" t="s">
        <v>780</v>
      </c>
      <c r="E388" s="2">
        <v>4</v>
      </c>
      <c r="F388" s="5">
        <v>6313775</v>
      </c>
      <c r="G388" s="2" t="s">
        <v>790</v>
      </c>
    </row>
    <row r="389" spans="1:7" x14ac:dyDescent="0.25">
      <c r="A389" s="34" t="s">
        <v>394</v>
      </c>
      <c r="B389" s="3">
        <v>45744</v>
      </c>
      <c r="C389" s="2" t="s">
        <v>757</v>
      </c>
      <c r="D389" s="2" t="s">
        <v>784</v>
      </c>
      <c r="E389" s="2">
        <v>4</v>
      </c>
      <c r="F389" s="5">
        <v>7742447</v>
      </c>
      <c r="G389" s="2" t="s">
        <v>787</v>
      </c>
    </row>
    <row r="390" spans="1:7" x14ac:dyDescent="0.25">
      <c r="A390" s="34" t="s">
        <v>395</v>
      </c>
      <c r="B390" s="3">
        <v>45720</v>
      </c>
      <c r="C390" s="2" t="s">
        <v>759</v>
      </c>
      <c r="D390" s="2" t="s">
        <v>781</v>
      </c>
      <c r="E390" s="2">
        <v>3</v>
      </c>
      <c r="F390" s="5">
        <v>8778499</v>
      </c>
      <c r="G390" s="2" t="s">
        <v>788</v>
      </c>
    </row>
    <row r="391" spans="1:7" x14ac:dyDescent="0.25">
      <c r="A391" s="34" t="s">
        <v>396</v>
      </c>
      <c r="B391" s="3">
        <v>45743</v>
      </c>
      <c r="C391" s="2" t="s">
        <v>764</v>
      </c>
      <c r="D391" s="2" t="s">
        <v>780</v>
      </c>
      <c r="E391" s="2">
        <v>2</v>
      </c>
      <c r="F391" s="5">
        <v>6972652</v>
      </c>
      <c r="G391" s="2" t="s">
        <v>789</v>
      </c>
    </row>
    <row r="392" spans="1:7" x14ac:dyDescent="0.25">
      <c r="A392" s="34" t="s">
        <v>397</v>
      </c>
      <c r="B392" s="3">
        <v>45708</v>
      </c>
      <c r="C392" s="2" t="s">
        <v>767</v>
      </c>
      <c r="D392" s="2" t="s">
        <v>781</v>
      </c>
      <c r="E392" s="2">
        <v>3</v>
      </c>
      <c r="F392" s="5">
        <v>7106470</v>
      </c>
      <c r="G392" s="2" t="s">
        <v>791</v>
      </c>
    </row>
    <row r="393" spans="1:7" x14ac:dyDescent="0.25">
      <c r="A393" s="34" t="s">
        <v>398</v>
      </c>
      <c r="B393" s="3">
        <v>45682</v>
      </c>
      <c r="C393" s="2" t="s">
        <v>763</v>
      </c>
      <c r="D393" s="2" t="s">
        <v>783</v>
      </c>
      <c r="E393" s="2">
        <v>3</v>
      </c>
      <c r="F393" s="5">
        <v>1998339</v>
      </c>
      <c r="G393" s="2" t="s">
        <v>790</v>
      </c>
    </row>
    <row r="394" spans="1:7" x14ac:dyDescent="0.25">
      <c r="A394" s="34" t="s">
        <v>399</v>
      </c>
      <c r="B394" s="3">
        <v>45715</v>
      </c>
      <c r="C394" s="2" t="s">
        <v>757</v>
      </c>
      <c r="D394" s="2" t="s">
        <v>781</v>
      </c>
      <c r="E394" s="2">
        <v>1</v>
      </c>
      <c r="F394" s="5">
        <v>1176296</v>
      </c>
      <c r="G394" s="2" t="s">
        <v>791</v>
      </c>
    </row>
    <row r="395" spans="1:7" x14ac:dyDescent="0.25">
      <c r="A395" s="34" t="s">
        <v>400</v>
      </c>
      <c r="B395" s="3">
        <v>45720</v>
      </c>
      <c r="C395" s="2" t="s">
        <v>765</v>
      </c>
      <c r="D395" s="2" t="s">
        <v>784</v>
      </c>
      <c r="E395" s="2">
        <v>5</v>
      </c>
      <c r="F395" s="5">
        <v>879039</v>
      </c>
      <c r="G395" s="2" t="s">
        <v>788</v>
      </c>
    </row>
    <row r="396" spans="1:7" x14ac:dyDescent="0.25">
      <c r="A396" s="34" t="s">
        <v>401</v>
      </c>
      <c r="B396" s="3">
        <v>45719</v>
      </c>
      <c r="C396" s="2" t="s">
        <v>761</v>
      </c>
      <c r="D396" s="2" t="s">
        <v>784</v>
      </c>
      <c r="E396" s="2">
        <v>4</v>
      </c>
      <c r="F396" s="5">
        <v>1028714</v>
      </c>
      <c r="G396" s="2" t="s">
        <v>790</v>
      </c>
    </row>
    <row r="397" spans="1:7" x14ac:dyDescent="0.25">
      <c r="A397" s="34" t="s">
        <v>402</v>
      </c>
      <c r="B397" s="3">
        <v>45679</v>
      </c>
      <c r="C397" s="2" t="s">
        <v>757</v>
      </c>
      <c r="D397" s="2" t="s">
        <v>777</v>
      </c>
      <c r="E397" s="2">
        <v>2</v>
      </c>
      <c r="F397" s="5">
        <v>7535655</v>
      </c>
      <c r="G397" s="2" t="s">
        <v>791</v>
      </c>
    </row>
    <row r="398" spans="1:7" x14ac:dyDescent="0.25">
      <c r="A398" s="34" t="s">
        <v>403</v>
      </c>
      <c r="B398" s="3">
        <v>45715</v>
      </c>
      <c r="C398" s="2" t="s">
        <v>769</v>
      </c>
      <c r="D398" s="2" t="s">
        <v>782</v>
      </c>
      <c r="E398" s="2">
        <v>4</v>
      </c>
      <c r="F398" s="5">
        <v>8868352</v>
      </c>
      <c r="G398" s="2" t="s">
        <v>788</v>
      </c>
    </row>
    <row r="399" spans="1:7" x14ac:dyDescent="0.25">
      <c r="A399" s="34" t="s">
        <v>404</v>
      </c>
      <c r="B399" s="3">
        <v>45715</v>
      </c>
      <c r="C399" s="2" t="s">
        <v>767</v>
      </c>
      <c r="D399" s="2" t="s">
        <v>783</v>
      </c>
      <c r="E399" s="2">
        <v>4</v>
      </c>
      <c r="F399" s="5">
        <v>3411190</v>
      </c>
      <c r="G399" s="2" t="s">
        <v>789</v>
      </c>
    </row>
    <row r="400" spans="1:7" x14ac:dyDescent="0.25">
      <c r="A400" s="34" t="s">
        <v>405</v>
      </c>
      <c r="B400" s="3">
        <v>45743</v>
      </c>
      <c r="C400" s="2" t="s">
        <v>772</v>
      </c>
      <c r="D400" s="2" t="s">
        <v>785</v>
      </c>
      <c r="E400" s="2">
        <v>5</v>
      </c>
      <c r="F400" s="5">
        <v>9441047</v>
      </c>
      <c r="G400" s="2" t="s">
        <v>788</v>
      </c>
    </row>
    <row r="401" spans="1:7" x14ac:dyDescent="0.25">
      <c r="A401" s="34" t="s">
        <v>406</v>
      </c>
      <c r="B401" s="3">
        <v>45706</v>
      </c>
      <c r="C401" s="2" t="s">
        <v>759</v>
      </c>
      <c r="D401" s="2" t="s">
        <v>786</v>
      </c>
      <c r="E401" s="2">
        <v>4</v>
      </c>
      <c r="F401" s="5">
        <v>4642535</v>
      </c>
      <c r="G401" s="2" t="s">
        <v>790</v>
      </c>
    </row>
    <row r="402" spans="1:7" x14ac:dyDescent="0.25">
      <c r="A402" s="34" t="s">
        <v>407</v>
      </c>
      <c r="B402" s="3">
        <v>45709</v>
      </c>
      <c r="C402" s="2" t="s">
        <v>774</v>
      </c>
      <c r="D402" s="2" t="s">
        <v>781</v>
      </c>
      <c r="E402" s="2">
        <v>4</v>
      </c>
      <c r="F402" s="5">
        <v>773452</v>
      </c>
      <c r="G402" s="2" t="s">
        <v>787</v>
      </c>
    </row>
    <row r="403" spans="1:7" x14ac:dyDescent="0.25">
      <c r="A403" s="34" t="s">
        <v>408</v>
      </c>
      <c r="B403" s="3">
        <v>45699</v>
      </c>
      <c r="C403" s="2" t="s">
        <v>768</v>
      </c>
      <c r="D403" s="2" t="s">
        <v>782</v>
      </c>
      <c r="E403" s="2">
        <v>3</v>
      </c>
      <c r="F403" s="5">
        <v>9667491</v>
      </c>
      <c r="G403" s="2" t="s">
        <v>789</v>
      </c>
    </row>
    <row r="404" spans="1:7" x14ac:dyDescent="0.25">
      <c r="A404" s="34" t="s">
        <v>409</v>
      </c>
      <c r="B404" s="3">
        <v>45727</v>
      </c>
      <c r="C404" s="2" t="s">
        <v>775</v>
      </c>
      <c r="D404" s="2" t="s">
        <v>777</v>
      </c>
      <c r="E404" s="2">
        <v>5</v>
      </c>
      <c r="F404" s="5">
        <v>4871047</v>
      </c>
      <c r="G404" s="2" t="s">
        <v>791</v>
      </c>
    </row>
    <row r="405" spans="1:7" x14ac:dyDescent="0.25">
      <c r="A405" s="34" t="s">
        <v>410</v>
      </c>
      <c r="B405" s="3">
        <v>45672</v>
      </c>
      <c r="C405" s="2" t="s">
        <v>771</v>
      </c>
      <c r="D405" s="2" t="s">
        <v>778</v>
      </c>
      <c r="E405" s="2">
        <v>1</v>
      </c>
      <c r="F405" s="5">
        <v>7684872</v>
      </c>
      <c r="G405" s="2" t="s">
        <v>790</v>
      </c>
    </row>
    <row r="406" spans="1:7" x14ac:dyDescent="0.25">
      <c r="A406" s="34" t="s">
        <v>411</v>
      </c>
      <c r="B406" s="3">
        <v>45711</v>
      </c>
      <c r="C406" s="2" t="s">
        <v>771</v>
      </c>
      <c r="D406" s="2" t="s">
        <v>785</v>
      </c>
      <c r="E406" s="2">
        <v>2</v>
      </c>
      <c r="F406" s="5">
        <v>2689921</v>
      </c>
      <c r="G406" s="2" t="s">
        <v>787</v>
      </c>
    </row>
    <row r="407" spans="1:7" x14ac:dyDescent="0.25">
      <c r="A407" s="34" t="s">
        <v>412</v>
      </c>
      <c r="B407" s="3">
        <v>45717</v>
      </c>
      <c r="C407" s="2" t="s">
        <v>767</v>
      </c>
      <c r="D407" s="2" t="s">
        <v>779</v>
      </c>
      <c r="E407" s="2">
        <v>4</v>
      </c>
      <c r="F407" s="5">
        <v>7927297</v>
      </c>
      <c r="G407" s="2" t="s">
        <v>788</v>
      </c>
    </row>
    <row r="408" spans="1:7" x14ac:dyDescent="0.25">
      <c r="A408" s="34" t="s">
        <v>413</v>
      </c>
      <c r="B408" s="3">
        <v>45665</v>
      </c>
      <c r="C408" s="2" t="s">
        <v>764</v>
      </c>
      <c r="D408" s="2" t="s">
        <v>782</v>
      </c>
      <c r="E408" s="2">
        <v>2</v>
      </c>
      <c r="F408" s="5">
        <v>3698156</v>
      </c>
      <c r="G408" s="2" t="s">
        <v>787</v>
      </c>
    </row>
    <row r="409" spans="1:7" x14ac:dyDescent="0.25">
      <c r="A409" s="34" t="s">
        <v>414</v>
      </c>
      <c r="B409" s="3">
        <v>45710</v>
      </c>
      <c r="C409" s="2" t="s">
        <v>765</v>
      </c>
      <c r="D409" s="2" t="s">
        <v>778</v>
      </c>
      <c r="E409" s="2">
        <v>1</v>
      </c>
      <c r="F409" s="5">
        <v>6301038</v>
      </c>
      <c r="G409" s="2" t="s">
        <v>790</v>
      </c>
    </row>
    <row r="410" spans="1:7" x14ac:dyDescent="0.25">
      <c r="A410" s="34" t="s">
        <v>415</v>
      </c>
      <c r="B410" s="3">
        <v>45717</v>
      </c>
      <c r="C410" s="2" t="s">
        <v>759</v>
      </c>
      <c r="D410" s="2" t="s">
        <v>783</v>
      </c>
      <c r="E410" s="2">
        <v>2</v>
      </c>
      <c r="F410" s="5">
        <v>5322139</v>
      </c>
      <c r="G410" s="2" t="s">
        <v>790</v>
      </c>
    </row>
    <row r="411" spans="1:7" x14ac:dyDescent="0.25">
      <c r="A411" s="34" t="s">
        <v>416</v>
      </c>
      <c r="B411" s="3">
        <v>45662</v>
      </c>
      <c r="C411" s="2" t="s">
        <v>757</v>
      </c>
      <c r="D411" s="2" t="s">
        <v>777</v>
      </c>
      <c r="E411" s="2">
        <v>1</v>
      </c>
      <c r="F411" s="5">
        <v>5454582</v>
      </c>
      <c r="G411" s="2" t="s">
        <v>787</v>
      </c>
    </row>
    <row r="412" spans="1:7" x14ac:dyDescent="0.25">
      <c r="A412" s="34" t="s">
        <v>417</v>
      </c>
      <c r="B412" s="3">
        <v>45725</v>
      </c>
      <c r="C412" s="2" t="s">
        <v>768</v>
      </c>
      <c r="D412" s="2" t="s">
        <v>785</v>
      </c>
      <c r="E412" s="2">
        <v>3</v>
      </c>
      <c r="F412" s="5">
        <v>1262371</v>
      </c>
      <c r="G412" s="2" t="s">
        <v>788</v>
      </c>
    </row>
    <row r="413" spans="1:7" x14ac:dyDescent="0.25">
      <c r="A413" s="34" t="s">
        <v>418</v>
      </c>
      <c r="B413" s="3">
        <v>45663</v>
      </c>
      <c r="C413" s="2" t="s">
        <v>774</v>
      </c>
      <c r="D413" s="2" t="s">
        <v>785</v>
      </c>
      <c r="E413" s="2">
        <v>4</v>
      </c>
      <c r="F413" s="5">
        <v>3757945</v>
      </c>
      <c r="G413" s="2" t="s">
        <v>787</v>
      </c>
    </row>
    <row r="414" spans="1:7" x14ac:dyDescent="0.25">
      <c r="A414" s="34" t="s">
        <v>419</v>
      </c>
      <c r="B414" s="3">
        <v>45704</v>
      </c>
      <c r="C414" s="2" t="s">
        <v>759</v>
      </c>
      <c r="D414" s="2" t="s">
        <v>785</v>
      </c>
      <c r="E414" s="2">
        <v>1</v>
      </c>
      <c r="F414" s="5">
        <v>8779143</v>
      </c>
      <c r="G414" s="2" t="s">
        <v>790</v>
      </c>
    </row>
    <row r="415" spans="1:7" x14ac:dyDescent="0.25">
      <c r="A415" s="34" t="s">
        <v>420</v>
      </c>
      <c r="B415" s="3">
        <v>45712</v>
      </c>
      <c r="C415" s="2" t="s">
        <v>775</v>
      </c>
      <c r="D415" s="2" t="s">
        <v>783</v>
      </c>
      <c r="E415" s="2">
        <v>2</v>
      </c>
      <c r="F415" s="5">
        <v>6161064</v>
      </c>
      <c r="G415" s="2" t="s">
        <v>790</v>
      </c>
    </row>
    <row r="416" spans="1:7" x14ac:dyDescent="0.25">
      <c r="A416" s="34" t="s">
        <v>421</v>
      </c>
      <c r="B416" s="3">
        <v>45697</v>
      </c>
      <c r="C416" s="2" t="s">
        <v>774</v>
      </c>
      <c r="D416" s="2" t="s">
        <v>781</v>
      </c>
      <c r="E416" s="2">
        <v>4</v>
      </c>
      <c r="F416" s="5">
        <v>4268950</v>
      </c>
      <c r="G416" s="2" t="s">
        <v>791</v>
      </c>
    </row>
    <row r="417" spans="1:7" x14ac:dyDescent="0.25">
      <c r="A417" s="34" t="s">
        <v>422</v>
      </c>
      <c r="B417" s="3">
        <v>45709</v>
      </c>
      <c r="C417" s="2" t="s">
        <v>763</v>
      </c>
      <c r="D417" s="2" t="s">
        <v>779</v>
      </c>
      <c r="E417" s="2">
        <v>3</v>
      </c>
      <c r="F417" s="5">
        <v>642980</v>
      </c>
      <c r="G417" s="2" t="s">
        <v>791</v>
      </c>
    </row>
    <row r="418" spans="1:7" x14ac:dyDescent="0.25">
      <c r="A418" s="34" t="s">
        <v>423</v>
      </c>
      <c r="B418" s="3">
        <v>45673</v>
      </c>
      <c r="C418" s="2" t="s">
        <v>760</v>
      </c>
      <c r="D418" s="2" t="s">
        <v>783</v>
      </c>
      <c r="E418" s="2">
        <v>4</v>
      </c>
      <c r="F418" s="5">
        <v>7000785</v>
      </c>
      <c r="G418" s="2" t="s">
        <v>789</v>
      </c>
    </row>
    <row r="419" spans="1:7" x14ac:dyDescent="0.25">
      <c r="A419" s="34" t="s">
        <v>424</v>
      </c>
      <c r="B419" s="3">
        <v>45670</v>
      </c>
      <c r="C419" s="2" t="s">
        <v>775</v>
      </c>
      <c r="D419" s="2" t="s">
        <v>786</v>
      </c>
      <c r="E419" s="2">
        <v>1</v>
      </c>
      <c r="F419" s="5">
        <v>757354</v>
      </c>
      <c r="G419" s="2" t="s">
        <v>790</v>
      </c>
    </row>
    <row r="420" spans="1:7" x14ac:dyDescent="0.25">
      <c r="A420" s="34" t="s">
        <v>425</v>
      </c>
      <c r="B420" s="3">
        <v>45687</v>
      </c>
      <c r="C420" s="2" t="s">
        <v>767</v>
      </c>
      <c r="D420" s="2" t="s">
        <v>779</v>
      </c>
      <c r="E420" s="2">
        <v>3</v>
      </c>
      <c r="F420" s="5">
        <v>8363438</v>
      </c>
      <c r="G420" s="2" t="s">
        <v>791</v>
      </c>
    </row>
    <row r="421" spans="1:7" x14ac:dyDescent="0.25">
      <c r="A421" s="34" t="s">
        <v>426</v>
      </c>
      <c r="B421" s="3">
        <v>45676</v>
      </c>
      <c r="C421" s="2" t="s">
        <v>759</v>
      </c>
      <c r="D421" s="2" t="s">
        <v>784</v>
      </c>
      <c r="E421" s="2">
        <v>2</v>
      </c>
      <c r="F421" s="5">
        <v>6454075</v>
      </c>
      <c r="G421" s="2" t="s">
        <v>787</v>
      </c>
    </row>
    <row r="422" spans="1:7" x14ac:dyDescent="0.25">
      <c r="A422" s="34" t="s">
        <v>427</v>
      </c>
      <c r="B422" s="3">
        <v>45674</v>
      </c>
      <c r="C422" s="2" t="s">
        <v>763</v>
      </c>
      <c r="D422" s="2" t="s">
        <v>777</v>
      </c>
      <c r="E422" s="2">
        <v>3</v>
      </c>
      <c r="F422" s="5">
        <v>8472368</v>
      </c>
      <c r="G422" s="2" t="s">
        <v>788</v>
      </c>
    </row>
    <row r="423" spans="1:7" x14ac:dyDescent="0.25">
      <c r="A423" s="34" t="s">
        <v>428</v>
      </c>
      <c r="B423" s="3">
        <v>45720</v>
      </c>
      <c r="C423" s="2" t="s">
        <v>774</v>
      </c>
      <c r="D423" s="2" t="s">
        <v>783</v>
      </c>
      <c r="E423" s="2">
        <v>3</v>
      </c>
      <c r="F423" s="5">
        <v>2735883</v>
      </c>
      <c r="G423" s="2" t="s">
        <v>787</v>
      </c>
    </row>
    <row r="424" spans="1:7" x14ac:dyDescent="0.25">
      <c r="A424" s="34" t="s">
        <v>429</v>
      </c>
      <c r="B424" s="3">
        <v>45676</v>
      </c>
      <c r="C424" s="2" t="s">
        <v>765</v>
      </c>
      <c r="D424" s="2" t="s">
        <v>778</v>
      </c>
      <c r="E424" s="2">
        <v>5</v>
      </c>
      <c r="F424" s="5">
        <v>1264265</v>
      </c>
      <c r="G424" s="2" t="s">
        <v>788</v>
      </c>
    </row>
    <row r="425" spans="1:7" x14ac:dyDescent="0.25">
      <c r="A425" s="34" t="s">
        <v>430</v>
      </c>
      <c r="B425" s="3">
        <v>45715</v>
      </c>
      <c r="C425" s="2" t="s">
        <v>775</v>
      </c>
      <c r="D425" s="2" t="s">
        <v>779</v>
      </c>
      <c r="E425" s="2">
        <v>3</v>
      </c>
      <c r="F425" s="5">
        <v>7130840</v>
      </c>
      <c r="G425" s="2" t="s">
        <v>791</v>
      </c>
    </row>
    <row r="426" spans="1:7" x14ac:dyDescent="0.25">
      <c r="A426" s="34" t="s">
        <v>431</v>
      </c>
      <c r="B426" s="3">
        <v>45712</v>
      </c>
      <c r="C426" s="2" t="s">
        <v>764</v>
      </c>
      <c r="D426" s="2" t="s">
        <v>786</v>
      </c>
      <c r="E426" s="2">
        <v>3</v>
      </c>
      <c r="F426" s="5">
        <v>6168889</v>
      </c>
      <c r="G426" s="2" t="s">
        <v>789</v>
      </c>
    </row>
    <row r="427" spans="1:7" x14ac:dyDescent="0.25">
      <c r="A427" s="34" t="s">
        <v>432</v>
      </c>
      <c r="B427" s="3">
        <v>45747</v>
      </c>
      <c r="C427" s="2" t="s">
        <v>764</v>
      </c>
      <c r="D427" s="2" t="s">
        <v>784</v>
      </c>
      <c r="E427" s="2">
        <v>4</v>
      </c>
      <c r="F427" s="5">
        <v>808617</v>
      </c>
      <c r="G427" s="2" t="s">
        <v>787</v>
      </c>
    </row>
    <row r="428" spans="1:7" x14ac:dyDescent="0.25">
      <c r="A428" s="34" t="s">
        <v>433</v>
      </c>
      <c r="B428" s="3">
        <v>45747</v>
      </c>
      <c r="C428" s="2" t="s">
        <v>766</v>
      </c>
      <c r="D428" s="2" t="s">
        <v>781</v>
      </c>
      <c r="E428" s="2">
        <v>2</v>
      </c>
      <c r="F428" s="5">
        <v>1244748</v>
      </c>
      <c r="G428" s="2" t="s">
        <v>787</v>
      </c>
    </row>
    <row r="429" spans="1:7" x14ac:dyDescent="0.25">
      <c r="A429" s="34" t="s">
        <v>434</v>
      </c>
      <c r="B429" s="3">
        <v>45719</v>
      </c>
      <c r="C429" s="2" t="s">
        <v>762</v>
      </c>
      <c r="D429" s="2" t="s">
        <v>778</v>
      </c>
      <c r="E429" s="2">
        <v>4</v>
      </c>
      <c r="F429" s="5">
        <v>5587692</v>
      </c>
      <c r="G429" s="2" t="s">
        <v>787</v>
      </c>
    </row>
    <row r="430" spans="1:7" x14ac:dyDescent="0.25">
      <c r="A430" s="34" t="s">
        <v>435</v>
      </c>
      <c r="B430" s="3">
        <v>45680</v>
      </c>
      <c r="C430" s="2" t="s">
        <v>772</v>
      </c>
      <c r="D430" s="2" t="s">
        <v>779</v>
      </c>
      <c r="E430" s="2">
        <v>4</v>
      </c>
      <c r="F430" s="5">
        <v>1234275</v>
      </c>
      <c r="G430" s="2" t="s">
        <v>788</v>
      </c>
    </row>
    <row r="431" spans="1:7" x14ac:dyDescent="0.25">
      <c r="A431" s="34" t="s">
        <v>436</v>
      </c>
      <c r="B431" s="3">
        <v>45666</v>
      </c>
      <c r="C431" s="2" t="s">
        <v>770</v>
      </c>
      <c r="D431" s="2" t="s">
        <v>777</v>
      </c>
      <c r="E431" s="2">
        <v>1</v>
      </c>
      <c r="F431" s="5">
        <v>6714638</v>
      </c>
      <c r="G431" s="2" t="s">
        <v>791</v>
      </c>
    </row>
    <row r="432" spans="1:7" x14ac:dyDescent="0.25">
      <c r="A432" s="34" t="s">
        <v>437</v>
      </c>
      <c r="B432" s="3">
        <v>45669</v>
      </c>
      <c r="C432" s="2" t="s">
        <v>760</v>
      </c>
      <c r="D432" s="2" t="s">
        <v>778</v>
      </c>
      <c r="E432" s="2">
        <v>4</v>
      </c>
      <c r="F432" s="5">
        <v>9922794</v>
      </c>
      <c r="G432" s="2" t="s">
        <v>787</v>
      </c>
    </row>
    <row r="433" spans="1:7" x14ac:dyDescent="0.25">
      <c r="A433" s="34" t="s">
        <v>438</v>
      </c>
      <c r="B433" s="3">
        <v>45658</v>
      </c>
      <c r="C433" s="2" t="s">
        <v>764</v>
      </c>
      <c r="D433" s="2" t="s">
        <v>784</v>
      </c>
      <c r="E433" s="2">
        <v>5</v>
      </c>
      <c r="F433" s="5">
        <v>9487114</v>
      </c>
      <c r="G433" s="2" t="s">
        <v>787</v>
      </c>
    </row>
    <row r="434" spans="1:7" x14ac:dyDescent="0.25">
      <c r="A434" s="34" t="s">
        <v>439</v>
      </c>
      <c r="B434" s="3">
        <v>45715</v>
      </c>
      <c r="C434" s="2" t="s">
        <v>762</v>
      </c>
      <c r="D434" s="2" t="s">
        <v>778</v>
      </c>
      <c r="E434" s="2">
        <v>5</v>
      </c>
      <c r="F434" s="5">
        <v>5939296</v>
      </c>
      <c r="G434" s="2" t="s">
        <v>789</v>
      </c>
    </row>
    <row r="435" spans="1:7" x14ac:dyDescent="0.25">
      <c r="A435" s="34" t="s">
        <v>440</v>
      </c>
      <c r="B435" s="3">
        <v>45658</v>
      </c>
      <c r="C435" s="2" t="s">
        <v>757</v>
      </c>
      <c r="D435" s="2" t="s">
        <v>780</v>
      </c>
      <c r="E435" s="2">
        <v>1</v>
      </c>
      <c r="F435" s="5">
        <v>6694224</v>
      </c>
      <c r="G435" s="2" t="s">
        <v>789</v>
      </c>
    </row>
    <row r="436" spans="1:7" x14ac:dyDescent="0.25">
      <c r="A436" s="34" t="s">
        <v>441</v>
      </c>
      <c r="B436" s="3">
        <v>45691</v>
      </c>
      <c r="C436" s="2" t="s">
        <v>768</v>
      </c>
      <c r="D436" s="2" t="s">
        <v>782</v>
      </c>
      <c r="E436" s="2">
        <v>2</v>
      </c>
      <c r="F436" s="5">
        <v>9445326</v>
      </c>
      <c r="G436" s="2" t="s">
        <v>791</v>
      </c>
    </row>
    <row r="437" spans="1:7" x14ac:dyDescent="0.25">
      <c r="A437" s="34" t="s">
        <v>442</v>
      </c>
      <c r="B437" s="3">
        <v>45705</v>
      </c>
      <c r="C437" s="2" t="s">
        <v>771</v>
      </c>
      <c r="D437" s="2" t="s">
        <v>781</v>
      </c>
      <c r="E437" s="2">
        <v>2</v>
      </c>
      <c r="F437" s="5">
        <v>6524293</v>
      </c>
      <c r="G437" s="2" t="s">
        <v>791</v>
      </c>
    </row>
    <row r="438" spans="1:7" x14ac:dyDescent="0.25">
      <c r="A438" s="34" t="s">
        <v>443</v>
      </c>
      <c r="B438" s="3">
        <v>45746</v>
      </c>
      <c r="C438" s="2" t="s">
        <v>768</v>
      </c>
      <c r="D438" s="2" t="s">
        <v>784</v>
      </c>
      <c r="E438" s="2">
        <v>4</v>
      </c>
      <c r="F438" s="5">
        <v>6693367</v>
      </c>
      <c r="G438" s="2" t="s">
        <v>790</v>
      </c>
    </row>
    <row r="439" spans="1:7" x14ac:dyDescent="0.25">
      <c r="A439" s="34" t="s">
        <v>444</v>
      </c>
      <c r="B439" s="3">
        <v>45658</v>
      </c>
      <c r="C439" s="2" t="s">
        <v>759</v>
      </c>
      <c r="D439" s="2" t="s">
        <v>778</v>
      </c>
      <c r="E439" s="2">
        <v>4</v>
      </c>
      <c r="F439" s="5">
        <v>5818331</v>
      </c>
      <c r="G439" s="2" t="s">
        <v>789</v>
      </c>
    </row>
    <row r="440" spans="1:7" x14ac:dyDescent="0.25">
      <c r="A440" s="34" t="s">
        <v>445</v>
      </c>
      <c r="B440" s="3">
        <v>45673</v>
      </c>
      <c r="C440" s="2" t="s">
        <v>767</v>
      </c>
      <c r="D440" s="2" t="s">
        <v>782</v>
      </c>
      <c r="E440" s="2">
        <v>4</v>
      </c>
      <c r="F440" s="5">
        <v>9241022</v>
      </c>
      <c r="G440" s="2" t="s">
        <v>790</v>
      </c>
    </row>
    <row r="441" spans="1:7" x14ac:dyDescent="0.25">
      <c r="A441" s="34" t="s">
        <v>446</v>
      </c>
      <c r="B441" s="3">
        <v>45718</v>
      </c>
      <c r="C441" s="2" t="s">
        <v>762</v>
      </c>
      <c r="D441" s="2" t="s">
        <v>782</v>
      </c>
      <c r="E441" s="2">
        <v>2</v>
      </c>
      <c r="F441" s="5">
        <v>3463944</v>
      </c>
      <c r="G441" s="2" t="s">
        <v>788</v>
      </c>
    </row>
    <row r="442" spans="1:7" x14ac:dyDescent="0.25">
      <c r="A442" s="34" t="s">
        <v>447</v>
      </c>
      <c r="B442" s="3">
        <v>45721</v>
      </c>
      <c r="C442" s="2" t="s">
        <v>767</v>
      </c>
      <c r="D442" s="2" t="s">
        <v>778</v>
      </c>
      <c r="E442" s="2">
        <v>3</v>
      </c>
      <c r="F442" s="5">
        <v>4448401</v>
      </c>
      <c r="G442" s="2" t="s">
        <v>790</v>
      </c>
    </row>
    <row r="443" spans="1:7" x14ac:dyDescent="0.25">
      <c r="A443" s="34" t="s">
        <v>448</v>
      </c>
      <c r="B443" s="3">
        <v>45720</v>
      </c>
      <c r="C443" s="2" t="s">
        <v>772</v>
      </c>
      <c r="D443" s="2" t="s">
        <v>777</v>
      </c>
      <c r="E443" s="2">
        <v>5</v>
      </c>
      <c r="F443" s="5">
        <v>624932</v>
      </c>
      <c r="G443" s="2" t="s">
        <v>787</v>
      </c>
    </row>
    <row r="444" spans="1:7" x14ac:dyDescent="0.25">
      <c r="A444" s="34" t="s">
        <v>449</v>
      </c>
      <c r="B444" s="3">
        <v>45726</v>
      </c>
      <c r="C444" s="2" t="s">
        <v>757</v>
      </c>
      <c r="D444" s="2" t="s">
        <v>780</v>
      </c>
      <c r="E444" s="2">
        <v>3</v>
      </c>
      <c r="F444" s="5">
        <v>5734259</v>
      </c>
      <c r="G444" s="2" t="s">
        <v>790</v>
      </c>
    </row>
    <row r="445" spans="1:7" x14ac:dyDescent="0.25">
      <c r="A445" s="34" t="s">
        <v>450</v>
      </c>
      <c r="B445" s="3">
        <v>45679</v>
      </c>
      <c r="C445" s="2" t="s">
        <v>765</v>
      </c>
      <c r="D445" s="2" t="s">
        <v>783</v>
      </c>
      <c r="E445" s="2">
        <v>3</v>
      </c>
      <c r="F445" s="5">
        <v>9156691</v>
      </c>
      <c r="G445" s="2" t="s">
        <v>791</v>
      </c>
    </row>
    <row r="446" spans="1:7" x14ac:dyDescent="0.25">
      <c r="A446" s="34" t="s">
        <v>451</v>
      </c>
      <c r="B446" s="3">
        <v>45724</v>
      </c>
      <c r="C446" s="2" t="s">
        <v>759</v>
      </c>
      <c r="D446" s="2" t="s">
        <v>780</v>
      </c>
      <c r="E446" s="2">
        <v>2</v>
      </c>
      <c r="F446" s="5">
        <v>7350807</v>
      </c>
      <c r="G446" s="2" t="s">
        <v>788</v>
      </c>
    </row>
    <row r="447" spans="1:7" x14ac:dyDescent="0.25">
      <c r="A447" s="34" t="s">
        <v>452</v>
      </c>
      <c r="B447" s="3">
        <v>45733</v>
      </c>
      <c r="C447" s="2" t="s">
        <v>763</v>
      </c>
      <c r="D447" s="2" t="s">
        <v>778</v>
      </c>
      <c r="E447" s="2">
        <v>3</v>
      </c>
      <c r="F447" s="5">
        <v>6780757</v>
      </c>
      <c r="G447" s="2" t="s">
        <v>787</v>
      </c>
    </row>
    <row r="448" spans="1:7" x14ac:dyDescent="0.25">
      <c r="A448" s="34" t="s">
        <v>453</v>
      </c>
      <c r="B448" s="3">
        <v>45683</v>
      </c>
      <c r="C448" s="2" t="s">
        <v>760</v>
      </c>
      <c r="D448" s="2" t="s">
        <v>781</v>
      </c>
      <c r="E448" s="2">
        <v>1</v>
      </c>
      <c r="F448" s="5">
        <v>7284672</v>
      </c>
      <c r="G448" s="2" t="s">
        <v>790</v>
      </c>
    </row>
    <row r="449" spans="1:7" x14ac:dyDescent="0.25">
      <c r="A449" s="34" t="s">
        <v>454</v>
      </c>
      <c r="B449" s="3">
        <v>45673</v>
      </c>
      <c r="C449" s="2" t="s">
        <v>770</v>
      </c>
      <c r="D449" s="2" t="s">
        <v>783</v>
      </c>
      <c r="E449" s="2">
        <v>4</v>
      </c>
      <c r="F449" s="5">
        <v>4377809</v>
      </c>
      <c r="G449" s="2" t="s">
        <v>788</v>
      </c>
    </row>
    <row r="450" spans="1:7" x14ac:dyDescent="0.25">
      <c r="A450" s="34" t="s">
        <v>455</v>
      </c>
      <c r="B450" s="3">
        <v>45708</v>
      </c>
      <c r="C450" s="2" t="s">
        <v>766</v>
      </c>
      <c r="D450" s="2" t="s">
        <v>784</v>
      </c>
      <c r="E450" s="2">
        <v>1</v>
      </c>
      <c r="F450" s="5">
        <v>5376709</v>
      </c>
      <c r="G450" s="2" t="s">
        <v>788</v>
      </c>
    </row>
    <row r="451" spans="1:7" x14ac:dyDescent="0.25">
      <c r="A451" s="34" t="s">
        <v>456</v>
      </c>
      <c r="B451" s="3">
        <v>45743</v>
      </c>
      <c r="C451" s="2" t="s">
        <v>771</v>
      </c>
      <c r="D451" s="2" t="s">
        <v>780</v>
      </c>
      <c r="E451" s="2">
        <v>5</v>
      </c>
      <c r="F451" s="5">
        <v>3092316</v>
      </c>
      <c r="G451" s="2" t="s">
        <v>787</v>
      </c>
    </row>
    <row r="452" spans="1:7" x14ac:dyDescent="0.25">
      <c r="A452" s="34" t="s">
        <v>457</v>
      </c>
      <c r="B452" s="3">
        <v>45714</v>
      </c>
      <c r="C452" s="2" t="s">
        <v>765</v>
      </c>
      <c r="D452" s="2" t="s">
        <v>778</v>
      </c>
      <c r="E452" s="2">
        <v>4</v>
      </c>
      <c r="F452" s="5">
        <v>6395725</v>
      </c>
      <c r="G452" s="2" t="s">
        <v>790</v>
      </c>
    </row>
    <row r="453" spans="1:7" x14ac:dyDescent="0.25">
      <c r="A453" s="34" t="s">
        <v>458</v>
      </c>
      <c r="B453" s="3">
        <v>45686</v>
      </c>
      <c r="C453" s="2" t="s">
        <v>775</v>
      </c>
      <c r="D453" s="2" t="s">
        <v>780</v>
      </c>
      <c r="E453" s="2">
        <v>3</v>
      </c>
      <c r="F453" s="5">
        <v>9177828</v>
      </c>
      <c r="G453" s="2" t="s">
        <v>788</v>
      </c>
    </row>
    <row r="454" spans="1:7" x14ac:dyDescent="0.25">
      <c r="A454" s="34" t="s">
        <v>459</v>
      </c>
      <c r="B454" s="3">
        <v>45735</v>
      </c>
      <c r="C454" s="2" t="s">
        <v>758</v>
      </c>
      <c r="D454" s="2" t="s">
        <v>783</v>
      </c>
      <c r="E454" s="2">
        <v>5</v>
      </c>
      <c r="F454" s="5">
        <v>5938757</v>
      </c>
      <c r="G454" s="2" t="s">
        <v>788</v>
      </c>
    </row>
    <row r="455" spans="1:7" x14ac:dyDescent="0.25">
      <c r="A455" s="34" t="s">
        <v>460</v>
      </c>
      <c r="B455" s="3">
        <v>45726</v>
      </c>
      <c r="C455" s="2" t="s">
        <v>770</v>
      </c>
      <c r="D455" s="2" t="s">
        <v>786</v>
      </c>
      <c r="E455" s="2">
        <v>4</v>
      </c>
      <c r="F455" s="5">
        <v>3164749</v>
      </c>
      <c r="G455" s="2" t="s">
        <v>789</v>
      </c>
    </row>
    <row r="456" spans="1:7" x14ac:dyDescent="0.25">
      <c r="A456" s="34" t="s">
        <v>461</v>
      </c>
      <c r="B456" s="3">
        <v>45704</v>
      </c>
      <c r="C456" s="2" t="s">
        <v>760</v>
      </c>
      <c r="D456" s="2" t="s">
        <v>779</v>
      </c>
      <c r="E456" s="2">
        <v>3</v>
      </c>
      <c r="F456" s="5">
        <v>7228926</v>
      </c>
      <c r="G456" s="2" t="s">
        <v>788</v>
      </c>
    </row>
    <row r="457" spans="1:7" x14ac:dyDescent="0.25">
      <c r="A457" s="34" t="s">
        <v>462</v>
      </c>
      <c r="B457" s="3">
        <v>45719</v>
      </c>
      <c r="C457" s="2" t="s">
        <v>760</v>
      </c>
      <c r="D457" s="2" t="s">
        <v>780</v>
      </c>
      <c r="E457" s="2">
        <v>1</v>
      </c>
      <c r="F457" s="5">
        <v>4499453</v>
      </c>
      <c r="G457" s="2" t="s">
        <v>789</v>
      </c>
    </row>
    <row r="458" spans="1:7" x14ac:dyDescent="0.25">
      <c r="A458" s="34" t="s">
        <v>463</v>
      </c>
      <c r="B458" s="3">
        <v>45726</v>
      </c>
      <c r="C458" s="2" t="s">
        <v>769</v>
      </c>
      <c r="D458" s="2" t="s">
        <v>784</v>
      </c>
      <c r="E458" s="2">
        <v>4</v>
      </c>
      <c r="F458" s="5">
        <v>7746813</v>
      </c>
      <c r="G458" s="2" t="s">
        <v>790</v>
      </c>
    </row>
    <row r="459" spans="1:7" x14ac:dyDescent="0.25">
      <c r="A459" s="34" t="s">
        <v>464</v>
      </c>
      <c r="B459" s="3">
        <v>45733</v>
      </c>
      <c r="C459" s="2" t="s">
        <v>776</v>
      </c>
      <c r="D459" s="2" t="s">
        <v>784</v>
      </c>
      <c r="E459" s="2">
        <v>3</v>
      </c>
      <c r="F459" s="5">
        <v>3421989</v>
      </c>
      <c r="G459" s="2" t="s">
        <v>790</v>
      </c>
    </row>
    <row r="460" spans="1:7" x14ac:dyDescent="0.25">
      <c r="A460" s="34" t="s">
        <v>465</v>
      </c>
      <c r="B460" s="3">
        <v>45673</v>
      </c>
      <c r="C460" s="2" t="s">
        <v>765</v>
      </c>
      <c r="D460" s="2" t="s">
        <v>785</v>
      </c>
      <c r="E460" s="2">
        <v>1</v>
      </c>
      <c r="F460" s="5">
        <v>1484156</v>
      </c>
      <c r="G460" s="2" t="s">
        <v>790</v>
      </c>
    </row>
    <row r="461" spans="1:7" x14ac:dyDescent="0.25">
      <c r="A461" s="34" t="s">
        <v>466</v>
      </c>
      <c r="B461" s="3">
        <v>45747</v>
      </c>
      <c r="C461" s="2" t="s">
        <v>758</v>
      </c>
      <c r="D461" s="2" t="s">
        <v>780</v>
      </c>
      <c r="E461" s="2">
        <v>5</v>
      </c>
      <c r="F461" s="5">
        <v>4213543</v>
      </c>
      <c r="G461" s="2" t="s">
        <v>791</v>
      </c>
    </row>
    <row r="462" spans="1:7" x14ac:dyDescent="0.25">
      <c r="A462" s="34" t="s">
        <v>467</v>
      </c>
      <c r="B462" s="3">
        <v>45747</v>
      </c>
      <c r="C462" s="2" t="s">
        <v>775</v>
      </c>
      <c r="D462" s="2" t="s">
        <v>779</v>
      </c>
      <c r="E462" s="2">
        <v>5</v>
      </c>
      <c r="F462" s="5">
        <v>9752267</v>
      </c>
      <c r="G462" s="2" t="s">
        <v>790</v>
      </c>
    </row>
    <row r="463" spans="1:7" x14ac:dyDescent="0.25">
      <c r="A463" s="34" t="s">
        <v>468</v>
      </c>
      <c r="B463" s="3">
        <v>45705</v>
      </c>
      <c r="C463" s="2" t="s">
        <v>770</v>
      </c>
      <c r="D463" s="2" t="s">
        <v>777</v>
      </c>
      <c r="E463" s="2">
        <v>5</v>
      </c>
      <c r="F463" s="5">
        <v>1703920</v>
      </c>
      <c r="G463" s="2" t="s">
        <v>788</v>
      </c>
    </row>
    <row r="464" spans="1:7" x14ac:dyDescent="0.25">
      <c r="A464" s="34" t="s">
        <v>469</v>
      </c>
      <c r="B464" s="3">
        <v>45742</v>
      </c>
      <c r="C464" s="2" t="s">
        <v>758</v>
      </c>
      <c r="D464" s="2" t="s">
        <v>782</v>
      </c>
      <c r="E464" s="2">
        <v>5</v>
      </c>
      <c r="F464" s="5">
        <v>3608591</v>
      </c>
      <c r="G464" s="2" t="s">
        <v>787</v>
      </c>
    </row>
    <row r="465" spans="1:7" x14ac:dyDescent="0.25">
      <c r="A465" s="34" t="s">
        <v>470</v>
      </c>
      <c r="B465" s="3">
        <v>45696</v>
      </c>
      <c r="C465" s="2" t="s">
        <v>761</v>
      </c>
      <c r="D465" s="2" t="s">
        <v>779</v>
      </c>
      <c r="E465" s="2">
        <v>2</v>
      </c>
      <c r="F465" s="5">
        <v>1247852</v>
      </c>
      <c r="G465" s="2" t="s">
        <v>789</v>
      </c>
    </row>
    <row r="466" spans="1:7" x14ac:dyDescent="0.25">
      <c r="A466" s="34" t="s">
        <v>471</v>
      </c>
      <c r="B466" s="3">
        <v>45690</v>
      </c>
      <c r="C466" s="2" t="s">
        <v>771</v>
      </c>
      <c r="D466" s="2" t="s">
        <v>782</v>
      </c>
      <c r="E466" s="2">
        <v>4</v>
      </c>
      <c r="F466" s="5">
        <v>5796990</v>
      </c>
      <c r="G466" s="2" t="s">
        <v>791</v>
      </c>
    </row>
    <row r="467" spans="1:7" x14ac:dyDescent="0.25">
      <c r="A467" s="34" t="s">
        <v>472</v>
      </c>
      <c r="B467" s="3">
        <v>45680</v>
      </c>
      <c r="C467" s="2" t="s">
        <v>764</v>
      </c>
      <c r="D467" s="2" t="s">
        <v>782</v>
      </c>
      <c r="E467" s="2">
        <v>4</v>
      </c>
      <c r="F467" s="5">
        <v>7428655</v>
      </c>
      <c r="G467" s="2" t="s">
        <v>790</v>
      </c>
    </row>
    <row r="468" spans="1:7" x14ac:dyDescent="0.25">
      <c r="A468" s="34" t="s">
        <v>473</v>
      </c>
      <c r="B468" s="3">
        <v>45667</v>
      </c>
      <c r="C468" s="2" t="s">
        <v>761</v>
      </c>
      <c r="D468" s="2" t="s">
        <v>786</v>
      </c>
      <c r="E468" s="2">
        <v>2</v>
      </c>
      <c r="F468" s="5">
        <v>9996418</v>
      </c>
      <c r="G468" s="2" t="s">
        <v>790</v>
      </c>
    </row>
    <row r="469" spans="1:7" x14ac:dyDescent="0.25">
      <c r="A469" s="34" t="s">
        <v>474</v>
      </c>
      <c r="B469" s="3">
        <v>45726</v>
      </c>
      <c r="C469" s="2" t="s">
        <v>757</v>
      </c>
      <c r="D469" s="2" t="s">
        <v>785</v>
      </c>
      <c r="E469" s="2">
        <v>3</v>
      </c>
      <c r="F469" s="5">
        <v>9700891</v>
      </c>
      <c r="G469" s="2" t="s">
        <v>787</v>
      </c>
    </row>
    <row r="470" spans="1:7" x14ac:dyDescent="0.25">
      <c r="A470" s="34" t="s">
        <v>475</v>
      </c>
      <c r="B470" s="3">
        <v>45691</v>
      </c>
      <c r="C470" s="2" t="s">
        <v>767</v>
      </c>
      <c r="D470" s="2" t="s">
        <v>779</v>
      </c>
      <c r="E470" s="2">
        <v>3</v>
      </c>
      <c r="F470" s="5">
        <v>2321367</v>
      </c>
      <c r="G470" s="2" t="s">
        <v>787</v>
      </c>
    </row>
    <row r="471" spans="1:7" x14ac:dyDescent="0.25">
      <c r="A471" s="34" t="s">
        <v>476</v>
      </c>
      <c r="B471" s="3">
        <v>45709</v>
      </c>
      <c r="C471" s="2" t="s">
        <v>761</v>
      </c>
      <c r="D471" s="2" t="s">
        <v>779</v>
      </c>
      <c r="E471" s="2">
        <v>5</v>
      </c>
      <c r="F471" s="5">
        <v>3872863</v>
      </c>
      <c r="G471" s="2" t="s">
        <v>791</v>
      </c>
    </row>
    <row r="472" spans="1:7" x14ac:dyDescent="0.25">
      <c r="A472" s="34" t="s">
        <v>477</v>
      </c>
      <c r="B472" s="3">
        <v>45667</v>
      </c>
      <c r="C472" s="2" t="s">
        <v>764</v>
      </c>
      <c r="D472" s="2" t="s">
        <v>786</v>
      </c>
      <c r="E472" s="2">
        <v>1</v>
      </c>
      <c r="F472" s="5">
        <v>3399033</v>
      </c>
      <c r="G472" s="2" t="s">
        <v>789</v>
      </c>
    </row>
    <row r="473" spans="1:7" x14ac:dyDescent="0.25">
      <c r="A473" s="34" t="s">
        <v>478</v>
      </c>
      <c r="B473" s="3">
        <v>45676</v>
      </c>
      <c r="C473" s="2" t="s">
        <v>776</v>
      </c>
      <c r="D473" s="2" t="s">
        <v>780</v>
      </c>
      <c r="E473" s="2">
        <v>3</v>
      </c>
      <c r="F473" s="5">
        <v>2078315</v>
      </c>
      <c r="G473" s="2" t="s">
        <v>790</v>
      </c>
    </row>
    <row r="474" spans="1:7" x14ac:dyDescent="0.25">
      <c r="A474" s="34" t="s">
        <v>479</v>
      </c>
      <c r="B474" s="3">
        <v>45715</v>
      </c>
      <c r="C474" s="2" t="s">
        <v>774</v>
      </c>
      <c r="D474" s="2" t="s">
        <v>780</v>
      </c>
      <c r="E474" s="2">
        <v>1</v>
      </c>
      <c r="F474" s="5">
        <v>7927210</v>
      </c>
      <c r="G474" s="2" t="s">
        <v>791</v>
      </c>
    </row>
    <row r="475" spans="1:7" x14ac:dyDescent="0.25">
      <c r="A475" s="34" t="s">
        <v>480</v>
      </c>
      <c r="B475" s="3">
        <v>45658</v>
      </c>
      <c r="C475" s="2" t="s">
        <v>765</v>
      </c>
      <c r="D475" s="2" t="s">
        <v>780</v>
      </c>
      <c r="E475" s="2">
        <v>4</v>
      </c>
      <c r="F475" s="5">
        <v>8798852</v>
      </c>
      <c r="G475" s="2" t="s">
        <v>788</v>
      </c>
    </row>
    <row r="476" spans="1:7" x14ac:dyDescent="0.25">
      <c r="A476" s="34" t="s">
        <v>481</v>
      </c>
      <c r="B476" s="3">
        <v>45726</v>
      </c>
      <c r="C476" s="2" t="s">
        <v>773</v>
      </c>
      <c r="D476" s="2" t="s">
        <v>781</v>
      </c>
      <c r="E476" s="2">
        <v>1</v>
      </c>
      <c r="F476" s="5">
        <v>6593073</v>
      </c>
      <c r="G476" s="2" t="s">
        <v>788</v>
      </c>
    </row>
    <row r="477" spans="1:7" x14ac:dyDescent="0.25">
      <c r="A477" s="34" t="s">
        <v>482</v>
      </c>
      <c r="B477" s="3">
        <v>45661</v>
      </c>
      <c r="C477" s="2" t="s">
        <v>768</v>
      </c>
      <c r="D477" s="2" t="s">
        <v>782</v>
      </c>
      <c r="E477" s="2">
        <v>4</v>
      </c>
      <c r="F477" s="5">
        <v>1849590</v>
      </c>
      <c r="G477" s="2" t="s">
        <v>791</v>
      </c>
    </row>
    <row r="478" spans="1:7" x14ac:dyDescent="0.25">
      <c r="A478" s="34" t="s">
        <v>483</v>
      </c>
      <c r="B478" s="3">
        <v>45673</v>
      </c>
      <c r="C478" s="2" t="s">
        <v>776</v>
      </c>
      <c r="D478" s="2" t="s">
        <v>781</v>
      </c>
      <c r="E478" s="2">
        <v>2</v>
      </c>
      <c r="F478" s="5">
        <v>5866645</v>
      </c>
      <c r="G478" s="2" t="s">
        <v>790</v>
      </c>
    </row>
    <row r="479" spans="1:7" x14ac:dyDescent="0.25">
      <c r="A479" s="34" t="s">
        <v>484</v>
      </c>
      <c r="B479" s="3">
        <v>45681</v>
      </c>
      <c r="C479" s="2" t="s">
        <v>766</v>
      </c>
      <c r="D479" s="2" t="s">
        <v>785</v>
      </c>
      <c r="E479" s="2">
        <v>2</v>
      </c>
      <c r="F479" s="5">
        <v>6129905</v>
      </c>
      <c r="G479" s="2" t="s">
        <v>791</v>
      </c>
    </row>
    <row r="480" spans="1:7" x14ac:dyDescent="0.25">
      <c r="A480" s="34" t="s">
        <v>485</v>
      </c>
      <c r="B480" s="3">
        <v>45737</v>
      </c>
      <c r="C480" s="2" t="s">
        <v>764</v>
      </c>
      <c r="D480" s="2" t="s">
        <v>786</v>
      </c>
      <c r="E480" s="2">
        <v>5</v>
      </c>
      <c r="F480" s="5">
        <v>3545529</v>
      </c>
      <c r="G480" s="2" t="s">
        <v>790</v>
      </c>
    </row>
    <row r="481" spans="1:7" x14ac:dyDescent="0.25">
      <c r="A481" s="34" t="s">
        <v>486</v>
      </c>
      <c r="B481" s="3">
        <v>45659</v>
      </c>
      <c r="C481" s="2" t="s">
        <v>772</v>
      </c>
      <c r="D481" s="2" t="s">
        <v>779</v>
      </c>
      <c r="E481" s="2">
        <v>3</v>
      </c>
      <c r="F481" s="5">
        <v>5940107</v>
      </c>
      <c r="G481" s="2" t="s">
        <v>787</v>
      </c>
    </row>
    <row r="482" spans="1:7" x14ac:dyDescent="0.25">
      <c r="A482" s="34" t="s">
        <v>487</v>
      </c>
      <c r="B482" s="3">
        <v>45689</v>
      </c>
      <c r="C482" s="2" t="s">
        <v>773</v>
      </c>
      <c r="D482" s="2" t="s">
        <v>782</v>
      </c>
      <c r="E482" s="2">
        <v>5</v>
      </c>
      <c r="F482" s="5">
        <v>7603260</v>
      </c>
      <c r="G482" s="2" t="s">
        <v>791</v>
      </c>
    </row>
    <row r="483" spans="1:7" x14ac:dyDescent="0.25">
      <c r="A483" s="34" t="s">
        <v>488</v>
      </c>
      <c r="B483" s="3">
        <v>45741</v>
      </c>
      <c r="C483" s="2" t="s">
        <v>765</v>
      </c>
      <c r="D483" s="2" t="s">
        <v>781</v>
      </c>
      <c r="E483" s="2">
        <v>4</v>
      </c>
      <c r="F483" s="5">
        <v>7581530</v>
      </c>
      <c r="G483" s="2" t="s">
        <v>790</v>
      </c>
    </row>
    <row r="484" spans="1:7" x14ac:dyDescent="0.25">
      <c r="A484" s="34" t="s">
        <v>489</v>
      </c>
      <c r="B484" s="3">
        <v>45681</v>
      </c>
      <c r="C484" s="2" t="s">
        <v>760</v>
      </c>
      <c r="D484" s="2" t="s">
        <v>781</v>
      </c>
      <c r="E484" s="2">
        <v>5</v>
      </c>
      <c r="F484" s="5">
        <v>3397706</v>
      </c>
      <c r="G484" s="2" t="s">
        <v>791</v>
      </c>
    </row>
    <row r="485" spans="1:7" x14ac:dyDescent="0.25">
      <c r="A485" s="34" t="s">
        <v>490</v>
      </c>
      <c r="B485" s="3">
        <v>45669</v>
      </c>
      <c r="C485" s="2" t="s">
        <v>766</v>
      </c>
      <c r="D485" s="2" t="s">
        <v>778</v>
      </c>
      <c r="E485" s="2">
        <v>1</v>
      </c>
      <c r="F485" s="5">
        <v>8782356</v>
      </c>
      <c r="G485" s="2" t="s">
        <v>791</v>
      </c>
    </row>
    <row r="486" spans="1:7" x14ac:dyDescent="0.25">
      <c r="A486" s="34" t="s">
        <v>491</v>
      </c>
      <c r="B486" s="3">
        <v>45707</v>
      </c>
      <c r="C486" s="2" t="s">
        <v>769</v>
      </c>
      <c r="D486" s="2" t="s">
        <v>781</v>
      </c>
      <c r="E486" s="2">
        <v>4</v>
      </c>
      <c r="F486" s="5">
        <v>3701473</v>
      </c>
      <c r="G486" s="2" t="s">
        <v>790</v>
      </c>
    </row>
    <row r="487" spans="1:7" x14ac:dyDescent="0.25">
      <c r="A487" s="34" t="s">
        <v>492</v>
      </c>
      <c r="B487" s="3">
        <v>45692</v>
      </c>
      <c r="C487" s="2" t="s">
        <v>757</v>
      </c>
      <c r="D487" s="2" t="s">
        <v>777</v>
      </c>
      <c r="E487" s="2">
        <v>2</v>
      </c>
      <c r="F487" s="5">
        <v>9987265</v>
      </c>
      <c r="G487" s="2" t="s">
        <v>790</v>
      </c>
    </row>
    <row r="488" spans="1:7" x14ac:dyDescent="0.25">
      <c r="A488" s="34" t="s">
        <v>493</v>
      </c>
      <c r="B488" s="3">
        <v>45690</v>
      </c>
      <c r="C488" s="2" t="s">
        <v>771</v>
      </c>
      <c r="D488" s="2" t="s">
        <v>779</v>
      </c>
      <c r="E488" s="2">
        <v>3</v>
      </c>
      <c r="F488" s="5">
        <v>9814823</v>
      </c>
      <c r="G488" s="2" t="s">
        <v>789</v>
      </c>
    </row>
    <row r="489" spans="1:7" x14ac:dyDescent="0.25">
      <c r="A489" s="34" t="s">
        <v>494</v>
      </c>
      <c r="B489" s="3">
        <v>45690</v>
      </c>
      <c r="C489" s="2" t="s">
        <v>772</v>
      </c>
      <c r="D489" s="2" t="s">
        <v>777</v>
      </c>
      <c r="E489" s="2">
        <v>4</v>
      </c>
      <c r="F489" s="5">
        <v>7007660</v>
      </c>
      <c r="G489" s="2" t="s">
        <v>791</v>
      </c>
    </row>
    <row r="490" spans="1:7" x14ac:dyDescent="0.25">
      <c r="A490" s="34" t="s">
        <v>495</v>
      </c>
      <c r="B490" s="3">
        <v>45718</v>
      </c>
      <c r="C490" s="2" t="s">
        <v>776</v>
      </c>
      <c r="D490" s="2" t="s">
        <v>779</v>
      </c>
      <c r="E490" s="2">
        <v>4</v>
      </c>
      <c r="F490" s="5">
        <v>1949991</v>
      </c>
      <c r="G490" s="2" t="s">
        <v>788</v>
      </c>
    </row>
    <row r="491" spans="1:7" x14ac:dyDescent="0.25">
      <c r="A491" s="34" t="s">
        <v>496</v>
      </c>
      <c r="B491" s="3">
        <v>45708</v>
      </c>
      <c r="C491" s="2" t="s">
        <v>769</v>
      </c>
      <c r="D491" s="2" t="s">
        <v>786</v>
      </c>
      <c r="E491" s="2">
        <v>1</v>
      </c>
      <c r="F491" s="5">
        <v>6539523</v>
      </c>
      <c r="G491" s="2" t="s">
        <v>791</v>
      </c>
    </row>
    <row r="492" spans="1:7" x14ac:dyDescent="0.25">
      <c r="A492" s="34" t="s">
        <v>497</v>
      </c>
      <c r="B492" s="3">
        <v>45700</v>
      </c>
      <c r="C492" s="2" t="s">
        <v>765</v>
      </c>
      <c r="D492" s="2" t="s">
        <v>779</v>
      </c>
      <c r="E492" s="2">
        <v>3</v>
      </c>
      <c r="F492" s="5">
        <v>5853966</v>
      </c>
      <c r="G492" s="2" t="s">
        <v>791</v>
      </c>
    </row>
    <row r="493" spans="1:7" x14ac:dyDescent="0.25">
      <c r="A493" s="34" t="s">
        <v>498</v>
      </c>
      <c r="B493" s="3">
        <v>45669</v>
      </c>
      <c r="C493" s="2" t="s">
        <v>761</v>
      </c>
      <c r="D493" s="2" t="s">
        <v>777</v>
      </c>
      <c r="E493" s="2">
        <v>2</v>
      </c>
      <c r="F493" s="5">
        <v>7247741</v>
      </c>
      <c r="G493" s="2" t="s">
        <v>790</v>
      </c>
    </row>
    <row r="494" spans="1:7" x14ac:dyDescent="0.25">
      <c r="A494" s="34" t="s">
        <v>499</v>
      </c>
      <c r="B494" s="3">
        <v>45724</v>
      </c>
      <c r="C494" s="2" t="s">
        <v>760</v>
      </c>
      <c r="D494" s="2" t="s">
        <v>779</v>
      </c>
      <c r="E494" s="2">
        <v>4</v>
      </c>
      <c r="F494" s="5">
        <v>5668554</v>
      </c>
      <c r="G494" s="2" t="s">
        <v>791</v>
      </c>
    </row>
    <row r="495" spans="1:7" x14ac:dyDescent="0.25">
      <c r="A495" s="34" t="s">
        <v>500</v>
      </c>
      <c r="B495" s="3">
        <v>45722</v>
      </c>
      <c r="C495" s="2" t="s">
        <v>769</v>
      </c>
      <c r="D495" s="2" t="s">
        <v>786</v>
      </c>
      <c r="E495" s="2">
        <v>4</v>
      </c>
      <c r="F495" s="5">
        <v>924528</v>
      </c>
      <c r="G495" s="2" t="s">
        <v>791</v>
      </c>
    </row>
    <row r="496" spans="1:7" x14ac:dyDescent="0.25">
      <c r="A496" s="34" t="s">
        <v>501</v>
      </c>
      <c r="B496" s="3">
        <v>45690</v>
      </c>
      <c r="C496" s="2" t="s">
        <v>758</v>
      </c>
      <c r="D496" s="2" t="s">
        <v>786</v>
      </c>
      <c r="E496" s="2">
        <v>1</v>
      </c>
      <c r="F496" s="5">
        <v>8490001</v>
      </c>
      <c r="G496" s="2" t="s">
        <v>788</v>
      </c>
    </row>
    <row r="497" spans="1:7" x14ac:dyDescent="0.25">
      <c r="A497" s="34" t="s">
        <v>502</v>
      </c>
      <c r="B497" s="3">
        <v>45697</v>
      </c>
      <c r="C497" s="2" t="s">
        <v>771</v>
      </c>
      <c r="D497" s="2" t="s">
        <v>785</v>
      </c>
      <c r="E497" s="2">
        <v>5</v>
      </c>
      <c r="F497" s="5">
        <v>9500789</v>
      </c>
      <c r="G497" s="2" t="s">
        <v>790</v>
      </c>
    </row>
    <row r="498" spans="1:7" x14ac:dyDescent="0.25">
      <c r="A498" s="34" t="s">
        <v>503</v>
      </c>
      <c r="B498" s="3">
        <v>45731</v>
      </c>
      <c r="C498" s="2" t="s">
        <v>769</v>
      </c>
      <c r="D498" s="2" t="s">
        <v>779</v>
      </c>
      <c r="E498" s="2">
        <v>2</v>
      </c>
      <c r="F498" s="5">
        <v>6950219</v>
      </c>
      <c r="G498" s="2" t="s">
        <v>791</v>
      </c>
    </row>
    <row r="499" spans="1:7" x14ac:dyDescent="0.25">
      <c r="A499" s="34" t="s">
        <v>504</v>
      </c>
      <c r="B499" s="3">
        <v>45700</v>
      </c>
      <c r="C499" s="2" t="s">
        <v>774</v>
      </c>
      <c r="D499" s="2" t="s">
        <v>778</v>
      </c>
      <c r="E499" s="2">
        <v>3</v>
      </c>
      <c r="F499" s="5">
        <v>2150824</v>
      </c>
      <c r="G499" s="2" t="s">
        <v>787</v>
      </c>
    </row>
    <row r="500" spans="1:7" x14ac:dyDescent="0.25">
      <c r="A500" s="34" t="s">
        <v>505</v>
      </c>
      <c r="B500" s="3">
        <v>45701</v>
      </c>
      <c r="C500" s="2" t="s">
        <v>765</v>
      </c>
      <c r="D500" s="2" t="s">
        <v>780</v>
      </c>
      <c r="E500" s="2">
        <v>4</v>
      </c>
      <c r="F500" s="5">
        <v>5765481</v>
      </c>
      <c r="G500" s="2" t="s">
        <v>789</v>
      </c>
    </row>
    <row r="501" spans="1:7" x14ac:dyDescent="0.25">
      <c r="A501" s="34" t="s">
        <v>506</v>
      </c>
      <c r="B501" s="3">
        <v>45686</v>
      </c>
      <c r="C501" s="2" t="s">
        <v>758</v>
      </c>
      <c r="D501" s="2" t="s">
        <v>784</v>
      </c>
      <c r="E501" s="2">
        <v>4</v>
      </c>
      <c r="F501" s="5">
        <v>7202692</v>
      </c>
      <c r="G501" s="2" t="s">
        <v>788</v>
      </c>
    </row>
    <row r="502" spans="1:7" x14ac:dyDescent="0.25">
      <c r="A502" s="34" t="s">
        <v>507</v>
      </c>
      <c r="B502" s="3">
        <v>45670</v>
      </c>
      <c r="C502" s="2" t="s">
        <v>773</v>
      </c>
      <c r="D502" s="2" t="s">
        <v>786</v>
      </c>
      <c r="E502" s="2">
        <v>2</v>
      </c>
      <c r="F502" s="5">
        <v>9027835</v>
      </c>
      <c r="G502" s="2" t="s">
        <v>791</v>
      </c>
    </row>
    <row r="503" spans="1:7" x14ac:dyDescent="0.25">
      <c r="A503" s="34" t="s">
        <v>508</v>
      </c>
      <c r="B503" s="3">
        <v>45669</v>
      </c>
      <c r="C503" s="2" t="s">
        <v>768</v>
      </c>
      <c r="D503" s="2" t="s">
        <v>783</v>
      </c>
      <c r="E503" s="2">
        <v>5</v>
      </c>
      <c r="F503" s="5">
        <v>2273055</v>
      </c>
      <c r="G503" s="2" t="s">
        <v>787</v>
      </c>
    </row>
    <row r="504" spans="1:7" x14ac:dyDescent="0.25">
      <c r="A504" s="34" t="s">
        <v>509</v>
      </c>
      <c r="B504" s="3">
        <v>45703</v>
      </c>
      <c r="C504" s="2" t="s">
        <v>771</v>
      </c>
      <c r="D504" s="2" t="s">
        <v>780</v>
      </c>
      <c r="E504" s="2">
        <v>4</v>
      </c>
      <c r="F504" s="5">
        <v>5692859</v>
      </c>
      <c r="G504" s="2" t="s">
        <v>791</v>
      </c>
    </row>
    <row r="505" spans="1:7" x14ac:dyDescent="0.25">
      <c r="A505" s="34" t="s">
        <v>510</v>
      </c>
      <c r="B505" s="3">
        <v>45659</v>
      </c>
      <c r="C505" s="2" t="s">
        <v>773</v>
      </c>
      <c r="D505" s="2" t="s">
        <v>782</v>
      </c>
      <c r="E505" s="2">
        <v>2</v>
      </c>
      <c r="F505" s="5">
        <v>9580745</v>
      </c>
      <c r="G505" s="2" t="s">
        <v>791</v>
      </c>
    </row>
    <row r="506" spans="1:7" x14ac:dyDescent="0.25">
      <c r="A506" s="34" t="s">
        <v>511</v>
      </c>
      <c r="B506" s="3">
        <v>45692</v>
      </c>
      <c r="C506" s="2" t="s">
        <v>761</v>
      </c>
      <c r="D506" s="2" t="s">
        <v>779</v>
      </c>
      <c r="E506" s="2">
        <v>1</v>
      </c>
      <c r="F506" s="5">
        <v>781854</v>
      </c>
      <c r="G506" s="2" t="s">
        <v>790</v>
      </c>
    </row>
    <row r="507" spans="1:7" x14ac:dyDescent="0.25">
      <c r="A507" s="34" t="s">
        <v>512</v>
      </c>
      <c r="B507" s="3">
        <v>45744</v>
      </c>
      <c r="C507" s="2" t="s">
        <v>764</v>
      </c>
      <c r="D507" s="2" t="s">
        <v>777</v>
      </c>
      <c r="E507" s="2">
        <v>5</v>
      </c>
      <c r="F507" s="5">
        <v>7162314</v>
      </c>
      <c r="G507" s="2" t="s">
        <v>790</v>
      </c>
    </row>
    <row r="508" spans="1:7" x14ac:dyDescent="0.25">
      <c r="A508" s="34" t="s">
        <v>513</v>
      </c>
      <c r="B508" s="3">
        <v>45738</v>
      </c>
      <c r="C508" s="2" t="s">
        <v>765</v>
      </c>
      <c r="D508" s="2" t="s">
        <v>784</v>
      </c>
      <c r="E508" s="2">
        <v>3</v>
      </c>
      <c r="F508" s="5">
        <v>6330395</v>
      </c>
      <c r="G508" s="2" t="s">
        <v>790</v>
      </c>
    </row>
    <row r="509" spans="1:7" x14ac:dyDescent="0.25">
      <c r="A509" s="34" t="s">
        <v>514</v>
      </c>
      <c r="B509" s="3">
        <v>45747</v>
      </c>
      <c r="C509" s="2" t="s">
        <v>766</v>
      </c>
      <c r="D509" s="2" t="s">
        <v>783</v>
      </c>
      <c r="E509" s="2">
        <v>4</v>
      </c>
      <c r="F509" s="5">
        <v>9548935</v>
      </c>
      <c r="G509" s="2" t="s">
        <v>787</v>
      </c>
    </row>
    <row r="510" spans="1:7" x14ac:dyDescent="0.25">
      <c r="A510" s="34" t="s">
        <v>515</v>
      </c>
      <c r="B510" s="3">
        <v>45665</v>
      </c>
      <c r="C510" s="2" t="s">
        <v>759</v>
      </c>
      <c r="D510" s="2" t="s">
        <v>780</v>
      </c>
      <c r="E510" s="2">
        <v>2</v>
      </c>
      <c r="F510" s="5">
        <v>2157153</v>
      </c>
      <c r="G510" s="2" t="s">
        <v>791</v>
      </c>
    </row>
    <row r="511" spans="1:7" x14ac:dyDescent="0.25">
      <c r="A511" s="34" t="s">
        <v>516</v>
      </c>
      <c r="B511" s="3">
        <v>45683</v>
      </c>
      <c r="C511" s="2" t="s">
        <v>767</v>
      </c>
      <c r="D511" s="2" t="s">
        <v>779</v>
      </c>
      <c r="E511" s="2">
        <v>1</v>
      </c>
      <c r="F511" s="5">
        <v>7583610</v>
      </c>
      <c r="G511" s="2" t="s">
        <v>789</v>
      </c>
    </row>
    <row r="512" spans="1:7" x14ac:dyDescent="0.25">
      <c r="A512" s="34" t="s">
        <v>517</v>
      </c>
      <c r="B512" s="3">
        <v>45731</v>
      </c>
      <c r="C512" s="2" t="s">
        <v>772</v>
      </c>
      <c r="D512" s="2" t="s">
        <v>785</v>
      </c>
      <c r="E512" s="2">
        <v>3</v>
      </c>
      <c r="F512" s="5">
        <v>8342680</v>
      </c>
      <c r="G512" s="2" t="s">
        <v>788</v>
      </c>
    </row>
    <row r="513" spans="1:7" x14ac:dyDescent="0.25">
      <c r="A513" s="34" t="s">
        <v>518</v>
      </c>
      <c r="B513" s="3">
        <v>45747</v>
      </c>
      <c r="C513" s="2" t="s">
        <v>767</v>
      </c>
      <c r="D513" s="2" t="s">
        <v>782</v>
      </c>
      <c r="E513" s="2">
        <v>2</v>
      </c>
      <c r="F513" s="5">
        <v>2306684</v>
      </c>
      <c r="G513" s="2" t="s">
        <v>790</v>
      </c>
    </row>
    <row r="514" spans="1:7" x14ac:dyDescent="0.25">
      <c r="A514" s="34" t="s">
        <v>519</v>
      </c>
      <c r="B514" s="3">
        <v>45691</v>
      </c>
      <c r="C514" s="2" t="s">
        <v>766</v>
      </c>
      <c r="D514" s="2" t="s">
        <v>784</v>
      </c>
      <c r="E514" s="2">
        <v>2</v>
      </c>
      <c r="F514" s="5">
        <v>2309858</v>
      </c>
      <c r="G514" s="2" t="s">
        <v>790</v>
      </c>
    </row>
    <row r="515" spans="1:7" x14ac:dyDescent="0.25">
      <c r="A515" s="34" t="s">
        <v>520</v>
      </c>
      <c r="B515" s="3">
        <v>45664</v>
      </c>
      <c r="C515" s="2" t="s">
        <v>774</v>
      </c>
      <c r="D515" s="2" t="s">
        <v>778</v>
      </c>
      <c r="E515" s="2">
        <v>3</v>
      </c>
      <c r="F515" s="5">
        <v>979083</v>
      </c>
      <c r="G515" s="2" t="s">
        <v>791</v>
      </c>
    </row>
    <row r="516" spans="1:7" x14ac:dyDescent="0.25">
      <c r="A516" s="34" t="s">
        <v>521</v>
      </c>
      <c r="B516" s="3">
        <v>45725</v>
      </c>
      <c r="C516" s="2" t="s">
        <v>766</v>
      </c>
      <c r="D516" s="2" t="s">
        <v>785</v>
      </c>
      <c r="E516" s="2">
        <v>1</v>
      </c>
      <c r="F516" s="5">
        <v>2401740</v>
      </c>
      <c r="G516" s="2" t="s">
        <v>791</v>
      </c>
    </row>
    <row r="517" spans="1:7" x14ac:dyDescent="0.25">
      <c r="A517" s="34" t="s">
        <v>522</v>
      </c>
      <c r="B517" s="3">
        <v>45715</v>
      </c>
      <c r="C517" s="2" t="s">
        <v>772</v>
      </c>
      <c r="D517" s="2" t="s">
        <v>783</v>
      </c>
      <c r="E517" s="2">
        <v>1</v>
      </c>
      <c r="F517" s="5">
        <v>6148393</v>
      </c>
      <c r="G517" s="2" t="s">
        <v>787</v>
      </c>
    </row>
    <row r="518" spans="1:7" x14ac:dyDescent="0.25">
      <c r="A518" s="34" t="s">
        <v>523</v>
      </c>
      <c r="B518" s="3">
        <v>45732</v>
      </c>
      <c r="C518" s="2" t="s">
        <v>761</v>
      </c>
      <c r="D518" s="2" t="s">
        <v>784</v>
      </c>
      <c r="E518" s="2">
        <v>5</v>
      </c>
      <c r="F518" s="5">
        <v>6784725</v>
      </c>
      <c r="G518" s="2" t="s">
        <v>787</v>
      </c>
    </row>
    <row r="519" spans="1:7" x14ac:dyDescent="0.25">
      <c r="A519" s="34" t="s">
        <v>524</v>
      </c>
      <c r="B519" s="3">
        <v>45686</v>
      </c>
      <c r="C519" s="2" t="s">
        <v>768</v>
      </c>
      <c r="D519" s="2" t="s">
        <v>785</v>
      </c>
      <c r="E519" s="2">
        <v>4</v>
      </c>
      <c r="F519" s="5">
        <v>8252950</v>
      </c>
      <c r="G519" s="2" t="s">
        <v>790</v>
      </c>
    </row>
    <row r="520" spans="1:7" x14ac:dyDescent="0.25">
      <c r="A520" s="34" t="s">
        <v>525</v>
      </c>
      <c r="B520" s="3">
        <v>45693</v>
      </c>
      <c r="C520" s="2" t="s">
        <v>774</v>
      </c>
      <c r="D520" s="2" t="s">
        <v>782</v>
      </c>
      <c r="E520" s="2">
        <v>3</v>
      </c>
      <c r="F520" s="5">
        <v>7209914</v>
      </c>
      <c r="G520" s="2" t="s">
        <v>791</v>
      </c>
    </row>
    <row r="521" spans="1:7" x14ac:dyDescent="0.25">
      <c r="A521" s="34" t="s">
        <v>526</v>
      </c>
      <c r="B521" s="3">
        <v>45746</v>
      </c>
      <c r="C521" s="2" t="s">
        <v>775</v>
      </c>
      <c r="D521" s="2" t="s">
        <v>778</v>
      </c>
      <c r="E521" s="2">
        <v>3</v>
      </c>
      <c r="F521" s="5">
        <v>7895873</v>
      </c>
      <c r="G521" s="2" t="s">
        <v>789</v>
      </c>
    </row>
    <row r="522" spans="1:7" x14ac:dyDescent="0.25">
      <c r="A522" s="34" t="s">
        <v>527</v>
      </c>
      <c r="B522" s="3">
        <v>45678</v>
      </c>
      <c r="C522" s="2" t="s">
        <v>765</v>
      </c>
      <c r="D522" s="2" t="s">
        <v>785</v>
      </c>
      <c r="E522" s="2">
        <v>3</v>
      </c>
      <c r="F522" s="5">
        <v>5084946</v>
      </c>
      <c r="G522" s="2" t="s">
        <v>788</v>
      </c>
    </row>
    <row r="523" spans="1:7" x14ac:dyDescent="0.25">
      <c r="A523" s="34" t="s">
        <v>528</v>
      </c>
      <c r="B523" s="3">
        <v>45693</v>
      </c>
      <c r="C523" s="2" t="s">
        <v>763</v>
      </c>
      <c r="D523" s="2" t="s">
        <v>781</v>
      </c>
      <c r="E523" s="2">
        <v>1</v>
      </c>
      <c r="F523" s="5">
        <v>8843199</v>
      </c>
      <c r="G523" s="2" t="s">
        <v>791</v>
      </c>
    </row>
    <row r="524" spans="1:7" x14ac:dyDescent="0.25">
      <c r="A524" s="34" t="s">
        <v>529</v>
      </c>
      <c r="B524" s="3">
        <v>45667</v>
      </c>
      <c r="C524" s="2" t="s">
        <v>760</v>
      </c>
      <c r="D524" s="2" t="s">
        <v>778</v>
      </c>
      <c r="E524" s="2">
        <v>4</v>
      </c>
      <c r="F524" s="5">
        <v>4801400</v>
      </c>
      <c r="G524" s="2" t="s">
        <v>791</v>
      </c>
    </row>
    <row r="525" spans="1:7" x14ac:dyDescent="0.25">
      <c r="A525" s="34" t="s">
        <v>530</v>
      </c>
      <c r="B525" s="3">
        <v>45730</v>
      </c>
      <c r="C525" s="2" t="s">
        <v>759</v>
      </c>
      <c r="D525" s="2" t="s">
        <v>783</v>
      </c>
      <c r="E525" s="2">
        <v>5</v>
      </c>
      <c r="F525" s="5">
        <v>5141094</v>
      </c>
      <c r="G525" s="2" t="s">
        <v>787</v>
      </c>
    </row>
    <row r="526" spans="1:7" x14ac:dyDescent="0.25">
      <c r="A526" s="34" t="s">
        <v>531</v>
      </c>
      <c r="B526" s="3">
        <v>45681</v>
      </c>
      <c r="C526" s="2" t="s">
        <v>772</v>
      </c>
      <c r="D526" s="2" t="s">
        <v>782</v>
      </c>
      <c r="E526" s="2">
        <v>2</v>
      </c>
      <c r="F526" s="5">
        <v>3207184</v>
      </c>
      <c r="G526" s="2" t="s">
        <v>788</v>
      </c>
    </row>
    <row r="527" spans="1:7" x14ac:dyDescent="0.25">
      <c r="A527" s="34" t="s">
        <v>532</v>
      </c>
      <c r="B527" s="3">
        <v>45721</v>
      </c>
      <c r="C527" s="2" t="s">
        <v>763</v>
      </c>
      <c r="D527" s="2" t="s">
        <v>779</v>
      </c>
      <c r="E527" s="2">
        <v>2</v>
      </c>
      <c r="F527" s="5">
        <v>8373491</v>
      </c>
      <c r="G527" s="2" t="s">
        <v>790</v>
      </c>
    </row>
    <row r="528" spans="1:7" x14ac:dyDescent="0.25">
      <c r="A528" s="34" t="s">
        <v>533</v>
      </c>
      <c r="B528" s="3">
        <v>45706</v>
      </c>
      <c r="C528" s="2" t="s">
        <v>770</v>
      </c>
      <c r="D528" s="2" t="s">
        <v>777</v>
      </c>
      <c r="E528" s="2">
        <v>3</v>
      </c>
      <c r="F528" s="5">
        <v>4270771</v>
      </c>
      <c r="G528" s="2" t="s">
        <v>791</v>
      </c>
    </row>
    <row r="529" spans="1:7" x14ac:dyDescent="0.25">
      <c r="A529" s="34" t="s">
        <v>534</v>
      </c>
      <c r="B529" s="3">
        <v>45693</v>
      </c>
      <c r="C529" s="2" t="s">
        <v>767</v>
      </c>
      <c r="D529" s="2" t="s">
        <v>777</v>
      </c>
      <c r="E529" s="2">
        <v>4</v>
      </c>
      <c r="F529" s="5">
        <v>2040724</v>
      </c>
      <c r="G529" s="2" t="s">
        <v>790</v>
      </c>
    </row>
    <row r="530" spans="1:7" x14ac:dyDescent="0.25">
      <c r="A530" s="34" t="s">
        <v>535</v>
      </c>
      <c r="B530" s="3">
        <v>45739</v>
      </c>
      <c r="C530" s="2" t="s">
        <v>775</v>
      </c>
      <c r="D530" s="2" t="s">
        <v>777</v>
      </c>
      <c r="E530" s="2">
        <v>1</v>
      </c>
      <c r="F530" s="5">
        <v>6375293</v>
      </c>
      <c r="G530" s="2" t="s">
        <v>791</v>
      </c>
    </row>
    <row r="531" spans="1:7" x14ac:dyDescent="0.25">
      <c r="A531" s="34" t="s">
        <v>536</v>
      </c>
      <c r="B531" s="3">
        <v>45681</v>
      </c>
      <c r="C531" s="2" t="s">
        <v>770</v>
      </c>
      <c r="D531" s="2" t="s">
        <v>784</v>
      </c>
      <c r="E531" s="2">
        <v>4</v>
      </c>
      <c r="F531" s="5">
        <v>2465730</v>
      </c>
      <c r="G531" s="2" t="s">
        <v>790</v>
      </c>
    </row>
    <row r="532" spans="1:7" x14ac:dyDescent="0.25">
      <c r="A532" s="34" t="s">
        <v>537</v>
      </c>
      <c r="B532" s="3">
        <v>45680</v>
      </c>
      <c r="C532" s="2" t="s">
        <v>766</v>
      </c>
      <c r="D532" s="2" t="s">
        <v>783</v>
      </c>
      <c r="E532" s="2">
        <v>4</v>
      </c>
      <c r="F532" s="5">
        <v>7843728</v>
      </c>
      <c r="G532" s="2" t="s">
        <v>788</v>
      </c>
    </row>
    <row r="533" spans="1:7" x14ac:dyDescent="0.25">
      <c r="A533" s="34" t="s">
        <v>538</v>
      </c>
      <c r="B533" s="3">
        <v>45719</v>
      </c>
      <c r="C533" s="2" t="s">
        <v>761</v>
      </c>
      <c r="D533" s="2" t="s">
        <v>782</v>
      </c>
      <c r="E533" s="2">
        <v>1</v>
      </c>
      <c r="F533" s="5">
        <v>9564281</v>
      </c>
      <c r="G533" s="2" t="s">
        <v>787</v>
      </c>
    </row>
    <row r="534" spans="1:7" x14ac:dyDescent="0.25">
      <c r="A534" s="34" t="s">
        <v>539</v>
      </c>
      <c r="B534" s="3">
        <v>45694</v>
      </c>
      <c r="C534" s="2" t="s">
        <v>773</v>
      </c>
      <c r="D534" s="2" t="s">
        <v>778</v>
      </c>
      <c r="E534" s="2">
        <v>3</v>
      </c>
      <c r="F534" s="5">
        <v>7597037</v>
      </c>
      <c r="G534" s="2" t="s">
        <v>788</v>
      </c>
    </row>
    <row r="535" spans="1:7" x14ac:dyDescent="0.25">
      <c r="A535" s="34" t="s">
        <v>540</v>
      </c>
      <c r="B535" s="3">
        <v>45669</v>
      </c>
      <c r="C535" s="2" t="s">
        <v>766</v>
      </c>
      <c r="D535" s="2" t="s">
        <v>784</v>
      </c>
      <c r="E535" s="2">
        <v>4</v>
      </c>
      <c r="F535" s="5">
        <v>4562224</v>
      </c>
      <c r="G535" s="2" t="s">
        <v>789</v>
      </c>
    </row>
    <row r="536" spans="1:7" x14ac:dyDescent="0.25">
      <c r="A536" s="34" t="s">
        <v>541</v>
      </c>
      <c r="B536" s="3">
        <v>45712</v>
      </c>
      <c r="C536" s="2" t="s">
        <v>765</v>
      </c>
      <c r="D536" s="2" t="s">
        <v>783</v>
      </c>
      <c r="E536" s="2">
        <v>2</v>
      </c>
      <c r="F536" s="5">
        <v>1594316</v>
      </c>
      <c r="G536" s="2" t="s">
        <v>787</v>
      </c>
    </row>
    <row r="537" spans="1:7" x14ac:dyDescent="0.25">
      <c r="A537" s="34" t="s">
        <v>542</v>
      </c>
      <c r="B537" s="3">
        <v>45670</v>
      </c>
      <c r="C537" s="2" t="s">
        <v>776</v>
      </c>
      <c r="D537" s="2" t="s">
        <v>779</v>
      </c>
      <c r="E537" s="2">
        <v>1</v>
      </c>
      <c r="F537" s="5">
        <v>4800915</v>
      </c>
      <c r="G537" s="2" t="s">
        <v>788</v>
      </c>
    </row>
    <row r="538" spans="1:7" x14ac:dyDescent="0.25">
      <c r="A538" s="34" t="s">
        <v>543</v>
      </c>
      <c r="B538" s="3">
        <v>45680</v>
      </c>
      <c r="C538" s="2" t="s">
        <v>765</v>
      </c>
      <c r="D538" s="2" t="s">
        <v>781</v>
      </c>
      <c r="E538" s="2">
        <v>5</v>
      </c>
      <c r="F538" s="5">
        <v>7260403</v>
      </c>
      <c r="G538" s="2" t="s">
        <v>789</v>
      </c>
    </row>
    <row r="539" spans="1:7" x14ac:dyDescent="0.25">
      <c r="A539" s="34" t="s">
        <v>544</v>
      </c>
      <c r="B539" s="3">
        <v>45746</v>
      </c>
      <c r="C539" s="2" t="s">
        <v>776</v>
      </c>
      <c r="D539" s="2" t="s">
        <v>782</v>
      </c>
      <c r="E539" s="2">
        <v>3</v>
      </c>
      <c r="F539" s="5">
        <v>7120241</v>
      </c>
      <c r="G539" s="2" t="s">
        <v>791</v>
      </c>
    </row>
    <row r="540" spans="1:7" x14ac:dyDescent="0.25">
      <c r="A540" s="34" t="s">
        <v>545</v>
      </c>
      <c r="B540" s="3">
        <v>45687</v>
      </c>
      <c r="C540" s="2" t="s">
        <v>776</v>
      </c>
      <c r="D540" s="2" t="s">
        <v>777</v>
      </c>
      <c r="E540" s="2">
        <v>1</v>
      </c>
      <c r="F540" s="5">
        <v>2136675</v>
      </c>
      <c r="G540" s="2" t="s">
        <v>791</v>
      </c>
    </row>
    <row r="541" spans="1:7" x14ac:dyDescent="0.25">
      <c r="A541" s="34" t="s">
        <v>546</v>
      </c>
      <c r="B541" s="3">
        <v>45674</v>
      </c>
      <c r="C541" s="2" t="s">
        <v>774</v>
      </c>
      <c r="D541" s="2" t="s">
        <v>785</v>
      </c>
      <c r="E541" s="2">
        <v>5</v>
      </c>
      <c r="F541" s="5">
        <v>9595281</v>
      </c>
      <c r="G541" s="2" t="s">
        <v>790</v>
      </c>
    </row>
    <row r="542" spans="1:7" x14ac:dyDescent="0.25">
      <c r="A542" s="34" t="s">
        <v>547</v>
      </c>
      <c r="B542" s="3">
        <v>45719</v>
      </c>
      <c r="C542" s="2" t="s">
        <v>761</v>
      </c>
      <c r="D542" s="2" t="s">
        <v>782</v>
      </c>
      <c r="E542" s="2">
        <v>5</v>
      </c>
      <c r="F542" s="5">
        <v>1301849</v>
      </c>
      <c r="G542" s="2" t="s">
        <v>787</v>
      </c>
    </row>
    <row r="543" spans="1:7" x14ac:dyDescent="0.25">
      <c r="A543" s="34" t="s">
        <v>548</v>
      </c>
      <c r="B543" s="3">
        <v>45741</v>
      </c>
      <c r="C543" s="2" t="s">
        <v>759</v>
      </c>
      <c r="D543" s="2" t="s">
        <v>786</v>
      </c>
      <c r="E543" s="2">
        <v>4</v>
      </c>
      <c r="F543" s="5">
        <v>1661068</v>
      </c>
      <c r="G543" s="2" t="s">
        <v>791</v>
      </c>
    </row>
    <row r="544" spans="1:7" x14ac:dyDescent="0.25">
      <c r="A544" s="34" t="s">
        <v>549</v>
      </c>
      <c r="B544" s="3">
        <v>45746</v>
      </c>
      <c r="C544" s="2" t="s">
        <v>766</v>
      </c>
      <c r="D544" s="2" t="s">
        <v>783</v>
      </c>
      <c r="E544" s="2">
        <v>4</v>
      </c>
      <c r="F544" s="5">
        <v>7870131</v>
      </c>
      <c r="G544" s="2" t="s">
        <v>787</v>
      </c>
    </row>
    <row r="545" spans="1:7" x14ac:dyDescent="0.25">
      <c r="A545" s="34" t="s">
        <v>550</v>
      </c>
      <c r="B545" s="3">
        <v>45743</v>
      </c>
      <c r="C545" s="2" t="s">
        <v>774</v>
      </c>
      <c r="D545" s="2" t="s">
        <v>780</v>
      </c>
      <c r="E545" s="2">
        <v>4</v>
      </c>
      <c r="F545" s="5">
        <v>1535891</v>
      </c>
      <c r="G545" s="2" t="s">
        <v>791</v>
      </c>
    </row>
    <row r="546" spans="1:7" x14ac:dyDescent="0.25">
      <c r="A546" s="34" t="s">
        <v>551</v>
      </c>
      <c r="B546" s="3">
        <v>45670</v>
      </c>
      <c r="C546" s="2" t="s">
        <v>771</v>
      </c>
      <c r="D546" s="2" t="s">
        <v>779</v>
      </c>
      <c r="E546" s="2">
        <v>1</v>
      </c>
      <c r="F546" s="5">
        <v>1253494</v>
      </c>
      <c r="G546" s="2" t="s">
        <v>790</v>
      </c>
    </row>
    <row r="547" spans="1:7" x14ac:dyDescent="0.25">
      <c r="A547" s="34" t="s">
        <v>552</v>
      </c>
      <c r="B547" s="3">
        <v>45716</v>
      </c>
      <c r="C547" s="2" t="s">
        <v>768</v>
      </c>
      <c r="D547" s="2" t="s">
        <v>781</v>
      </c>
      <c r="E547" s="2">
        <v>1</v>
      </c>
      <c r="F547" s="5">
        <v>9311785</v>
      </c>
      <c r="G547" s="2" t="s">
        <v>788</v>
      </c>
    </row>
    <row r="548" spans="1:7" x14ac:dyDescent="0.25">
      <c r="A548" s="34" t="s">
        <v>553</v>
      </c>
      <c r="B548" s="3">
        <v>45676</v>
      </c>
      <c r="C548" s="2" t="s">
        <v>775</v>
      </c>
      <c r="D548" s="2" t="s">
        <v>779</v>
      </c>
      <c r="E548" s="2">
        <v>3</v>
      </c>
      <c r="F548" s="5">
        <v>9531370</v>
      </c>
      <c r="G548" s="2" t="s">
        <v>790</v>
      </c>
    </row>
    <row r="549" spans="1:7" x14ac:dyDescent="0.25">
      <c r="A549" s="34" t="s">
        <v>554</v>
      </c>
      <c r="B549" s="3">
        <v>45706</v>
      </c>
      <c r="C549" s="2" t="s">
        <v>775</v>
      </c>
      <c r="D549" s="2" t="s">
        <v>782</v>
      </c>
      <c r="E549" s="2">
        <v>4</v>
      </c>
      <c r="F549" s="5">
        <v>8111432</v>
      </c>
      <c r="G549" s="2" t="s">
        <v>789</v>
      </c>
    </row>
    <row r="550" spans="1:7" x14ac:dyDescent="0.25">
      <c r="A550" s="34" t="s">
        <v>555</v>
      </c>
      <c r="B550" s="3">
        <v>45669</v>
      </c>
      <c r="C550" s="2" t="s">
        <v>757</v>
      </c>
      <c r="D550" s="2" t="s">
        <v>780</v>
      </c>
      <c r="E550" s="2">
        <v>5</v>
      </c>
      <c r="F550" s="5">
        <v>9656484</v>
      </c>
      <c r="G550" s="2" t="s">
        <v>791</v>
      </c>
    </row>
    <row r="551" spans="1:7" x14ac:dyDescent="0.25">
      <c r="A551" s="34" t="s">
        <v>556</v>
      </c>
      <c r="B551" s="3">
        <v>45718</v>
      </c>
      <c r="C551" s="2" t="s">
        <v>760</v>
      </c>
      <c r="D551" s="2" t="s">
        <v>786</v>
      </c>
      <c r="E551" s="2">
        <v>2</v>
      </c>
      <c r="F551" s="5">
        <v>4204697</v>
      </c>
      <c r="G551" s="2" t="s">
        <v>789</v>
      </c>
    </row>
    <row r="552" spans="1:7" x14ac:dyDescent="0.25">
      <c r="A552" s="34" t="s">
        <v>557</v>
      </c>
      <c r="B552" s="3">
        <v>45676</v>
      </c>
      <c r="C552" s="2" t="s">
        <v>758</v>
      </c>
      <c r="D552" s="2" t="s">
        <v>778</v>
      </c>
      <c r="E552" s="2">
        <v>3</v>
      </c>
      <c r="F552" s="5">
        <v>5777420</v>
      </c>
      <c r="G552" s="2" t="s">
        <v>789</v>
      </c>
    </row>
    <row r="553" spans="1:7" x14ac:dyDescent="0.25">
      <c r="A553" s="34" t="s">
        <v>558</v>
      </c>
      <c r="B553" s="3">
        <v>45733</v>
      </c>
      <c r="C553" s="2" t="s">
        <v>758</v>
      </c>
      <c r="D553" s="2" t="s">
        <v>785</v>
      </c>
      <c r="E553" s="2">
        <v>1</v>
      </c>
      <c r="F553" s="5">
        <v>5827580</v>
      </c>
      <c r="G553" s="2" t="s">
        <v>787</v>
      </c>
    </row>
    <row r="554" spans="1:7" x14ac:dyDescent="0.25">
      <c r="A554" s="34" t="s">
        <v>559</v>
      </c>
      <c r="B554" s="3">
        <v>45666</v>
      </c>
      <c r="C554" s="2" t="s">
        <v>767</v>
      </c>
      <c r="D554" s="2" t="s">
        <v>780</v>
      </c>
      <c r="E554" s="2">
        <v>3</v>
      </c>
      <c r="F554" s="5">
        <v>7772003</v>
      </c>
      <c r="G554" s="2" t="s">
        <v>791</v>
      </c>
    </row>
    <row r="555" spans="1:7" x14ac:dyDescent="0.25">
      <c r="A555" s="34" t="s">
        <v>560</v>
      </c>
      <c r="B555" s="3">
        <v>45728</v>
      </c>
      <c r="C555" s="2" t="s">
        <v>769</v>
      </c>
      <c r="D555" s="2" t="s">
        <v>783</v>
      </c>
      <c r="E555" s="2">
        <v>3</v>
      </c>
      <c r="F555" s="5">
        <v>2260511</v>
      </c>
      <c r="G555" s="2" t="s">
        <v>789</v>
      </c>
    </row>
    <row r="556" spans="1:7" x14ac:dyDescent="0.25">
      <c r="A556" s="34" t="s">
        <v>561</v>
      </c>
      <c r="B556" s="3">
        <v>45685</v>
      </c>
      <c r="C556" s="2" t="s">
        <v>765</v>
      </c>
      <c r="D556" s="2" t="s">
        <v>777</v>
      </c>
      <c r="E556" s="2">
        <v>3</v>
      </c>
      <c r="F556" s="5">
        <v>4041815</v>
      </c>
      <c r="G556" s="2" t="s">
        <v>788</v>
      </c>
    </row>
    <row r="557" spans="1:7" x14ac:dyDescent="0.25">
      <c r="A557" s="34" t="s">
        <v>562</v>
      </c>
      <c r="B557" s="3">
        <v>45735</v>
      </c>
      <c r="C557" s="2" t="s">
        <v>758</v>
      </c>
      <c r="D557" s="2" t="s">
        <v>786</v>
      </c>
      <c r="E557" s="2">
        <v>3</v>
      </c>
      <c r="F557" s="5">
        <v>8934610</v>
      </c>
      <c r="G557" s="2" t="s">
        <v>789</v>
      </c>
    </row>
    <row r="558" spans="1:7" x14ac:dyDescent="0.25">
      <c r="A558" s="34" t="s">
        <v>563</v>
      </c>
      <c r="B558" s="3">
        <v>45709</v>
      </c>
      <c r="C558" s="2" t="s">
        <v>767</v>
      </c>
      <c r="D558" s="2" t="s">
        <v>785</v>
      </c>
      <c r="E558" s="2">
        <v>2</v>
      </c>
      <c r="F558" s="5">
        <v>7889844</v>
      </c>
      <c r="G558" s="2" t="s">
        <v>788</v>
      </c>
    </row>
    <row r="559" spans="1:7" x14ac:dyDescent="0.25">
      <c r="A559" s="34" t="s">
        <v>564</v>
      </c>
      <c r="B559" s="3">
        <v>45740</v>
      </c>
      <c r="C559" s="2" t="s">
        <v>760</v>
      </c>
      <c r="D559" s="2" t="s">
        <v>781</v>
      </c>
      <c r="E559" s="2">
        <v>4</v>
      </c>
      <c r="F559" s="5">
        <v>5110146</v>
      </c>
      <c r="G559" s="2" t="s">
        <v>787</v>
      </c>
    </row>
    <row r="560" spans="1:7" x14ac:dyDescent="0.25">
      <c r="A560" s="34" t="s">
        <v>565</v>
      </c>
      <c r="B560" s="3">
        <v>45673</v>
      </c>
      <c r="C560" s="2" t="s">
        <v>758</v>
      </c>
      <c r="D560" s="2" t="s">
        <v>777</v>
      </c>
      <c r="E560" s="2">
        <v>5</v>
      </c>
      <c r="F560" s="5">
        <v>9603947</v>
      </c>
      <c r="G560" s="2" t="s">
        <v>789</v>
      </c>
    </row>
    <row r="561" spans="1:7" x14ac:dyDescent="0.25">
      <c r="A561" s="34" t="s">
        <v>566</v>
      </c>
      <c r="B561" s="3">
        <v>45726</v>
      </c>
      <c r="C561" s="2" t="s">
        <v>761</v>
      </c>
      <c r="D561" s="2" t="s">
        <v>782</v>
      </c>
      <c r="E561" s="2">
        <v>3</v>
      </c>
      <c r="F561" s="5">
        <v>4639289</v>
      </c>
      <c r="G561" s="2" t="s">
        <v>790</v>
      </c>
    </row>
    <row r="562" spans="1:7" x14ac:dyDescent="0.25">
      <c r="A562" s="34" t="s">
        <v>567</v>
      </c>
      <c r="B562" s="3">
        <v>45669</v>
      </c>
      <c r="C562" s="2" t="s">
        <v>761</v>
      </c>
      <c r="D562" s="2" t="s">
        <v>780</v>
      </c>
      <c r="E562" s="2">
        <v>3</v>
      </c>
      <c r="F562" s="5">
        <v>5851826</v>
      </c>
      <c r="G562" s="2" t="s">
        <v>787</v>
      </c>
    </row>
    <row r="563" spans="1:7" x14ac:dyDescent="0.25">
      <c r="A563" s="34" t="s">
        <v>568</v>
      </c>
      <c r="B563" s="3">
        <v>45682</v>
      </c>
      <c r="C563" s="2" t="s">
        <v>771</v>
      </c>
      <c r="D563" s="2" t="s">
        <v>785</v>
      </c>
      <c r="E563" s="2">
        <v>3</v>
      </c>
      <c r="F563" s="5">
        <v>6890459</v>
      </c>
      <c r="G563" s="2" t="s">
        <v>788</v>
      </c>
    </row>
    <row r="564" spans="1:7" x14ac:dyDescent="0.25">
      <c r="A564" s="34" t="s">
        <v>569</v>
      </c>
      <c r="B564" s="3">
        <v>45709</v>
      </c>
      <c r="C564" s="2" t="s">
        <v>761</v>
      </c>
      <c r="D564" s="2" t="s">
        <v>784</v>
      </c>
      <c r="E564" s="2">
        <v>4</v>
      </c>
      <c r="F564" s="5">
        <v>2284006</v>
      </c>
      <c r="G564" s="2" t="s">
        <v>787</v>
      </c>
    </row>
    <row r="565" spans="1:7" x14ac:dyDescent="0.25">
      <c r="A565" s="34" t="s">
        <v>570</v>
      </c>
      <c r="B565" s="3">
        <v>45742</v>
      </c>
      <c r="C565" s="2" t="s">
        <v>763</v>
      </c>
      <c r="D565" s="2" t="s">
        <v>778</v>
      </c>
      <c r="E565" s="2">
        <v>1</v>
      </c>
      <c r="F565" s="5">
        <v>6572310</v>
      </c>
      <c r="G565" s="2" t="s">
        <v>789</v>
      </c>
    </row>
    <row r="566" spans="1:7" x14ac:dyDescent="0.25">
      <c r="A566" s="34" t="s">
        <v>571</v>
      </c>
      <c r="B566" s="3">
        <v>45710</v>
      </c>
      <c r="C566" s="2" t="s">
        <v>758</v>
      </c>
      <c r="D566" s="2" t="s">
        <v>778</v>
      </c>
      <c r="E566" s="2">
        <v>1</v>
      </c>
      <c r="F566" s="5">
        <v>5413478</v>
      </c>
      <c r="G566" s="2" t="s">
        <v>791</v>
      </c>
    </row>
    <row r="567" spans="1:7" x14ac:dyDescent="0.25">
      <c r="A567" s="34" t="s">
        <v>572</v>
      </c>
      <c r="B567" s="3">
        <v>45680</v>
      </c>
      <c r="C567" s="2" t="s">
        <v>762</v>
      </c>
      <c r="D567" s="2" t="s">
        <v>786</v>
      </c>
      <c r="E567" s="2">
        <v>2</v>
      </c>
      <c r="F567" s="5">
        <v>9517497</v>
      </c>
      <c r="G567" s="2" t="s">
        <v>791</v>
      </c>
    </row>
    <row r="568" spans="1:7" x14ac:dyDescent="0.25">
      <c r="A568" s="34" t="s">
        <v>573</v>
      </c>
      <c r="B568" s="3">
        <v>45673</v>
      </c>
      <c r="C568" s="2" t="s">
        <v>767</v>
      </c>
      <c r="D568" s="2" t="s">
        <v>781</v>
      </c>
      <c r="E568" s="2">
        <v>1</v>
      </c>
      <c r="F568" s="5">
        <v>8803143</v>
      </c>
      <c r="G568" s="2" t="s">
        <v>788</v>
      </c>
    </row>
    <row r="569" spans="1:7" x14ac:dyDescent="0.25">
      <c r="A569" s="34" t="s">
        <v>574</v>
      </c>
      <c r="B569" s="3">
        <v>45714</v>
      </c>
      <c r="C569" s="2" t="s">
        <v>774</v>
      </c>
      <c r="D569" s="2" t="s">
        <v>786</v>
      </c>
      <c r="E569" s="2">
        <v>3</v>
      </c>
      <c r="F569" s="5">
        <v>6853300</v>
      </c>
      <c r="G569" s="2" t="s">
        <v>788</v>
      </c>
    </row>
    <row r="570" spans="1:7" x14ac:dyDescent="0.25">
      <c r="A570" s="34" t="s">
        <v>575</v>
      </c>
      <c r="B570" s="3">
        <v>45696</v>
      </c>
      <c r="C570" s="2" t="s">
        <v>761</v>
      </c>
      <c r="D570" s="2" t="s">
        <v>784</v>
      </c>
      <c r="E570" s="2">
        <v>3</v>
      </c>
      <c r="F570" s="5">
        <v>6468333</v>
      </c>
      <c r="G570" s="2" t="s">
        <v>791</v>
      </c>
    </row>
    <row r="571" spans="1:7" x14ac:dyDescent="0.25">
      <c r="A571" s="34" t="s">
        <v>576</v>
      </c>
      <c r="B571" s="3">
        <v>45710</v>
      </c>
      <c r="C571" s="2" t="s">
        <v>760</v>
      </c>
      <c r="D571" s="2" t="s">
        <v>783</v>
      </c>
      <c r="E571" s="2">
        <v>3</v>
      </c>
      <c r="F571" s="5">
        <v>9814387</v>
      </c>
      <c r="G571" s="2" t="s">
        <v>788</v>
      </c>
    </row>
    <row r="572" spans="1:7" x14ac:dyDescent="0.25">
      <c r="A572" s="34" t="s">
        <v>577</v>
      </c>
      <c r="B572" s="3">
        <v>45699</v>
      </c>
      <c r="C572" s="2" t="s">
        <v>762</v>
      </c>
      <c r="D572" s="2" t="s">
        <v>781</v>
      </c>
      <c r="E572" s="2">
        <v>2</v>
      </c>
      <c r="F572" s="5">
        <v>6710958</v>
      </c>
      <c r="G572" s="2" t="s">
        <v>787</v>
      </c>
    </row>
    <row r="573" spans="1:7" x14ac:dyDescent="0.25">
      <c r="A573" s="34" t="s">
        <v>578</v>
      </c>
      <c r="B573" s="3">
        <v>45715</v>
      </c>
      <c r="C573" s="2" t="s">
        <v>769</v>
      </c>
      <c r="D573" s="2" t="s">
        <v>779</v>
      </c>
      <c r="E573" s="2">
        <v>3</v>
      </c>
      <c r="F573" s="5">
        <v>7101457</v>
      </c>
      <c r="G573" s="2" t="s">
        <v>790</v>
      </c>
    </row>
    <row r="574" spans="1:7" x14ac:dyDescent="0.25">
      <c r="A574" s="34" t="s">
        <v>579</v>
      </c>
      <c r="B574" s="3">
        <v>45696</v>
      </c>
      <c r="C574" s="2" t="s">
        <v>774</v>
      </c>
      <c r="D574" s="2" t="s">
        <v>783</v>
      </c>
      <c r="E574" s="2">
        <v>1</v>
      </c>
      <c r="F574" s="5">
        <v>7179155</v>
      </c>
      <c r="G574" s="2" t="s">
        <v>790</v>
      </c>
    </row>
    <row r="575" spans="1:7" x14ac:dyDescent="0.25">
      <c r="A575" s="34" t="s">
        <v>580</v>
      </c>
      <c r="B575" s="3">
        <v>45671</v>
      </c>
      <c r="C575" s="2" t="s">
        <v>757</v>
      </c>
      <c r="D575" s="2" t="s">
        <v>781</v>
      </c>
      <c r="E575" s="2">
        <v>4</v>
      </c>
      <c r="F575" s="5">
        <v>6237580</v>
      </c>
      <c r="G575" s="2" t="s">
        <v>787</v>
      </c>
    </row>
    <row r="576" spans="1:7" x14ac:dyDescent="0.25">
      <c r="A576" s="34" t="s">
        <v>581</v>
      </c>
      <c r="B576" s="3">
        <v>45662</v>
      </c>
      <c r="C576" s="2" t="s">
        <v>758</v>
      </c>
      <c r="D576" s="2" t="s">
        <v>781</v>
      </c>
      <c r="E576" s="2">
        <v>4</v>
      </c>
      <c r="F576" s="5">
        <v>6025724</v>
      </c>
      <c r="G576" s="2" t="s">
        <v>790</v>
      </c>
    </row>
    <row r="577" spans="1:7" x14ac:dyDescent="0.25">
      <c r="A577" s="34" t="s">
        <v>582</v>
      </c>
      <c r="B577" s="3">
        <v>45692</v>
      </c>
      <c r="C577" s="2" t="s">
        <v>763</v>
      </c>
      <c r="D577" s="2" t="s">
        <v>784</v>
      </c>
      <c r="E577" s="2">
        <v>5</v>
      </c>
      <c r="F577" s="5">
        <v>6525095</v>
      </c>
      <c r="G577" s="2" t="s">
        <v>789</v>
      </c>
    </row>
    <row r="578" spans="1:7" x14ac:dyDescent="0.25">
      <c r="A578" s="34" t="s">
        <v>583</v>
      </c>
      <c r="B578" s="3">
        <v>45744</v>
      </c>
      <c r="C578" s="2" t="s">
        <v>776</v>
      </c>
      <c r="D578" s="2" t="s">
        <v>782</v>
      </c>
      <c r="E578" s="2">
        <v>1</v>
      </c>
      <c r="F578" s="5">
        <v>725391</v>
      </c>
      <c r="G578" s="2" t="s">
        <v>787</v>
      </c>
    </row>
    <row r="579" spans="1:7" x14ac:dyDescent="0.25">
      <c r="A579" s="34" t="s">
        <v>584</v>
      </c>
      <c r="B579" s="3">
        <v>45732</v>
      </c>
      <c r="C579" s="2" t="s">
        <v>773</v>
      </c>
      <c r="D579" s="2" t="s">
        <v>784</v>
      </c>
      <c r="E579" s="2">
        <v>3</v>
      </c>
      <c r="F579" s="5">
        <v>7198541</v>
      </c>
      <c r="G579" s="2" t="s">
        <v>788</v>
      </c>
    </row>
    <row r="580" spans="1:7" x14ac:dyDescent="0.25">
      <c r="A580" s="34" t="s">
        <v>585</v>
      </c>
      <c r="B580" s="3">
        <v>45675</v>
      </c>
      <c r="C580" s="2" t="s">
        <v>763</v>
      </c>
      <c r="D580" s="2" t="s">
        <v>781</v>
      </c>
      <c r="E580" s="2">
        <v>4</v>
      </c>
      <c r="F580" s="5">
        <v>691387</v>
      </c>
      <c r="G580" s="2" t="s">
        <v>787</v>
      </c>
    </row>
    <row r="581" spans="1:7" x14ac:dyDescent="0.25">
      <c r="A581" s="34" t="s">
        <v>586</v>
      </c>
      <c r="B581" s="3">
        <v>45733</v>
      </c>
      <c r="C581" s="2" t="s">
        <v>771</v>
      </c>
      <c r="D581" s="2" t="s">
        <v>785</v>
      </c>
      <c r="E581" s="2">
        <v>1</v>
      </c>
      <c r="F581" s="5">
        <v>4132632</v>
      </c>
      <c r="G581" s="2" t="s">
        <v>791</v>
      </c>
    </row>
    <row r="582" spans="1:7" x14ac:dyDescent="0.25">
      <c r="A582" s="34" t="s">
        <v>587</v>
      </c>
      <c r="B582" s="3">
        <v>45666</v>
      </c>
      <c r="C582" s="2" t="s">
        <v>762</v>
      </c>
      <c r="D582" s="2" t="s">
        <v>783</v>
      </c>
      <c r="E582" s="2">
        <v>4</v>
      </c>
      <c r="F582" s="5">
        <v>5108474</v>
      </c>
      <c r="G582" s="2" t="s">
        <v>788</v>
      </c>
    </row>
    <row r="583" spans="1:7" x14ac:dyDescent="0.25">
      <c r="A583" s="34" t="s">
        <v>588</v>
      </c>
      <c r="B583" s="3">
        <v>45731</v>
      </c>
      <c r="C583" s="2" t="s">
        <v>768</v>
      </c>
      <c r="D583" s="2" t="s">
        <v>784</v>
      </c>
      <c r="E583" s="2">
        <v>3</v>
      </c>
      <c r="F583" s="5">
        <v>3035394</v>
      </c>
      <c r="G583" s="2" t="s">
        <v>791</v>
      </c>
    </row>
    <row r="584" spans="1:7" x14ac:dyDescent="0.25">
      <c r="A584" s="34" t="s">
        <v>589</v>
      </c>
      <c r="B584" s="3">
        <v>45715</v>
      </c>
      <c r="C584" s="2" t="s">
        <v>761</v>
      </c>
      <c r="D584" s="2" t="s">
        <v>782</v>
      </c>
      <c r="E584" s="2">
        <v>4</v>
      </c>
      <c r="F584" s="5">
        <v>6096526</v>
      </c>
      <c r="G584" s="2" t="s">
        <v>788</v>
      </c>
    </row>
    <row r="585" spans="1:7" x14ac:dyDescent="0.25">
      <c r="A585" s="34" t="s">
        <v>590</v>
      </c>
      <c r="B585" s="3">
        <v>45674</v>
      </c>
      <c r="C585" s="2" t="s">
        <v>768</v>
      </c>
      <c r="D585" s="2" t="s">
        <v>780</v>
      </c>
      <c r="E585" s="2">
        <v>5</v>
      </c>
      <c r="F585" s="5">
        <v>3791070</v>
      </c>
      <c r="G585" s="2" t="s">
        <v>790</v>
      </c>
    </row>
    <row r="586" spans="1:7" x14ac:dyDescent="0.25">
      <c r="A586" s="34" t="s">
        <v>591</v>
      </c>
      <c r="B586" s="3">
        <v>45664</v>
      </c>
      <c r="C586" s="2" t="s">
        <v>764</v>
      </c>
      <c r="D586" s="2" t="s">
        <v>786</v>
      </c>
      <c r="E586" s="2">
        <v>5</v>
      </c>
      <c r="F586" s="5">
        <v>1186268</v>
      </c>
      <c r="G586" s="2" t="s">
        <v>787</v>
      </c>
    </row>
    <row r="587" spans="1:7" x14ac:dyDescent="0.25">
      <c r="A587" s="34" t="s">
        <v>592</v>
      </c>
      <c r="B587" s="3">
        <v>45703</v>
      </c>
      <c r="C587" s="2" t="s">
        <v>763</v>
      </c>
      <c r="D587" s="2" t="s">
        <v>781</v>
      </c>
      <c r="E587" s="2">
        <v>4</v>
      </c>
      <c r="F587" s="5">
        <v>1301955</v>
      </c>
      <c r="G587" s="2" t="s">
        <v>789</v>
      </c>
    </row>
    <row r="588" spans="1:7" x14ac:dyDescent="0.25">
      <c r="A588" s="34" t="s">
        <v>593</v>
      </c>
      <c r="B588" s="3">
        <v>45670</v>
      </c>
      <c r="C588" s="2" t="s">
        <v>768</v>
      </c>
      <c r="D588" s="2" t="s">
        <v>779</v>
      </c>
      <c r="E588" s="2">
        <v>1</v>
      </c>
      <c r="F588" s="5">
        <v>9999617</v>
      </c>
      <c r="G588" s="2" t="s">
        <v>788</v>
      </c>
    </row>
    <row r="589" spans="1:7" x14ac:dyDescent="0.25">
      <c r="A589" s="34" t="s">
        <v>594</v>
      </c>
      <c r="B589" s="3">
        <v>45697</v>
      </c>
      <c r="C589" s="2" t="s">
        <v>776</v>
      </c>
      <c r="D589" s="2" t="s">
        <v>780</v>
      </c>
      <c r="E589" s="2">
        <v>1</v>
      </c>
      <c r="F589" s="5">
        <v>2513148</v>
      </c>
      <c r="G589" s="2" t="s">
        <v>788</v>
      </c>
    </row>
    <row r="590" spans="1:7" x14ac:dyDescent="0.25">
      <c r="A590" s="34" t="s">
        <v>595</v>
      </c>
      <c r="B590" s="3">
        <v>45699</v>
      </c>
      <c r="C590" s="2" t="s">
        <v>767</v>
      </c>
      <c r="D590" s="2" t="s">
        <v>778</v>
      </c>
      <c r="E590" s="2">
        <v>1</v>
      </c>
      <c r="F590" s="5">
        <v>7335735</v>
      </c>
      <c r="G590" s="2" t="s">
        <v>791</v>
      </c>
    </row>
    <row r="591" spans="1:7" x14ac:dyDescent="0.25">
      <c r="A591" s="34" t="s">
        <v>596</v>
      </c>
      <c r="B591" s="3">
        <v>45666</v>
      </c>
      <c r="C591" s="2" t="s">
        <v>762</v>
      </c>
      <c r="D591" s="2" t="s">
        <v>777</v>
      </c>
      <c r="E591" s="2">
        <v>4</v>
      </c>
      <c r="F591" s="5">
        <v>4967223</v>
      </c>
      <c r="G591" s="2" t="s">
        <v>790</v>
      </c>
    </row>
    <row r="592" spans="1:7" x14ac:dyDescent="0.25">
      <c r="A592" s="34" t="s">
        <v>597</v>
      </c>
      <c r="B592" s="3">
        <v>45707</v>
      </c>
      <c r="C592" s="2" t="s">
        <v>774</v>
      </c>
      <c r="D592" s="2" t="s">
        <v>782</v>
      </c>
      <c r="E592" s="2">
        <v>1</v>
      </c>
      <c r="F592" s="5">
        <v>2944291</v>
      </c>
      <c r="G592" s="2" t="s">
        <v>791</v>
      </c>
    </row>
    <row r="593" spans="1:7" x14ac:dyDescent="0.25">
      <c r="A593" s="34" t="s">
        <v>598</v>
      </c>
      <c r="B593" s="3">
        <v>45684</v>
      </c>
      <c r="C593" s="2" t="s">
        <v>757</v>
      </c>
      <c r="D593" s="2" t="s">
        <v>779</v>
      </c>
      <c r="E593" s="2">
        <v>3</v>
      </c>
      <c r="F593" s="5">
        <v>647745</v>
      </c>
      <c r="G593" s="2" t="s">
        <v>791</v>
      </c>
    </row>
    <row r="594" spans="1:7" x14ac:dyDescent="0.25">
      <c r="A594" s="34" t="s">
        <v>599</v>
      </c>
      <c r="B594" s="3">
        <v>45723</v>
      </c>
      <c r="C594" s="2" t="s">
        <v>757</v>
      </c>
      <c r="D594" s="2" t="s">
        <v>777</v>
      </c>
      <c r="E594" s="2">
        <v>5</v>
      </c>
      <c r="F594" s="5">
        <v>4292824</v>
      </c>
      <c r="G594" s="2" t="s">
        <v>790</v>
      </c>
    </row>
    <row r="595" spans="1:7" x14ac:dyDescent="0.25">
      <c r="A595" s="34" t="s">
        <v>600</v>
      </c>
      <c r="B595" s="3">
        <v>45662</v>
      </c>
      <c r="C595" s="2" t="s">
        <v>770</v>
      </c>
      <c r="D595" s="2" t="s">
        <v>782</v>
      </c>
      <c r="E595" s="2">
        <v>3</v>
      </c>
      <c r="F595" s="5">
        <v>637686</v>
      </c>
      <c r="G595" s="2" t="s">
        <v>789</v>
      </c>
    </row>
    <row r="596" spans="1:7" x14ac:dyDescent="0.25">
      <c r="A596" s="34" t="s">
        <v>601</v>
      </c>
      <c r="B596" s="3">
        <v>45686</v>
      </c>
      <c r="C596" s="2" t="s">
        <v>768</v>
      </c>
      <c r="D596" s="2" t="s">
        <v>785</v>
      </c>
      <c r="E596" s="2">
        <v>1</v>
      </c>
      <c r="F596" s="5">
        <v>5750295</v>
      </c>
      <c r="G596" s="2" t="s">
        <v>791</v>
      </c>
    </row>
    <row r="597" spans="1:7" x14ac:dyDescent="0.25">
      <c r="A597" s="34" t="s">
        <v>602</v>
      </c>
      <c r="B597" s="3">
        <v>45694</v>
      </c>
      <c r="C597" s="2" t="s">
        <v>775</v>
      </c>
      <c r="D597" s="2" t="s">
        <v>786</v>
      </c>
      <c r="E597" s="2">
        <v>3</v>
      </c>
      <c r="F597" s="5">
        <v>4651923</v>
      </c>
      <c r="G597" s="2" t="s">
        <v>791</v>
      </c>
    </row>
    <row r="598" spans="1:7" x14ac:dyDescent="0.25">
      <c r="A598" s="34" t="s">
        <v>603</v>
      </c>
      <c r="B598" s="3">
        <v>45695</v>
      </c>
      <c r="C598" s="2" t="s">
        <v>757</v>
      </c>
      <c r="D598" s="2" t="s">
        <v>780</v>
      </c>
      <c r="E598" s="2">
        <v>1</v>
      </c>
      <c r="F598" s="5">
        <v>6179980</v>
      </c>
      <c r="G598" s="2" t="s">
        <v>788</v>
      </c>
    </row>
    <row r="599" spans="1:7" x14ac:dyDescent="0.25">
      <c r="A599" s="34" t="s">
        <v>604</v>
      </c>
      <c r="B599" s="3">
        <v>45740</v>
      </c>
      <c r="C599" s="2" t="s">
        <v>771</v>
      </c>
      <c r="D599" s="2" t="s">
        <v>783</v>
      </c>
      <c r="E599" s="2">
        <v>4</v>
      </c>
      <c r="F599" s="5">
        <v>5649534</v>
      </c>
      <c r="G599" s="2" t="s">
        <v>790</v>
      </c>
    </row>
    <row r="600" spans="1:7" x14ac:dyDescent="0.25">
      <c r="A600" s="34" t="s">
        <v>605</v>
      </c>
      <c r="B600" s="3">
        <v>45665</v>
      </c>
      <c r="C600" s="2" t="s">
        <v>768</v>
      </c>
      <c r="D600" s="2" t="s">
        <v>782</v>
      </c>
      <c r="E600" s="2">
        <v>3</v>
      </c>
      <c r="F600" s="5">
        <v>3814344</v>
      </c>
      <c r="G600" s="2" t="s">
        <v>787</v>
      </c>
    </row>
    <row r="601" spans="1:7" x14ac:dyDescent="0.25">
      <c r="A601" s="34" t="s">
        <v>606</v>
      </c>
      <c r="B601" s="3">
        <v>45722</v>
      </c>
      <c r="C601" s="2" t="s">
        <v>761</v>
      </c>
      <c r="D601" s="2" t="s">
        <v>783</v>
      </c>
      <c r="E601" s="2">
        <v>4</v>
      </c>
      <c r="F601" s="5">
        <v>549976</v>
      </c>
      <c r="G601" s="2" t="s">
        <v>789</v>
      </c>
    </row>
    <row r="602" spans="1:7" x14ac:dyDescent="0.25">
      <c r="A602" s="34" t="s">
        <v>607</v>
      </c>
      <c r="B602" s="3">
        <v>45743</v>
      </c>
      <c r="C602" s="2" t="s">
        <v>764</v>
      </c>
      <c r="D602" s="2" t="s">
        <v>786</v>
      </c>
      <c r="E602" s="2">
        <v>4</v>
      </c>
      <c r="F602" s="5">
        <v>3022620</v>
      </c>
      <c r="G602" s="2" t="s">
        <v>789</v>
      </c>
    </row>
    <row r="603" spans="1:7" x14ac:dyDescent="0.25">
      <c r="A603" s="34" t="s">
        <v>608</v>
      </c>
      <c r="B603" s="3">
        <v>45674</v>
      </c>
      <c r="C603" s="2" t="s">
        <v>775</v>
      </c>
      <c r="D603" s="2" t="s">
        <v>781</v>
      </c>
      <c r="E603" s="2">
        <v>2</v>
      </c>
      <c r="F603" s="5">
        <v>2527320</v>
      </c>
      <c r="G603" s="2" t="s">
        <v>790</v>
      </c>
    </row>
    <row r="604" spans="1:7" x14ac:dyDescent="0.25">
      <c r="A604" s="34" t="s">
        <v>609</v>
      </c>
      <c r="B604" s="3">
        <v>45728</v>
      </c>
      <c r="C604" s="2" t="s">
        <v>758</v>
      </c>
      <c r="D604" s="2" t="s">
        <v>778</v>
      </c>
      <c r="E604" s="2">
        <v>1</v>
      </c>
      <c r="F604" s="5">
        <v>2312105</v>
      </c>
      <c r="G604" s="2" t="s">
        <v>788</v>
      </c>
    </row>
    <row r="605" spans="1:7" x14ac:dyDescent="0.25">
      <c r="A605" s="34" t="s">
        <v>610</v>
      </c>
      <c r="B605" s="3">
        <v>45746</v>
      </c>
      <c r="C605" s="2" t="s">
        <v>773</v>
      </c>
      <c r="D605" s="2" t="s">
        <v>780</v>
      </c>
      <c r="E605" s="2">
        <v>5</v>
      </c>
      <c r="F605" s="5">
        <v>6261703</v>
      </c>
      <c r="G605" s="2" t="s">
        <v>788</v>
      </c>
    </row>
    <row r="606" spans="1:7" x14ac:dyDescent="0.25">
      <c r="A606" s="34" t="s">
        <v>611</v>
      </c>
      <c r="B606" s="3">
        <v>45702</v>
      </c>
      <c r="C606" s="2" t="s">
        <v>765</v>
      </c>
      <c r="D606" s="2" t="s">
        <v>786</v>
      </c>
      <c r="E606" s="2">
        <v>1</v>
      </c>
      <c r="F606" s="5">
        <v>2447238</v>
      </c>
      <c r="G606" s="2" t="s">
        <v>790</v>
      </c>
    </row>
    <row r="607" spans="1:7" x14ac:dyDescent="0.25">
      <c r="A607" s="34" t="s">
        <v>612</v>
      </c>
      <c r="B607" s="3">
        <v>45661</v>
      </c>
      <c r="C607" s="2" t="s">
        <v>775</v>
      </c>
      <c r="D607" s="2" t="s">
        <v>786</v>
      </c>
      <c r="E607" s="2">
        <v>5</v>
      </c>
      <c r="F607" s="5">
        <v>6830034</v>
      </c>
      <c r="G607" s="2" t="s">
        <v>788</v>
      </c>
    </row>
    <row r="608" spans="1:7" x14ac:dyDescent="0.25">
      <c r="A608" s="34" t="s">
        <v>613</v>
      </c>
      <c r="B608" s="3">
        <v>45693</v>
      </c>
      <c r="C608" s="2" t="s">
        <v>760</v>
      </c>
      <c r="D608" s="2" t="s">
        <v>785</v>
      </c>
      <c r="E608" s="2">
        <v>1</v>
      </c>
      <c r="F608" s="5">
        <v>5309045</v>
      </c>
      <c r="G608" s="2" t="s">
        <v>789</v>
      </c>
    </row>
    <row r="609" spans="1:7" x14ac:dyDescent="0.25">
      <c r="A609" s="34" t="s">
        <v>614</v>
      </c>
      <c r="B609" s="3">
        <v>45727</v>
      </c>
      <c r="C609" s="2" t="s">
        <v>766</v>
      </c>
      <c r="D609" s="2" t="s">
        <v>777</v>
      </c>
      <c r="E609" s="2">
        <v>4</v>
      </c>
      <c r="F609" s="5">
        <v>9097467</v>
      </c>
      <c r="G609" s="2" t="s">
        <v>789</v>
      </c>
    </row>
    <row r="610" spans="1:7" x14ac:dyDescent="0.25">
      <c r="A610" s="34" t="s">
        <v>615</v>
      </c>
      <c r="B610" s="3">
        <v>45688</v>
      </c>
      <c r="C610" s="2" t="s">
        <v>774</v>
      </c>
      <c r="D610" s="2" t="s">
        <v>778</v>
      </c>
      <c r="E610" s="2">
        <v>3</v>
      </c>
      <c r="F610" s="5">
        <v>6902891</v>
      </c>
      <c r="G610" s="2" t="s">
        <v>787</v>
      </c>
    </row>
    <row r="611" spans="1:7" x14ac:dyDescent="0.25">
      <c r="A611" s="34" t="s">
        <v>616</v>
      </c>
      <c r="B611" s="3">
        <v>45676</v>
      </c>
      <c r="C611" s="2" t="s">
        <v>758</v>
      </c>
      <c r="D611" s="2" t="s">
        <v>780</v>
      </c>
      <c r="E611" s="2">
        <v>3</v>
      </c>
      <c r="F611" s="5">
        <v>7531845</v>
      </c>
      <c r="G611" s="2" t="s">
        <v>790</v>
      </c>
    </row>
    <row r="612" spans="1:7" x14ac:dyDescent="0.25">
      <c r="A612" s="34" t="s">
        <v>617</v>
      </c>
      <c r="B612" s="3">
        <v>45718</v>
      </c>
      <c r="C612" s="2" t="s">
        <v>768</v>
      </c>
      <c r="D612" s="2" t="s">
        <v>781</v>
      </c>
      <c r="E612" s="2">
        <v>2</v>
      </c>
      <c r="F612" s="5">
        <v>5894418</v>
      </c>
      <c r="G612" s="2" t="s">
        <v>791</v>
      </c>
    </row>
    <row r="613" spans="1:7" x14ac:dyDescent="0.25">
      <c r="A613" s="34" t="s">
        <v>618</v>
      </c>
      <c r="B613" s="3">
        <v>45711</v>
      </c>
      <c r="C613" s="2" t="s">
        <v>763</v>
      </c>
      <c r="D613" s="2" t="s">
        <v>781</v>
      </c>
      <c r="E613" s="2">
        <v>5</v>
      </c>
      <c r="F613" s="5">
        <v>545475</v>
      </c>
      <c r="G613" s="2" t="s">
        <v>791</v>
      </c>
    </row>
    <row r="614" spans="1:7" x14ac:dyDescent="0.25">
      <c r="A614" s="34" t="s">
        <v>619</v>
      </c>
      <c r="B614" s="3">
        <v>45696</v>
      </c>
      <c r="C614" s="2" t="s">
        <v>761</v>
      </c>
      <c r="D614" s="2" t="s">
        <v>784</v>
      </c>
      <c r="E614" s="2">
        <v>5</v>
      </c>
      <c r="F614" s="5">
        <v>8580552</v>
      </c>
      <c r="G614" s="2" t="s">
        <v>787</v>
      </c>
    </row>
    <row r="615" spans="1:7" x14ac:dyDescent="0.25">
      <c r="A615" s="34" t="s">
        <v>620</v>
      </c>
      <c r="B615" s="3">
        <v>45731</v>
      </c>
      <c r="C615" s="2" t="s">
        <v>772</v>
      </c>
      <c r="D615" s="2" t="s">
        <v>786</v>
      </c>
      <c r="E615" s="2">
        <v>5</v>
      </c>
      <c r="F615" s="5">
        <v>3803364</v>
      </c>
      <c r="G615" s="2" t="s">
        <v>787</v>
      </c>
    </row>
    <row r="616" spans="1:7" x14ac:dyDescent="0.25">
      <c r="A616" s="34" t="s">
        <v>621</v>
      </c>
      <c r="B616" s="3">
        <v>45747</v>
      </c>
      <c r="C616" s="2" t="s">
        <v>773</v>
      </c>
      <c r="D616" s="2" t="s">
        <v>782</v>
      </c>
      <c r="E616" s="2">
        <v>4</v>
      </c>
      <c r="F616" s="5">
        <v>5896364</v>
      </c>
      <c r="G616" s="2" t="s">
        <v>788</v>
      </c>
    </row>
    <row r="617" spans="1:7" x14ac:dyDescent="0.25">
      <c r="A617" s="34" t="s">
        <v>622</v>
      </c>
      <c r="B617" s="3">
        <v>45676</v>
      </c>
      <c r="C617" s="2" t="s">
        <v>757</v>
      </c>
      <c r="D617" s="2" t="s">
        <v>785</v>
      </c>
      <c r="E617" s="2">
        <v>5</v>
      </c>
      <c r="F617" s="5">
        <v>3739254</v>
      </c>
      <c r="G617" s="2" t="s">
        <v>787</v>
      </c>
    </row>
    <row r="618" spans="1:7" x14ac:dyDescent="0.25">
      <c r="A618" s="34" t="s">
        <v>623</v>
      </c>
      <c r="B618" s="3">
        <v>45696</v>
      </c>
      <c r="C618" s="2" t="s">
        <v>759</v>
      </c>
      <c r="D618" s="2" t="s">
        <v>778</v>
      </c>
      <c r="E618" s="2">
        <v>3</v>
      </c>
      <c r="F618" s="5">
        <v>1599577</v>
      </c>
      <c r="G618" s="2" t="s">
        <v>787</v>
      </c>
    </row>
    <row r="619" spans="1:7" x14ac:dyDescent="0.25">
      <c r="A619" s="34" t="s">
        <v>624</v>
      </c>
      <c r="B619" s="3">
        <v>45724</v>
      </c>
      <c r="C619" s="2" t="s">
        <v>762</v>
      </c>
      <c r="D619" s="2" t="s">
        <v>781</v>
      </c>
      <c r="E619" s="2">
        <v>4</v>
      </c>
      <c r="F619" s="5">
        <v>9732689</v>
      </c>
      <c r="G619" s="2" t="s">
        <v>791</v>
      </c>
    </row>
    <row r="620" spans="1:7" x14ac:dyDescent="0.25">
      <c r="A620" s="34" t="s">
        <v>625</v>
      </c>
      <c r="B620" s="3">
        <v>45702</v>
      </c>
      <c r="C620" s="2" t="s">
        <v>773</v>
      </c>
      <c r="D620" s="2" t="s">
        <v>780</v>
      </c>
      <c r="E620" s="2">
        <v>1</v>
      </c>
      <c r="F620" s="5">
        <v>6983485</v>
      </c>
      <c r="G620" s="2" t="s">
        <v>788</v>
      </c>
    </row>
    <row r="621" spans="1:7" x14ac:dyDescent="0.25">
      <c r="A621" s="34" t="s">
        <v>626</v>
      </c>
      <c r="B621" s="3">
        <v>45670</v>
      </c>
      <c r="C621" s="2" t="s">
        <v>771</v>
      </c>
      <c r="D621" s="2" t="s">
        <v>784</v>
      </c>
      <c r="E621" s="2">
        <v>5</v>
      </c>
      <c r="F621" s="5">
        <v>5123037</v>
      </c>
      <c r="G621" s="2" t="s">
        <v>787</v>
      </c>
    </row>
    <row r="622" spans="1:7" x14ac:dyDescent="0.25">
      <c r="A622" s="34" t="s">
        <v>627</v>
      </c>
      <c r="B622" s="3">
        <v>45715</v>
      </c>
      <c r="C622" s="2" t="s">
        <v>758</v>
      </c>
      <c r="D622" s="2" t="s">
        <v>780</v>
      </c>
      <c r="E622" s="2">
        <v>5</v>
      </c>
      <c r="F622" s="5">
        <v>7459972</v>
      </c>
      <c r="G622" s="2" t="s">
        <v>787</v>
      </c>
    </row>
    <row r="623" spans="1:7" x14ac:dyDescent="0.25">
      <c r="A623" s="34" t="s">
        <v>628</v>
      </c>
      <c r="B623" s="3">
        <v>45677</v>
      </c>
      <c r="C623" s="2" t="s">
        <v>765</v>
      </c>
      <c r="D623" s="2" t="s">
        <v>785</v>
      </c>
      <c r="E623" s="2">
        <v>1</v>
      </c>
      <c r="F623" s="5">
        <v>7732024</v>
      </c>
      <c r="G623" s="2" t="s">
        <v>788</v>
      </c>
    </row>
    <row r="624" spans="1:7" x14ac:dyDescent="0.25">
      <c r="A624" s="34" t="s">
        <v>629</v>
      </c>
      <c r="B624" s="3">
        <v>45729</v>
      </c>
      <c r="C624" s="2" t="s">
        <v>775</v>
      </c>
      <c r="D624" s="2" t="s">
        <v>782</v>
      </c>
      <c r="E624" s="2">
        <v>5</v>
      </c>
      <c r="F624" s="5">
        <v>2102970</v>
      </c>
      <c r="G624" s="2" t="s">
        <v>790</v>
      </c>
    </row>
    <row r="625" spans="1:7" x14ac:dyDescent="0.25">
      <c r="A625" s="34" t="s">
        <v>630</v>
      </c>
      <c r="B625" s="3">
        <v>45718</v>
      </c>
      <c r="C625" s="2" t="s">
        <v>771</v>
      </c>
      <c r="D625" s="2" t="s">
        <v>784</v>
      </c>
      <c r="E625" s="2">
        <v>1</v>
      </c>
      <c r="F625" s="5">
        <v>8691922</v>
      </c>
      <c r="G625" s="2" t="s">
        <v>788</v>
      </c>
    </row>
    <row r="626" spans="1:7" x14ac:dyDescent="0.25">
      <c r="A626" s="34" t="s">
        <v>631</v>
      </c>
      <c r="B626" s="3">
        <v>45696</v>
      </c>
      <c r="C626" s="2" t="s">
        <v>765</v>
      </c>
      <c r="D626" s="2" t="s">
        <v>784</v>
      </c>
      <c r="E626" s="2">
        <v>4</v>
      </c>
      <c r="F626" s="5">
        <v>8774125</v>
      </c>
      <c r="G626" s="2" t="s">
        <v>791</v>
      </c>
    </row>
    <row r="627" spans="1:7" x14ac:dyDescent="0.25">
      <c r="A627" s="34" t="s">
        <v>632</v>
      </c>
      <c r="B627" s="3">
        <v>45658</v>
      </c>
      <c r="C627" s="2" t="s">
        <v>773</v>
      </c>
      <c r="D627" s="2" t="s">
        <v>777</v>
      </c>
      <c r="E627" s="2">
        <v>3</v>
      </c>
      <c r="F627" s="5">
        <v>2031064</v>
      </c>
      <c r="G627" s="2" t="s">
        <v>790</v>
      </c>
    </row>
    <row r="628" spans="1:7" x14ac:dyDescent="0.25">
      <c r="A628" s="34" t="s">
        <v>633</v>
      </c>
      <c r="B628" s="3">
        <v>45660</v>
      </c>
      <c r="C628" s="2" t="s">
        <v>773</v>
      </c>
      <c r="D628" s="2" t="s">
        <v>778</v>
      </c>
      <c r="E628" s="2">
        <v>1</v>
      </c>
      <c r="F628" s="5">
        <v>4911887</v>
      </c>
      <c r="G628" s="2" t="s">
        <v>789</v>
      </c>
    </row>
    <row r="629" spans="1:7" x14ac:dyDescent="0.25">
      <c r="A629" s="34" t="s">
        <v>634</v>
      </c>
      <c r="B629" s="3">
        <v>45734</v>
      </c>
      <c r="C629" s="2" t="s">
        <v>757</v>
      </c>
      <c r="D629" s="2" t="s">
        <v>784</v>
      </c>
      <c r="E629" s="2">
        <v>2</v>
      </c>
      <c r="F629" s="5">
        <v>9115797</v>
      </c>
      <c r="G629" s="2" t="s">
        <v>788</v>
      </c>
    </row>
    <row r="630" spans="1:7" x14ac:dyDescent="0.25">
      <c r="A630" s="34" t="s">
        <v>635</v>
      </c>
      <c r="B630" s="3">
        <v>45719</v>
      </c>
      <c r="C630" s="2" t="s">
        <v>775</v>
      </c>
      <c r="D630" s="2" t="s">
        <v>777</v>
      </c>
      <c r="E630" s="2">
        <v>1</v>
      </c>
      <c r="F630" s="5">
        <v>2576198</v>
      </c>
      <c r="G630" s="2" t="s">
        <v>791</v>
      </c>
    </row>
    <row r="631" spans="1:7" x14ac:dyDescent="0.25">
      <c r="A631" s="34" t="s">
        <v>636</v>
      </c>
      <c r="B631" s="3">
        <v>45720</v>
      </c>
      <c r="C631" s="2" t="s">
        <v>768</v>
      </c>
      <c r="D631" s="2" t="s">
        <v>777</v>
      </c>
      <c r="E631" s="2">
        <v>5</v>
      </c>
      <c r="F631" s="5">
        <v>7966511</v>
      </c>
      <c r="G631" s="2" t="s">
        <v>790</v>
      </c>
    </row>
    <row r="632" spans="1:7" x14ac:dyDescent="0.25">
      <c r="A632" s="34" t="s">
        <v>637</v>
      </c>
      <c r="B632" s="3">
        <v>45682</v>
      </c>
      <c r="C632" s="2" t="s">
        <v>764</v>
      </c>
      <c r="D632" s="2" t="s">
        <v>785</v>
      </c>
      <c r="E632" s="2">
        <v>4</v>
      </c>
      <c r="F632" s="5">
        <v>1968919</v>
      </c>
      <c r="G632" s="2" t="s">
        <v>788</v>
      </c>
    </row>
    <row r="633" spans="1:7" x14ac:dyDescent="0.25">
      <c r="A633" s="34" t="s">
        <v>638</v>
      </c>
      <c r="B633" s="3">
        <v>45713</v>
      </c>
      <c r="C633" s="2" t="s">
        <v>770</v>
      </c>
      <c r="D633" s="2" t="s">
        <v>783</v>
      </c>
      <c r="E633" s="2">
        <v>4</v>
      </c>
      <c r="F633" s="5">
        <v>3781941</v>
      </c>
      <c r="G633" s="2" t="s">
        <v>787</v>
      </c>
    </row>
    <row r="634" spans="1:7" x14ac:dyDescent="0.25">
      <c r="A634" s="34" t="s">
        <v>639</v>
      </c>
      <c r="B634" s="3">
        <v>45690</v>
      </c>
      <c r="C634" s="2" t="s">
        <v>761</v>
      </c>
      <c r="D634" s="2" t="s">
        <v>780</v>
      </c>
      <c r="E634" s="2">
        <v>1</v>
      </c>
      <c r="F634" s="5">
        <v>3910580</v>
      </c>
      <c r="G634" s="2" t="s">
        <v>788</v>
      </c>
    </row>
    <row r="635" spans="1:7" x14ac:dyDescent="0.25">
      <c r="A635" s="34" t="s">
        <v>640</v>
      </c>
      <c r="B635" s="3">
        <v>45695</v>
      </c>
      <c r="C635" s="2" t="s">
        <v>758</v>
      </c>
      <c r="D635" s="2" t="s">
        <v>782</v>
      </c>
      <c r="E635" s="2">
        <v>3</v>
      </c>
      <c r="F635" s="5">
        <v>5499111</v>
      </c>
      <c r="G635" s="2" t="s">
        <v>789</v>
      </c>
    </row>
    <row r="636" spans="1:7" x14ac:dyDescent="0.25">
      <c r="A636" s="34" t="s">
        <v>641</v>
      </c>
      <c r="B636" s="3">
        <v>45663</v>
      </c>
      <c r="C636" s="2" t="s">
        <v>762</v>
      </c>
      <c r="D636" s="2" t="s">
        <v>779</v>
      </c>
      <c r="E636" s="2">
        <v>2</v>
      </c>
      <c r="F636" s="5">
        <v>4185104</v>
      </c>
      <c r="G636" s="2" t="s">
        <v>788</v>
      </c>
    </row>
    <row r="637" spans="1:7" x14ac:dyDescent="0.25">
      <c r="A637" s="34" t="s">
        <v>642</v>
      </c>
      <c r="B637" s="3">
        <v>45715</v>
      </c>
      <c r="C637" s="2" t="s">
        <v>758</v>
      </c>
      <c r="D637" s="2" t="s">
        <v>780</v>
      </c>
      <c r="E637" s="2">
        <v>4</v>
      </c>
      <c r="F637" s="5">
        <v>8159791</v>
      </c>
      <c r="G637" s="2" t="s">
        <v>790</v>
      </c>
    </row>
    <row r="638" spans="1:7" x14ac:dyDescent="0.25">
      <c r="A638" s="34" t="s">
        <v>643</v>
      </c>
      <c r="B638" s="3">
        <v>45701</v>
      </c>
      <c r="C638" s="2" t="s">
        <v>763</v>
      </c>
      <c r="D638" s="2" t="s">
        <v>784</v>
      </c>
      <c r="E638" s="2">
        <v>5</v>
      </c>
      <c r="F638" s="5">
        <v>1920858</v>
      </c>
      <c r="G638" s="2" t="s">
        <v>790</v>
      </c>
    </row>
    <row r="639" spans="1:7" x14ac:dyDescent="0.25">
      <c r="A639" s="34" t="s">
        <v>644</v>
      </c>
      <c r="B639" s="3">
        <v>45702</v>
      </c>
      <c r="C639" s="2" t="s">
        <v>771</v>
      </c>
      <c r="D639" s="2" t="s">
        <v>782</v>
      </c>
      <c r="E639" s="2">
        <v>5</v>
      </c>
      <c r="F639" s="5">
        <v>2248982</v>
      </c>
      <c r="G639" s="2" t="s">
        <v>788</v>
      </c>
    </row>
    <row r="640" spans="1:7" x14ac:dyDescent="0.25">
      <c r="A640" s="34" t="s">
        <v>645</v>
      </c>
      <c r="B640" s="3">
        <v>45689</v>
      </c>
      <c r="C640" s="2" t="s">
        <v>768</v>
      </c>
      <c r="D640" s="2" t="s">
        <v>781</v>
      </c>
      <c r="E640" s="2">
        <v>3</v>
      </c>
      <c r="F640" s="5">
        <v>7063614</v>
      </c>
      <c r="G640" s="2" t="s">
        <v>790</v>
      </c>
    </row>
    <row r="641" spans="1:7" x14ac:dyDescent="0.25">
      <c r="A641" s="34" t="s">
        <v>646</v>
      </c>
      <c r="B641" s="3">
        <v>45702</v>
      </c>
      <c r="C641" s="2" t="s">
        <v>770</v>
      </c>
      <c r="D641" s="2" t="s">
        <v>783</v>
      </c>
      <c r="E641" s="2">
        <v>4</v>
      </c>
      <c r="F641" s="5">
        <v>5396799</v>
      </c>
      <c r="G641" s="2" t="s">
        <v>787</v>
      </c>
    </row>
    <row r="642" spans="1:7" x14ac:dyDescent="0.25">
      <c r="A642" s="34" t="s">
        <v>647</v>
      </c>
      <c r="B642" s="3">
        <v>45718</v>
      </c>
      <c r="C642" s="2" t="s">
        <v>760</v>
      </c>
      <c r="D642" s="2" t="s">
        <v>781</v>
      </c>
      <c r="E642" s="2">
        <v>1</v>
      </c>
      <c r="F642" s="5">
        <v>8966685</v>
      </c>
      <c r="G642" s="2" t="s">
        <v>788</v>
      </c>
    </row>
    <row r="643" spans="1:7" x14ac:dyDescent="0.25">
      <c r="A643" s="34" t="s">
        <v>648</v>
      </c>
      <c r="B643" s="3">
        <v>45704</v>
      </c>
      <c r="C643" s="2" t="s">
        <v>759</v>
      </c>
      <c r="D643" s="2" t="s">
        <v>781</v>
      </c>
      <c r="E643" s="2">
        <v>5</v>
      </c>
      <c r="F643" s="5">
        <v>7979816</v>
      </c>
      <c r="G643" s="2" t="s">
        <v>787</v>
      </c>
    </row>
    <row r="644" spans="1:7" x14ac:dyDescent="0.25">
      <c r="A644" s="34" t="s">
        <v>649</v>
      </c>
      <c r="B644" s="3">
        <v>45678</v>
      </c>
      <c r="C644" s="2" t="s">
        <v>761</v>
      </c>
      <c r="D644" s="2" t="s">
        <v>778</v>
      </c>
      <c r="E644" s="2">
        <v>3</v>
      </c>
      <c r="F644" s="5">
        <v>6507509</v>
      </c>
      <c r="G644" s="2" t="s">
        <v>787</v>
      </c>
    </row>
    <row r="645" spans="1:7" x14ac:dyDescent="0.25">
      <c r="A645" s="34" t="s">
        <v>650</v>
      </c>
      <c r="B645" s="3">
        <v>45737</v>
      </c>
      <c r="C645" s="2" t="s">
        <v>775</v>
      </c>
      <c r="D645" s="2" t="s">
        <v>780</v>
      </c>
      <c r="E645" s="2">
        <v>4</v>
      </c>
      <c r="F645" s="5">
        <v>4945818</v>
      </c>
      <c r="G645" s="2" t="s">
        <v>791</v>
      </c>
    </row>
    <row r="646" spans="1:7" x14ac:dyDescent="0.25">
      <c r="A646" s="34" t="s">
        <v>651</v>
      </c>
      <c r="B646" s="3">
        <v>45742</v>
      </c>
      <c r="C646" s="2" t="s">
        <v>773</v>
      </c>
      <c r="D646" s="2" t="s">
        <v>779</v>
      </c>
      <c r="E646" s="2">
        <v>4</v>
      </c>
      <c r="F646" s="5">
        <v>5622964</v>
      </c>
      <c r="G646" s="2" t="s">
        <v>788</v>
      </c>
    </row>
    <row r="647" spans="1:7" x14ac:dyDescent="0.25">
      <c r="A647" s="34" t="s">
        <v>652</v>
      </c>
      <c r="B647" s="3">
        <v>45732</v>
      </c>
      <c r="C647" s="2" t="s">
        <v>764</v>
      </c>
      <c r="D647" s="2" t="s">
        <v>785</v>
      </c>
      <c r="E647" s="2">
        <v>4</v>
      </c>
      <c r="F647" s="5">
        <v>6933636</v>
      </c>
      <c r="G647" s="2" t="s">
        <v>790</v>
      </c>
    </row>
    <row r="648" spans="1:7" x14ac:dyDescent="0.25">
      <c r="A648" s="34" t="s">
        <v>653</v>
      </c>
      <c r="B648" s="3">
        <v>45693</v>
      </c>
      <c r="C648" s="2" t="s">
        <v>757</v>
      </c>
      <c r="D648" s="2" t="s">
        <v>779</v>
      </c>
      <c r="E648" s="2">
        <v>4</v>
      </c>
      <c r="F648" s="5">
        <v>4595077</v>
      </c>
      <c r="G648" s="2" t="s">
        <v>787</v>
      </c>
    </row>
    <row r="649" spans="1:7" x14ac:dyDescent="0.25">
      <c r="A649" s="34" t="s">
        <v>654</v>
      </c>
      <c r="B649" s="3">
        <v>45676</v>
      </c>
      <c r="C649" s="2" t="s">
        <v>772</v>
      </c>
      <c r="D649" s="2" t="s">
        <v>781</v>
      </c>
      <c r="E649" s="2">
        <v>4</v>
      </c>
      <c r="F649" s="5">
        <v>9672800</v>
      </c>
      <c r="G649" s="2" t="s">
        <v>791</v>
      </c>
    </row>
    <row r="650" spans="1:7" x14ac:dyDescent="0.25">
      <c r="A650" s="34" t="s">
        <v>655</v>
      </c>
      <c r="B650" s="3">
        <v>45677</v>
      </c>
      <c r="C650" s="2" t="s">
        <v>757</v>
      </c>
      <c r="D650" s="2" t="s">
        <v>784</v>
      </c>
      <c r="E650" s="2">
        <v>5</v>
      </c>
      <c r="F650" s="5">
        <v>6763998</v>
      </c>
      <c r="G650" s="2" t="s">
        <v>788</v>
      </c>
    </row>
    <row r="651" spans="1:7" x14ac:dyDescent="0.25">
      <c r="A651" s="34" t="s">
        <v>656</v>
      </c>
      <c r="B651" s="3">
        <v>45714</v>
      </c>
      <c r="C651" s="2" t="s">
        <v>760</v>
      </c>
      <c r="D651" s="2" t="s">
        <v>783</v>
      </c>
      <c r="E651" s="2">
        <v>3</v>
      </c>
      <c r="F651" s="5">
        <v>5130232</v>
      </c>
      <c r="G651" s="2" t="s">
        <v>788</v>
      </c>
    </row>
    <row r="652" spans="1:7" x14ac:dyDescent="0.25">
      <c r="A652" s="34" t="s">
        <v>657</v>
      </c>
      <c r="B652" s="3">
        <v>45675</v>
      </c>
      <c r="C652" s="2" t="s">
        <v>762</v>
      </c>
      <c r="D652" s="2" t="s">
        <v>786</v>
      </c>
      <c r="E652" s="2">
        <v>4</v>
      </c>
      <c r="F652" s="5">
        <v>1420114</v>
      </c>
      <c r="G652" s="2" t="s">
        <v>789</v>
      </c>
    </row>
    <row r="653" spans="1:7" x14ac:dyDescent="0.25">
      <c r="A653" s="34" t="s">
        <v>658</v>
      </c>
      <c r="B653" s="3">
        <v>45704</v>
      </c>
      <c r="C653" s="2" t="s">
        <v>759</v>
      </c>
      <c r="D653" s="2" t="s">
        <v>779</v>
      </c>
      <c r="E653" s="2">
        <v>2</v>
      </c>
      <c r="F653" s="5">
        <v>9490499</v>
      </c>
      <c r="G653" s="2" t="s">
        <v>789</v>
      </c>
    </row>
    <row r="654" spans="1:7" x14ac:dyDescent="0.25">
      <c r="A654" s="34" t="s">
        <v>659</v>
      </c>
      <c r="B654" s="3">
        <v>45706</v>
      </c>
      <c r="C654" s="2" t="s">
        <v>764</v>
      </c>
      <c r="D654" s="2" t="s">
        <v>781</v>
      </c>
      <c r="E654" s="2">
        <v>2</v>
      </c>
      <c r="F654" s="5">
        <v>8647047</v>
      </c>
      <c r="G654" s="2" t="s">
        <v>787</v>
      </c>
    </row>
    <row r="655" spans="1:7" x14ac:dyDescent="0.25">
      <c r="A655" s="34" t="s">
        <v>660</v>
      </c>
      <c r="B655" s="3">
        <v>45671</v>
      </c>
      <c r="C655" s="2" t="s">
        <v>763</v>
      </c>
      <c r="D655" s="2" t="s">
        <v>783</v>
      </c>
      <c r="E655" s="2">
        <v>3</v>
      </c>
      <c r="F655" s="5">
        <v>2682926</v>
      </c>
      <c r="G655" s="2" t="s">
        <v>789</v>
      </c>
    </row>
    <row r="656" spans="1:7" x14ac:dyDescent="0.25">
      <c r="A656" s="34" t="s">
        <v>661</v>
      </c>
      <c r="B656" s="3">
        <v>45672</v>
      </c>
      <c r="C656" s="2" t="s">
        <v>776</v>
      </c>
      <c r="D656" s="2" t="s">
        <v>782</v>
      </c>
      <c r="E656" s="2">
        <v>1</v>
      </c>
      <c r="F656" s="5">
        <v>2985670</v>
      </c>
      <c r="G656" s="2" t="s">
        <v>787</v>
      </c>
    </row>
    <row r="657" spans="1:7" x14ac:dyDescent="0.25">
      <c r="A657" s="34" t="s">
        <v>662</v>
      </c>
      <c r="B657" s="3">
        <v>45688</v>
      </c>
      <c r="C657" s="2" t="s">
        <v>763</v>
      </c>
      <c r="D657" s="2" t="s">
        <v>780</v>
      </c>
      <c r="E657" s="2">
        <v>1</v>
      </c>
      <c r="F657" s="5">
        <v>3844250</v>
      </c>
      <c r="G657" s="2" t="s">
        <v>790</v>
      </c>
    </row>
    <row r="658" spans="1:7" x14ac:dyDescent="0.25">
      <c r="A658" s="34" t="s">
        <v>663</v>
      </c>
      <c r="B658" s="3">
        <v>45658</v>
      </c>
      <c r="C658" s="2" t="s">
        <v>761</v>
      </c>
      <c r="D658" s="2" t="s">
        <v>777</v>
      </c>
      <c r="E658" s="2">
        <v>1</v>
      </c>
      <c r="F658" s="5">
        <v>4523278</v>
      </c>
      <c r="G658" s="2" t="s">
        <v>787</v>
      </c>
    </row>
    <row r="659" spans="1:7" x14ac:dyDescent="0.25">
      <c r="A659" s="34" t="s">
        <v>664</v>
      </c>
      <c r="B659" s="3">
        <v>45711</v>
      </c>
      <c r="C659" s="2" t="s">
        <v>772</v>
      </c>
      <c r="D659" s="2" t="s">
        <v>778</v>
      </c>
      <c r="E659" s="2">
        <v>2</v>
      </c>
      <c r="F659" s="5">
        <v>1037977</v>
      </c>
      <c r="G659" s="2" t="s">
        <v>789</v>
      </c>
    </row>
    <row r="660" spans="1:7" x14ac:dyDescent="0.25">
      <c r="A660" s="34" t="s">
        <v>665</v>
      </c>
      <c r="B660" s="3">
        <v>45660</v>
      </c>
      <c r="C660" s="2" t="s">
        <v>758</v>
      </c>
      <c r="D660" s="2" t="s">
        <v>783</v>
      </c>
      <c r="E660" s="2">
        <v>1</v>
      </c>
      <c r="F660" s="5">
        <v>4168280</v>
      </c>
      <c r="G660" s="2" t="s">
        <v>790</v>
      </c>
    </row>
    <row r="661" spans="1:7" x14ac:dyDescent="0.25">
      <c r="A661" s="34" t="s">
        <v>666</v>
      </c>
      <c r="B661" s="3">
        <v>45673</v>
      </c>
      <c r="C661" s="2" t="s">
        <v>760</v>
      </c>
      <c r="D661" s="2" t="s">
        <v>784</v>
      </c>
      <c r="E661" s="2">
        <v>5</v>
      </c>
      <c r="F661" s="5">
        <v>3223408</v>
      </c>
      <c r="G661" s="2" t="s">
        <v>789</v>
      </c>
    </row>
    <row r="662" spans="1:7" x14ac:dyDescent="0.25">
      <c r="A662" s="34" t="s">
        <v>667</v>
      </c>
      <c r="B662" s="3">
        <v>45744</v>
      </c>
      <c r="C662" s="2" t="s">
        <v>760</v>
      </c>
      <c r="D662" s="2" t="s">
        <v>784</v>
      </c>
      <c r="E662" s="2">
        <v>4</v>
      </c>
      <c r="F662" s="5">
        <v>5284808</v>
      </c>
      <c r="G662" s="2" t="s">
        <v>787</v>
      </c>
    </row>
    <row r="663" spans="1:7" x14ac:dyDescent="0.25">
      <c r="A663" s="34" t="s">
        <v>668</v>
      </c>
      <c r="B663" s="3">
        <v>45714</v>
      </c>
      <c r="C663" s="2" t="s">
        <v>766</v>
      </c>
      <c r="D663" s="2" t="s">
        <v>783</v>
      </c>
      <c r="E663" s="2">
        <v>2</v>
      </c>
      <c r="F663" s="5">
        <v>7137640</v>
      </c>
      <c r="G663" s="2" t="s">
        <v>791</v>
      </c>
    </row>
    <row r="664" spans="1:7" x14ac:dyDescent="0.25">
      <c r="A664" s="34" t="s">
        <v>669</v>
      </c>
      <c r="B664" s="3">
        <v>45732</v>
      </c>
      <c r="C664" s="2" t="s">
        <v>769</v>
      </c>
      <c r="D664" s="2" t="s">
        <v>784</v>
      </c>
      <c r="E664" s="2">
        <v>3</v>
      </c>
      <c r="F664" s="5">
        <v>7337388</v>
      </c>
      <c r="G664" s="2" t="s">
        <v>788</v>
      </c>
    </row>
    <row r="665" spans="1:7" x14ac:dyDescent="0.25">
      <c r="A665" s="34" t="s">
        <v>670</v>
      </c>
      <c r="B665" s="3">
        <v>45669</v>
      </c>
      <c r="C665" s="2" t="s">
        <v>768</v>
      </c>
      <c r="D665" s="2" t="s">
        <v>780</v>
      </c>
      <c r="E665" s="2">
        <v>3</v>
      </c>
      <c r="F665" s="5">
        <v>5154419</v>
      </c>
      <c r="G665" s="2" t="s">
        <v>789</v>
      </c>
    </row>
    <row r="666" spans="1:7" x14ac:dyDescent="0.25">
      <c r="A666" s="34" t="s">
        <v>671</v>
      </c>
      <c r="B666" s="3">
        <v>45731</v>
      </c>
      <c r="C666" s="2" t="s">
        <v>764</v>
      </c>
      <c r="D666" s="2" t="s">
        <v>784</v>
      </c>
      <c r="E666" s="2">
        <v>4</v>
      </c>
      <c r="F666" s="5">
        <v>8930899</v>
      </c>
      <c r="G666" s="2" t="s">
        <v>787</v>
      </c>
    </row>
    <row r="667" spans="1:7" x14ac:dyDescent="0.25">
      <c r="A667" s="34" t="s">
        <v>672</v>
      </c>
      <c r="B667" s="3">
        <v>45673</v>
      </c>
      <c r="C667" s="2" t="s">
        <v>766</v>
      </c>
      <c r="D667" s="2" t="s">
        <v>779</v>
      </c>
      <c r="E667" s="2">
        <v>2</v>
      </c>
      <c r="F667" s="5">
        <v>5122580</v>
      </c>
      <c r="G667" s="2" t="s">
        <v>790</v>
      </c>
    </row>
    <row r="668" spans="1:7" x14ac:dyDescent="0.25">
      <c r="A668" s="34" t="s">
        <v>673</v>
      </c>
      <c r="B668" s="3">
        <v>45729</v>
      </c>
      <c r="C668" s="2" t="s">
        <v>773</v>
      </c>
      <c r="D668" s="2" t="s">
        <v>777</v>
      </c>
      <c r="E668" s="2">
        <v>1</v>
      </c>
      <c r="F668" s="5">
        <v>5089058</v>
      </c>
      <c r="G668" s="2" t="s">
        <v>789</v>
      </c>
    </row>
    <row r="669" spans="1:7" x14ac:dyDescent="0.25">
      <c r="A669" s="34" t="s">
        <v>674</v>
      </c>
      <c r="B669" s="3">
        <v>45733</v>
      </c>
      <c r="C669" s="2" t="s">
        <v>765</v>
      </c>
      <c r="D669" s="2" t="s">
        <v>784</v>
      </c>
      <c r="E669" s="2">
        <v>1</v>
      </c>
      <c r="F669" s="5">
        <v>7745136</v>
      </c>
      <c r="G669" s="2" t="s">
        <v>789</v>
      </c>
    </row>
    <row r="670" spans="1:7" x14ac:dyDescent="0.25">
      <c r="A670" s="34" t="s">
        <v>675</v>
      </c>
      <c r="B670" s="3">
        <v>45681</v>
      </c>
      <c r="C670" s="2" t="s">
        <v>768</v>
      </c>
      <c r="D670" s="2" t="s">
        <v>777</v>
      </c>
      <c r="E670" s="2">
        <v>5</v>
      </c>
      <c r="F670" s="5">
        <v>8879966</v>
      </c>
      <c r="G670" s="2" t="s">
        <v>788</v>
      </c>
    </row>
    <row r="671" spans="1:7" x14ac:dyDescent="0.25">
      <c r="A671" s="34" t="s">
        <v>676</v>
      </c>
      <c r="B671" s="3">
        <v>45685</v>
      </c>
      <c r="C671" s="2" t="s">
        <v>770</v>
      </c>
      <c r="D671" s="2" t="s">
        <v>781</v>
      </c>
      <c r="E671" s="2">
        <v>5</v>
      </c>
      <c r="F671" s="5">
        <v>2622827</v>
      </c>
      <c r="G671" s="2" t="s">
        <v>787</v>
      </c>
    </row>
    <row r="672" spans="1:7" x14ac:dyDescent="0.25">
      <c r="A672" s="34" t="s">
        <v>677</v>
      </c>
      <c r="B672" s="3">
        <v>45665</v>
      </c>
      <c r="C672" s="2" t="s">
        <v>772</v>
      </c>
      <c r="D672" s="2" t="s">
        <v>785</v>
      </c>
      <c r="E672" s="2">
        <v>1</v>
      </c>
      <c r="F672" s="5">
        <v>7932300</v>
      </c>
      <c r="G672" s="2" t="s">
        <v>791</v>
      </c>
    </row>
    <row r="673" spans="1:7" x14ac:dyDescent="0.25">
      <c r="A673" s="34" t="s">
        <v>678</v>
      </c>
      <c r="B673" s="3">
        <v>45693</v>
      </c>
      <c r="C673" s="2" t="s">
        <v>774</v>
      </c>
      <c r="D673" s="2" t="s">
        <v>780</v>
      </c>
      <c r="E673" s="2">
        <v>3</v>
      </c>
      <c r="F673" s="5">
        <v>8137174</v>
      </c>
      <c r="G673" s="2" t="s">
        <v>790</v>
      </c>
    </row>
    <row r="674" spans="1:7" x14ac:dyDescent="0.25">
      <c r="A674" s="34" t="s">
        <v>679</v>
      </c>
      <c r="B674" s="3">
        <v>45747</v>
      </c>
      <c r="C674" s="2" t="s">
        <v>770</v>
      </c>
      <c r="D674" s="2" t="s">
        <v>785</v>
      </c>
      <c r="E674" s="2">
        <v>3</v>
      </c>
      <c r="F674" s="5">
        <v>1208672</v>
      </c>
      <c r="G674" s="2" t="s">
        <v>787</v>
      </c>
    </row>
    <row r="675" spans="1:7" x14ac:dyDescent="0.25">
      <c r="A675" s="34" t="s">
        <v>680</v>
      </c>
      <c r="B675" s="3">
        <v>45665</v>
      </c>
      <c r="C675" s="2" t="s">
        <v>767</v>
      </c>
      <c r="D675" s="2" t="s">
        <v>781</v>
      </c>
      <c r="E675" s="2">
        <v>5</v>
      </c>
      <c r="F675" s="5">
        <v>7421154</v>
      </c>
      <c r="G675" s="2" t="s">
        <v>790</v>
      </c>
    </row>
    <row r="676" spans="1:7" x14ac:dyDescent="0.25">
      <c r="A676" s="34" t="s">
        <v>681</v>
      </c>
      <c r="B676" s="3">
        <v>45715</v>
      </c>
      <c r="C676" s="2" t="s">
        <v>773</v>
      </c>
      <c r="D676" s="2" t="s">
        <v>780</v>
      </c>
      <c r="E676" s="2">
        <v>4</v>
      </c>
      <c r="F676" s="5">
        <v>9225977</v>
      </c>
      <c r="G676" s="2" t="s">
        <v>789</v>
      </c>
    </row>
    <row r="677" spans="1:7" x14ac:dyDescent="0.25">
      <c r="A677" s="34" t="s">
        <v>682</v>
      </c>
      <c r="B677" s="3">
        <v>45717</v>
      </c>
      <c r="C677" s="2" t="s">
        <v>764</v>
      </c>
      <c r="D677" s="2" t="s">
        <v>783</v>
      </c>
      <c r="E677" s="2">
        <v>1</v>
      </c>
      <c r="F677" s="5">
        <v>5007167</v>
      </c>
      <c r="G677" s="2" t="s">
        <v>788</v>
      </c>
    </row>
    <row r="678" spans="1:7" x14ac:dyDescent="0.25">
      <c r="A678" s="34" t="s">
        <v>683</v>
      </c>
      <c r="B678" s="3">
        <v>45707</v>
      </c>
      <c r="C678" s="2" t="s">
        <v>771</v>
      </c>
      <c r="D678" s="2" t="s">
        <v>783</v>
      </c>
      <c r="E678" s="2">
        <v>5</v>
      </c>
      <c r="F678" s="5">
        <v>2727039</v>
      </c>
      <c r="G678" s="2" t="s">
        <v>788</v>
      </c>
    </row>
    <row r="679" spans="1:7" x14ac:dyDescent="0.25">
      <c r="A679" s="34" t="s">
        <v>684</v>
      </c>
      <c r="B679" s="3">
        <v>45685</v>
      </c>
      <c r="C679" s="2" t="s">
        <v>766</v>
      </c>
      <c r="D679" s="2" t="s">
        <v>777</v>
      </c>
      <c r="E679" s="2">
        <v>5</v>
      </c>
      <c r="F679" s="5">
        <v>796063</v>
      </c>
      <c r="G679" s="2" t="s">
        <v>791</v>
      </c>
    </row>
    <row r="680" spans="1:7" x14ac:dyDescent="0.25">
      <c r="A680" s="34" t="s">
        <v>685</v>
      </c>
      <c r="B680" s="3">
        <v>45698</v>
      </c>
      <c r="C680" s="2" t="s">
        <v>765</v>
      </c>
      <c r="D680" s="2" t="s">
        <v>781</v>
      </c>
      <c r="E680" s="2">
        <v>1</v>
      </c>
      <c r="F680" s="5">
        <v>1883875</v>
      </c>
      <c r="G680" s="2" t="s">
        <v>788</v>
      </c>
    </row>
    <row r="681" spans="1:7" x14ac:dyDescent="0.25">
      <c r="A681" s="34" t="s">
        <v>686</v>
      </c>
      <c r="B681" s="3">
        <v>45721</v>
      </c>
      <c r="C681" s="2" t="s">
        <v>776</v>
      </c>
      <c r="D681" s="2" t="s">
        <v>777</v>
      </c>
      <c r="E681" s="2">
        <v>1</v>
      </c>
      <c r="F681" s="5">
        <v>7125169</v>
      </c>
      <c r="G681" s="2" t="s">
        <v>789</v>
      </c>
    </row>
    <row r="682" spans="1:7" x14ac:dyDescent="0.25">
      <c r="A682" s="34" t="s">
        <v>687</v>
      </c>
      <c r="B682" s="3">
        <v>45684</v>
      </c>
      <c r="C682" s="2" t="s">
        <v>761</v>
      </c>
      <c r="D682" s="2" t="s">
        <v>778</v>
      </c>
      <c r="E682" s="2">
        <v>3</v>
      </c>
      <c r="F682" s="5">
        <v>2376336</v>
      </c>
      <c r="G682" s="2" t="s">
        <v>791</v>
      </c>
    </row>
    <row r="683" spans="1:7" x14ac:dyDescent="0.25">
      <c r="A683" s="34" t="s">
        <v>688</v>
      </c>
      <c r="B683" s="3">
        <v>45720</v>
      </c>
      <c r="C683" s="2" t="s">
        <v>775</v>
      </c>
      <c r="D683" s="2" t="s">
        <v>784</v>
      </c>
      <c r="E683" s="2">
        <v>4</v>
      </c>
      <c r="F683" s="5">
        <v>8041586</v>
      </c>
      <c r="G683" s="2" t="s">
        <v>787</v>
      </c>
    </row>
    <row r="684" spans="1:7" x14ac:dyDescent="0.25">
      <c r="A684" s="34" t="s">
        <v>689</v>
      </c>
      <c r="B684" s="3">
        <v>45674</v>
      </c>
      <c r="C684" s="2" t="s">
        <v>769</v>
      </c>
      <c r="D684" s="2" t="s">
        <v>786</v>
      </c>
      <c r="E684" s="2">
        <v>4</v>
      </c>
      <c r="F684" s="5">
        <v>4456778</v>
      </c>
      <c r="G684" s="2" t="s">
        <v>788</v>
      </c>
    </row>
    <row r="685" spans="1:7" x14ac:dyDescent="0.25">
      <c r="A685" s="34" t="s">
        <v>690</v>
      </c>
      <c r="B685" s="3">
        <v>45730</v>
      </c>
      <c r="C685" s="2" t="s">
        <v>760</v>
      </c>
      <c r="D685" s="2" t="s">
        <v>778</v>
      </c>
      <c r="E685" s="2">
        <v>1</v>
      </c>
      <c r="F685" s="5">
        <v>3387757</v>
      </c>
      <c r="G685" s="2" t="s">
        <v>791</v>
      </c>
    </row>
    <row r="686" spans="1:7" x14ac:dyDescent="0.25">
      <c r="A686" s="34" t="s">
        <v>691</v>
      </c>
      <c r="B686" s="3">
        <v>45690</v>
      </c>
      <c r="C686" s="2" t="s">
        <v>760</v>
      </c>
      <c r="D686" s="2" t="s">
        <v>784</v>
      </c>
      <c r="E686" s="2">
        <v>2</v>
      </c>
      <c r="F686" s="5">
        <v>2968665</v>
      </c>
      <c r="G686" s="2" t="s">
        <v>789</v>
      </c>
    </row>
    <row r="687" spans="1:7" x14ac:dyDescent="0.25">
      <c r="A687" s="34" t="s">
        <v>692</v>
      </c>
      <c r="B687" s="3">
        <v>45741</v>
      </c>
      <c r="C687" s="2" t="s">
        <v>763</v>
      </c>
      <c r="D687" s="2" t="s">
        <v>780</v>
      </c>
      <c r="E687" s="2">
        <v>5</v>
      </c>
      <c r="F687" s="5">
        <v>6972973</v>
      </c>
      <c r="G687" s="2" t="s">
        <v>790</v>
      </c>
    </row>
    <row r="688" spans="1:7" x14ac:dyDescent="0.25">
      <c r="A688" s="34" t="s">
        <v>693</v>
      </c>
      <c r="B688" s="3">
        <v>45734</v>
      </c>
      <c r="C688" s="2" t="s">
        <v>761</v>
      </c>
      <c r="D688" s="2" t="s">
        <v>777</v>
      </c>
      <c r="E688" s="2">
        <v>5</v>
      </c>
      <c r="F688" s="5">
        <v>1192924</v>
      </c>
      <c r="G688" s="2" t="s">
        <v>790</v>
      </c>
    </row>
    <row r="689" spans="1:7" x14ac:dyDescent="0.25">
      <c r="A689" s="34" t="s">
        <v>694</v>
      </c>
      <c r="B689" s="3">
        <v>45686</v>
      </c>
      <c r="C689" s="2" t="s">
        <v>776</v>
      </c>
      <c r="D689" s="2" t="s">
        <v>780</v>
      </c>
      <c r="E689" s="2">
        <v>1</v>
      </c>
      <c r="F689" s="5">
        <v>3070115</v>
      </c>
      <c r="G689" s="2" t="s">
        <v>789</v>
      </c>
    </row>
    <row r="690" spans="1:7" x14ac:dyDescent="0.25">
      <c r="A690" s="34" t="s">
        <v>695</v>
      </c>
      <c r="B690" s="3">
        <v>45670</v>
      </c>
      <c r="C690" s="2" t="s">
        <v>775</v>
      </c>
      <c r="D690" s="2" t="s">
        <v>780</v>
      </c>
      <c r="E690" s="2">
        <v>2</v>
      </c>
      <c r="F690" s="5">
        <v>2161655</v>
      </c>
      <c r="G690" s="2" t="s">
        <v>789</v>
      </c>
    </row>
    <row r="691" spans="1:7" x14ac:dyDescent="0.25">
      <c r="A691" s="34" t="s">
        <v>696</v>
      </c>
      <c r="B691" s="3">
        <v>45703</v>
      </c>
      <c r="C691" s="2" t="s">
        <v>770</v>
      </c>
      <c r="D691" s="2" t="s">
        <v>784</v>
      </c>
      <c r="E691" s="2">
        <v>3</v>
      </c>
      <c r="F691" s="5">
        <v>7999066</v>
      </c>
      <c r="G691" s="2" t="s">
        <v>790</v>
      </c>
    </row>
    <row r="692" spans="1:7" x14ac:dyDescent="0.25">
      <c r="A692" s="34" t="s">
        <v>697</v>
      </c>
      <c r="B692" s="3">
        <v>45692</v>
      </c>
      <c r="C692" s="2" t="s">
        <v>761</v>
      </c>
      <c r="D692" s="2" t="s">
        <v>781</v>
      </c>
      <c r="E692" s="2">
        <v>1</v>
      </c>
      <c r="F692" s="5">
        <v>5172412</v>
      </c>
      <c r="G692" s="2" t="s">
        <v>791</v>
      </c>
    </row>
    <row r="693" spans="1:7" x14ac:dyDescent="0.25">
      <c r="A693" s="34" t="s">
        <v>698</v>
      </c>
      <c r="B693" s="3">
        <v>45663</v>
      </c>
      <c r="C693" s="2" t="s">
        <v>771</v>
      </c>
      <c r="D693" s="2" t="s">
        <v>784</v>
      </c>
      <c r="E693" s="2">
        <v>1</v>
      </c>
      <c r="F693" s="5">
        <v>3600498</v>
      </c>
      <c r="G693" s="2" t="s">
        <v>790</v>
      </c>
    </row>
    <row r="694" spans="1:7" x14ac:dyDescent="0.25">
      <c r="A694" s="34" t="s">
        <v>699</v>
      </c>
      <c r="B694" s="3">
        <v>45739</v>
      </c>
      <c r="C694" s="2" t="s">
        <v>775</v>
      </c>
      <c r="D694" s="2" t="s">
        <v>782</v>
      </c>
      <c r="E694" s="2">
        <v>5</v>
      </c>
      <c r="F694" s="5">
        <v>9912528</v>
      </c>
      <c r="G694" s="2" t="s">
        <v>789</v>
      </c>
    </row>
    <row r="695" spans="1:7" x14ac:dyDescent="0.25">
      <c r="A695" s="34" t="s">
        <v>700</v>
      </c>
      <c r="B695" s="3">
        <v>45726</v>
      </c>
      <c r="C695" s="2" t="s">
        <v>757</v>
      </c>
      <c r="D695" s="2" t="s">
        <v>783</v>
      </c>
      <c r="E695" s="2">
        <v>1</v>
      </c>
      <c r="F695" s="5">
        <v>7681479</v>
      </c>
      <c r="G695" s="2" t="s">
        <v>788</v>
      </c>
    </row>
    <row r="696" spans="1:7" x14ac:dyDescent="0.25">
      <c r="A696" s="34" t="s">
        <v>701</v>
      </c>
      <c r="B696" s="3">
        <v>45704</v>
      </c>
      <c r="C696" s="2" t="s">
        <v>757</v>
      </c>
      <c r="D696" s="2" t="s">
        <v>783</v>
      </c>
      <c r="E696" s="2">
        <v>1</v>
      </c>
      <c r="F696" s="5">
        <v>4311666</v>
      </c>
      <c r="G696" s="2" t="s">
        <v>787</v>
      </c>
    </row>
    <row r="697" spans="1:7" x14ac:dyDescent="0.25">
      <c r="A697" s="34" t="s">
        <v>702</v>
      </c>
      <c r="B697" s="3">
        <v>45682</v>
      </c>
      <c r="C697" s="2" t="s">
        <v>761</v>
      </c>
      <c r="D697" s="2" t="s">
        <v>778</v>
      </c>
      <c r="E697" s="2">
        <v>1</v>
      </c>
      <c r="F697" s="5">
        <v>4319712</v>
      </c>
      <c r="G697" s="2" t="s">
        <v>788</v>
      </c>
    </row>
    <row r="698" spans="1:7" x14ac:dyDescent="0.25">
      <c r="A698" s="34" t="s">
        <v>703</v>
      </c>
      <c r="B698" s="3">
        <v>45723</v>
      </c>
      <c r="C698" s="2" t="s">
        <v>775</v>
      </c>
      <c r="D698" s="2" t="s">
        <v>783</v>
      </c>
      <c r="E698" s="2">
        <v>5</v>
      </c>
      <c r="F698" s="5">
        <v>1533668</v>
      </c>
      <c r="G698" s="2" t="s">
        <v>788</v>
      </c>
    </row>
    <row r="699" spans="1:7" x14ac:dyDescent="0.25">
      <c r="A699" s="34" t="s">
        <v>704</v>
      </c>
      <c r="B699" s="3">
        <v>45667</v>
      </c>
      <c r="C699" s="2" t="s">
        <v>775</v>
      </c>
      <c r="D699" s="2" t="s">
        <v>784</v>
      </c>
      <c r="E699" s="2">
        <v>3</v>
      </c>
      <c r="F699" s="5">
        <v>8212079</v>
      </c>
      <c r="G699" s="2" t="s">
        <v>789</v>
      </c>
    </row>
    <row r="700" spans="1:7" x14ac:dyDescent="0.25">
      <c r="A700" s="34" t="s">
        <v>705</v>
      </c>
      <c r="B700" s="3">
        <v>45713</v>
      </c>
      <c r="C700" s="2" t="s">
        <v>769</v>
      </c>
      <c r="D700" s="2" t="s">
        <v>779</v>
      </c>
      <c r="E700" s="2">
        <v>3</v>
      </c>
      <c r="F700" s="5">
        <v>6104327</v>
      </c>
      <c r="G700" s="2" t="s">
        <v>790</v>
      </c>
    </row>
    <row r="701" spans="1:7" x14ac:dyDescent="0.25">
      <c r="A701" s="34" t="s">
        <v>706</v>
      </c>
      <c r="B701" s="3">
        <v>45687</v>
      </c>
      <c r="C701" s="2" t="s">
        <v>773</v>
      </c>
      <c r="D701" s="2" t="s">
        <v>777</v>
      </c>
      <c r="E701" s="2">
        <v>1</v>
      </c>
      <c r="F701" s="5">
        <v>2973199</v>
      </c>
      <c r="G701" s="2" t="s">
        <v>791</v>
      </c>
    </row>
    <row r="702" spans="1:7" x14ac:dyDescent="0.25">
      <c r="A702" s="34" t="s">
        <v>707</v>
      </c>
      <c r="B702" s="3">
        <v>45662</v>
      </c>
      <c r="C702" s="2" t="s">
        <v>763</v>
      </c>
      <c r="D702" s="2" t="s">
        <v>784</v>
      </c>
      <c r="E702" s="2">
        <v>5</v>
      </c>
      <c r="F702" s="5">
        <v>8771330</v>
      </c>
      <c r="G702" s="2" t="s">
        <v>788</v>
      </c>
    </row>
    <row r="703" spans="1:7" x14ac:dyDescent="0.25">
      <c r="A703" s="34" t="s">
        <v>708</v>
      </c>
      <c r="B703" s="3">
        <v>45690</v>
      </c>
      <c r="C703" s="2" t="s">
        <v>776</v>
      </c>
      <c r="D703" s="2" t="s">
        <v>784</v>
      </c>
      <c r="E703" s="2">
        <v>3</v>
      </c>
      <c r="F703" s="5">
        <v>9186283</v>
      </c>
      <c r="G703" s="2" t="s">
        <v>790</v>
      </c>
    </row>
    <row r="704" spans="1:7" x14ac:dyDescent="0.25">
      <c r="A704" s="34" t="s">
        <v>709</v>
      </c>
      <c r="B704" s="3">
        <v>45722</v>
      </c>
      <c r="C704" s="2" t="s">
        <v>772</v>
      </c>
      <c r="D704" s="2" t="s">
        <v>786</v>
      </c>
      <c r="E704" s="2">
        <v>3</v>
      </c>
      <c r="F704" s="5">
        <v>1208175</v>
      </c>
      <c r="G704" s="2" t="s">
        <v>791</v>
      </c>
    </row>
    <row r="705" spans="1:7" x14ac:dyDescent="0.25">
      <c r="A705" s="34" t="s">
        <v>710</v>
      </c>
      <c r="B705" s="3">
        <v>45675</v>
      </c>
      <c r="C705" s="2" t="s">
        <v>764</v>
      </c>
      <c r="D705" s="2" t="s">
        <v>777</v>
      </c>
      <c r="E705" s="2">
        <v>3</v>
      </c>
      <c r="F705" s="5">
        <v>2367306</v>
      </c>
      <c r="G705" s="2" t="s">
        <v>788</v>
      </c>
    </row>
    <row r="706" spans="1:7" x14ac:dyDescent="0.25">
      <c r="A706" s="34" t="s">
        <v>711</v>
      </c>
      <c r="B706" s="3">
        <v>45706</v>
      </c>
      <c r="C706" s="2" t="s">
        <v>760</v>
      </c>
      <c r="D706" s="2" t="s">
        <v>782</v>
      </c>
      <c r="E706" s="2">
        <v>5</v>
      </c>
      <c r="F706" s="5">
        <v>9152233</v>
      </c>
      <c r="G706" s="2" t="s">
        <v>791</v>
      </c>
    </row>
    <row r="707" spans="1:7" x14ac:dyDescent="0.25">
      <c r="A707" s="34" t="s">
        <v>712</v>
      </c>
      <c r="B707" s="3">
        <v>45668</v>
      </c>
      <c r="C707" s="2" t="s">
        <v>765</v>
      </c>
      <c r="D707" s="2" t="s">
        <v>783</v>
      </c>
      <c r="E707" s="2">
        <v>5</v>
      </c>
      <c r="F707" s="5">
        <v>1342840</v>
      </c>
      <c r="G707" s="2" t="s">
        <v>790</v>
      </c>
    </row>
    <row r="708" spans="1:7" x14ac:dyDescent="0.25">
      <c r="A708" s="34" t="s">
        <v>713</v>
      </c>
      <c r="B708" s="3">
        <v>45742</v>
      </c>
      <c r="C708" s="2" t="s">
        <v>766</v>
      </c>
      <c r="D708" s="2" t="s">
        <v>777</v>
      </c>
      <c r="E708" s="2">
        <v>1</v>
      </c>
      <c r="F708" s="5">
        <v>4894643</v>
      </c>
      <c r="G708" s="2" t="s">
        <v>787</v>
      </c>
    </row>
    <row r="709" spans="1:7" x14ac:dyDescent="0.25">
      <c r="A709" s="34" t="s">
        <v>714</v>
      </c>
      <c r="B709" s="3">
        <v>45683</v>
      </c>
      <c r="C709" s="2" t="s">
        <v>776</v>
      </c>
      <c r="D709" s="2" t="s">
        <v>783</v>
      </c>
      <c r="E709" s="2">
        <v>4</v>
      </c>
      <c r="F709" s="5">
        <v>6389118</v>
      </c>
      <c r="G709" s="2" t="s">
        <v>790</v>
      </c>
    </row>
    <row r="710" spans="1:7" x14ac:dyDescent="0.25">
      <c r="A710" s="34" t="s">
        <v>715</v>
      </c>
      <c r="B710" s="3">
        <v>45720</v>
      </c>
      <c r="C710" s="2" t="s">
        <v>775</v>
      </c>
      <c r="D710" s="2" t="s">
        <v>778</v>
      </c>
      <c r="E710" s="2">
        <v>3</v>
      </c>
      <c r="F710" s="5">
        <v>5628643</v>
      </c>
      <c r="G710" s="2" t="s">
        <v>789</v>
      </c>
    </row>
    <row r="711" spans="1:7" x14ac:dyDescent="0.25">
      <c r="A711" s="34" t="s">
        <v>716</v>
      </c>
      <c r="B711" s="3">
        <v>45746</v>
      </c>
      <c r="C711" s="2" t="s">
        <v>776</v>
      </c>
      <c r="D711" s="2" t="s">
        <v>777</v>
      </c>
      <c r="E711" s="2">
        <v>4</v>
      </c>
      <c r="F711" s="5">
        <v>625355</v>
      </c>
      <c r="G711" s="2" t="s">
        <v>791</v>
      </c>
    </row>
    <row r="712" spans="1:7" x14ac:dyDescent="0.25">
      <c r="A712" s="34" t="s">
        <v>717</v>
      </c>
      <c r="B712" s="3">
        <v>45743</v>
      </c>
      <c r="C712" s="2" t="s">
        <v>775</v>
      </c>
      <c r="D712" s="2" t="s">
        <v>783</v>
      </c>
      <c r="E712" s="2">
        <v>5</v>
      </c>
      <c r="F712" s="5">
        <v>4722102</v>
      </c>
      <c r="G712" s="2" t="s">
        <v>787</v>
      </c>
    </row>
    <row r="713" spans="1:7" x14ac:dyDescent="0.25">
      <c r="A713" s="34" t="s">
        <v>718</v>
      </c>
      <c r="B713" s="3">
        <v>45716</v>
      </c>
      <c r="C713" s="2" t="s">
        <v>765</v>
      </c>
      <c r="D713" s="2" t="s">
        <v>782</v>
      </c>
      <c r="E713" s="2">
        <v>5</v>
      </c>
      <c r="F713" s="5">
        <v>1115937</v>
      </c>
      <c r="G713" s="2" t="s">
        <v>791</v>
      </c>
    </row>
    <row r="714" spans="1:7" x14ac:dyDescent="0.25">
      <c r="A714" s="34" t="s">
        <v>719</v>
      </c>
      <c r="B714" s="3">
        <v>45684</v>
      </c>
      <c r="C714" s="2" t="s">
        <v>758</v>
      </c>
      <c r="D714" s="2" t="s">
        <v>785</v>
      </c>
      <c r="E714" s="2">
        <v>5</v>
      </c>
      <c r="F714" s="5">
        <v>1875607</v>
      </c>
      <c r="G714" s="2" t="s">
        <v>791</v>
      </c>
    </row>
    <row r="715" spans="1:7" x14ac:dyDescent="0.25">
      <c r="A715" s="34" t="s">
        <v>720</v>
      </c>
      <c r="B715" s="3">
        <v>45706</v>
      </c>
      <c r="C715" s="2" t="s">
        <v>771</v>
      </c>
      <c r="D715" s="2" t="s">
        <v>780</v>
      </c>
      <c r="E715" s="2">
        <v>4</v>
      </c>
      <c r="F715" s="5">
        <v>519477</v>
      </c>
      <c r="G715" s="2" t="s">
        <v>788</v>
      </c>
    </row>
    <row r="716" spans="1:7" x14ac:dyDescent="0.25">
      <c r="A716" s="34" t="s">
        <v>721</v>
      </c>
      <c r="B716" s="3">
        <v>45734</v>
      </c>
      <c r="C716" s="2" t="s">
        <v>776</v>
      </c>
      <c r="D716" s="2" t="s">
        <v>780</v>
      </c>
      <c r="E716" s="2">
        <v>5</v>
      </c>
      <c r="F716" s="5">
        <v>4056210</v>
      </c>
      <c r="G716" s="2" t="s">
        <v>789</v>
      </c>
    </row>
    <row r="717" spans="1:7" x14ac:dyDescent="0.25">
      <c r="A717" s="34" t="s">
        <v>722</v>
      </c>
      <c r="B717" s="3">
        <v>45690</v>
      </c>
      <c r="C717" s="2" t="s">
        <v>763</v>
      </c>
      <c r="D717" s="2" t="s">
        <v>782</v>
      </c>
      <c r="E717" s="2">
        <v>1</v>
      </c>
      <c r="F717" s="5">
        <v>7008856</v>
      </c>
      <c r="G717" s="2" t="s">
        <v>791</v>
      </c>
    </row>
    <row r="718" spans="1:7" x14ac:dyDescent="0.25">
      <c r="A718" s="34" t="s">
        <v>723</v>
      </c>
      <c r="B718" s="3">
        <v>45658</v>
      </c>
      <c r="C718" s="2" t="s">
        <v>774</v>
      </c>
      <c r="D718" s="2" t="s">
        <v>786</v>
      </c>
      <c r="E718" s="2">
        <v>5</v>
      </c>
      <c r="F718" s="5">
        <v>2987111</v>
      </c>
      <c r="G718" s="2" t="s">
        <v>790</v>
      </c>
    </row>
    <row r="719" spans="1:7" x14ac:dyDescent="0.25">
      <c r="A719" s="34" t="s">
        <v>724</v>
      </c>
      <c r="B719" s="3">
        <v>45678</v>
      </c>
      <c r="C719" s="2" t="s">
        <v>760</v>
      </c>
      <c r="D719" s="2" t="s">
        <v>785</v>
      </c>
      <c r="E719" s="2">
        <v>2</v>
      </c>
      <c r="F719" s="5">
        <v>2509606</v>
      </c>
      <c r="G719" s="2" t="s">
        <v>790</v>
      </c>
    </row>
    <row r="720" spans="1:7" x14ac:dyDescent="0.25">
      <c r="A720" s="34" t="s">
        <v>725</v>
      </c>
      <c r="B720" s="3">
        <v>45712</v>
      </c>
      <c r="C720" s="2" t="s">
        <v>766</v>
      </c>
      <c r="D720" s="2" t="s">
        <v>778</v>
      </c>
      <c r="E720" s="2">
        <v>4</v>
      </c>
      <c r="F720" s="5">
        <v>2059757</v>
      </c>
      <c r="G720" s="2" t="s">
        <v>788</v>
      </c>
    </row>
    <row r="721" spans="1:7" x14ac:dyDescent="0.25">
      <c r="A721" s="34" t="s">
        <v>726</v>
      </c>
      <c r="B721" s="3">
        <v>45663</v>
      </c>
      <c r="C721" s="2" t="s">
        <v>765</v>
      </c>
      <c r="D721" s="2" t="s">
        <v>782</v>
      </c>
      <c r="E721" s="2">
        <v>2</v>
      </c>
      <c r="F721" s="5">
        <v>7815830</v>
      </c>
      <c r="G721" s="2" t="s">
        <v>789</v>
      </c>
    </row>
    <row r="722" spans="1:7" x14ac:dyDescent="0.25">
      <c r="A722" s="34" t="s">
        <v>727</v>
      </c>
      <c r="B722" s="3">
        <v>45738</v>
      </c>
      <c r="C722" s="2" t="s">
        <v>763</v>
      </c>
      <c r="D722" s="2" t="s">
        <v>780</v>
      </c>
      <c r="E722" s="2">
        <v>5</v>
      </c>
      <c r="F722" s="5">
        <v>6656738</v>
      </c>
      <c r="G722" s="2" t="s">
        <v>789</v>
      </c>
    </row>
    <row r="723" spans="1:7" x14ac:dyDescent="0.25">
      <c r="A723" s="34" t="s">
        <v>728</v>
      </c>
      <c r="B723" s="3">
        <v>45726</v>
      </c>
      <c r="C723" s="2" t="s">
        <v>769</v>
      </c>
      <c r="D723" s="2" t="s">
        <v>780</v>
      </c>
      <c r="E723" s="2">
        <v>1</v>
      </c>
      <c r="F723" s="5">
        <v>3932207</v>
      </c>
      <c r="G723" s="2" t="s">
        <v>790</v>
      </c>
    </row>
    <row r="724" spans="1:7" x14ac:dyDescent="0.25">
      <c r="A724" s="34" t="s">
        <v>729</v>
      </c>
      <c r="B724" s="3">
        <v>45662</v>
      </c>
      <c r="C724" s="2" t="s">
        <v>774</v>
      </c>
      <c r="D724" s="2" t="s">
        <v>780</v>
      </c>
      <c r="E724" s="2">
        <v>3</v>
      </c>
      <c r="F724" s="5">
        <v>6671638</v>
      </c>
      <c r="G724" s="2" t="s">
        <v>787</v>
      </c>
    </row>
    <row r="725" spans="1:7" x14ac:dyDescent="0.25">
      <c r="A725" s="34" t="s">
        <v>730</v>
      </c>
      <c r="B725" s="3">
        <v>45660</v>
      </c>
      <c r="C725" s="2" t="s">
        <v>760</v>
      </c>
      <c r="D725" s="2" t="s">
        <v>781</v>
      </c>
      <c r="E725" s="2">
        <v>5</v>
      </c>
      <c r="F725" s="5">
        <v>2381297</v>
      </c>
      <c r="G725" s="2" t="s">
        <v>788</v>
      </c>
    </row>
    <row r="726" spans="1:7" x14ac:dyDescent="0.25">
      <c r="A726" s="34" t="s">
        <v>731</v>
      </c>
      <c r="B726" s="3">
        <v>45710</v>
      </c>
      <c r="C726" s="2" t="s">
        <v>762</v>
      </c>
      <c r="D726" s="2" t="s">
        <v>782</v>
      </c>
      <c r="E726" s="2">
        <v>1</v>
      </c>
      <c r="F726" s="5">
        <v>6583059</v>
      </c>
      <c r="G726" s="2" t="s">
        <v>788</v>
      </c>
    </row>
    <row r="727" spans="1:7" x14ac:dyDescent="0.25">
      <c r="A727" s="34" t="s">
        <v>732</v>
      </c>
      <c r="B727" s="3">
        <v>45680</v>
      </c>
      <c r="C727" s="2" t="s">
        <v>757</v>
      </c>
      <c r="D727" s="2" t="s">
        <v>784</v>
      </c>
      <c r="E727" s="2">
        <v>4</v>
      </c>
      <c r="F727" s="5">
        <v>9712367</v>
      </c>
      <c r="G727" s="2" t="s">
        <v>790</v>
      </c>
    </row>
    <row r="728" spans="1:7" x14ac:dyDescent="0.25">
      <c r="A728" s="34" t="s">
        <v>733</v>
      </c>
      <c r="B728" s="3">
        <v>45710</v>
      </c>
      <c r="C728" s="2" t="s">
        <v>769</v>
      </c>
      <c r="D728" s="2" t="s">
        <v>778</v>
      </c>
      <c r="E728" s="2">
        <v>2</v>
      </c>
      <c r="F728" s="5">
        <v>5029275</v>
      </c>
      <c r="G728" s="2" t="s">
        <v>790</v>
      </c>
    </row>
    <row r="729" spans="1:7" x14ac:dyDescent="0.25">
      <c r="A729" s="34" t="s">
        <v>734</v>
      </c>
      <c r="B729" s="3">
        <v>45694</v>
      </c>
      <c r="C729" s="2" t="s">
        <v>760</v>
      </c>
      <c r="D729" s="2" t="s">
        <v>780</v>
      </c>
      <c r="E729" s="2">
        <v>2</v>
      </c>
      <c r="F729" s="5">
        <v>9019792</v>
      </c>
      <c r="G729" s="2" t="s">
        <v>787</v>
      </c>
    </row>
    <row r="730" spans="1:7" x14ac:dyDescent="0.25">
      <c r="A730" s="34" t="s">
        <v>735</v>
      </c>
      <c r="B730" s="3">
        <v>45731</v>
      </c>
      <c r="C730" s="2" t="s">
        <v>762</v>
      </c>
      <c r="D730" s="2" t="s">
        <v>783</v>
      </c>
      <c r="E730" s="2">
        <v>2</v>
      </c>
      <c r="F730" s="5">
        <v>1635627</v>
      </c>
      <c r="G730" s="2" t="s">
        <v>787</v>
      </c>
    </row>
    <row r="731" spans="1:7" x14ac:dyDescent="0.25">
      <c r="A731" s="34" t="s">
        <v>736</v>
      </c>
      <c r="B731" s="3">
        <v>45731</v>
      </c>
      <c r="C731" s="2" t="s">
        <v>773</v>
      </c>
      <c r="D731" s="2" t="s">
        <v>782</v>
      </c>
      <c r="E731" s="2">
        <v>4</v>
      </c>
      <c r="F731" s="5">
        <v>745300</v>
      </c>
      <c r="G731" s="2" t="s">
        <v>789</v>
      </c>
    </row>
    <row r="732" spans="1:7" x14ac:dyDescent="0.25">
      <c r="A732" s="34" t="s">
        <v>737</v>
      </c>
      <c r="B732" s="3">
        <v>45740</v>
      </c>
      <c r="C732" s="2" t="s">
        <v>760</v>
      </c>
      <c r="D732" s="2" t="s">
        <v>781</v>
      </c>
      <c r="E732" s="2">
        <v>1</v>
      </c>
      <c r="F732" s="5">
        <v>9472618</v>
      </c>
      <c r="G732" s="2" t="s">
        <v>788</v>
      </c>
    </row>
    <row r="733" spans="1:7" x14ac:dyDescent="0.25">
      <c r="A733" s="34" t="s">
        <v>738</v>
      </c>
      <c r="B733" s="3">
        <v>45674</v>
      </c>
      <c r="C733" s="2" t="s">
        <v>773</v>
      </c>
      <c r="D733" s="2" t="s">
        <v>782</v>
      </c>
      <c r="E733" s="2">
        <v>4</v>
      </c>
      <c r="F733" s="5">
        <v>592036</v>
      </c>
      <c r="G733" s="2" t="s">
        <v>788</v>
      </c>
    </row>
    <row r="734" spans="1:7" x14ac:dyDescent="0.25">
      <c r="A734" s="34" t="s">
        <v>739</v>
      </c>
      <c r="B734" s="3">
        <v>45742</v>
      </c>
      <c r="C734" s="2" t="s">
        <v>761</v>
      </c>
      <c r="D734" s="2" t="s">
        <v>778</v>
      </c>
      <c r="E734" s="2">
        <v>2</v>
      </c>
      <c r="F734" s="5">
        <v>6495802</v>
      </c>
      <c r="G734" s="2" t="s">
        <v>790</v>
      </c>
    </row>
    <row r="735" spans="1:7" x14ac:dyDescent="0.25">
      <c r="A735" s="34" t="s">
        <v>740</v>
      </c>
      <c r="B735" s="3">
        <v>45735</v>
      </c>
      <c r="C735" s="2" t="s">
        <v>757</v>
      </c>
      <c r="D735" s="2" t="s">
        <v>781</v>
      </c>
      <c r="E735" s="2">
        <v>5</v>
      </c>
      <c r="F735" s="5">
        <v>6939051</v>
      </c>
      <c r="G735" s="2" t="s">
        <v>789</v>
      </c>
    </row>
    <row r="736" spans="1:7" x14ac:dyDescent="0.25">
      <c r="A736" s="34" t="s">
        <v>741</v>
      </c>
      <c r="B736" s="3">
        <v>45730</v>
      </c>
      <c r="C736" s="2" t="s">
        <v>774</v>
      </c>
      <c r="D736" s="2" t="s">
        <v>778</v>
      </c>
      <c r="E736" s="2">
        <v>3</v>
      </c>
      <c r="F736" s="5">
        <v>1353392</v>
      </c>
      <c r="G736" s="2" t="s">
        <v>788</v>
      </c>
    </row>
    <row r="737" spans="1:7" x14ac:dyDescent="0.25">
      <c r="A737" s="34" t="s">
        <v>742</v>
      </c>
      <c r="B737" s="3">
        <v>45658</v>
      </c>
      <c r="C737" s="2" t="s">
        <v>773</v>
      </c>
      <c r="D737" s="2" t="s">
        <v>782</v>
      </c>
      <c r="E737" s="2">
        <v>4</v>
      </c>
      <c r="F737" s="5">
        <v>6515877</v>
      </c>
      <c r="G737" s="2" t="s">
        <v>789</v>
      </c>
    </row>
    <row r="738" spans="1:7" x14ac:dyDescent="0.25">
      <c r="A738" s="34" t="s">
        <v>743</v>
      </c>
      <c r="B738" s="3">
        <v>45708</v>
      </c>
      <c r="C738" s="2" t="s">
        <v>767</v>
      </c>
      <c r="D738" s="2" t="s">
        <v>784</v>
      </c>
      <c r="E738" s="2">
        <v>4</v>
      </c>
      <c r="F738" s="5">
        <v>9170304</v>
      </c>
      <c r="G738" s="2" t="s">
        <v>789</v>
      </c>
    </row>
    <row r="739" spans="1:7" x14ac:dyDescent="0.25">
      <c r="A739" s="34" t="s">
        <v>744</v>
      </c>
      <c r="B739" s="3">
        <v>45702</v>
      </c>
      <c r="C739" s="2" t="s">
        <v>775</v>
      </c>
      <c r="D739" s="2" t="s">
        <v>778</v>
      </c>
      <c r="E739" s="2">
        <v>1</v>
      </c>
      <c r="F739" s="5">
        <v>4162340</v>
      </c>
      <c r="G739" s="2" t="s">
        <v>790</v>
      </c>
    </row>
    <row r="740" spans="1:7" x14ac:dyDescent="0.25">
      <c r="A740" s="34" t="s">
        <v>745</v>
      </c>
      <c r="B740" s="3">
        <v>45734</v>
      </c>
      <c r="C740" s="2" t="s">
        <v>774</v>
      </c>
      <c r="D740" s="2" t="s">
        <v>781</v>
      </c>
      <c r="E740" s="2">
        <v>1</v>
      </c>
      <c r="F740" s="5">
        <v>9878637</v>
      </c>
      <c r="G740" s="2" t="s">
        <v>789</v>
      </c>
    </row>
    <row r="741" spans="1:7" x14ac:dyDescent="0.25">
      <c r="A741" s="34" t="s">
        <v>746</v>
      </c>
      <c r="B741" s="3">
        <v>45661</v>
      </c>
      <c r="C741" s="2" t="s">
        <v>765</v>
      </c>
      <c r="D741" s="2" t="s">
        <v>781</v>
      </c>
      <c r="E741" s="2">
        <v>4</v>
      </c>
      <c r="F741" s="5">
        <v>654692</v>
      </c>
      <c r="G741" s="2" t="s">
        <v>787</v>
      </c>
    </row>
    <row r="742" spans="1:7" x14ac:dyDescent="0.25">
      <c r="A742" s="34" t="s">
        <v>747</v>
      </c>
      <c r="B742" s="3">
        <v>45719</v>
      </c>
      <c r="C742" s="2" t="s">
        <v>774</v>
      </c>
      <c r="D742" s="2" t="s">
        <v>778</v>
      </c>
      <c r="E742" s="2">
        <v>2</v>
      </c>
      <c r="F742" s="5">
        <v>8862101</v>
      </c>
      <c r="G742" s="2" t="s">
        <v>787</v>
      </c>
    </row>
    <row r="743" spans="1:7" x14ac:dyDescent="0.25">
      <c r="A743" s="34" t="s">
        <v>748</v>
      </c>
      <c r="B743" s="3">
        <v>45722</v>
      </c>
      <c r="C743" s="2" t="s">
        <v>773</v>
      </c>
      <c r="D743" s="2" t="s">
        <v>779</v>
      </c>
      <c r="E743" s="2">
        <v>3</v>
      </c>
      <c r="F743" s="5">
        <v>4957335</v>
      </c>
      <c r="G743" s="2" t="s">
        <v>791</v>
      </c>
    </row>
    <row r="744" spans="1:7" x14ac:dyDescent="0.25">
      <c r="A744" s="34" t="s">
        <v>749</v>
      </c>
      <c r="B744" s="3">
        <v>45689</v>
      </c>
      <c r="C744" s="2" t="s">
        <v>773</v>
      </c>
      <c r="D744" s="2" t="s">
        <v>782</v>
      </c>
      <c r="E744" s="2">
        <v>1</v>
      </c>
      <c r="F744" s="5">
        <v>2157888</v>
      </c>
      <c r="G744" s="2" t="s">
        <v>790</v>
      </c>
    </row>
    <row r="745" spans="1:7" x14ac:dyDescent="0.25">
      <c r="A745" s="34" t="s">
        <v>750</v>
      </c>
      <c r="B745" s="3">
        <v>45691</v>
      </c>
      <c r="C745" s="2" t="s">
        <v>759</v>
      </c>
      <c r="D745" s="2" t="s">
        <v>779</v>
      </c>
      <c r="E745" s="2">
        <v>2</v>
      </c>
      <c r="F745" s="5">
        <v>3085917</v>
      </c>
      <c r="G745" s="2" t="s">
        <v>791</v>
      </c>
    </row>
    <row r="746" spans="1:7" x14ac:dyDescent="0.25">
      <c r="A746" s="34" t="s">
        <v>751</v>
      </c>
      <c r="B746" s="3">
        <v>45729</v>
      </c>
      <c r="C746" s="2" t="s">
        <v>769</v>
      </c>
      <c r="D746" s="2" t="s">
        <v>786</v>
      </c>
      <c r="E746" s="2">
        <v>5</v>
      </c>
      <c r="F746" s="5">
        <v>8610129</v>
      </c>
      <c r="G746" s="2" t="s">
        <v>787</v>
      </c>
    </row>
    <row r="747" spans="1:7" x14ac:dyDescent="0.25">
      <c r="A747" s="34" t="s">
        <v>752</v>
      </c>
      <c r="B747" s="3">
        <v>45696</v>
      </c>
      <c r="C747" s="2" t="s">
        <v>767</v>
      </c>
      <c r="D747" s="2" t="s">
        <v>782</v>
      </c>
      <c r="E747" s="2">
        <v>1</v>
      </c>
      <c r="F747" s="5">
        <v>6647560</v>
      </c>
      <c r="G747" s="2" t="s">
        <v>791</v>
      </c>
    </row>
    <row r="748" spans="1:7" x14ac:dyDescent="0.25">
      <c r="A748" s="34" t="s">
        <v>753</v>
      </c>
      <c r="B748" s="3">
        <v>45683</v>
      </c>
      <c r="C748" s="2" t="s">
        <v>762</v>
      </c>
      <c r="D748" s="2" t="s">
        <v>778</v>
      </c>
      <c r="E748" s="2">
        <v>2</v>
      </c>
      <c r="F748" s="5">
        <v>8446258</v>
      </c>
      <c r="G748" s="2" t="s">
        <v>790</v>
      </c>
    </row>
    <row r="749" spans="1:7" x14ac:dyDescent="0.25">
      <c r="A749" s="34" t="s">
        <v>754</v>
      </c>
      <c r="B749" s="3">
        <v>45691</v>
      </c>
      <c r="C749" s="2" t="s">
        <v>774</v>
      </c>
      <c r="D749" s="2" t="s">
        <v>785</v>
      </c>
      <c r="E749" s="2">
        <v>2</v>
      </c>
      <c r="F749" s="5">
        <v>8057845</v>
      </c>
      <c r="G749" s="2" t="s">
        <v>790</v>
      </c>
    </row>
    <row r="750" spans="1:7" x14ac:dyDescent="0.25">
      <c r="A750" s="34" t="s">
        <v>755</v>
      </c>
      <c r="B750" s="3">
        <v>45711</v>
      </c>
      <c r="C750" s="2" t="s">
        <v>759</v>
      </c>
      <c r="D750" s="2" t="s">
        <v>778</v>
      </c>
      <c r="E750" s="2">
        <v>3</v>
      </c>
      <c r="F750" s="5">
        <v>2324964</v>
      </c>
      <c r="G750" s="2" t="s">
        <v>789</v>
      </c>
    </row>
    <row r="751" spans="1:7" x14ac:dyDescent="0.25">
      <c r="A751" s="32" t="s">
        <v>756</v>
      </c>
      <c r="B751" s="37">
        <v>45660</v>
      </c>
      <c r="C751" s="38" t="s">
        <v>762</v>
      </c>
      <c r="D751" s="38" t="s">
        <v>779</v>
      </c>
      <c r="E751" s="38">
        <v>3</v>
      </c>
      <c r="F751" s="40">
        <v>8224922</v>
      </c>
      <c r="G751" s="38" t="s">
        <v>788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B9ED9D5F-E9B5-447F-B809-E25368D39109}">
  <ds:schemaRefs/>
</ds:datastoreItem>
</file>

<file path=customXml/itemProps2.xml><?xml version="1.0" encoding="utf-8"?>
<ds:datastoreItem xmlns:ds="http://schemas.openxmlformats.org/officeDocument/2006/customXml" ds:itemID="{924F61B8-A17A-4133-9B93-27D6041F26EB}">
  <ds:schemaRefs/>
</ds:datastoreItem>
</file>

<file path=customXml/itemProps3.xml><?xml version="1.0" encoding="utf-8"?>
<ds:datastoreItem xmlns:ds="http://schemas.openxmlformats.org/officeDocument/2006/customXml" ds:itemID="{8C27B8BC-D50E-4A1F-88A0-7A28A4AF08C4}">
  <ds:schemaRefs/>
</ds:datastoreItem>
</file>

<file path=customXml/itemProps4.xml><?xml version="1.0" encoding="utf-8"?>
<ds:datastoreItem xmlns:ds="http://schemas.openxmlformats.org/officeDocument/2006/customXml" ds:itemID="{DF48856E-CE2B-4BF7-8B73-4577082B0FE2}">
  <ds:schemaRefs/>
</ds:datastoreItem>
</file>

<file path=customXml/itemProps5.xml><?xml version="1.0" encoding="utf-8"?>
<ds:datastoreItem xmlns:ds="http://schemas.openxmlformats.org/officeDocument/2006/customXml" ds:itemID="{0EEB571F-1B66-40E5-A7F8-B9DEE384630B}">
  <ds:schemaRefs/>
</ds:datastoreItem>
</file>

<file path=customXml/itemProps6.xml><?xml version="1.0" encoding="utf-8"?>
<ds:datastoreItem xmlns:ds="http://schemas.openxmlformats.org/officeDocument/2006/customXml" ds:itemID="{F082190E-9C56-4503-B215-E7BB0F779B0B}">
  <ds:schemaRefs/>
</ds:datastoreItem>
</file>

<file path=customXml/itemProps7.xml><?xml version="1.0" encoding="utf-8"?>
<ds:datastoreItem xmlns:ds="http://schemas.openxmlformats.org/officeDocument/2006/customXml" ds:itemID="{173898C3-358C-462A-A133-B8AFE13CB957}">
  <ds:schemaRefs/>
</ds:datastoreItem>
</file>

<file path=customXml/itemProps8.xml><?xml version="1.0" encoding="utf-8"?>
<ds:datastoreItem xmlns:ds="http://schemas.openxmlformats.org/officeDocument/2006/customXml" ds:itemID="{717029C1-A877-46E8-BC01-2367C156F310}">
  <ds:schemaRefs/>
</ds:datastoreItem>
</file>

<file path=customXml/itemProps9.xml><?xml version="1.0" encoding="utf-8"?>
<ds:datastoreItem xmlns:ds="http://schemas.openxmlformats.org/officeDocument/2006/customXml" ds:itemID="{B557932D-F1C7-4F43-BF17-023FB712F05D}">
  <ds:schemaRefs/>
</ds:datastoreItem>
</file>

<file path=customXml/itemProps10.xml><?xml version="1.0" encoding="utf-8"?>
<ds:datastoreItem xmlns:ds="http://schemas.openxmlformats.org/officeDocument/2006/customXml" ds:itemID="{71AF3F48-08B7-46F9-8B23-F55B6BBA5225}">
  <ds:schemaRefs/>
</ds:datastoreItem>
</file>

<file path=customXml/itemProps11.xml><?xml version="1.0" encoding="utf-8"?>
<ds:datastoreItem xmlns:ds="http://schemas.openxmlformats.org/officeDocument/2006/customXml" ds:itemID="{A8338CE0-442A-4A34-8BE4-E74AEFF41CAD}">
  <ds:schemaRefs/>
</ds:datastoreItem>
</file>

<file path=customXml/itemProps12.xml><?xml version="1.0" encoding="utf-8"?>
<ds:datastoreItem xmlns:ds="http://schemas.openxmlformats.org/officeDocument/2006/customXml" ds:itemID="{5177A505-19CE-4BA3-892A-4C8A9D816BF6}">
  <ds:schemaRefs/>
</ds:datastoreItem>
</file>

<file path=customXml/itemProps13.xml><?xml version="1.0" encoding="utf-8"?>
<ds:datastoreItem xmlns:ds="http://schemas.openxmlformats.org/officeDocument/2006/customXml" ds:itemID="{6A46708E-66AA-4837-9D8B-70D641A50E88}">
  <ds:schemaRefs/>
</ds:datastoreItem>
</file>

<file path=customXml/itemProps14.xml><?xml version="1.0" encoding="utf-8"?>
<ds:datastoreItem xmlns:ds="http://schemas.openxmlformats.org/officeDocument/2006/customXml" ds:itemID="{589FBACE-673D-4ACA-9464-D58D53421FE6}">
  <ds:schemaRefs/>
</ds:datastoreItem>
</file>

<file path=customXml/itemProps15.xml><?xml version="1.0" encoding="utf-8"?>
<ds:datastoreItem xmlns:ds="http://schemas.openxmlformats.org/officeDocument/2006/customXml" ds:itemID="{F1B5CAA7-3322-4FD1-8E99-A46E7C4A90E2}">
  <ds:schemaRefs/>
</ds:datastoreItem>
</file>

<file path=customXml/itemProps16.xml><?xml version="1.0" encoding="utf-8"?>
<ds:datastoreItem xmlns:ds="http://schemas.openxmlformats.org/officeDocument/2006/customXml" ds:itemID="{F21F974B-3B33-4D80-BDEF-AAF6BC80963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Summary Pages</vt:lpstr>
      <vt:lpstr>Pivot Analysis</vt:lpstr>
      <vt:lpstr>Rumus_Manual</vt:lpstr>
      <vt:lpstr>Sales_Data</vt:lpstr>
      <vt:lpstr>Product_List</vt:lpstr>
      <vt:lpstr>Salesperson_List</vt:lpstr>
      <vt:lpstr>Sales_Data(Raw)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Nurulqolbi Mutmainnah</cp:lastModifiedBy>
  <cp:lastPrinted>2025-04-13T11:48:38Z</cp:lastPrinted>
  <dcterms:created xsi:type="dcterms:W3CDTF">2025-04-10T03:35:10Z</dcterms:created>
  <dcterms:modified xsi:type="dcterms:W3CDTF">2025-04-13T11:50:04Z</dcterms:modified>
</cp:coreProperties>
</file>