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selvam/Downloads/"/>
    </mc:Choice>
  </mc:AlternateContent>
  <xr:revisionPtr revIDLastSave="0" documentId="8_{CA38796B-0B35-B045-BD77-DBE8B9146452}" xr6:coauthVersionLast="47" xr6:coauthVersionMax="47" xr10:uidLastSave="{00000000-0000-0000-0000-000000000000}"/>
  <bookViews>
    <workbookView xWindow="0" yWindow="500" windowWidth="19420" windowHeight="10420" xr2:uid="{8CFE67DF-83B5-8C4B-A3BE-A03A11506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N7" i="1"/>
  <c r="M7" i="1"/>
  <c r="L7" i="1"/>
  <c r="L6" i="1"/>
  <c r="K7" i="1"/>
  <c r="J7" i="1"/>
  <c r="I7" i="1"/>
  <c r="N6" i="1"/>
  <c r="M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N3" i="1"/>
  <c r="M3" i="1"/>
  <c r="L3" i="1"/>
  <c r="K3" i="1"/>
  <c r="J3" i="1"/>
  <c r="O3" i="1"/>
  <c r="O4" i="1"/>
  <c r="O5" i="1"/>
  <c r="O6" i="1"/>
  <c r="O7" i="1"/>
  <c r="O2" i="1"/>
  <c r="N2" i="1"/>
  <c r="M2" i="1"/>
  <c r="L2" i="1"/>
  <c r="K2" i="1"/>
  <c r="J2" i="1"/>
  <c r="I4" i="1"/>
  <c r="I3" i="1"/>
  <c r="I2" i="1"/>
  <c r="C8" i="1"/>
  <c r="H9" i="1"/>
  <c r="H8" i="1"/>
  <c r="G3" i="1"/>
  <c r="B2" i="1"/>
  <c r="B3" i="1"/>
  <c r="C3" i="1"/>
  <c r="F8" i="1"/>
  <c r="E8" i="1"/>
  <c r="D8" i="1"/>
  <c r="H3" i="1"/>
  <c r="H4" i="1"/>
  <c r="H5" i="1"/>
  <c r="H6" i="1"/>
  <c r="H7" i="1"/>
  <c r="H2" i="1"/>
  <c r="G7" i="1"/>
  <c r="G6" i="1"/>
  <c r="G5" i="1"/>
  <c r="G4" i="1"/>
  <c r="G2" i="1"/>
  <c r="F9" i="1"/>
  <c r="F7" i="1"/>
  <c r="F6" i="1"/>
  <c r="F5" i="1"/>
  <c r="F4" i="1"/>
  <c r="F3" i="1"/>
  <c r="F2" i="1"/>
  <c r="E9" i="1"/>
  <c r="E7" i="1"/>
  <c r="E5" i="1"/>
  <c r="E3" i="1"/>
  <c r="E2" i="1"/>
  <c r="D9" i="1"/>
  <c r="D7" i="1"/>
  <c r="D6" i="1"/>
  <c r="D5" i="1"/>
  <c r="D4" i="1"/>
  <c r="D3" i="1"/>
  <c r="D2" i="1"/>
  <c r="C9" i="1"/>
  <c r="C7" i="1"/>
  <c r="C6" i="1"/>
  <c r="C5" i="1"/>
  <c r="C4" i="1"/>
  <c r="C2" i="1"/>
  <c r="B7" i="1"/>
  <c r="B6" i="1"/>
  <c r="B5" i="1"/>
  <c r="B4" i="1"/>
</calcChain>
</file>

<file path=xl/sharedStrings.xml><?xml version="1.0" encoding="utf-8"?>
<sst xmlns="http://schemas.openxmlformats.org/spreadsheetml/2006/main" count="23" uniqueCount="23">
  <si>
    <t>Patient name</t>
  </si>
  <si>
    <t>Patient 1</t>
  </si>
  <si>
    <t>Patient 2</t>
  </si>
  <si>
    <t>Patient 3</t>
  </si>
  <si>
    <t>Patient 4</t>
  </si>
  <si>
    <t>Patient 5</t>
  </si>
  <si>
    <t>Patient 6</t>
  </si>
  <si>
    <t>V0</t>
  </si>
  <si>
    <t>beta</t>
  </si>
  <si>
    <t>k</t>
  </si>
  <si>
    <t>c</t>
  </si>
  <si>
    <t>delta</t>
  </si>
  <si>
    <t>days</t>
  </si>
  <si>
    <t>Nasal wash day 1</t>
  </si>
  <si>
    <t>Nasal wash day 2</t>
  </si>
  <si>
    <t>Nasal wash day 3</t>
  </si>
  <si>
    <t>Nasal wash day 4</t>
  </si>
  <si>
    <t>Nasal wash day 5</t>
  </si>
  <si>
    <t>Nasal wash day 6</t>
  </si>
  <si>
    <t>Nasal wash day 7</t>
  </si>
  <si>
    <t>Adult</t>
  </si>
  <si>
    <t>Elderly</t>
  </si>
  <si>
    <r>
      <t>p (Influenza A) / p</t>
    </r>
    <r>
      <rPr>
        <sz val="12"/>
        <color theme="1"/>
        <rFont val="Calibri"/>
        <family val="2"/>
      </rPr>
      <t>μ</t>
    </r>
    <r>
      <rPr>
        <sz val="12"/>
        <color theme="1"/>
        <rFont val="Calibri"/>
        <family val="2"/>
        <scheme val="minor"/>
      </rPr>
      <t xml:space="preserve"> (COVID-19)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</si>
</sst>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FC12-08BD-D34B-AFAA-DA3AD4CBBCB8}">
  <dimension ref="A1:O9"/>
  <sheetViews>
    <sheetView tabSelected="1" workbookViewId="0">
      <selection activeCell="G1" sqref="G1"/>
    </sheetView>
  </sheetViews>
  <sheetFormatPr baseColWidth="10" defaultColWidth="10.6640625" defaultRowHeight="16" x14ac:dyDescent="0.2"/>
  <cols>
    <col min="1" max="1" width="24.5" customWidth="1"/>
    <col min="2" max="2" width="11.1640625" bestFit="1" customWidth="1"/>
    <col min="4" max="4" width="5.83203125" customWidth="1"/>
    <col min="5" max="5" width="7.6640625" customWidth="1"/>
    <col min="6" max="6" width="8" customWidth="1"/>
    <col min="7" max="7" width="26.6640625" customWidth="1"/>
    <col min="8" max="8" width="5.33203125" customWidth="1"/>
    <col min="9" max="9" width="16.83203125" customWidth="1"/>
    <col min="10" max="10" width="16.5" customWidth="1"/>
    <col min="11" max="11" width="15.83203125" customWidth="1"/>
    <col min="12" max="12" width="15.5" customWidth="1"/>
    <col min="13" max="13" width="16" customWidth="1"/>
    <col min="14" max="14" width="15.6640625" customWidth="1"/>
    <col min="15" max="15" width="15.1640625" customWidth="1"/>
  </cols>
  <sheetData>
    <row r="1" spans="1:15" ht="18.5" customHeight="1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22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">
      <c r="A2" t="s">
        <v>1</v>
      </c>
      <c r="B2" s="2">
        <f>VALUE(0.043)</f>
        <v>4.2999999999999997E-2</v>
      </c>
      <c r="C2">
        <f>VALUE(0.000049)</f>
        <v>4.8999999999999998E-5</v>
      </c>
      <c r="D2">
        <f>VALUE(3.9)</f>
        <v>3.9</v>
      </c>
      <c r="E2">
        <f>VALUE(4.3)</f>
        <v>4.3</v>
      </c>
      <c r="F2">
        <f>VALUE(4.2)</f>
        <v>4.2</v>
      </c>
      <c r="G2">
        <f>VALUE(0.028)</f>
        <v>2.8000000000000001E-2</v>
      </c>
      <c r="H2">
        <f>VALUE(7)</f>
        <v>7</v>
      </c>
      <c r="I2">
        <f>100</f>
        <v>100</v>
      </c>
      <c r="J2">
        <f>10^5.5</f>
        <v>316227.7660168382</v>
      </c>
      <c r="K2">
        <f>10000</f>
        <v>10000</v>
      </c>
      <c r="L2">
        <f>10^5.5</f>
        <v>316227.7660168382</v>
      </c>
      <c r="M2">
        <f>1000</f>
        <v>1000</v>
      </c>
      <c r="N2">
        <f>10*0.5</f>
        <v>5</v>
      </c>
      <c r="O2">
        <f>10*0.5</f>
        <v>5</v>
      </c>
    </row>
    <row r="3" spans="1:15" x14ac:dyDescent="0.2">
      <c r="A3" t="s">
        <v>2</v>
      </c>
      <c r="B3" s="2">
        <f>VALUE(0.00000031)</f>
        <v>3.1E-7</v>
      </c>
      <c r="C3" s="1">
        <f>VALUE(0.0011)</f>
        <v>1.1000000000000001E-3</v>
      </c>
      <c r="D3">
        <f>VALUE(2)</f>
        <v>2</v>
      </c>
      <c r="E3">
        <f>VALUE(11)</f>
        <v>11</v>
      </c>
      <c r="F3">
        <f>VALUE(10.9)</f>
        <v>10.9</v>
      </c>
      <c r="G3">
        <f>VALUE(0.021)</f>
        <v>2.1000000000000001E-2</v>
      </c>
      <c r="H3">
        <f t="shared" ref="H3:H7" si="0">VALUE(7)</f>
        <v>7</v>
      </c>
      <c r="I3" s="1">
        <f>10</f>
        <v>10</v>
      </c>
      <c r="J3">
        <f>1000000</f>
        <v>1000000</v>
      </c>
      <c r="K3">
        <f>1000</f>
        <v>1000</v>
      </c>
      <c r="L3">
        <f>10^1.5</f>
        <v>31.622776601683803</v>
      </c>
      <c r="M3">
        <f>10^3.5</f>
        <v>3162.2776601683804</v>
      </c>
      <c r="N3">
        <f>10^1.3</f>
        <v>19.952623149688804</v>
      </c>
      <c r="O3">
        <f t="shared" ref="O3:O7" si="1">10*0.5</f>
        <v>5</v>
      </c>
    </row>
    <row r="4" spans="1:15" x14ac:dyDescent="0.2">
      <c r="A4" t="s">
        <v>3</v>
      </c>
      <c r="B4" s="2">
        <f>VALUE(0.7)</f>
        <v>0.7</v>
      </c>
      <c r="C4" s="1">
        <f>VALUE(0.00017)</f>
        <v>1.7000000000000001E-4</v>
      </c>
      <c r="D4">
        <f>VALUE(4.9)</f>
        <v>4.9000000000000004</v>
      </c>
      <c r="E4">
        <v>2.2000000000000002</v>
      </c>
      <c r="F4">
        <f>VALUE(2.3)</f>
        <v>2.2999999999999998</v>
      </c>
      <c r="G4">
        <f>VALUE(0.003)</f>
        <v>3.0000000000000001E-3</v>
      </c>
      <c r="H4">
        <f t="shared" si="0"/>
        <v>7</v>
      </c>
      <c r="I4">
        <f>10^2.5</f>
        <v>316.22776601683825</v>
      </c>
      <c r="J4">
        <f>100000</f>
        <v>100000</v>
      </c>
      <c r="K4">
        <f>100000</f>
        <v>100000</v>
      </c>
      <c r="L4">
        <f>1000</f>
        <v>1000</v>
      </c>
      <c r="M4">
        <f>10^5.5</f>
        <v>316227.7660168382</v>
      </c>
      <c r="N4">
        <f>10^3.5</f>
        <v>3162.2776601683804</v>
      </c>
      <c r="O4">
        <f t="shared" si="1"/>
        <v>5</v>
      </c>
    </row>
    <row r="5" spans="1:15" x14ac:dyDescent="0.2">
      <c r="A5" t="s">
        <v>4</v>
      </c>
      <c r="B5" s="2">
        <f>VALUE(4.9)</f>
        <v>4.9000000000000004</v>
      </c>
      <c r="C5">
        <f>VALUE(0.0000053)</f>
        <v>5.3000000000000001E-6</v>
      </c>
      <c r="D5">
        <f>VALUE(4)</f>
        <v>4</v>
      </c>
      <c r="E5">
        <f>VALUE(3.8)</f>
        <v>3.8</v>
      </c>
      <c r="F5">
        <f>VALUE(3.8)</f>
        <v>3.8</v>
      </c>
      <c r="G5">
        <f>VALUE(0.13)</f>
        <v>0.13</v>
      </c>
      <c r="H5">
        <f t="shared" si="0"/>
        <v>7</v>
      </c>
      <c r="I5">
        <f>10^3.5</f>
        <v>3162.2776601683804</v>
      </c>
      <c r="J5">
        <f>10^5.5</f>
        <v>316227.7660168382</v>
      </c>
      <c r="K5">
        <f>10^6.5</f>
        <v>3162277.6601683851</v>
      </c>
      <c r="L5">
        <f>10^5.5</f>
        <v>316227.7660168382</v>
      </c>
      <c r="M5">
        <f>10^3.5</f>
        <v>3162.2776601683804</v>
      </c>
      <c r="N5">
        <f>10000</f>
        <v>10000</v>
      </c>
      <c r="O5">
        <f t="shared" si="1"/>
        <v>5</v>
      </c>
    </row>
    <row r="6" spans="1:15" x14ac:dyDescent="0.2">
      <c r="A6" t="s">
        <v>5</v>
      </c>
      <c r="B6" s="2">
        <f>VALUE(1.7)</f>
        <v>1.7</v>
      </c>
      <c r="C6">
        <f>VALUE(0.0000027)</f>
        <v>2.7E-6</v>
      </c>
      <c r="D6">
        <f>VALUE(6)</f>
        <v>6</v>
      </c>
      <c r="E6">
        <v>13.5</v>
      </c>
      <c r="F6">
        <f>VALUE(13.5)</f>
        <v>13.5</v>
      </c>
      <c r="G6">
        <f>VALUE(0.59)</f>
        <v>0.59</v>
      </c>
      <c r="H6">
        <f t="shared" si="0"/>
        <v>7</v>
      </c>
      <c r="I6">
        <f>10^2.5</f>
        <v>316.22776601683825</v>
      </c>
      <c r="J6">
        <f>1000</f>
        <v>1000</v>
      </c>
      <c r="K6">
        <f>10^6.5</f>
        <v>3162277.6601683851</v>
      </c>
      <c r="L6">
        <f>10^6.5</f>
        <v>3162277.6601683851</v>
      </c>
      <c r="M6">
        <f>100</f>
        <v>100</v>
      </c>
      <c r="N6">
        <f>10^0.8</f>
        <v>6.3095734448019343</v>
      </c>
      <c r="O6">
        <f t="shared" si="1"/>
        <v>5</v>
      </c>
    </row>
    <row r="7" spans="1:15" x14ac:dyDescent="0.2">
      <c r="A7" t="s">
        <v>6</v>
      </c>
      <c r="B7" s="2">
        <f>VALUE(2.4)</f>
        <v>2.4</v>
      </c>
      <c r="C7">
        <f>VALUE(0.0000084)</f>
        <v>8.3999999999999992E-6</v>
      </c>
      <c r="D7">
        <f>VALUE(4.4)</f>
        <v>4.4000000000000004</v>
      </c>
      <c r="E7">
        <f>VALUE(3.7)</f>
        <v>3.7</v>
      </c>
      <c r="F7">
        <f>VALUE(3.8)</f>
        <v>3.8</v>
      </c>
      <c r="G7">
        <f>VALUE(0.071)</f>
        <v>7.0999999999999994E-2</v>
      </c>
      <c r="H7">
        <f t="shared" si="0"/>
        <v>7</v>
      </c>
      <c r="I7">
        <f>10000</f>
        <v>10000</v>
      </c>
      <c r="J7">
        <f>100000</f>
        <v>100000</v>
      </c>
      <c r="K7">
        <f>10^5.5</f>
        <v>316227.7660168382</v>
      </c>
      <c r="L7">
        <f>10^7.5</f>
        <v>31622776.601683889</v>
      </c>
      <c r="M7">
        <f>10^5.5</f>
        <v>316227.7660168382</v>
      </c>
      <c r="N7">
        <f>10^1.3</f>
        <v>19.952623149688804</v>
      </c>
      <c r="O7">
        <f t="shared" si="1"/>
        <v>5</v>
      </c>
    </row>
    <row r="8" spans="1:15" x14ac:dyDescent="0.2">
      <c r="A8" t="s">
        <v>20</v>
      </c>
      <c r="C8">
        <f>VALUE(0.0000493)</f>
        <v>4.9299999999999999E-5</v>
      </c>
      <c r="D8">
        <f>VALUE(4)</f>
        <v>4</v>
      </c>
      <c r="E8">
        <f>VALUE(10)</f>
        <v>10</v>
      </c>
      <c r="F8">
        <f>VALUE(1.09)</f>
        <v>1.0900000000000001</v>
      </c>
      <c r="G8">
        <f>(80900000000/400000000)*0.0001</f>
        <v>2.0225E-2</v>
      </c>
      <c r="H8">
        <f>VALUE(14)</f>
        <v>14</v>
      </c>
    </row>
    <row r="9" spans="1:15" x14ac:dyDescent="0.2">
      <c r="A9" t="s">
        <v>21</v>
      </c>
      <c r="C9">
        <f>VALUE(0.0000493)</f>
        <v>4.9299999999999999E-5</v>
      </c>
      <c r="D9">
        <f>VALUE(4)</f>
        <v>4</v>
      </c>
      <c r="E9">
        <f>VALUE(10)</f>
        <v>10</v>
      </c>
      <c r="F9">
        <f>VALUE(0.84)</f>
        <v>0.84</v>
      </c>
      <c r="G9">
        <f>(80900000000/400000000)*0.0001</f>
        <v>2.0225E-2</v>
      </c>
      <c r="H9">
        <f>VALUE(14)</f>
        <v>14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2022-03-25T18:35:25Z</dcterms:created>
  <dcterms:modified xsi:type="dcterms:W3CDTF">2022-04-01T06:07:48Z</dcterms:modified>
</cp:coreProperties>
</file>