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6.xml"/>
  <Override ContentType="application/vnd.openxmlformats-officedocument.spreadsheetml.pivotCacheDefinition+xml" PartName="/xl/pivotCache/pivotCacheDefinition5.xml"/>
  <Override ContentType="application/vnd.openxmlformats-officedocument.spreadsheetml.pivotCacheDefinition+xml" PartName="/xl/pivotCache/pivotCacheDefinition7.xml"/>
  <Override ContentType="application/vnd.openxmlformats-officedocument.spreadsheetml.pivotCacheDefinition+xml" PartName="/xl/pivotCache/pivotCacheDefinition8.xml"/>
  <Override ContentType="application/vnd.openxmlformats-officedocument.spreadsheetml.pivotCacheDefinition+xml" PartName="/xl/pivotCache/pivotCacheDefinition9.xml"/>
  <Override ContentType="application/vnd.openxmlformats-officedocument.spreadsheetml.pivotCacheDefinition+xml" PartName="/xl/pivotCache/pivotCacheDefinition10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pivotTable+xml" PartName="/xl/pivotTables/pivotTable25.xml"/>
  <Override ContentType="application/vnd.openxmlformats-officedocument.spreadsheetml.pivotTable+xml" PartName="/xl/pivotTables/pivotTable20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24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26.xml"/>
  <Override ContentType="application/vnd.openxmlformats-officedocument.spreadsheetml.pivotTable+xml" PartName="/xl/pivotTables/pivotTable18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4.xml"/>
  <Override ContentType="application/vnd.openxmlformats-officedocument.spreadsheetml.pivotTable+xml" PartName="/xl/pivotTables/pivotTable23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19.xml"/>
  <Override ContentType="application/vnd.openxmlformats-officedocument.spreadsheetml.pivotTable+xml" PartName="/xl/pivotTables/pivotTable22.xml"/>
  <Override ContentType="application/vnd.openxmlformats-officedocument.spreadsheetml.pivotTable+xml" PartName="/xl/pivotTables/pivotTable15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16.xml"/>
  <Override ContentType="application/vnd.openxmlformats-officedocument.spreadsheetml.pivotTable+xml" PartName="/xl/pivotTables/pivotTable21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4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15.xml"/>
  <Override ContentType="application/vnd.openxmlformats-officedocument.drawingml.chart+xml" PartName="/xl/charts/chart17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แสดงผล" sheetId="1" r:id="rId4"/>
    <sheet state="visible" name="raw data" sheetId="2" r:id="rId5"/>
    <sheet state="visible" name="evaluation" sheetId="3" r:id="rId6"/>
    <sheet state="visible" name=" data1" sheetId="4" r:id="rId7"/>
    <sheet state="hidden" name="ข้อมูลที่หักคะแนนเป็นช่วง" sheetId="5" r:id="rId8"/>
    <sheet state="visible" name="Calculate point per100m" sheetId="6" r:id="rId9"/>
    <sheet state="visible" name="แสดงผล17.2" sheetId="7" r:id="rId10"/>
    <sheet state="visible" name="แสดงผล13.1" sheetId="8" r:id="rId11"/>
    <sheet state="visible" name="แสดงผล13.2" sheetId="9" r:id="rId12"/>
    <sheet state="visible" name="แสดงผล13.5" sheetId="10" r:id="rId13"/>
    <sheet state="visible" name="แสดงผล11.1" sheetId="11" r:id="rId14"/>
    <sheet state="visible" name="แสดงผล13.8" sheetId="12" r:id="rId15"/>
    <sheet state="visible" name=" แสดงผล13.9" sheetId="13" r:id="rId16"/>
    <sheet state="visible" name="แสดงผล14a.3" sheetId="14" r:id="rId17"/>
    <sheet state="visible" name="แสดงผล14a.4" sheetId="15" r:id="rId18"/>
    <sheet state="visible" name="แสดงผล14a.7" sheetId="16" r:id="rId19"/>
    <sheet state="visible" name="แสดงผล15.1" sheetId="17" r:id="rId20"/>
    <sheet state="visible" name="แสดงผล15.2" sheetId="18" r:id="rId21"/>
    <sheet state="visible" name="แสดงผล15.3" sheetId="19" r:id="rId22"/>
    <sheet state="visible" name="แสดงผล15.5" sheetId="20" r:id="rId23"/>
    <sheet state="visible" name="แสดงผล15.6" sheetId="21" r:id="rId24"/>
    <sheet state="visible" name="แสดงผล16.2" sheetId="22" r:id="rId25"/>
    <sheet state="visible" name=" แสดงผล16.4" sheetId="23" r:id="rId26"/>
    <sheet state="visible" name="แสดงผล17.1" sheetId="24" r:id="rId27"/>
    <sheet state="visible" name=" แสดงผล18.1" sheetId="25" r:id="rId28"/>
    <sheet state="visible" name="แสดงผล20.1" sheetId="26" r:id="rId29"/>
    <sheet state="visible" name="แสดงผล11.5" sheetId="27" r:id="rId30"/>
    <sheet state="visible" name="แสดงผล12.3" sheetId="28" r:id="rId31"/>
    <sheet state="visible" name="ชีต12" sheetId="29" r:id="rId32"/>
    <sheet state="visible" name="แสดงผล12.4" sheetId="30" r:id="rId33"/>
    <sheet state="visible" name="แสดงผล16.1" sheetId="31" r:id="rId34"/>
    <sheet state="visible" name="แสดงผล16.3" sheetId="32" r:id="rId35"/>
    <sheet state="visible" name="แสดงผลภาพรวมคะแนน" sheetId="33" r:id="rId36"/>
    <sheet state="visible" name="แสดงผลภาพรวม" sheetId="34" r:id="rId37"/>
    <sheet state="hidden" name="summary" sheetId="35" r:id="rId38"/>
    <sheet state="hidden" name="12.3" sheetId="36" r:id="rId39"/>
    <sheet state="hidden" name="13.5" sheetId="37" r:id="rId40"/>
    <sheet state="hidden" name="11.1" sheetId="38" r:id="rId41"/>
    <sheet state="hidden" name="11.5" sheetId="39" r:id="rId42"/>
    <sheet state="hidden" name="12.4" sheetId="40" r:id="rId43"/>
    <sheet state="hidden" name="13.1" sheetId="41" r:id="rId44"/>
    <sheet state="hidden" name="13.2" sheetId="42" r:id="rId45"/>
    <sheet state="hidden" name="13.8" sheetId="43" r:id="rId46"/>
    <sheet state="hidden" name="13.9" sheetId="44" r:id="rId47"/>
    <sheet state="hidden" name="14a.3" sheetId="45" r:id="rId48"/>
    <sheet state="hidden" name="14a.4" sheetId="46" r:id="rId49"/>
    <sheet state="hidden" name="14a.7" sheetId="47" r:id="rId50"/>
    <sheet state="hidden" name="15.1" sheetId="48" r:id="rId51"/>
    <sheet state="hidden" name="15.2" sheetId="49" r:id="rId52"/>
    <sheet state="hidden" name="15.3" sheetId="50" r:id="rId53"/>
    <sheet state="hidden" name="15.5" sheetId="51" r:id="rId54"/>
    <sheet state="hidden" name="15.6" sheetId="52" r:id="rId55"/>
    <sheet state="hidden" name="16.1" sheetId="53" r:id="rId56"/>
    <sheet state="hidden" name="16.2" sheetId="54" r:id="rId57"/>
    <sheet state="hidden" name="16.3" sheetId="55" r:id="rId58"/>
    <sheet state="hidden" name="16.4" sheetId="56" r:id="rId59"/>
    <sheet state="hidden" name="17.1" sheetId="57" r:id="rId60"/>
    <sheet state="hidden" name="17.2" sheetId="58" r:id="rId61"/>
    <sheet state="hidden" name="18.1" sheetId="59" r:id="rId62"/>
    <sheet state="hidden" name="20.1" sheetId="60" r:id="rId63"/>
  </sheets>
  <definedNames>
    <definedName name="data_mehod_Per100m">' data1'!$L$2:$T$49</definedName>
    <definedName localSheetId="2" name="query1">#REF!</definedName>
    <definedName name="P11.5">'Calculate point per100m'!$M$1:$W$14</definedName>
    <definedName name="P16.1">'Calculate point per100m'!$AW$1:$BG$10</definedName>
    <definedName name="query1">' data1'!$A$2:$I$162</definedName>
    <definedName name="P16.3">'Calculate point per100m'!$BI$1:$BS$7</definedName>
    <definedName name="QUERY_MET_P100M">' data1'!$L$2:$T$49</definedName>
    <definedName name="P12.3">'Calculate point per100m'!$Y$1:$AI$6</definedName>
    <definedName name="P11.1">'Calculate point per100m'!$A$1:$K$9</definedName>
    <definedName localSheetId="2" name="QUERY_MET_P100M">#REF!</definedName>
    <definedName name="RAWDATA">'raw data'!$A$1:$U$195</definedName>
    <definedName name="Evaluation">evaluation!$A$2:$D$27</definedName>
    <definedName name="P12.4">'Calculate point per100m'!$AK$1:$AU$7</definedName>
    <definedName hidden="1" localSheetId="32" name="_xlnm._FilterDatabase">'แสดงผลภาพรวมคะแนน'!$A$1:$B$26</definedName>
  </definedNames>
  <calcPr/>
  <pivotCaches>
    <pivotCache cacheId="0" r:id="rId64"/>
    <pivotCache cacheId="1" r:id="rId65"/>
    <pivotCache cacheId="2" r:id="rId66"/>
    <pivotCache cacheId="3" r:id="rId67"/>
    <pivotCache cacheId="4" r:id="rId68"/>
    <pivotCache cacheId="5" r:id="rId69"/>
    <pivotCache cacheId="6" r:id="rId70"/>
    <pivotCache cacheId="7" r:id="rId71"/>
    <pivotCache cacheId="8" r:id="rId72"/>
    <pivotCache cacheId="9" r:id="rId73"/>
  </pivotCaches>
</workbook>
</file>

<file path=xl/sharedStrings.xml><?xml version="1.0" encoding="utf-8"?>
<sst xmlns="http://schemas.openxmlformats.org/spreadsheetml/2006/main" count="2455" uniqueCount="363">
  <si>
    <t>KPI</t>
  </si>
  <si>
    <t>KPI Name</t>
  </si>
  <si>
    <t>Link</t>
  </si>
  <si>
    <t>Potholes</t>
  </si>
  <si>
    <t>Pavement surface ponding</t>
  </si>
  <si>
    <t>KPI data 1 - Google Sheets</t>
  </si>
  <si>
    <t>สภาพทั่วไปของเส้นจราจร</t>
  </si>
  <si>
    <t xml:space="preserve">เครื่องหมายจราจรบนถนนที่ไม่ใช้
</t>
  </si>
  <si>
    <t>Guardrail</t>
  </si>
  <si>
    <t>Safety Concrete Barrier</t>
  </si>
  <si>
    <t>Safety Fence รั้วเซฟตี้</t>
  </si>
  <si>
    <t xml:space="preserve">Emergency U-Turn equipment อุปกรณ์ฉุกเฉินสำหรับกลับรถ
</t>
  </si>
  <si>
    <t xml:space="preserve">Over Height Control Structure โครงสร้างควบคุมความสูงยานพาหนะ
</t>
  </si>
  <si>
    <t>14a.3</t>
  </si>
  <si>
    <t xml:space="preserve">Guide Sign (post mounted)
</t>
  </si>
  <si>
    <t>14a.4</t>
  </si>
  <si>
    <t xml:space="preserve">Guide Sign (overhead mounted)
</t>
  </si>
  <si>
    <t>14a.7</t>
  </si>
  <si>
    <t xml:space="preserve">Traffic Sign (Overhead mounted)
</t>
  </si>
  <si>
    <t xml:space="preserve">Hight mast Lighting
</t>
  </si>
  <si>
    <t xml:space="preserve">Single or Double Arm Lighting
</t>
  </si>
  <si>
    <t xml:space="preserve">Sign lighting
</t>
  </si>
  <si>
    <t xml:space="preserve">Hight Mast Lighting Pole
</t>
  </si>
  <si>
    <t xml:space="preserve">Sign or Double Arm Light Pole
</t>
  </si>
  <si>
    <t xml:space="preserve">Longitudinal Drainage
</t>
  </si>
  <si>
    <t xml:space="preserve">Cross Drainage
</t>
  </si>
  <si>
    <t xml:space="preserve">Bridge Drainage
</t>
  </si>
  <si>
    <t xml:space="preserve">Drainage Structure
</t>
  </si>
  <si>
    <t xml:space="preserve">vegetation controlกรณี 1
</t>
  </si>
  <si>
    <t xml:space="preserve">vegetation controlกรณี 2
</t>
  </si>
  <si>
    <t xml:space="preserve">ทางลอด
</t>
  </si>
  <si>
    <t xml:space="preserve">เศษซากและขยะ (รวมถึงเศษดินที่ร่วงหล่นจากการขนส่ง)
</t>
  </si>
  <si>
    <t>แสดงผลรวมจำนวนที่ไม่ผ่าน</t>
  </si>
  <si>
    <t>https://docs.google.com/spreadsheets/d/13hXVil_T_zL69wtDrK6fkuJDBZRblrzYdd3z0GHFgX0/edit?gid=752709626#gid=752709626</t>
  </si>
  <si>
    <t>แสดงผลรวมคะแนน</t>
  </si>
  <si>
    <t>ลำดับ</t>
  </si>
  <si>
    <t>รหัส</t>
  </si>
  <si>
    <t>CASE</t>
  </si>
  <si>
    <t>รายการ - ลักษณะ</t>
  </si>
  <si>
    <t>วันที่ตรวจสอบ</t>
  </si>
  <si>
    <t>กม.</t>
  </si>
  <si>
    <t>ชวง กม</t>
  </si>
  <si>
    <t>LT/RT</t>
  </si>
  <si>
    <t>ช่องการจราจร</t>
  </si>
  <si>
    <t>ปริมาณ</t>
  </si>
  <si>
    <t>หน่วย</t>
  </si>
  <si>
    <t>คะแนน</t>
  </si>
  <si>
    <t>ระยะเวลาแก้ไข</t>
  </si>
  <si>
    <t>รวมคะแนน</t>
  </si>
  <si>
    <t>แก้ไขชั่วคราว</t>
  </si>
  <si>
    <t>แก้ไขถาวร</t>
  </si>
  <si>
    <t>การแก้ไข</t>
  </si>
  <si>
    <t>การประเมิน</t>
  </si>
  <si>
    <t>11</t>
  </si>
  <si>
    <t xml:space="preserve"> ความเสียดทานของผิวทาง AC (AC Pavement Damage)</t>
  </si>
  <si>
    <t>วันที่</t>
  </si>
  <si>
    <t>ผู้แก้ไข</t>
  </si>
  <si>
    <t>11.1</t>
  </si>
  <si>
    <t>PT</t>
  </si>
  <si>
    <t>หลุมบ่อ</t>
  </si>
  <si>
    <t>1+050</t>
  </si>
  <si>
    <t>LT</t>
  </si>
  <si>
    <t>L1</t>
  </si>
  <si>
    <t>cm</t>
  </si>
  <si>
    <t>1+075</t>
  </si>
  <si>
    <t>1+150</t>
  </si>
  <si>
    <t>L2</t>
  </si>
  <si>
    <t>1+250</t>
  </si>
  <si>
    <t>1+550</t>
  </si>
  <si>
    <t>1+600</t>
  </si>
  <si>
    <t>L3</t>
  </si>
  <si>
    <t>2+050</t>
  </si>
  <si>
    <t>2+100</t>
  </si>
  <si>
    <t>11.5</t>
  </si>
  <si>
    <t>Pavement Surface Ponding</t>
  </si>
  <si>
    <t>PSP</t>
  </si>
  <si>
    <t>หลุมนำ้</t>
  </si>
  <si>
    <t>RT</t>
  </si>
  <si>
    <t>จุด</t>
  </si>
  <si>
    <t>10+250</t>
  </si>
  <si>
    <t>10+300</t>
  </si>
  <si>
    <t>11+250</t>
  </si>
  <si>
    <t>11+800</t>
  </si>
  <si>
    <t>15+300</t>
  </si>
  <si>
    <t>12</t>
  </si>
  <si>
    <t>12.3</t>
  </si>
  <si>
    <t>จุุด</t>
  </si>
  <si>
    <t>2+150</t>
  </si>
  <si>
    <t>2+250</t>
  </si>
  <si>
    <t>3+550</t>
  </si>
  <si>
    <t>12.4</t>
  </si>
  <si>
    <t xml:space="preserve">เครื่องหมายจราจรบนถนนที่ไม่ใช้
</t>
  </si>
  <si>
    <t>13</t>
  </si>
  <si>
    <t xml:space="preserve">Road Furniture
</t>
  </si>
  <si>
    <t>13.1</t>
  </si>
  <si>
    <t xml:space="preserve">Guardrail
</t>
  </si>
  <si>
    <t>m.</t>
  </si>
  <si>
    <t>2+075</t>
  </si>
  <si>
    <t>3+150</t>
  </si>
  <si>
    <r>
      <rPr>
        <rFont val="Google Sans Mono"/>
        <color theme="1"/>
        <sz val="9.0"/>
      </rPr>
      <t>4+</t>
    </r>
    <r>
      <rPr>
        <rFont val="Google Sans Mono"/>
        <color rgb="FF1155CC"/>
        <sz val="9.0"/>
      </rPr>
      <t>250</t>
    </r>
  </si>
  <si>
    <t>13.2</t>
  </si>
  <si>
    <t xml:space="preserve">Safety Concrete Barrier
</t>
  </si>
  <si>
    <t>13.5</t>
  </si>
  <si>
    <t>13.8</t>
  </si>
  <si>
    <t xml:space="preserve">Emergency U-Turn equipment อุปกรณ์ฉุกเฉินสำหรับกลับรถ
</t>
  </si>
  <si>
    <t>3+075</t>
  </si>
  <si>
    <t>8+150</t>
  </si>
  <si>
    <t>15+250</t>
  </si>
  <si>
    <t>13.9</t>
  </si>
  <si>
    <t>Over Height Control Structure โครงสร้างควบคุมความสูงยานพาหนะ</t>
  </si>
  <si>
    <t>20+000</t>
  </si>
  <si>
    <t>21+000</t>
  </si>
  <si>
    <t>24+000</t>
  </si>
  <si>
    <t>28+000</t>
  </si>
  <si>
    <t>14a</t>
  </si>
  <si>
    <t xml:space="preserve">Traffic Sign (Sign Panel)
</t>
  </si>
  <si>
    <t xml:space="preserve">Guide Sign (post mounted)
</t>
  </si>
  <si>
    <t>4+076</t>
  </si>
  <si>
    <t xml:space="preserve">Guide Sign (overhead mounted)
</t>
  </si>
  <si>
    <t>5+250</t>
  </si>
  <si>
    <r>
      <rPr>
        <rFont val="Google Sans Mono"/>
        <color theme="1"/>
        <sz val="9.0"/>
      </rPr>
      <t>6+</t>
    </r>
    <r>
      <rPr>
        <rFont val="Google Sans Mono"/>
        <color rgb="FF1155CC"/>
        <sz val="9.0"/>
      </rPr>
      <t>050</t>
    </r>
  </si>
  <si>
    <t>Traffic Sign (Overhead mounted)</t>
  </si>
  <si>
    <t>20+075</t>
  </si>
  <si>
    <t>30+150</t>
  </si>
  <si>
    <t>8+250</t>
  </si>
  <si>
    <t>15</t>
  </si>
  <si>
    <t>road guide sight</t>
  </si>
  <si>
    <t>15.1</t>
  </si>
  <si>
    <t xml:space="preserve">Hight mast Lighting
</t>
  </si>
  <si>
    <t>เสา</t>
  </si>
  <si>
    <t>29+075</t>
  </si>
  <si>
    <t>40+1500</t>
  </si>
  <si>
    <t>15.2</t>
  </si>
  <si>
    <t>1+375</t>
  </si>
  <si>
    <t>1+400</t>
  </si>
  <si>
    <t>1+450</t>
  </si>
  <si>
    <t>2+500</t>
  </si>
  <si>
    <t>2+600</t>
  </si>
  <si>
    <t>15.3</t>
  </si>
  <si>
    <t xml:space="preserve">Sign lighting
</t>
  </si>
  <si>
    <t>2+300</t>
  </si>
  <si>
    <t>2+350</t>
  </si>
  <si>
    <t>2+400</t>
  </si>
  <si>
    <t>4+450</t>
  </si>
  <si>
    <t>3+350</t>
  </si>
  <si>
    <t>5+550</t>
  </si>
  <si>
    <t>15.5</t>
  </si>
  <si>
    <t>15.6</t>
  </si>
  <si>
    <t>1+490</t>
  </si>
  <si>
    <t>16</t>
  </si>
  <si>
    <t>Road Drainage</t>
  </si>
  <si>
    <t>16.1</t>
  </si>
  <si>
    <t xml:space="preserve">Longitudinal Drainage
</t>
  </si>
  <si>
    <t>แห่ง</t>
  </si>
  <si>
    <t>16.2</t>
  </si>
  <si>
    <t xml:space="preserve">Cross Drainage
</t>
  </si>
  <si>
    <t>3+000</t>
  </si>
  <si>
    <t>3+200</t>
  </si>
  <si>
    <t>3+250</t>
  </si>
  <si>
    <t>3+260</t>
  </si>
  <si>
    <t>16.3</t>
  </si>
  <si>
    <t xml:space="preserve">Bridge Drainage
</t>
  </si>
  <si>
    <t>5+800</t>
  </si>
  <si>
    <t>8+400</t>
  </si>
  <si>
    <t>16.4</t>
  </si>
  <si>
    <t xml:space="preserve">Drainage Structure
</t>
  </si>
  <si>
    <t>17</t>
  </si>
  <si>
    <t>Vegetation Control</t>
  </si>
  <si>
    <t>17.1</t>
  </si>
  <si>
    <t>case1</t>
  </si>
  <si>
    <t>1+076</t>
  </si>
  <si>
    <r>
      <rPr>
        <rFont val="Google Sans Mono"/>
        <color theme="1"/>
        <sz val="9.0"/>
      </rPr>
      <t>1+</t>
    </r>
    <r>
      <rPr>
        <rFont val="Google Sans Mono"/>
        <color rgb="FF1155CC"/>
        <sz val="9.0"/>
      </rPr>
      <t>050</t>
    </r>
  </si>
  <si>
    <t>1+100</t>
  </si>
  <si>
    <t>17.2</t>
  </si>
  <si>
    <t>case2</t>
  </si>
  <si>
    <t>18</t>
  </si>
  <si>
    <t>Underpass</t>
  </si>
  <si>
    <t>18.1</t>
  </si>
  <si>
    <t>ทางลอด</t>
  </si>
  <si>
    <t>10+400</t>
  </si>
  <si>
    <t>12+000</t>
  </si>
  <si>
    <t>18+200</t>
  </si>
  <si>
    <t>20+550</t>
  </si>
  <si>
    <t>27+800</t>
  </si>
  <si>
    <t>20</t>
  </si>
  <si>
    <t>Other indicator</t>
  </si>
  <si>
    <t>20.1</t>
  </si>
  <si>
    <t xml:space="preserve">เศษซากและขยะ (รวมถึงเศษดินที่ร่วงหล่นจากการขนส่ง)
</t>
  </si>
  <si>
    <t>8+560</t>
  </si>
  <si>
    <t>8+600</t>
  </si>
  <si>
    <t>9+600</t>
  </si>
  <si>
    <t>10+150</t>
  </si>
  <si>
    <t>11+000</t>
  </si>
  <si>
    <t>Evaluation</t>
  </si>
  <si>
    <t>Criteria_Eval</t>
  </si>
  <si>
    <t>เกณฑ์</t>
  </si>
  <si>
    <t>Deduct points</t>
  </si>
  <si>
    <t>20 per 100 เมตร</t>
  </si>
  <si>
    <t>per 100m</t>
  </si>
  <si>
    <t>3 per 100m.</t>
  </si>
  <si>
    <t>-5/ ม.</t>
  </si>
  <si>
    <t>multiple volume</t>
  </si>
  <si>
    <t>-20/ จุด</t>
  </si>
  <si>
    <t>point</t>
  </si>
  <si>
    <t>-25 / จุด</t>
  </si>
  <si>
    <t>-5/จุด</t>
  </si>
  <si>
    <t>-10/จุด</t>
  </si>
  <si>
    <t>-1 / เสา</t>
  </si>
  <si>
    <t>-1 / จุด</t>
  </si>
  <si>
    <t>-100 / เสา</t>
  </si>
  <si>
    <t>-5 / เสา</t>
  </si>
  <si>
    <t>-50/100 ม.</t>
  </si>
  <si>
    <t>-50/แห่ง</t>
  </si>
  <si>
    <t>-20/จุด</t>
  </si>
  <si>
    <t>-10/กม.</t>
  </si>
  <si>
    <t>per km</t>
  </si>
  <si>
    <t>-20/แห่ง</t>
  </si>
  <si>
    <t>10/จุด</t>
  </si>
  <si>
    <t xml:space="preserve"> </t>
  </si>
  <si>
    <t>Per km</t>
  </si>
  <si>
    <t xml:space="preserve">100m_Range </t>
  </si>
  <si>
    <t>Method deduct</t>
  </si>
  <si>
    <t>1KM_range</t>
  </si>
  <si>
    <t>Score</t>
  </si>
  <si>
    <t>1km range</t>
  </si>
  <si>
    <t>sort 1km</t>
  </si>
  <si>
    <t>Is_same_range</t>
  </si>
  <si>
    <t>1+000 - 2+000</t>
  </si>
  <si>
    <t>3+000 - 4+000</t>
  </si>
  <si>
    <t>8+000 - 9+000</t>
  </si>
  <si>
    <t>15+000 - 16+000</t>
  </si>
  <si>
    <t>5+000 - 6+000</t>
  </si>
  <si>
    <t>2+000 - 3+000</t>
  </si>
  <si>
    <t>20+000 - 21+000</t>
  </si>
  <si>
    <t>21+000 - 22+000</t>
  </si>
  <si>
    <t>24+000 - 25+000</t>
  </si>
  <si>
    <t>28+000 - 29+000</t>
  </si>
  <si>
    <t>10+000 - 11+000</t>
  </si>
  <si>
    <t>4+000 - 5+000</t>
  </si>
  <si>
    <t>11+000 - 12+000</t>
  </si>
  <si>
    <t>6+000 - 7+000</t>
  </si>
  <si>
    <t>30+000 - 31+000</t>
  </si>
  <si>
    <t>29+000 - 30+000</t>
  </si>
  <si>
    <t>40+000 - 41+000</t>
  </si>
  <si>
    <t>12+000 - 13+000</t>
  </si>
  <si>
    <t>18+000 - 19+000</t>
  </si>
  <si>
    <t>27+000 - 28+000</t>
  </si>
  <si>
    <t>9+000 - 10+000</t>
  </si>
  <si>
    <t>1+570</t>
  </si>
  <si>
    <t xml:space="preserve"> เครื่องหมายบนผิวจราจร (Pavement Markings)</t>
  </si>
  <si>
    <t>Is_found_same</t>
  </si>
  <si>
    <t>คำนวนคะแนนยังผิดอยู่</t>
  </si>
  <si>
    <t xml:space="preserve">SUM ของ ปริมาณ   </t>
  </si>
  <si>
    <t>SUM ของ Score</t>
  </si>
  <si>
    <t>แผนที่แสดงตำแหน่ง</t>
  </si>
  <si>
    <t>ผลรวม</t>
  </si>
  <si>
    <t xml:space="preserve">SUM ของ ปริมาณ ความเสียหาย (m) </t>
  </si>
  <si>
    <t>1+000 - 1+100</t>
  </si>
  <si>
    <t>เพื่มแผนที่แสดงตำแหน่ง</t>
  </si>
  <si>
    <t>2+000 - 2+100</t>
  </si>
  <si>
    <t>3+100 - 3+200</t>
  </si>
  <si>
    <t>4+200 - 4+300</t>
  </si>
  <si>
    <t>1+100 - 1+200</t>
  </si>
  <si>
    <t>1+200 - 1+300</t>
  </si>
  <si>
    <t xml:space="preserve">LT/RT   </t>
  </si>
  <si>
    <t xml:space="preserve"> ปริมาณ potholes</t>
  </si>
  <si>
    <t>จำนวนpotholes</t>
  </si>
  <si>
    <t>1+500 - 1+600</t>
  </si>
  <si>
    <t>1+600 - 1+700</t>
  </si>
  <si>
    <t>2+100 - 2+200</t>
  </si>
  <si>
    <t>กม.  ที่พบอุปกรณ์ไม่ผ่านเกณฑ์</t>
  </si>
  <si>
    <t>กม.  ที่พบไม่ผ่านเกณฑ์</t>
  </si>
  <si>
    <t>จำนวนที่พบไม่ผ่าน</t>
  </si>
  <si>
    <t xml:space="preserve">กม.   </t>
  </si>
  <si>
    <t xml:space="preserve">จำนวนที่พบว่าไม่ผ่าน </t>
  </si>
  <si>
    <t>แสดงแผนที่ตำแหน่งกมที่พบว่าเสีย</t>
  </si>
  <si>
    <t>6+050</t>
  </si>
  <si>
    <t>กราฟอาจไม่ต้อง</t>
  </si>
  <si>
    <t xml:space="preserve">ตำแหน่ง กม. ที่พบไม่ผ่าน   </t>
  </si>
  <si>
    <t>แสดงเป็นตำแหน่งแผนที่ที่พบ</t>
  </si>
  <si>
    <t>กม.   ที่พบไม่ผ่าน</t>
  </si>
  <si>
    <t>จำนวนที่พบว่าไม่ผ่าน</t>
  </si>
  <si>
    <t>แสดงเป็นตำแหน่งจุดที่พบ ในแผนที่</t>
  </si>
  <si>
    <t xml:space="preserve">กราฟอาจไม่ต้องข้อมูลน่าจะมีน้อย </t>
  </si>
  <si>
    <t>แสดงตำแหน่งแผนที่ จุดที่พัง</t>
  </si>
  <si>
    <t>อาจทำ dynamic graph เพิ่มrange km ให้เลือกได้เพื่อวิเคราห์ว่าช่วงไหนที่มีตัวไม่ผ่านเยอะจะได้ลงพื้นที่ซ่อมก่อน</t>
  </si>
  <si>
    <t xml:space="preserve">แสดงตำแหน่งแผนที่ จุดที่พัง </t>
  </si>
  <si>
    <t>เพราะข้อมูลการเสียน่าจะมีน้อย กราฟไม่จำเป็น</t>
  </si>
  <si>
    <t>เพราะข้อมูลการเสียน่าจะมีน้อย กราฟไม่จำเป็น ถ้าจะมีกราฟคงเป็นเปรียบเทียบกับถนนสายต่างๆไปเลย</t>
  </si>
  <si>
    <t>1+400 - 1+500</t>
  </si>
  <si>
    <t>3+200 - 3+300</t>
  </si>
  <si>
    <t>5+500 - 5+600</t>
  </si>
  <si>
    <t>กม.  ที่พบ</t>
  </si>
  <si>
    <t>โชว์เป็นช่วงเพราะตำแหน่งอาจไม่แน่นอน</t>
  </si>
  <si>
    <t>ปริมาณPavement Surface Ponding(จุด)</t>
  </si>
  <si>
    <t>10+200 - 10+300</t>
  </si>
  <si>
    <t>10+300 - 10+400</t>
  </si>
  <si>
    <t>11+200 - 11+300</t>
  </si>
  <si>
    <t>11+800 - 11+900</t>
  </si>
  <si>
    <t>15+300 - 15+400</t>
  </si>
  <si>
    <t>จำนวนเครื่องหมายจราจรที่ไม่เรียบร้อย</t>
  </si>
  <si>
    <t>2+200 - 2+300</t>
  </si>
  <si>
    <t>3+500 - 3+600</t>
  </si>
  <si>
    <t>จำนวนเครื่องหมายบนถนนที่ไม่ใช้</t>
  </si>
  <si>
    <t xml:space="preserve">ปริมาณ   </t>
  </si>
  <si>
    <t>คะแนนประเมิน</t>
  </si>
  <si>
    <t>จำนวนตำหนิที่พบ</t>
  </si>
  <si>
    <t>sort</t>
  </si>
  <si>
    <t>Point</t>
  </si>
  <si>
    <t>KPI12.3 สภาพทั่วไปของเส้นจราจร</t>
  </si>
  <si>
    <t>Km Band</t>
  </si>
  <si>
    <t>Km สำรวจ</t>
  </si>
  <si>
    <t>Km ที่เจอตำหนิ</t>
  </si>
  <si>
    <t>Date</t>
  </si>
  <si>
    <t>Highway</t>
  </si>
  <si>
    <t>Conrol_Point</t>
  </si>
  <si>
    <t>LT_RT</t>
  </si>
  <si>
    <t>Km</t>
  </si>
  <si>
    <t>More_details</t>
  </si>
  <si>
    <t>Eval_Results</t>
  </si>
  <si>
    <t>Total Point</t>
  </si>
  <si>
    <t>0+000 - 0+100</t>
  </si>
  <si>
    <t>0+000 &lt;km &lt;0+100</t>
  </si>
  <si>
    <t>M7</t>
  </si>
  <si>
    <t>1+000</t>
  </si>
  <si>
    <t>เกณฑ์KPI 13.5  Safety Fence รั้วเซฟตี้</t>
  </si>
  <si>
    <t>Volume(m)</t>
  </si>
  <si>
    <t>KPI11.1 Potholes</t>
  </si>
  <si>
    <t>Diameter(cm)</t>
  </si>
  <si>
    <t>หมายเหตุ L2 L3 วิเคราะห์ทุกๆ100เมตร</t>
  </si>
  <si>
    <t xml:space="preserve">M7 </t>
  </si>
  <si>
    <t>101</t>
  </si>
  <si>
    <t>M9</t>
  </si>
  <si>
    <t>102</t>
  </si>
  <si>
    <t>1+200</t>
  </si>
  <si>
    <t>1+130</t>
  </si>
  <si>
    <t>M6</t>
  </si>
  <si>
    <t>M81</t>
  </si>
  <si>
    <t>KPI11.5 Pavement Surface Ponding</t>
  </si>
  <si>
    <t>KPI12.4เครื่องหมายบนผิวจราจร</t>
  </si>
  <si>
    <t>หมายเหตุ</t>
  </si>
  <si>
    <t xml:space="preserve">เกณฑ์KPI 13.1 Guardrail
</t>
  </si>
  <si>
    <t>หมายเหตุ ปริมาณ เป็นจุด/เป็นเมตร แยกหน่วย</t>
  </si>
  <si>
    <t>เกณฑ์KPI 13.8  Emergency U-Turn equipment อุปกรณ์ฉุกเฉินสำหรับกลับรถ</t>
  </si>
  <si>
    <t>Total_Point</t>
  </si>
  <si>
    <t>เกณฑ์KPI 13.9 Over Height Control Structure โครงสร้างควบคุมความสูงยานพาหนะ</t>
  </si>
  <si>
    <t>เกณฑ์KPI 14a.3 Guide Sign (post mounted)</t>
  </si>
  <si>
    <t xml:space="preserve">เกณฑ์KPI 14a.4 Guide Sign (overhead mounted)
</t>
  </si>
  <si>
    <t xml:space="preserve">เกณฑ์KPI 14a.7 Traffic Sign (Overhead mounted)
</t>
  </si>
  <si>
    <t xml:space="preserve">เกณฑ์KPI 15.1 Hight mast Lighting
</t>
  </si>
  <si>
    <r>
      <rPr>
        <rFont val="Arial"/>
        <b/>
        <color theme="1"/>
      </rPr>
      <t xml:space="preserve">หมายเหตุ  </t>
    </r>
    <r>
      <rPr>
        <rFont val="Arial"/>
        <b val="0"/>
        <color theme="1"/>
      </rPr>
      <t>รายเหตุการณ์คนแจ้งเข้ามา</t>
    </r>
  </si>
  <si>
    <t xml:space="preserve">เกณฑ์KPI 15.2 Single or Double Arm Lighting
</t>
  </si>
  <si>
    <t xml:space="preserve">เกณฑ์KPI 15.3 Sign lighting
</t>
  </si>
  <si>
    <t xml:space="preserve">เกณฑ์KPI 15.5 Hight Mast Lighting Pole
</t>
  </si>
  <si>
    <t xml:space="preserve">เกณฑ์KPI 15.6 Sign or Double Arm Light Pole
</t>
  </si>
  <si>
    <t xml:space="preserve">เกณฑ์KPI 16.1 Longitudinal Drainage
</t>
  </si>
  <si>
    <t xml:space="preserve">เกณฑ์KPI 16.2 Cross Drainage
</t>
  </si>
  <si>
    <t xml:space="preserve">
เกณฑ์KPI 16.3 Bridge Drainage
</t>
  </si>
  <si>
    <t xml:space="preserve">เกณฑ์KPI 16.4 Drainage Structure
</t>
  </si>
  <si>
    <t xml:space="preserve">เกณฑ์KPI 17.1 กรณี1 : ไม่มีพืชหรือต้นไม้บดบังการมองเห็นป้ายหรือบดบังสายตา
</t>
  </si>
  <si>
    <t xml:space="preserve">เกณฑ์KPI 17.2 ความสูงของหญ้าและวัชพืชข้างทาง
</t>
  </si>
  <si>
    <t xml:space="preserve">เกณฑ์KPI 18.1 ทางลอด
</t>
  </si>
  <si>
    <t xml:space="preserve">เกณฑ์KPI 20.1 ความสูงของหญ้าและวัชพืชข้างทาง
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</si>
</sst>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d-m-yyyy"/>
    <numFmt numFmtId="166" formatCode="d/m/yyyy"/>
    <numFmt numFmtId="167" formatCode="yyyy&quot;-&quot;mm&quot;-&quot;dd"/>
  </numFmts>
  <fonts count="26">
    <font>
      <sz val="10.0"/>
      <color rgb="FF000000"/>
      <name val="Arial"/>
      <scheme val="minor"/>
    </font>
    <font>
      <b/>
      <color theme="1"/>
      <name val="&quot;Work Sans&quot;"/>
    </font>
    <font>
      <color theme="1"/>
      <name val="Arial"/>
      <scheme val="minor"/>
    </font>
    <font>
      <color theme="1"/>
      <name val="&quot;Work Sans&quot;"/>
    </font>
    <font>
      <sz val="11.0"/>
      <color rgb="FF000000"/>
      <name val="Arial"/>
      <scheme val="minor"/>
    </font>
    <font>
      <b/>
      <u/>
      <color rgb="FF0000FF"/>
      <name val="&quot;Work Sans&quot;"/>
    </font>
    <font>
      <b/>
      <u/>
      <color rgb="FF0000FF"/>
    </font>
    <font>
      <b/>
      <color theme="1"/>
      <name val="Arial"/>
      <scheme val="minor"/>
    </font>
    <font>
      <b/>
      <u/>
      <color rgb="FF0000FF"/>
    </font>
    <font>
      <color rgb="FF000000"/>
      <name val="Arial"/>
      <scheme val="minor"/>
    </font>
    <font>
      <color rgb="FF000000"/>
      <name val="&quot;Work Sans&quot;"/>
    </font>
    <font>
      <u/>
      <color rgb="FF0000FF"/>
    </font>
    <font>
      <u/>
      <color rgb="FF0000FF"/>
    </font>
    <font>
      <b/>
      <sz val="9.0"/>
      <color rgb="FF000000"/>
      <name val="&quot;TH SarabunPSK&quot;"/>
    </font>
    <font/>
    <font>
      <b/>
      <sz val="11.0"/>
      <color rgb="FF1F1F1F"/>
      <name val="Docs-Sarabun"/>
    </font>
    <font>
      <color theme="1"/>
      <name val="Arial"/>
    </font>
    <font>
      <color rgb="FF000000"/>
      <name val="Arial"/>
    </font>
    <font>
      <sz val="11.0"/>
      <color rgb="FF000000"/>
      <name val="Docs-Sarabun"/>
    </font>
    <font>
      <sz val="11.0"/>
      <color rgb="FF000000"/>
      <name val="Sarabun"/>
    </font>
    <font>
      <b/>
      <color rgb="FF000000"/>
      <name val="Arial"/>
    </font>
    <font>
      <sz val="9.0"/>
      <color rgb="FF000000"/>
      <name val="&quot;Google Sans Mono&quot;"/>
    </font>
    <font>
      <b/>
      <sz val="9.0"/>
      <color rgb="FF000000"/>
      <name val="&quot;Google Sans Mono&quot;"/>
    </font>
    <font>
      <sz val="11.0"/>
      <color rgb="FF000000"/>
      <name val="&quot;Google Sans Mono&quot;"/>
    </font>
    <font>
      <color rgb="FFFF0000"/>
      <name val="Arial"/>
      <scheme val="minor"/>
    </font>
    <font>
      <u/>
      <color rgb="FF0000FF"/>
      <name val="&quot;Work Sans&quot;"/>
    </font>
  </fonts>
  <fills count="28">
    <fill>
      <patternFill patternType="none"/>
    </fill>
    <fill>
      <patternFill patternType="lightGray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D9D9"/>
        <bgColor rgb="FFFFD9D9"/>
      </patternFill>
    </fill>
    <fill>
      <patternFill patternType="solid">
        <fgColor rgb="FFDAEEF3"/>
        <bgColor rgb="FFDAEEF3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rgb="FF6AA84F"/>
        <bgColor rgb="FF6AA84F"/>
      </patternFill>
    </fill>
    <fill>
      <patternFill patternType="solid">
        <fgColor rgb="FFB6D7A8"/>
        <bgColor rgb="FFB6D7A8"/>
      </patternFill>
    </fill>
    <fill>
      <patternFill patternType="solid">
        <fgColor rgb="FF3C78D8"/>
        <bgColor rgb="FF3C78D8"/>
      </patternFill>
    </fill>
    <fill>
      <patternFill patternType="solid">
        <fgColor rgb="FFA4C2F4"/>
        <bgColor rgb="FFA4C2F4"/>
      </patternFill>
    </fill>
    <fill>
      <patternFill patternType="solid">
        <fgColor rgb="FFB45F06"/>
        <bgColor rgb="FFB45F06"/>
      </patternFill>
    </fill>
    <fill>
      <patternFill patternType="solid">
        <fgColor rgb="FFF9CB9C"/>
        <bgColor rgb="FFF9CB9C"/>
      </patternFill>
    </fill>
    <fill>
      <patternFill patternType="solid">
        <fgColor rgb="FFCC0000"/>
        <bgColor rgb="FFCC0000"/>
      </patternFill>
    </fill>
    <fill>
      <patternFill patternType="solid">
        <fgColor rgb="FFEA9999"/>
        <bgColor rgb="FFEA9999"/>
      </patternFill>
    </fill>
    <fill>
      <patternFill patternType="solid">
        <fgColor rgb="FF8E7CC3"/>
        <bgColor rgb="FF8E7CC3"/>
      </patternFill>
    </fill>
    <fill>
      <patternFill patternType="solid">
        <fgColor rgb="FFD9D2E9"/>
        <bgColor rgb="FFD9D2E9"/>
      </patternFill>
    </fill>
    <fill>
      <patternFill patternType="solid">
        <fgColor rgb="FFF1C232"/>
        <bgColor rgb="FFF1C232"/>
      </patternFill>
    </fill>
    <fill>
      <patternFill patternType="solid">
        <fgColor rgb="FFFFE599"/>
        <bgColor rgb="FFFFE599"/>
      </patternFill>
    </fill>
    <fill>
      <patternFill patternType="solid">
        <fgColor theme="8"/>
        <bgColor theme="8"/>
      </patternFill>
    </fill>
    <fill>
      <patternFill patternType="solid">
        <fgColor rgb="FFFCE5CD"/>
        <bgColor rgb="FFFCE5CD"/>
      </patternFill>
    </fill>
    <fill>
      <patternFill patternType="solid">
        <fgColor rgb="FFB7B7B7"/>
        <bgColor rgb="FFB7B7B7"/>
      </patternFill>
    </fill>
    <fill>
      <patternFill patternType="solid">
        <fgColor rgb="FFDD7E6B"/>
        <bgColor rgb="FFDD7E6B"/>
      </patternFill>
    </fill>
    <fill>
      <patternFill patternType="solid">
        <fgColor rgb="FFFF9900"/>
        <bgColor rgb="FFFF9900"/>
      </patternFill>
    </fill>
    <fill>
      <patternFill patternType="solid">
        <fgColor rgb="FF999999"/>
        <bgColor rgb="FF999999"/>
      </patternFill>
    </fill>
    <fill>
      <patternFill patternType="solid">
        <fgColor rgb="FFCCCCCC"/>
        <bgColor rgb="FFCCCCCC"/>
      </patternFill>
    </fill>
    <fill>
      <patternFill patternType="solid">
        <fgColor rgb="FF434343"/>
        <bgColor rgb="FF434343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5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 vertical="bottom"/>
    </xf>
    <xf borderId="0" fillId="0" fontId="1" numFmtId="0" xfId="0" applyAlignment="1" applyFont="1">
      <alignment horizontal="left" vertical="bottom"/>
    </xf>
    <xf borderId="0" fillId="2" fontId="2" numFmtId="0" xfId="0" applyFill="1" applyFont="1"/>
    <xf borderId="0" fillId="0" fontId="3" numFmtId="164" xfId="0" applyAlignment="1" applyFont="1" applyNumberFormat="1">
      <alignment horizontal="left" readingOrder="0" vertical="bottom"/>
    </xf>
    <xf borderId="0" fillId="3" fontId="4" numFmtId="0" xfId="0" applyAlignment="1" applyFill="1" applyFont="1">
      <alignment horizontal="left" readingOrder="0" shrinkToFit="0" wrapText="1"/>
    </xf>
    <xf borderId="0" fillId="0" fontId="5" numFmtId="0" xfId="0" applyAlignment="1" applyFont="1">
      <alignment horizontal="left" readingOrder="0" vertical="bottom"/>
    </xf>
    <xf borderId="0" fillId="0" fontId="3" numFmtId="0" xfId="0" applyAlignment="1" applyFont="1">
      <alignment horizontal="left" readingOrder="0" vertical="bottom"/>
    </xf>
    <xf borderId="0" fillId="0" fontId="6" numFmtId="0" xfId="0" applyAlignment="1" applyFont="1">
      <alignment horizontal="left" readingOrder="0"/>
    </xf>
    <xf borderId="0" fillId="2" fontId="7" numFmtId="0" xfId="0" applyAlignment="1" applyFont="1">
      <alignment readingOrder="0"/>
    </xf>
    <xf borderId="0" fillId="2" fontId="7" numFmtId="0" xfId="0" applyAlignment="1" applyFont="1">
      <alignment horizontal="left" readingOrder="0"/>
    </xf>
    <xf borderId="0" fillId="0" fontId="8" numFmtId="0" xfId="0" applyAlignment="1" applyFont="1">
      <alignment horizontal="left" readingOrder="0"/>
    </xf>
    <xf borderId="0" fillId="3" fontId="9" numFmtId="0" xfId="0" applyAlignment="1" applyFont="1">
      <alignment horizontal="left" readingOrder="0" shrinkToFit="0" wrapText="1"/>
    </xf>
    <xf borderId="0" fillId="0" fontId="9" numFmtId="0" xfId="0" applyAlignment="1" applyFont="1">
      <alignment horizontal="left" readingOrder="0" vertical="bottom"/>
    </xf>
    <xf borderId="0" fillId="0" fontId="7" numFmtId="0" xfId="0" applyFont="1"/>
    <xf borderId="0" fillId="0" fontId="10" numFmtId="0" xfId="0" applyAlignment="1" applyFont="1">
      <alignment horizontal="left" readingOrder="0" vertical="bottom"/>
    </xf>
    <xf borderId="0" fillId="0" fontId="2" numFmtId="0" xfId="0" applyAlignment="1" applyFont="1">
      <alignment horizontal="left" readingOrder="0"/>
    </xf>
    <xf borderId="0" fillId="0" fontId="9" numFmtId="0" xfId="0" applyAlignment="1" applyFont="1">
      <alignment horizontal="left" readingOrder="0"/>
    </xf>
    <xf borderId="0" fillId="0" fontId="11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12" numFmtId="0" xfId="0" applyAlignment="1" applyFont="1">
      <alignment horizontal="left" readingOrder="0"/>
    </xf>
    <xf borderId="1" fillId="4" fontId="13" numFmtId="0" xfId="0" applyAlignment="1" applyBorder="1" applyFill="1" applyFont="1">
      <alignment horizontal="center" readingOrder="0" shrinkToFit="0" wrapText="0"/>
    </xf>
    <xf borderId="2" fillId="4" fontId="13" numFmtId="0" xfId="0" applyAlignment="1" applyBorder="1" applyFont="1">
      <alignment horizontal="center" readingOrder="0" shrinkToFit="0" wrapText="0"/>
    </xf>
    <xf borderId="3" fillId="4" fontId="13" numFmtId="0" xfId="0" applyAlignment="1" applyBorder="1" applyFont="1">
      <alignment horizontal="center" readingOrder="0" shrinkToFit="0" wrapText="0"/>
    </xf>
    <xf borderId="4" fillId="4" fontId="13" numFmtId="0" xfId="0" applyAlignment="1" applyBorder="1" applyFont="1">
      <alignment horizontal="center" readingOrder="0" shrinkToFit="0" wrapText="0"/>
    </xf>
    <xf borderId="5" fillId="5" fontId="13" numFmtId="0" xfId="0" applyAlignment="1" applyBorder="1" applyFill="1" applyFont="1">
      <alignment horizontal="center" readingOrder="0" shrinkToFit="0" wrapText="0"/>
    </xf>
    <xf borderId="6" fillId="0" fontId="14" numFmtId="0" xfId="0" applyBorder="1" applyFont="1"/>
    <xf borderId="7" fillId="0" fontId="14" numFmtId="0" xfId="0" applyBorder="1" applyFont="1"/>
    <xf borderId="0" fillId="0" fontId="2" numFmtId="0" xfId="0" applyFont="1"/>
    <xf borderId="8" fillId="0" fontId="14" numFmtId="0" xfId="0" applyBorder="1" applyFont="1"/>
    <xf borderId="9" fillId="0" fontId="14" numFmtId="0" xfId="0" applyBorder="1" applyFont="1"/>
    <xf borderId="10" fillId="0" fontId="14" numFmtId="0" xfId="0" applyBorder="1" applyFont="1"/>
    <xf borderId="11" fillId="6" fontId="13" numFmtId="0" xfId="0" applyAlignment="1" applyBorder="1" applyFill="1" applyFont="1">
      <alignment horizontal="center" shrinkToFit="0" wrapText="0"/>
    </xf>
    <xf borderId="11" fillId="6" fontId="13" numFmtId="49" xfId="0" applyAlignment="1" applyBorder="1" applyFont="1" applyNumberFormat="1">
      <alignment horizontal="center" readingOrder="0" shrinkToFit="0" wrapText="0"/>
    </xf>
    <xf borderId="5" fillId="6" fontId="13" numFmtId="0" xfId="0" applyAlignment="1" applyBorder="1" applyFont="1">
      <alignment horizontal="left" readingOrder="0" shrinkToFit="0" wrapText="0"/>
    </xf>
    <xf borderId="11" fillId="5" fontId="13" numFmtId="0" xfId="0" applyAlignment="1" applyBorder="1" applyFont="1">
      <alignment horizontal="center" readingOrder="0" shrinkToFit="0" wrapText="0"/>
    </xf>
    <xf borderId="11" fillId="5" fontId="13" numFmtId="0" xfId="0" applyAlignment="1" applyBorder="1" applyFont="1">
      <alignment horizontal="center" shrinkToFit="0" wrapText="0"/>
    </xf>
    <xf borderId="11" fillId="7" fontId="2" numFmtId="0" xfId="0" applyBorder="1" applyFill="1" applyFont="1"/>
    <xf borderId="11" fillId="7" fontId="7" numFmtId="49" xfId="0" applyAlignment="1" applyBorder="1" applyFont="1" applyNumberFormat="1">
      <alignment readingOrder="0"/>
    </xf>
    <xf borderId="5" fillId="7" fontId="7" numFmtId="0" xfId="0" applyAlignment="1" applyBorder="1" applyFont="1">
      <alignment readingOrder="0"/>
    </xf>
    <xf borderId="11" fillId="7" fontId="7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1" fillId="0" fontId="2" numFmtId="49" xfId="0" applyAlignment="1" applyBorder="1" applyFont="1" applyNumberFormat="1">
      <alignment readingOrder="0"/>
    </xf>
    <xf borderId="11" fillId="0" fontId="2" numFmtId="165" xfId="0" applyAlignment="1" applyBorder="1" applyFont="1" applyNumberFormat="1">
      <alignment readingOrder="0"/>
    </xf>
    <xf borderId="11" fillId="0" fontId="2" numFmtId="0" xfId="0" applyBorder="1" applyFont="1"/>
    <xf borderId="11" fillId="8" fontId="2" numFmtId="0" xfId="0" applyBorder="1" applyFill="1" applyFont="1"/>
    <xf borderId="11" fillId="8" fontId="7" numFmtId="49" xfId="0" applyAlignment="1" applyBorder="1" applyFont="1" applyNumberFormat="1">
      <alignment readingOrder="0"/>
    </xf>
    <xf borderId="5" fillId="8" fontId="7" numFmtId="0" xfId="0" applyAlignment="1" applyBorder="1" applyFont="1">
      <alignment readingOrder="0"/>
    </xf>
    <xf borderId="11" fillId="9" fontId="2" numFmtId="0" xfId="0" applyBorder="1" applyFill="1" applyFont="1"/>
    <xf borderId="11" fillId="9" fontId="7" numFmtId="49" xfId="0" applyAlignment="1" applyBorder="1" applyFont="1" applyNumberFormat="1">
      <alignment readingOrder="0"/>
    </xf>
    <xf borderId="5" fillId="9" fontId="15" numFmtId="0" xfId="0" applyAlignment="1" applyBorder="1" applyFont="1">
      <alignment horizontal="left" readingOrder="0"/>
    </xf>
    <xf borderId="5" fillId="9" fontId="7" numFmtId="0" xfId="0" applyAlignment="1" applyBorder="1" applyFont="1">
      <alignment readingOrder="0"/>
    </xf>
    <xf borderId="11" fillId="10" fontId="2" numFmtId="0" xfId="0" applyBorder="1" applyFill="1" applyFont="1"/>
    <xf borderId="11" fillId="10" fontId="7" numFmtId="49" xfId="0" applyAlignment="1" applyBorder="1" applyFont="1" applyNumberFormat="1">
      <alignment readingOrder="0"/>
    </xf>
    <xf borderId="5" fillId="10" fontId="7" numFmtId="0" xfId="0" applyAlignment="1" applyBorder="1" applyFont="1">
      <alignment readingOrder="0"/>
    </xf>
    <xf borderId="11" fillId="11" fontId="2" numFmtId="0" xfId="0" applyBorder="1" applyFill="1" applyFont="1"/>
    <xf borderId="11" fillId="11" fontId="7" numFmtId="49" xfId="0" applyAlignment="1" applyBorder="1" applyFont="1" applyNumberFormat="1">
      <alignment readingOrder="0"/>
    </xf>
    <xf borderId="5" fillId="11" fontId="7" numFmtId="0" xfId="0" applyAlignment="1" applyBorder="1" applyFont="1">
      <alignment readingOrder="0"/>
    </xf>
    <xf borderId="11" fillId="0" fontId="16" numFmtId="0" xfId="0" applyAlignment="1" applyBorder="1" applyFont="1">
      <alignment horizontal="right" vertical="bottom"/>
    </xf>
    <xf borderId="11" fillId="12" fontId="2" numFmtId="0" xfId="0" applyBorder="1" applyFill="1" applyFont="1"/>
    <xf borderId="11" fillId="12" fontId="7" numFmtId="49" xfId="0" applyAlignment="1" applyBorder="1" applyFont="1" applyNumberFormat="1">
      <alignment readingOrder="0"/>
    </xf>
    <xf borderId="5" fillId="12" fontId="7" numFmtId="0" xfId="0" applyAlignment="1" applyBorder="1" applyFont="1">
      <alignment readingOrder="0"/>
    </xf>
    <xf borderId="11" fillId="13" fontId="2" numFmtId="0" xfId="0" applyBorder="1" applyFill="1" applyFont="1"/>
    <xf borderId="11" fillId="13" fontId="7" numFmtId="49" xfId="0" applyAlignment="1" applyBorder="1" applyFont="1" applyNumberFormat="1">
      <alignment readingOrder="0"/>
    </xf>
    <xf borderId="5" fillId="13" fontId="7" numFmtId="0" xfId="0" applyAlignment="1" applyBorder="1" applyFont="1">
      <alignment readingOrder="0"/>
    </xf>
    <xf borderId="5" fillId="13" fontId="7" numFmtId="0" xfId="0" applyAlignment="1" applyBorder="1" applyFont="1">
      <alignment horizontal="left" readingOrder="0"/>
    </xf>
    <xf borderId="11" fillId="14" fontId="2" numFmtId="0" xfId="0" applyBorder="1" applyFill="1" applyFont="1"/>
    <xf borderId="11" fillId="14" fontId="7" numFmtId="49" xfId="0" applyAlignment="1" applyBorder="1" applyFont="1" applyNumberFormat="1">
      <alignment readingOrder="0"/>
    </xf>
    <xf borderId="5" fillId="14" fontId="7" numFmtId="0" xfId="0" applyAlignment="1" applyBorder="1" applyFont="1">
      <alignment readingOrder="0"/>
    </xf>
    <xf borderId="11" fillId="15" fontId="2" numFmtId="0" xfId="0" applyBorder="1" applyFill="1" applyFont="1"/>
    <xf borderId="11" fillId="15" fontId="7" numFmtId="49" xfId="0" applyAlignment="1" applyBorder="1" applyFont="1" applyNumberFormat="1">
      <alignment readingOrder="0"/>
    </xf>
    <xf borderId="5" fillId="15" fontId="7" numFmtId="0" xfId="0" applyAlignment="1" applyBorder="1" applyFont="1">
      <alignment readingOrder="0"/>
    </xf>
    <xf borderId="11" fillId="16" fontId="2" numFmtId="0" xfId="0" applyBorder="1" applyFill="1" applyFont="1"/>
    <xf borderId="11" fillId="16" fontId="7" numFmtId="49" xfId="0" applyAlignment="1" applyBorder="1" applyFont="1" applyNumberFormat="1">
      <alignment readingOrder="0"/>
    </xf>
    <xf borderId="5" fillId="16" fontId="7" numFmtId="0" xfId="0" applyAlignment="1" applyBorder="1" applyFont="1">
      <alignment readingOrder="0"/>
    </xf>
    <xf borderId="11" fillId="17" fontId="2" numFmtId="0" xfId="0" applyBorder="1" applyFill="1" applyFont="1"/>
    <xf borderId="11" fillId="17" fontId="7" numFmtId="49" xfId="0" applyAlignment="1" applyBorder="1" applyFont="1" applyNumberFormat="1">
      <alignment readingOrder="0"/>
    </xf>
    <xf borderId="5" fillId="17" fontId="7" numFmtId="0" xfId="0" applyAlignment="1" applyBorder="1" applyFont="1">
      <alignment readingOrder="0"/>
    </xf>
    <xf borderId="11" fillId="18" fontId="2" numFmtId="0" xfId="0" applyBorder="1" applyFill="1" applyFont="1"/>
    <xf borderId="11" fillId="18" fontId="7" numFmtId="49" xfId="0" applyAlignment="1" applyBorder="1" applyFont="1" applyNumberFormat="1">
      <alignment readingOrder="0"/>
    </xf>
    <xf borderId="5" fillId="18" fontId="7" numFmtId="0" xfId="0" applyAlignment="1" applyBorder="1" applyFont="1">
      <alignment readingOrder="0"/>
    </xf>
    <xf borderId="11" fillId="19" fontId="2" numFmtId="0" xfId="0" applyBorder="1" applyFill="1" applyFont="1"/>
    <xf borderId="11" fillId="19" fontId="7" numFmtId="49" xfId="0" applyAlignment="1" applyBorder="1" applyFont="1" applyNumberFormat="1">
      <alignment readingOrder="0"/>
    </xf>
    <xf borderId="5" fillId="19" fontId="7" numFmtId="0" xfId="0" applyAlignment="1" applyBorder="1" applyFont="1">
      <alignment readingOrder="0"/>
    </xf>
    <xf borderId="11" fillId="20" fontId="2" numFmtId="0" xfId="0" applyBorder="1" applyFill="1" applyFont="1"/>
    <xf borderId="11" fillId="20" fontId="7" numFmtId="49" xfId="0" applyAlignment="1" applyBorder="1" applyFont="1" applyNumberFormat="1">
      <alignment readingOrder="0"/>
    </xf>
    <xf borderId="5" fillId="20" fontId="7" numFmtId="0" xfId="0" applyAlignment="1" applyBorder="1" applyFont="1">
      <alignment readingOrder="0"/>
    </xf>
    <xf borderId="11" fillId="21" fontId="2" numFmtId="0" xfId="0" applyBorder="1" applyFill="1" applyFont="1"/>
    <xf borderId="11" fillId="21" fontId="7" numFmtId="49" xfId="0" applyAlignment="1" applyBorder="1" applyFont="1" applyNumberFormat="1">
      <alignment readingOrder="0"/>
    </xf>
    <xf borderId="5" fillId="21" fontId="7" numFmtId="0" xfId="0" applyAlignment="1" applyBorder="1" applyFont="1">
      <alignment readingOrder="0"/>
    </xf>
    <xf borderId="0" fillId="0" fontId="2" numFmtId="49" xfId="0" applyAlignment="1" applyFont="1" applyNumberFormat="1">
      <alignment readingOrder="0"/>
    </xf>
    <xf borderId="0" fillId="0" fontId="2" numFmtId="165" xfId="0" applyAlignment="1" applyFont="1" applyNumberFormat="1">
      <alignment readingOrder="0"/>
    </xf>
    <xf borderId="0" fillId="0" fontId="2" numFmtId="0" xfId="0" applyAlignment="1" applyFont="1">
      <alignment readingOrder="0"/>
    </xf>
    <xf borderId="0" fillId="0" fontId="7" numFmtId="0" xfId="0" applyAlignment="1" applyFont="1">
      <alignment readingOrder="0"/>
    </xf>
    <xf borderId="0" fillId="22" fontId="7" numFmtId="0" xfId="0" applyAlignment="1" applyFill="1" applyFont="1">
      <alignment readingOrder="0"/>
    </xf>
    <xf borderId="0" fillId="0" fontId="3" numFmtId="49" xfId="0" applyAlignment="1" applyFont="1" applyNumberFormat="1">
      <alignment horizontal="left" readingOrder="0" vertical="bottom"/>
    </xf>
    <xf borderId="0" fillId="3" fontId="17" numFmtId="0" xfId="0" applyAlignment="1" applyFont="1">
      <alignment horizontal="center" readingOrder="0"/>
    </xf>
    <xf borderId="0" fillId="3" fontId="18" numFmtId="0" xfId="0" applyAlignment="1" applyFont="1">
      <alignment horizontal="center" readingOrder="0"/>
    </xf>
    <xf borderId="0" fillId="0" fontId="19" numFmtId="0" xfId="0" applyAlignment="1" applyFont="1">
      <alignment horizontal="center" readingOrder="0" vertical="center"/>
    </xf>
    <xf borderId="0" fillId="2" fontId="19" numFmtId="0" xfId="0" applyAlignment="1" applyFont="1">
      <alignment horizontal="center" readingOrder="0" vertical="center"/>
    </xf>
    <xf borderId="11" fillId="2" fontId="19" numFmtId="0" xfId="0" applyAlignment="1" applyBorder="1" applyFont="1">
      <alignment horizontal="center" readingOrder="0" vertical="center"/>
    </xf>
    <xf borderId="0" fillId="3" fontId="17" numFmtId="0" xfId="0" applyAlignment="1" applyFont="1">
      <alignment horizontal="left" readingOrder="0"/>
    </xf>
    <xf borderId="0" fillId="0" fontId="10" numFmtId="49" xfId="0" applyAlignment="1" applyFont="1" applyNumberFormat="1">
      <alignment horizontal="left" readingOrder="0" vertical="bottom"/>
    </xf>
    <xf borderId="0" fillId="0" fontId="2" numFmtId="49" xfId="0" applyAlignment="1" applyFont="1" applyNumberFormat="1">
      <alignment horizontal="left" readingOrder="0"/>
    </xf>
    <xf borderId="0" fillId="0" fontId="19" numFmtId="0" xfId="0" applyAlignment="1" applyFont="1">
      <alignment horizontal="center" readingOrder="0" shrinkToFit="0" vertical="center" wrapText="1"/>
    </xf>
    <xf borderId="0" fillId="23" fontId="7" numFmtId="0" xfId="0" applyFill="1" applyFont="1"/>
    <xf borderId="0" fillId="3" fontId="2" numFmtId="0" xfId="0" applyFont="1"/>
    <xf borderId="0" fillId="23" fontId="7" numFmtId="0" xfId="0" applyAlignment="1" applyFont="1">
      <alignment readingOrder="0"/>
    </xf>
    <xf borderId="0" fillId="3" fontId="7" numFmtId="0" xfId="0" applyAlignment="1" applyFont="1">
      <alignment readingOrder="0"/>
    </xf>
    <xf borderId="0" fillId="22" fontId="7" numFmtId="0" xfId="0" applyFont="1"/>
    <xf borderId="0" fillId="24" fontId="7" numFmtId="0" xfId="0" applyAlignment="1" applyFill="1" applyFont="1">
      <alignment readingOrder="0"/>
    </xf>
    <xf borderId="0" fillId="25" fontId="7" numFmtId="0" xfId="0" applyFill="1" applyFont="1"/>
    <xf borderId="0" fillId="3" fontId="2" numFmtId="0" xfId="0" applyAlignment="1" applyFont="1">
      <alignment readingOrder="0"/>
    </xf>
    <xf borderId="0" fillId="9" fontId="20" numFmtId="0" xfId="0" applyAlignment="1" applyFont="1">
      <alignment horizontal="left" readingOrder="0"/>
    </xf>
    <xf borderId="0" fillId="25" fontId="7" numFmtId="0" xfId="0" applyAlignment="1" applyFont="1">
      <alignment readingOrder="0"/>
    </xf>
    <xf borderId="0" fillId="9" fontId="7" numFmtId="0" xfId="0" applyAlignment="1" applyFont="1">
      <alignment readingOrder="0"/>
    </xf>
    <xf borderId="0" fillId="0" fontId="2" numFmtId="165" xfId="0" applyFont="1" applyNumberFormat="1"/>
    <xf borderId="0" fillId="3" fontId="0" numFmtId="0" xfId="0" applyAlignment="1" applyFont="1">
      <alignment horizontal="left"/>
    </xf>
    <xf borderId="0" fillId="2" fontId="7" numFmtId="0" xfId="0" applyFont="1"/>
    <xf borderId="0" fillId="2" fontId="21" numFmtId="0" xfId="0" applyAlignment="1" applyFont="1">
      <alignment horizontal="left"/>
    </xf>
    <xf borderId="0" fillId="3" fontId="22" numFmtId="0" xfId="0" applyAlignment="1" applyFont="1">
      <alignment horizontal="left"/>
    </xf>
    <xf borderId="0" fillId="3" fontId="7" numFmtId="0" xfId="0" applyFont="1"/>
    <xf borderId="0" fillId="3" fontId="20" numFmtId="0" xfId="0" applyAlignment="1" applyFont="1">
      <alignment horizontal="left" readingOrder="0"/>
    </xf>
    <xf borderId="0" fillId="3" fontId="21" numFmtId="0" xfId="0" applyAlignment="1" applyFont="1">
      <alignment horizontal="left"/>
    </xf>
    <xf borderId="0" fillId="3" fontId="21" numFmtId="0" xfId="0" applyAlignment="1" applyFont="1">
      <alignment horizontal="right"/>
    </xf>
    <xf borderId="0" fillId="22" fontId="2" numFmtId="0" xfId="0" applyAlignment="1" applyFont="1">
      <alignment readingOrder="0"/>
    </xf>
    <xf borderId="5" fillId="4" fontId="13" numFmtId="0" xfId="0" applyAlignment="1" applyBorder="1" applyFont="1">
      <alignment horizontal="center" readingOrder="0" shrinkToFit="0" wrapText="0"/>
    </xf>
    <xf borderId="11" fillId="6" fontId="13" numFmtId="0" xfId="0" applyAlignment="1" applyBorder="1" applyFont="1">
      <alignment horizontal="center" readingOrder="0" shrinkToFit="0" wrapText="0"/>
    </xf>
    <xf borderId="11" fillId="8" fontId="7" numFmtId="0" xfId="0" applyAlignment="1" applyBorder="1" applyFont="1">
      <alignment readingOrder="0"/>
    </xf>
    <xf borderId="11" fillId="9" fontId="7" numFmtId="0" xfId="0" applyAlignment="1" applyBorder="1" applyFont="1">
      <alignment readingOrder="0"/>
    </xf>
    <xf borderId="11" fillId="16" fontId="7" numFmtId="0" xfId="0" applyAlignment="1" applyBorder="1" applyFont="1">
      <alignment readingOrder="0"/>
    </xf>
    <xf borderId="11" fillId="17" fontId="7" numFmtId="0" xfId="0" applyAlignment="1" applyBorder="1" applyFont="1">
      <alignment readingOrder="0"/>
    </xf>
    <xf borderId="0" fillId="3" fontId="23" numFmtId="0" xfId="0" applyAlignment="1" applyFont="1">
      <alignment horizontal="left"/>
    </xf>
    <xf borderId="0" fillId="0" fontId="24" numFmtId="0" xfId="0" applyAlignment="1" applyFont="1">
      <alignment readingOrder="0"/>
    </xf>
    <xf borderId="0" fillId="6" fontId="2" numFmtId="0" xfId="0" applyFont="1"/>
    <xf borderId="0" fillId="0" fontId="2" numFmtId="0" xfId="0" applyAlignment="1" applyFont="1">
      <alignment horizontal="center"/>
    </xf>
    <xf borderId="0" fillId="0" fontId="1" numFmtId="0" xfId="0" applyAlignment="1" applyFont="1">
      <alignment horizontal="center" readingOrder="0" vertical="bottom"/>
    </xf>
    <xf borderId="0" fillId="0" fontId="3" numFmtId="49" xfId="0" applyAlignment="1" applyFont="1" applyNumberFormat="1">
      <alignment horizontal="center" readingOrder="0" vertical="bottom"/>
    </xf>
    <xf borderId="0" fillId="0" fontId="10" numFmtId="49" xfId="0" applyAlignment="1" applyFont="1" applyNumberFormat="1">
      <alignment horizontal="center" readingOrder="0" vertical="bottom"/>
    </xf>
    <xf borderId="0" fillId="0" fontId="2" numFmtId="49" xfId="0" applyAlignment="1" applyFont="1" applyNumberFormat="1">
      <alignment horizontal="center" readingOrder="0"/>
    </xf>
    <xf borderId="0" fillId="0" fontId="2" numFmtId="0" xfId="0" applyAlignment="1" applyFont="1">
      <alignment horizontal="center" readingOrder="0"/>
    </xf>
    <xf borderId="0" fillId="0" fontId="1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readingOrder="0" vertical="bottom"/>
    </xf>
    <xf borderId="0" fillId="0" fontId="25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readingOrder="0" vertical="bottom"/>
    </xf>
    <xf borderId="0" fillId="0" fontId="3" numFmtId="0" xfId="0" applyAlignment="1" applyFont="1">
      <alignment horizontal="center" vertical="bottom"/>
    </xf>
    <xf borderId="0" fillId="0" fontId="10" numFmtId="0" xfId="0" applyAlignment="1" applyFont="1">
      <alignment horizontal="center" readingOrder="0" vertical="bottom"/>
    </xf>
    <xf borderId="0" fillId="26" fontId="2" numFmtId="0" xfId="0" applyAlignment="1" applyFill="1" applyFont="1">
      <alignment readingOrder="0"/>
    </xf>
    <xf borderId="0" fillId="26" fontId="7" numFmtId="0" xfId="0" applyAlignment="1" applyFont="1">
      <alignment readingOrder="0"/>
    </xf>
    <xf borderId="0" fillId="0" fontId="2" numFmtId="166" xfId="0" applyAlignment="1" applyFont="1" applyNumberFormat="1">
      <alignment readingOrder="0"/>
    </xf>
    <xf borderId="0" fillId="0" fontId="2" numFmtId="167" xfId="0" applyFont="1" applyNumberFormat="1"/>
    <xf borderId="0" fillId="26" fontId="7" numFmtId="0" xfId="0" applyAlignment="1" applyFont="1">
      <alignment horizontal="left" readingOrder="0"/>
    </xf>
    <xf borderId="0" fillId="27" fontId="2" numFmtId="0" xfId="0" applyFill="1" applyFont="1"/>
    <xf borderId="0" fillId="0" fontId="2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pivotCacheDefinition" Target="pivotCache/pivotCacheDefinition10.xml"/><Relationship Id="rId72" Type="http://schemas.openxmlformats.org/officeDocument/2006/relationships/pivotCacheDefinition" Target="pivotCache/pivotCacheDefinition9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71" Type="http://schemas.openxmlformats.org/officeDocument/2006/relationships/pivotCacheDefinition" Target="pivotCache/pivotCacheDefinition8.xml"/><Relationship Id="rId70" Type="http://schemas.openxmlformats.org/officeDocument/2006/relationships/pivotCacheDefinition" Target="pivotCache/pivotCacheDefinition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pivotCacheDefinition" Target="pivotCache/pivotCacheDefinition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pivotCacheDefinition" Target="pivotCache/pivotCacheDefinition3.xml"/><Relationship Id="rId21" Type="http://schemas.openxmlformats.org/officeDocument/2006/relationships/worksheet" Target="worksheets/sheet18.xml"/><Relationship Id="rId65" Type="http://schemas.openxmlformats.org/officeDocument/2006/relationships/pivotCacheDefinition" Target="pivotCache/pivotCacheDefinition2.xml"/><Relationship Id="rId24" Type="http://schemas.openxmlformats.org/officeDocument/2006/relationships/worksheet" Target="worksheets/sheet21.xml"/><Relationship Id="rId68" Type="http://schemas.openxmlformats.org/officeDocument/2006/relationships/pivotCacheDefinition" Target="pivotCache/pivotCacheDefinition5.xml"/><Relationship Id="rId23" Type="http://schemas.openxmlformats.org/officeDocument/2006/relationships/worksheet" Target="worksheets/sheet20.xml"/><Relationship Id="rId67" Type="http://schemas.openxmlformats.org/officeDocument/2006/relationships/pivotCacheDefinition" Target="pivotCache/pivotCacheDefinition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pivotCacheDefinition" Target="pivotCache/pivotCacheDefinition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จำนวนความสูงของหญ้าและวัชพืชข้างทางที่ไม่ผ่านเกณฑ์แต่ละช่วง กม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'แสดงผล17.2'!$B$2:$B$5</c:f>
            </c:strRef>
          </c:cat>
          <c:val>
            <c:numRef>
              <c:f>'แสดงผล17.2'!$C$2:$C$5</c:f>
              <c:numCache/>
            </c:numRef>
          </c:val>
        </c:ser>
        <c:axId val="1891849066"/>
        <c:axId val="1973761863"/>
      </c:barChart>
      <c:catAx>
        <c:axId val="18918490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1km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73761863"/>
      </c:catAx>
      <c:valAx>
        <c:axId val="197376186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9184906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ปริมาณความเสียหายในช่วงกม ต่างๆ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'แสดงผล13.1'!$C$1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'แสดงผล13.1'!$B$2:$B$5</c:f>
            </c:strRef>
          </c:cat>
          <c:val>
            <c:numRef>
              <c:f>'แสดงผล13.1'!$C$2:$C$5</c:f>
              <c:numCache/>
            </c:numRef>
          </c:val>
        </c:ser>
        <c:axId val="1445857992"/>
        <c:axId val="1726059296"/>
      </c:barChart>
      <c:catAx>
        <c:axId val="14458579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100m_Range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26059296"/>
      </c:catAx>
      <c:valAx>
        <c:axId val="17260592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จำนวนจุดที่เสียหาย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58579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ปริมาณความเสียหายในช่วงกม ต่างๆ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'แสดงผล13.2'!$C$1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'แสดงผล13.2'!$B$2:$B$4</c:f>
            </c:strRef>
          </c:cat>
          <c:val>
            <c:numRef>
              <c:f>'แสดงผล13.2'!$C$2:$C$4</c:f>
              <c:numCache/>
            </c:numRef>
          </c:val>
        </c:ser>
        <c:axId val="1876022483"/>
        <c:axId val="1069694090"/>
      </c:barChart>
      <c:catAx>
        <c:axId val="18760224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100m_Range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69694090"/>
      </c:catAx>
      <c:valAx>
        <c:axId val="106969409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จำนวนจุดที่เสียหาย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602248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ปริมาณความเสียหายในช่วงกม ต่างๆ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'แสดงผล13.5'!$C$1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'แสดงผล13.5'!$B$2:$B$4</c:f>
            </c:strRef>
          </c:cat>
          <c:val>
            <c:numRef>
              <c:f>'แสดงผล13.5'!$C$2:$C$4</c:f>
              <c:numCache/>
            </c:numRef>
          </c:val>
        </c:ser>
        <c:axId val="1746551461"/>
        <c:axId val="1174436613"/>
      </c:barChart>
      <c:catAx>
        <c:axId val="17465514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100m_Range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74436613"/>
      </c:catAx>
      <c:valAx>
        <c:axId val="11744366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จำนวนจุดที่เสียหาย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65514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ปริมาณpotholes ที่ช่วงkm ต่างๆ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'แสดงผล11.1'!$C$1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'แสดงผล11.1'!$A$2:$A$8</c:f>
            </c:strRef>
          </c:cat>
          <c:val>
            <c:numRef>
              <c:f>'แสดงผล11.1'!$C$2:$C$8</c:f>
              <c:numCache/>
            </c:numRef>
          </c:val>
          <c:smooth val="0"/>
        </c:ser>
        <c:axId val="1796276263"/>
        <c:axId val="23436792"/>
      </c:lineChart>
      <c:catAx>
        <c:axId val="17962762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436792"/>
      </c:catAx>
      <c:valAx>
        <c:axId val="234367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ปริมาณpotholes (m^2)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9627626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จำนวนpotholesที่ช่วงกมต่างๆ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'แสดงผล11.1'!$D$1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'แสดงผล11.1'!$A$2:$A$8</c:f>
            </c:strRef>
          </c:cat>
          <c:val>
            <c:numRef>
              <c:f>'แสดงผล11.1'!$D$2:$D$8</c:f>
              <c:numCache/>
            </c:numRef>
          </c:val>
          <c:smooth val="0"/>
        </c:ser>
        <c:axId val="1142548867"/>
        <c:axId val="1574345002"/>
      </c:lineChart>
      <c:catAx>
        <c:axId val="11425488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74345002"/>
      </c:catAx>
      <c:valAx>
        <c:axId val="15743450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254886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จำนวนGuide Sign ที่ไม่ผ่านเกณฑ์ในช่วง กม ต่างๆ
จำนวนGuide Sign ที่ไม่ผ่านเกณฑ์ในช่วง กม ต่างๆ</a:t>
            </a:r>
          </a:p>
        </c:rich>
      </c:tx>
      <c:layout>
        <c:manualLayout>
          <c:xMode val="edge"/>
          <c:yMode val="edge"/>
          <c:x val="0.03258333333333333"/>
          <c:y val="0.05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'แสดงผล14a.3'!$D$1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'แสดงผล14a.3'!$C$2:$C$4</c:f>
            </c:strRef>
          </c:cat>
          <c:val>
            <c:numRef>
              <c:f>'แสดงผล14a.3'!$D$2:$D$4</c:f>
              <c:numCache/>
            </c:numRef>
          </c:val>
        </c:ser>
        <c:axId val="543664403"/>
        <c:axId val="1494193056"/>
      </c:barChart>
      <c:catAx>
        <c:axId val="5436644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1km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4193056"/>
      </c:catAx>
      <c:valAx>
        <c:axId val="14941930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43664403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 Traffic Sign (Overhead mounted)
ที่ไม่ผ่านเกณฑ์ในช่วง กม ต่างๆ
จำนวนGuide Sign(overhead mounted)
 ที่ไม่ผ่านเกณฑ์ในช่วง กม ต่างๆ</a:t>
            </a:r>
          </a:p>
        </c:rich>
      </c:tx>
      <c:layout>
        <c:manualLayout>
          <c:xMode val="edge"/>
          <c:yMode val="edge"/>
          <c:x val="0.03258333333333333"/>
          <c:y val="0.05"/>
        </c:manualLayout>
      </c:layout>
      <c:overlay val="0"/>
    </c:title>
    <c:plotArea>
      <c:layout/>
      <c:barChart>
        <c:barDir val="col"/>
        <c:ser>
          <c:idx val="0"/>
          <c:order val="0"/>
          <c:tx>
            <c:strRef>
              <c:f>'แสดงผล15.2'!$D$1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2"/>
          </c:dPt>
          <c:cat>
            <c:strRef>
              <c:f>'แสดงผล15.2'!$C$2:$C$3</c:f>
            </c:strRef>
          </c:cat>
          <c:val>
            <c:numRef>
              <c:f>'แสดงผล15.2'!$D$2:$D$3</c:f>
              <c:numCache/>
            </c:numRef>
          </c:val>
        </c:ser>
        <c:axId val="42948054"/>
        <c:axId val="1498392093"/>
      </c:barChart>
      <c:catAx>
        <c:axId val="4294805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1km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8392093"/>
      </c:catAx>
      <c:valAx>
        <c:axId val="14983920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94805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 Hight Mast Lighting Pole ที่ไม่ผ่านเกณฑ์ในช่วง กม ต่างๆ
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'แสดงผล15.5'!$D$1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'แสดงผล15.5'!$C$2:$C$5</c:f>
            </c:strRef>
          </c:cat>
          <c:val>
            <c:numRef>
              <c:f>'แสดงผล15.5'!$D$2:$D$5</c:f>
              <c:numCache/>
            </c:numRef>
          </c:val>
        </c:ser>
        <c:axId val="1943858370"/>
        <c:axId val="1710039467"/>
      </c:barChart>
      <c:catAx>
        <c:axId val="194385837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1km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0039467"/>
      </c:catAx>
      <c:valAx>
        <c:axId val="1710039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385837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 Sign or Double Arm Light Pole ที่ไม่ผ่านเกณ์แต่ละช่วง กม
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'แสดงผล15.6'!$D$1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'แสดงผล15.6'!$C$2:$C$3</c:f>
            </c:strRef>
          </c:cat>
          <c:val>
            <c:numRef>
              <c:f>'แสดงผล15.6'!$D$2:$D$3</c:f>
              <c:numCache/>
            </c:numRef>
          </c:val>
        </c:ser>
        <c:axId val="1658979747"/>
        <c:axId val="877621916"/>
      </c:barChart>
      <c:catAx>
        <c:axId val="16589797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1km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7621916"/>
      </c:catAx>
      <c:valAx>
        <c:axId val="8776219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897974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จำนวนจุดที่พืชหรือต้นไม้บดบังการมองเห็นในช่วง กม ต่างๆ
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'แสดงผล17.1'!$D$1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'แสดงผล17.1'!$C$2:$C$7</c:f>
            </c:strRef>
          </c:cat>
          <c:val>
            <c:numRef>
              <c:f>'แสดงผล17.1'!$D$2:$D$7</c:f>
              <c:numCache/>
            </c:numRef>
          </c:val>
        </c:ser>
        <c:axId val="695511175"/>
        <c:axId val="1822668705"/>
      </c:barChart>
      <c:catAx>
        <c:axId val="6955111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100m_Range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22668705"/>
      </c:catAx>
      <c:valAx>
        <c:axId val="182266870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55111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เศษซากและขยะ (รวมถึงเศษดินที่ร่วงหล่นจากการขนส่ง)แต่ละช่วงกม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'แสดงผล20.1'!$D$1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'แสดงผล20.1'!$C$2:$C$6</c:f>
            </c:strRef>
          </c:cat>
          <c:val>
            <c:numRef>
              <c:f>'แสดงผล20.1'!$D$2:$D$6</c:f>
              <c:numCache/>
            </c:numRef>
          </c:val>
        </c:ser>
        <c:axId val="29446329"/>
        <c:axId val="1991361036"/>
      </c:barChart>
      <c:catAx>
        <c:axId val="294463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1km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1361036"/>
      </c:catAx>
      <c:valAx>
        <c:axId val="19913610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SUM ของ ปริมาณ  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44632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ปริมาณPavement Surface Ponding(จุด) vs.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'แสดงผล11.5'!$B$1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'แสดงผล11.5'!$A$2:$A$13</c:f>
            </c:strRef>
          </c:cat>
          <c:val>
            <c:numRef>
              <c:f>'แสดงผล11.5'!$B$2:$B$13</c:f>
              <c:numCache/>
            </c:numRef>
          </c:val>
          <c:smooth val="0"/>
        </c:ser>
        <c:axId val="71091708"/>
        <c:axId val="1719661206"/>
      </c:lineChart>
      <c:catAx>
        <c:axId val="710917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9661206"/>
      </c:catAx>
      <c:valAx>
        <c:axId val="1719661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ปริมาณPavement Surface Ponding(จุด)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09170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จำนวนเส้นจราจรที่ไม่ผ่านเกณฑ์ที่ช่วงกมต่างๆ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4"/>
          </c:dPt>
          <c:cat>
            <c:strRef>
              <c:f>'แสดงผล12.3'!$B$2:$B$5</c:f>
            </c:strRef>
          </c:cat>
          <c:val>
            <c:numRef>
              <c:f>'แสดงผล12.3'!$C$2:$C$5</c:f>
              <c:numCache/>
            </c:numRef>
          </c:val>
        </c:ser>
        <c:axId val="485745048"/>
        <c:axId val="999971135"/>
      </c:barChart>
      <c:catAx>
        <c:axId val="4857450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9971135"/>
      </c:catAx>
      <c:valAx>
        <c:axId val="9999711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574504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จำนวนเครื่องหมายบนถนนที่ไม่ใช้ vs. 100m_Range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'แสดงผล12.4'!$B$2:$B$5</c:f>
            </c:strRef>
          </c:cat>
          <c:val>
            <c:numRef>
              <c:f>'แสดงผล12.4'!$C$2:$C$5</c:f>
              <c:numCache/>
            </c:numRef>
          </c:val>
        </c:ser>
        <c:axId val="518901961"/>
        <c:axId val="1475556400"/>
      </c:barChart>
      <c:catAx>
        <c:axId val="5189019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100m_Range 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5556400"/>
      </c:catAx>
      <c:valAx>
        <c:axId val="147555640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จำนวนเครื่องหมายบนถนนที่ไม่ใช้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189019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คะแนนประเมิน vs. KPI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'แสดงผลภาพรวมคะแนน'!$D$2:$D$26</c:f>
            </c:strRef>
          </c:cat>
          <c:val>
            <c:numRef>
              <c:f>'แสดงผลภาพรวมคะแนน'!$E$2:$E$26</c:f>
              <c:numCache/>
            </c:numRef>
          </c:val>
        </c:ser>
        <c:axId val="235180765"/>
        <c:axId val="295871916"/>
      </c:barChart>
      <c:catAx>
        <c:axId val="2351807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KPI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95871916"/>
      </c:catAx>
      <c:valAx>
        <c:axId val="2958719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คะแนนประเมิน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351807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จำนวนตำหนิที่พบตามKPI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'แสดงผลภาพรวม'!$B$1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'แสดงผลภาพรวม'!$A$2:$A$26</c:f>
            </c:strRef>
          </c:cat>
          <c:val>
            <c:numRef>
              <c:f>'แสดงผลภาพรวม'!$B$2:$B$26</c:f>
              <c:numCache/>
            </c:numRef>
          </c:val>
        </c:ser>
        <c:axId val="827993735"/>
        <c:axId val="1070212943"/>
      </c:barChart>
      <c:catAx>
        <c:axId val="827993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KPI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0212943"/>
      </c:catAx>
      <c:valAx>
        <c:axId val="107021294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จำนวนตำหนิที่พบ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279937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Relationship Id="rId2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3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0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5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7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4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0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3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5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7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5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0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190500</xdr:colOff>
      <xdr:row>6</xdr:row>
      <xdr:rowOff>152400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819150</xdr:colOff>
      <xdr:row>3</xdr:row>
      <xdr:rowOff>161925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819150</xdr:colOff>
      <xdr:row>3</xdr:row>
      <xdr:rowOff>161925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819150</xdr:colOff>
      <xdr:row>3</xdr:row>
      <xdr:rowOff>161925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333375</xdr:colOff>
      <xdr:row>26</xdr:row>
      <xdr:rowOff>28575</xdr:rowOff>
    </xdr:from>
    <xdr:ext cx="5657850" cy="347662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209550</xdr:colOff>
      <xdr:row>11</xdr:row>
      <xdr:rowOff>47625</xdr:rowOff>
    </xdr:from>
    <xdr:ext cx="5257800" cy="32194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704850</xdr:colOff>
      <xdr:row>5</xdr:row>
      <xdr:rowOff>123825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714375</xdr:colOff>
      <xdr:row>1</xdr:row>
      <xdr:rowOff>171450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771525</xdr:colOff>
      <xdr:row>3</xdr:row>
      <xdr:rowOff>171450</xdr:rowOff>
    </xdr:from>
    <xdr:ext cx="5715000" cy="353377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952500</xdr:colOff>
      <xdr:row>7</xdr:row>
      <xdr:rowOff>114300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419100</xdr:colOff>
      <xdr:row>1</xdr:row>
      <xdr:rowOff>28575</xdr:rowOff>
    </xdr:from>
    <xdr:ext cx="3819525" cy="43624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857250</xdr:colOff>
      <xdr:row>9</xdr:row>
      <xdr:rowOff>95250</xdr:rowOff>
    </xdr:from>
    <xdr:ext cx="5715000" cy="353377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600075</xdr:colOff>
      <xdr:row>4</xdr:row>
      <xdr:rowOff>104775</xdr:rowOff>
    </xdr:from>
    <xdr:ext cx="57150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142875</xdr:colOff>
      <xdr:row>2</xdr:row>
      <xdr:rowOff>123825</xdr:rowOff>
    </xdr:from>
    <xdr:ext cx="7800975" cy="48291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47625</xdr:colOff>
      <xdr:row>9</xdr:row>
      <xdr:rowOff>95250</xdr:rowOff>
    </xdr:from>
    <xdr:ext cx="5715000" cy="3533775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828675</xdr:colOff>
      <xdr:row>8</xdr:row>
      <xdr:rowOff>9525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619125</xdr:colOff>
      <xdr:row>1</xdr:row>
      <xdr:rowOff>114300</xdr:rowOff>
    </xdr:from>
    <xdr:ext cx="9544050" cy="5905500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571500</xdr:colOff>
      <xdr:row>2</xdr:row>
      <xdr:rowOff>85725</xdr:rowOff>
    </xdr:from>
    <xdr:ext cx="8353425" cy="5076825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914400</xdr:colOff>
      <xdr:row>3</xdr:row>
      <xdr:rowOff>133350</xdr:rowOff>
    </xdr:from>
    <xdr:ext cx="13192125" cy="5229225"/>
    <xdr:pic>
      <xdr:nvPicPr>
        <xdr:cNvPr id="0" name="image2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828675</xdr:colOff>
      <xdr:row>19</xdr:row>
      <xdr:rowOff>171450</xdr:rowOff>
    </xdr:from>
    <xdr:ext cx="11477625" cy="1438275"/>
    <xdr:pic>
      <xdr:nvPicPr>
        <xdr:cNvPr id="0" name="image3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914400</xdr:colOff>
      <xdr:row>3</xdr:row>
      <xdr:rowOff>133350</xdr:rowOff>
    </xdr:from>
    <xdr:ext cx="13192125" cy="5229225"/>
    <xdr:pic>
      <xdr:nvPicPr>
        <xdr:cNvPr id="0" name="image2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828675</xdr:colOff>
      <xdr:row>19</xdr:row>
      <xdr:rowOff>171450</xdr:rowOff>
    </xdr:from>
    <xdr:ext cx="11477625" cy="1438275"/>
    <xdr:pic>
      <xdr:nvPicPr>
        <xdr:cNvPr id="0" name="image3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12</xdr:col>
      <xdr:colOff>914400</xdr:colOff>
      <xdr:row>3</xdr:row>
      <xdr:rowOff>133350</xdr:rowOff>
    </xdr:from>
    <xdr:ext cx="13192125" cy="5229225"/>
    <xdr:pic>
      <xdr:nvPicPr>
        <xdr:cNvPr id="0" name="image2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942975</xdr:colOff>
      <xdr:row>4</xdr:row>
      <xdr:rowOff>66675</xdr:rowOff>
    </xdr:from>
    <xdr:ext cx="13192125" cy="5229225"/>
    <xdr:pic>
      <xdr:nvPicPr>
        <xdr:cNvPr id="0" name="image2.png" title="รูปภาพ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847725</xdr:colOff>
      <xdr:row>5</xdr:row>
      <xdr:rowOff>180975</xdr:rowOff>
    </xdr:from>
    <xdr:ext cx="10658475" cy="42005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942975</xdr:colOff>
      <xdr:row>6</xdr:row>
      <xdr:rowOff>200025</xdr:rowOff>
    </xdr:from>
    <xdr:ext cx="10658475" cy="420052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762000</xdr:colOff>
      <xdr:row>6</xdr:row>
      <xdr:rowOff>28575</xdr:rowOff>
    </xdr:from>
    <xdr:ext cx="9077325" cy="1238250"/>
    <xdr:pic>
      <xdr:nvPicPr>
        <xdr:cNvPr id="0" name="image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962025</xdr:colOff>
      <xdr:row>9</xdr:row>
      <xdr:rowOff>66675</xdr:rowOff>
    </xdr:from>
    <xdr:ext cx="10944225" cy="23241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962025</xdr:colOff>
      <xdr:row>9</xdr:row>
      <xdr:rowOff>66675</xdr:rowOff>
    </xdr:from>
    <xdr:ext cx="10944225" cy="23241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962025</xdr:colOff>
      <xdr:row>9</xdr:row>
      <xdr:rowOff>66675</xdr:rowOff>
    </xdr:from>
    <xdr:ext cx="10944225" cy="23241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962025</xdr:colOff>
      <xdr:row>9</xdr:row>
      <xdr:rowOff>66675</xdr:rowOff>
    </xdr:from>
    <xdr:ext cx="10944225" cy="23241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962025</xdr:colOff>
      <xdr:row>9</xdr:row>
      <xdr:rowOff>66675</xdr:rowOff>
    </xdr:from>
    <xdr:ext cx="10944225" cy="232410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962025</xdr:colOff>
      <xdr:row>4</xdr:row>
      <xdr:rowOff>85725</xdr:rowOff>
    </xdr:from>
    <xdr:ext cx="11191875" cy="23241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923925</xdr:colOff>
      <xdr:row>7</xdr:row>
      <xdr:rowOff>85725</xdr:rowOff>
    </xdr:from>
    <xdr:ext cx="14573250" cy="30194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923925</xdr:colOff>
      <xdr:row>7</xdr:row>
      <xdr:rowOff>85725</xdr:rowOff>
    </xdr:from>
    <xdr:ext cx="14573250" cy="30194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666750</xdr:colOff>
      <xdr:row>7</xdr:row>
      <xdr:rowOff>38100</xdr:rowOff>
    </xdr:from>
    <xdr:ext cx="14573250" cy="3019425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9</xdr:row>
      <xdr:rowOff>0</xdr:rowOff>
    </xdr:from>
    <xdr:ext cx="14239875" cy="272415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9</xdr:row>
      <xdr:rowOff>0</xdr:rowOff>
    </xdr:from>
    <xdr:ext cx="14239875" cy="2724150"/>
    <xdr:pic>
      <xdr:nvPicPr>
        <xdr:cNvPr id="0" name="image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0</xdr:colOff>
      <xdr:row>6</xdr:row>
      <xdr:rowOff>0</xdr:rowOff>
    </xdr:from>
    <xdr:ext cx="15640050" cy="150495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923925</xdr:colOff>
      <xdr:row>6</xdr:row>
      <xdr:rowOff>38100</xdr:rowOff>
    </xdr:from>
    <xdr:ext cx="13658850" cy="214312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5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6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7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8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9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10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W2:BI8" sheet=" data1"/>
  </cacheSource>
  <cacheFields>
    <cacheField name="KPI" numFmtId="0">
      <sharedItems>
        <s v="17.2"/>
      </sharedItems>
    </cacheField>
    <cacheField name="วันที่ตรวจสอบ   " numFmtId="165">
      <sharedItems containsSemiMixedTypes="0" containsDate="1" containsString="0">
        <d v="2567-05-15T00:00:00Z"/>
      </sharedItems>
    </cacheField>
    <cacheField name="กม.   " numFmtId="0">
      <sharedItems>
        <s v="2+400"/>
        <s v="3+000"/>
        <s v="3+200"/>
        <s v="5+550"/>
        <s v="5+800"/>
        <s v="1+450"/>
      </sharedItems>
    </cacheField>
    <cacheField name="LT/RT   " numFmtId="0">
      <sharedItems>
        <s v="LT"/>
        <s v="RT"/>
      </sharedItems>
    </cacheField>
    <cacheField name="ช่องการจราจร   " numFmtId="0">
      <sharedItems containsString="0" containsBlank="1">
        <m/>
      </sharedItems>
    </cacheField>
    <cacheField name="ปริมาณ   " numFmtId="0">
      <sharedItems containsSemiMixedTypes="0" containsString="0" containsNumber="1" containsInteger="1">
        <n v="1.0"/>
      </sharedItems>
    </cacheField>
    <cacheField name="หน่วย   " numFmtId="0">
      <sharedItems>
        <s v="จุด"/>
      </sharedItems>
    </cacheField>
    <cacheField name="100m_Range " numFmtId="0">
      <sharedItems>
        <s v="2+400 - 2+500"/>
        <s v="3+000 - 3+100"/>
        <s v="3+200 - 3+300"/>
        <s v="5+500 - 5+600"/>
        <s v="5+800 - 5+900"/>
        <s v="1+400 - 1+500"/>
      </sharedItems>
    </cacheField>
    <cacheField name="Method deduct" numFmtId="0">
      <sharedItems>
        <s v="per km"/>
      </sharedItems>
    </cacheField>
    <cacheField name="1km range" numFmtId="0">
      <sharedItems>
        <s v="2+000 - 3+000"/>
        <s v="3+000 - 4+000"/>
        <s v="5+000 - 6+000"/>
        <s v="1+000 - 2+000"/>
      </sharedItems>
    </cacheField>
    <cacheField name="Is_same_range" numFmtId="0">
      <sharedItems>
        <s v="Not Found"/>
        <s v="Found same"/>
      </sharedItems>
    </cacheField>
    <cacheField name="Score" numFmtId="0">
      <sharedItems containsSemiMixedTypes="0" containsString="0" containsNumber="1" containsInteger="1">
        <n v="-10.0"/>
        <n v="0.0"/>
      </sharedItems>
    </cacheField>
    <cacheField name="sort 1km" numFmtId="0">
      <sharedItems containsSemiMixedTypes="0" containsString="0" containsNumber="1">
        <n v="2.5"/>
        <n v="3.5"/>
        <n v="5.5"/>
        <n v="1.5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X2:AG15" sheet=" data1"/>
  </cacheSource>
  <cacheFields>
    <cacheField name="KPI" numFmtId="0">
      <sharedItems>
        <s v="13.1"/>
        <s v="13.2"/>
        <s v="13.5"/>
      </sharedItems>
    </cacheField>
    <cacheField name="วันที่ตรวจสอบ   " numFmtId="165">
      <sharedItems containsSemiMixedTypes="0" containsDate="1" containsString="0">
        <d v="2567-05-15T00:00:00Z"/>
      </sharedItems>
    </cacheField>
    <cacheField name="กม.   " numFmtId="0">
      <sharedItems>
        <s v="1+050"/>
        <s v="2+075"/>
        <s v="3+150"/>
        <s v="4+250"/>
        <s v="1+075"/>
        <s v="1+150"/>
        <s v="1+250"/>
      </sharedItems>
    </cacheField>
    <cacheField name="LT/RT   " numFmtId="0">
      <sharedItems>
        <s v="RT"/>
        <s v="LT"/>
      </sharedItems>
    </cacheField>
    <cacheField name="ช่องการจราจร   " numFmtId="0">
      <sharedItems containsBlank="1">
        <m/>
        <s v="L2"/>
        <s v="L1"/>
        <s v="L3"/>
      </sharedItems>
    </cacheField>
    <cacheField name="ปริมาณ   " numFmtId="0">
      <sharedItems containsSemiMixedTypes="0" containsString="0" containsNumber="1">
        <n v="2.0"/>
        <n v="0.5"/>
        <n v="0.8"/>
        <n v="1.0"/>
      </sharedItems>
    </cacheField>
    <cacheField name="หน่วย   " numFmtId="0">
      <sharedItems>
        <s v="m."/>
      </sharedItems>
    </cacheField>
    <cacheField name="100m_Range " numFmtId="0">
      <sharedItems>
        <s v="1+000 - 1+100"/>
        <s v="2+000 - 2+100"/>
        <s v="3+100 - 3+200"/>
        <s v="4+200 - 4+300"/>
        <s v="1+100 - 1+200"/>
        <s v="1+200 - 1+300"/>
      </sharedItems>
    </cacheField>
    <cacheField name="Method deduct" numFmtId="0">
      <sharedItems>
        <s v="multiple volume"/>
      </sharedItems>
    </cacheField>
    <cacheField name="Score" numFmtId="0">
      <sharedItems containsSemiMixedTypes="0" containsString="0" containsNumber="1">
        <n v="-10.0"/>
        <n v="-2.5"/>
        <n v="-4.0"/>
        <n v="-5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K9" sheet="Calculate point per100m"/>
  </cacheSource>
  <cacheFields>
    <cacheField name="KPI" numFmtId="0">
      <sharedItems>
        <s v="11.1"/>
      </sharedItems>
    </cacheField>
    <cacheField name="วันที่ตรวจสอบ   " numFmtId="165">
      <sharedItems containsSemiMixedTypes="0" containsDate="1" containsString="0">
        <d v="2567-05-15T00:00:00Z"/>
      </sharedItems>
    </cacheField>
    <cacheField name="กม.   " numFmtId="0">
      <sharedItems>
        <s v="1+050"/>
        <s v="1+075"/>
        <s v="1+150"/>
        <s v="1+250"/>
        <s v="1+550"/>
        <s v="1+600"/>
        <s v="2+050"/>
        <s v="2+100"/>
      </sharedItems>
    </cacheField>
    <cacheField name="LT/RT   " numFmtId="0">
      <sharedItems>
        <s v="LT"/>
      </sharedItems>
    </cacheField>
    <cacheField name="ช่องการจราจร   " numFmtId="0">
      <sharedItems>
        <s v="L1"/>
        <s v="L2"/>
        <s v="L3"/>
      </sharedItems>
    </cacheField>
    <cacheField name="ปริมาณ   " numFmtId="0">
      <sharedItems containsSemiMixedTypes="0" containsString="0" containsNumber="1" containsInteger="1">
        <n v="36.0"/>
        <n v="34.0"/>
        <n v="12.0"/>
        <n v="40.0"/>
        <n v="70.0"/>
        <n v="10.0"/>
        <n v="15.0"/>
      </sharedItems>
    </cacheField>
    <cacheField name="หน่วย   " numFmtId="0">
      <sharedItems>
        <s v="cm"/>
      </sharedItems>
    </cacheField>
    <cacheField name="100m_Range " numFmtId="0">
      <sharedItems>
        <s v="1+000 - 1+100"/>
        <s v="1+100 - 1+200"/>
        <s v="1+200 - 1+300"/>
        <s v="1+500 - 1+600"/>
        <s v="1+600 - 1+700"/>
        <s v="2+000 - 2+100"/>
        <s v="2+100 - 2+200"/>
      </sharedItems>
    </cacheField>
    <cacheField name="Method deduct" numFmtId="0">
      <sharedItems>
        <s v="per 100m"/>
      </sharedItems>
    </cacheField>
    <cacheField name="Is_found_same" numFmtId="0">
      <sharedItems>
        <s v="Not Found Same"/>
        <s v="Found same"/>
      </sharedItems>
    </cacheField>
    <cacheField name="Score" numFmtId="0">
      <sharedItems containsSemiMixedTypes="0" containsString="0" containsNumber="1" containsInteger="1">
        <n v="-20.0"/>
        <n v="0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I2:AT96" sheet=" data1"/>
  </cacheSource>
  <cacheFields>
    <cacheField name="KPI" numFmtId="0">
      <sharedItems>
        <s v="13.8"/>
        <s v="13.9"/>
        <s v="14a.3"/>
        <s v="14a.4"/>
        <s v="14a.7"/>
        <s v="15.1"/>
        <s v="15.2"/>
        <s v="15.3"/>
        <s v="15.5"/>
        <s v="15.6"/>
        <s v="16.2"/>
        <s v="16.4"/>
        <s v="17.1"/>
        <s v="18.1"/>
        <s v="20.1"/>
      </sharedItems>
    </cacheField>
    <cacheField name="วันที่ตรวจสอบ   " numFmtId="165">
      <sharedItems containsSemiMixedTypes="0" containsDate="1" containsString="0">
        <d v="2567-05-15T00:00:00Z"/>
        <d v="2567-05-16T00:00:00Z"/>
      </sharedItems>
    </cacheField>
    <cacheField name="กม.   " numFmtId="0">
      <sharedItems>
        <s v="1+050"/>
        <s v="3+075"/>
        <s v="8+150"/>
        <s v="15+250"/>
        <s v="20+000"/>
        <s v="21+000"/>
        <s v="24+000"/>
        <s v="28+000"/>
        <s v="1+075"/>
        <s v="1+150"/>
        <s v="2+075"/>
        <s v="4+076"/>
        <s v="2+150"/>
        <s v="5+250"/>
        <s v="6+050"/>
        <s v="1+250"/>
        <s v="20+075"/>
        <s v="30+150"/>
        <s v="8+250"/>
        <s v="29+075"/>
        <s v="40+1500"/>
        <s v="1+375"/>
        <s v="1+400"/>
        <s v="1+450"/>
        <s v="2+500"/>
        <s v="2+600"/>
        <s v="2+300"/>
        <s v="2+350"/>
        <s v="2+400"/>
        <s v="4+450"/>
        <s v="3+350"/>
        <s v="5+550"/>
        <s v="1+490"/>
        <s v="3+000"/>
        <s v="3+200"/>
        <s v="3+250"/>
        <s v="3+260"/>
        <s v="5+800"/>
        <s v="8+400"/>
        <s v="1+076"/>
        <s v="1+100"/>
        <s v="10+400"/>
        <s v="12+000"/>
        <s v="18+200"/>
        <s v="20+550"/>
        <s v="27+800"/>
        <s v="8+560"/>
      </sharedItems>
    </cacheField>
    <cacheField name="LT/RT   " numFmtId="0">
      <sharedItems>
        <s v="RT"/>
        <s v="LT"/>
      </sharedItems>
    </cacheField>
    <cacheField name="ช่องการจราจร   " numFmtId="0">
      <sharedItems containsBlank="1">
        <s v="L2"/>
        <s v="L1"/>
        <s v="L3"/>
        <m/>
      </sharedItems>
    </cacheField>
    <cacheField name="ปริมาณ   " numFmtId="0">
      <sharedItems containsSemiMixedTypes="0" containsString="0" containsNumber="1" containsInteger="1">
        <n v="1.0"/>
      </sharedItems>
    </cacheField>
    <cacheField name="หน่วย   " numFmtId="0">
      <sharedItems>
        <s v="จุด"/>
        <s v="จุุด"/>
        <s v="เสา"/>
        <s v="แห่ง"/>
      </sharedItems>
    </cacheField>
    <cacheField name="100m_Range " numFmtId="0">
      <sharedItems>
        <s v="1+000 - 1+100"/>
        <s v="3+000 - 3+100"/>
        <s v="8+100 - 8+200"/>
        <s v="15+200 - 15+300"/>
        <s v="20+000 - 20+100"/>
        <s v="21+000 - 21+100"/>
        <s v="24+000 - 24+100"/>
        <s v="28+000 - 28+100"/>
        <s v="1+100 - 1+200"/>
        <s v="2+000 - 2+100"/>
        <s v="4+000 - 4+100"/>
        <s v="2+100 - 2+200"/>
        <s v="5+200 - 5+300"/>
        <s v="6+000 - 6+100"/>
        <s v="1+200 - 1+300"/>
        <s v="30+100 - 30+200"/>
        <s v="8+200 - 8+300"/>
        <s v="29+000 - 29+100"/>
        <s v="40+500 - 40+600"/>
        <s v="1+300 - 1+400"/>
        <s v="1+400 - 1+500"/>
        <s v="2+500 - 2+600"/>
        <s v="2+600 - 2+700"/>
        <s v="2+300 - 2+400"/>
        <s v="2+400 - 2+500"/>
        <s v="4+400 - 4+500"/>
        <s v="3+300 - 3+400"/>
        <s v="5+500 - 5+600"/>
        <s v="3+200 - 3+300"/>
        <s v="5+800 - 5+900"/>
        <s v="8+400 - 8+500"/>
        <s v="10+400 - 10+500"/>
        <s v="12+000 - 12+100"/>
        <s v="18+200 - 18+300"/>
        <s v="20+500 - 20+600"/>
        <s v="27+800 - 27+900"/>
        <s v="8+500 - 8+600"/>
      </sharedItems>
    </cacheField>
    <cacheField name="Method deduct" numFmtId="0">
      <sharedItems>
        <s v="point"/>
      </sharedItems>
    </cacheField>
    <cacheField name="Score" numFmtId="0">
      <sharedItems containsSemiMixedTypes="0" containsString="0" containsNumber="1" containsInteger="1">
        <n v="-20.0"/>
        <n v="-25.0"/>
        <n v="-5.0"/>
        <n v="-10.0"/>
        <n v="-1.0"/>
        <n v="-100.0"/>
        <n v="-50.0"/>
      </sharedItems>
    </cacheField>
    <cacheField name="1km range" numFmtId="0">
      <sharedItems>
        <s v="1+000 - 2+000"/>
        <s v="3+000 - 4+000"/>
        <s v="8+000 - 9+000"/>
        <s v="15+000 - 16+000"/>
        <s v="20+000 - 21+000"/>
        <s v="21+000 - 22+000"/>
        <s v="24+000 - 25+000"/>
        <s v="28+000 - 29+000"/>
        <s v="2+000 - 3+000"/>
        <s v="4+000 - 5+000"/>
        <s v="5+000 - 6+000"/>
        <s v="6+000 - 7+000"/>
        <s v="30+000 - 31+000"/>
        <s v="29+000 - 30+000"/>
        <s v="40+000 - 41+000"/>
        <s v="10+000 - 11+000"/>
        <s v="12+000 - 13+000"/>
        <s v="18+000 - 19+000"/>
        <s v="27+000 - 28+000"/>
      </sharedItems>
    </cacheField>
    <cacheField name="sort 1km" numFmtId="0">
      <sharedItems containsSemiMixedTypes="0" containsString="0" containsNumber="1">
        <n v="1.5"/>
        <n v="3.5"/>
        <n v="8.5"/>
        <n v="15.5"/>
        <n v="20.5"/>
        <n v="21.5"/>
        <n v="24.5"/>
        <n v="28.5"/>
        <n v="2.5"/>
        <n v="4.5"/>
        <n v="5.5"/>
        <n v="6.5"/>
        <n v="30.5"/>
        <n v="29.5"/>
        <n v="40.5"/>
        <n v="10.5"/>
        <n v="12.5"/>
        <n v="18.5"/>
        <n v="27.5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M1:W14" sheet="Calculate point per100m"/>
  </cacheSource>
  <cacheFields>
    <cacheField name="KPI" numFmtId="0">
      <sharedItems>
        <s v="11.5"/>
      </sharedItems>
    </cacheField>
    <cacheField name="วันที่ตรวจสอบ   " numFmtId="165">
      <sharedItems containsSemiMixedTypes="0" containsDate="1" containsString="0">
        <d v="2567-05-15T00:00:00Z"/>
        <d v="2567-05-16T00:00:00Z"/>
      </sharedItems>
    </cacheField>
    <cacheField name="กม.   " numFmtId="0">
      <sharedItems>
        <s v="1+050"/>
        <s v="1+075"/>
        <s v="1+150"/>
        <s v="1+250"/>
        <s v="1+550"/>
        <s v="1+600"/>
        <s v="2+050"/>
        <s v="2+100"/>
        <s v="10+250"/>
        <s v="10+300"/>
        <s v="11+250"/>
        <s v="11+800"/>
        <s v="15+300"/>
      </sharedItems>
    </cacheField>
    <cacheField name="LT/RT   " numFmtId="0">
      <sharedItems>
        <s v="RT"/>
        <s v="LT"/>
      </sharedItems>
    </cacheField>
    <cacheField name="ช่องการจราจร   " numFmtId="0">
      <sharedItems>
        <s v="L1"/>
        <s v="L2"/>
        <s v="L3"/>
      </sharedItems>
    </cacheField>
    <cacheField name="ปริมาณ   " numFmtId="0">
      <sharedItems containsSemiMixedTypes="0" containsString="0" containsNumber="1" containsInteger="1">
        <n v="1.0"/>
      </sharedItems>
    </cacheField>
    <cacheField name="หน่วย   " numFmtId="0">
      <sharedItems>
        <s v="จุด"/>
      </sharedItems>
    </cacheField>
    <cacheField name="100m_Range " numFmtId="0">
      <sharedItems>
        <s v="1+000 - 1+100"/>
        <s v="1+100 - 1+200"/>
        <s v="1+200 - 1+300"/>
        <s v="1+500 - 1+600"/>
        <s v="1+600 - 1+700"/>
        <s v="2+000 - 2+100"/>
        <s v="2+100 - 2+200"/>
        <s v="10+200 - 10+300"/>
        <s v="10+300 - 10+400"/>
        <s v="11+200 - 11+300"/>
        <s v="11+800 - 11+900"/>
        <s v="15+300 - 15+400"/>
      </sharedItems>
    </cacheField>
    <cacheField name="Method deduct" numFmtId="0">
      <sharedItems>
        <s v="per 100m"/>
      </sharedItems>
    </cacheField>
    <cacheField name="Is_found_same" numFmtId="0">
      <sharedItems>
        <s v="Not Found Same"/>
      </sharedItems>
    </cacheField>
    <cacheField name="Score" numFmtId="0">
      <sharedItems containsSemiMixedTypes="0" containsString="0" containsNumber="1" containsInteger="1">
        <n v="-20.0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Y1:AI6" sheet="Calculate point per100m"/>
  </cacheSource>
  <cacheFields>
    <cacheField name="KPI" numFmtId="0">
      <sharedItems>
        <s v="12.3"/>
      </sharedItems>
    </cacheField>
    <cacheField name="วันที่ตรวจสอบ   " numFmtId="165">
      <sharedItems containsSemiMixedTypes="0" containsDate="1" containsString="0">
        <d v="2567-05-15T00:00:00Z"/>
      </sharedItems>
    </cacheField>
    <cacheField name="กม.   " numFmtId="0">
      <sharedItems>
        <s v="1+050"/>
        <s v="1+075"/>
        <s v="2+150"/>
        <s v="2+250"/>
        <s v="3+550"/>
      </sharedItems>
    </cacheField>
    <cacheField name="LT/RT   " numFmtId="0">
      <sharedItems>
        <s v="LT"/>
        <s v="RT"/>
      </sharedItems>
    </cacheField>
    <cacheField name="ช่องการจราจร   " numFmtId="0">
      <sharedItems>
        <s v="L1"/>
        <s v="L2"/>
      </sharedItems>
    </cacheField>
    <cacheField name="ปริมาณ   " numFmtId="0">
      <sharedItems containsSemiMixedTypes="0" containsString="0" containsNumber="1" containsInteger="1">
        <n v="1.0"/>
      </sharedItems>
    </cacheField>
    <cacheField name="หน่วย   " numFmtId="0">
      <sharedItems>
        <s v="จุด"/>
        <s v="จุุด"/>
      </sharedItems>
    </cacheField>
    <cacheField name="100m_Range " numFmtId="0">
      <sharedItems>
        <s v="1+000 - 1+100"/>
        <s v="2+100 - 2+200"/>
        <s v="2+200 - 2+300"/>
        <s v="3+500 - 3+600"/>
      </sharedItems>
    </cacheField>
    <cacheField name="Method deduct" numFmtId="0">
      <sharedItems>
        <s v="per 100m"/>
      </sharedItems>
    </cacheField>
    <cacheField name="Is_found_same" numFmtId="0">
      <sharedItems>
        <s v="Not Found Same"/>
      </sharedItems>
    </cacheField>
    <cacheField name="Score" numFmtId="0">
      <sharedItems containsSemiMixedTypes="0" containsString="0" containsNumber="1" containsInteger="1">
        <n v="-20.0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K1:AU7" sheet="Calculate point per100m"/>
  </cacheSource>
  <cacheFields>
    <cacheField name="KPI" numFmtId="0">
      <sharedItems>
        <s v="12.4"/>
      </sharedItems>
    </cacheField>
    <cacheField name="วันที่ตรวจสอบ   " numFmtId="165">
      <sharedItems containsSemiMixedTypes="0" containsDate="1" containsString="0">
        <d v="2567-05-15T00:00:00Z"/>
      </sharedItems>
    </cacheField>
    <cacheField name="กม.   " numFmtId="0">
      <sharedItems>
        <s v="1+050"/>
        <s v="1+075"/>
        <s v="1+150"/>
        <s v="1+250"/>
        <s v="1+550"/>
      </sharedItems>
    </cacheField>
    <cacheField name="LT/RT   " numFmtId="0">
      <sharedItems>
        <s v="LT"/>
        <s v="RT"/>
      </sharedItems>
    </cacheField>
    <cacheField name="ช่องการจราจร   " numFmtId="0">
      <sharedItems>
        <s v="L1"/>
        <s v="L2"/>
      </sharedItems>
    </cacheField>
    <cacheField name="ปริมาณ   " numFmtId="0">
      <sharedItems containsSemiMixedTypes="0" containsString="0" containsNumber="1" containsInteger="1">
        <n v="1.0"/>
      </sharedItems>
    </cacheField>
    <cacheField name="หน่วย   " numFmtId="0">
      <sharedItems>
        <s v="จุด"/>
      </sharedItems>
    </cacheField>
    <cacheField name="100m_Range " numFmtId="0">
      <sharedItems>
        <s v="1+000 - 1+100"/>
        <s v="1+100 - 1+200"/>
        <s v="1+200 - 1+300"/>
        <s v="1+500 - 1+600"/>
      </sharedItems>
    </cacheField>
    <cacheField name="Method deduct" numFmtId="0">
      <sharedItems>
        <s v="per 100m"/>
      </sharedItems>
    </cacheField>
    <cacheField name="Is_found_same" numFmtId="0">
      <sharedItems>
        <s v="Not Found Same"/>
        <s v="Found same"/>
      </sharedItems>
    </cacheField>
    <cacheField name="Score" numFmtId="0">
      <sharedItems containsSemiMixedTypes="0" containsString="0" containsNumber="1" containsInteger="1">
        <n v="-20.0"/>
        <n v="0.0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W1:BG10" sheet="Calculate point per100m"/>
  </cacheSource>
  <cacheFields>
    <cacheField name="KPI" numFmtId="0">
      <sharedItems containsBlank="1">
        <s v="16.1"/>
        <m/>
      </sharedItems>
    </cacheField>
    <cacheField name="วันที่ตรวจสอบ   " numFmtId="165">
      <sharedItems containsDate="1" containsString="0" containsBlank="1">
        <d v="2567-05-15T00:00:00Z"/>
        <m/>
      </sharedItems>
    </cacheField>
    <cacheField name="กม.   " numFmtId="0">
      <sharedItems containsBlank="1">
        <s v="1+375"/>
        <s v="1+400"/>
        <s v="1+450"/>
        <s v="1+490"/>
        <m/>
      </sharedItems>
    </cacheField>
    <cacheField name="LT/RT   " numFmtId="0">
      <sharedItems containsBlank="1">
        <s v="RT"/>
        <s v="LT"/>
        <m/>
      </sharedItems>
    </cacheField>
    <cacheField name="ช่องการจราจร   " numFmtId="0">
      <sharedItems containsString="0" containsBlank="1">
        <m/>
      </sharedItems>
    </cacheField>
    <cacheField name="ปริมาณ   " numFmtId="0">
      <sharedItems containsString="0" containsBlank="1" containsNumber="1" containsInteger="1">
        <n v="1.0"/>
        <m/>
      </sharedItems>
    </cacheField>
    <cacheField name="หน่วย   " numFmtId="0">
      <sharedItems containsBlank="1">
        <s v="แห่ง"/>
        <m/>
      </sharedItems>
    </cacheField>
    <cacheField name="100m_Range " numFmtId="0">
      <sharedItems containsBlank="1">
        <s v="1+300 - 1+400"/>
        <s v="1+400 - 1+500"/>
        <m/>
      </sharedItems>
    </cacheField>
    <cacheField name="Method deduct" numFmtId="0">
      <sharedItems containsBlank="1">
        <s v="per 100m"/>
        <m/>
      </sharedItems>
    </cacheField>
    <cacheField name="Is_found_same" numFmtId="0">
      <sharedItems>
        <s v="Not Found Same"/>
        <s v="Found same"/>
        <s v=""/>
      </sharedItems>
    </cacheField>
    <cacheField name="Score" numFmtId="0">
      <sharedItems containsSemiMixedTypes="0" containsString="0" containsNumber="1" containsInteger="1">
        <n v="-20.0"/>
        <n v="0.0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BI1:BS7" sheet="Calculate point per100m"/>
  </cacheSource>
  <cacheFields>
    <cacheField name="KPI" numFmtId="0">
      <sharedItems>
        <s v="16.3"/>
      </sharedItems>
    </cacheField>
    <cacheField name="วันที่ตรวจสอบ   " numFmtId="165">
      <sharedItems containsSemiMixedTypes="0" containsDate="1" containsString="0">
        <d v="2567-05-15T00:00:00Z"/>
      </sharedItems>
    </cacheField>
    <cacheField name="กม.   " numFmtId="0">
      <sharedItems>
        <s v="2+400"/>
        <s v="4+450"/>
        <s v="3+350"/>
        <s v="5+550"/>
        <s v="5+800"/>
        <s v="8+400"/>
      </sharedItems>
    </cacheField>
    <cacheField name="LT/RT   " numFmtId="0">
      <sharedItems>
        <s v="RT"/>
        <s v="LT"/>
      </sharedItems>
    </cacheField>
    <cacheField name="ช่องการจราจร   " numFmtId="0">
      <sharedItems containsString="0" containsBlank="1">
        <m/>
      </sharedItems>
    </cacheField>
    <cacheField name="ปริมาณ   " numFmtId="0">
      <sharedItems containsSemiMixedTypes="0" containsString="0" containsNumber="1" containsInteger="1">
        <n v="1.0"/>
      </sharedItems>
    </cacheField>
    <cacheField name="หน่วย   " numFmtId="0">
      <sharedItems>
        <s v="แห่ง"/>
      </sharedItems>
    </cacheField>
    <cacheField name="100m_Range " numFmtId="0">
      <sharedItems>
        <s v="2+400 - 2+500"/>
        <s v="4+400 - 4+500"/>
        <s v="3+300 - 3+400"/>
        <s v="5+500 - 5+600"/>
        <s v="5+800 - 5+900"/>
        <s v="8+400 - 8+500"/>
      </sharedItems>
    </cacheField>
    <cacheField name="Method deduct" numFmtId="0">
      <sharedItems>
        <s v="per 100m"/>
      </sharedItems>
    </cacheField>
    <cacheField name="Is_found_same" numFmtId="0">
      <sharedItems>
        <s v="Not Found Same"/>
      </sharedItems>
    </cacheField>
    <cacheField name="Score" numFmtId="0">
      <sharedItems containsSemiMixedTypes="0" containsString="0" containsNumber="1" containsInteger="1">
        <n v="-20.0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J162" sheet=" data1"/>
  </cacheSource>
  <cacheFields>
    <cacheField name="KPI" numFmtId="0">
      <sharedItems containsBlank="1">
        <s v="11.1"/>
        <s v="11.5"/>
        <s v="12.3"/>
        <s v="12.4"/>
        <s v="13.1"/>
        <s v="13.2"/>
        <s v="13.5"/>
        <s v="13.8"/>
        <s v="13.9"/>
        <s v="14a.3"/>
        <s v="14a.4"/>
        <s v="14a.7"/>
        <s v="15.1"/>
        <s v="15.2"/>
        <s v="15.3"/>
        <s v="15.5"/>
        <s v="15.6"/>
        <s v="16.1"/>
        <s v="16.2"/>
        <s v="16.3"/>
        <s v="16.4"/>
        <s v="17.1"/>
        <s v="17.2"/>
        <s v="18.1"/>
        <s v="20.1"/>
        <m/>
      </sharedItems>
    </cacheField>
    <cacheField name="วันที่ตรวจสอบ   " numFmtId="165">
      <sharedItems containsDate="1" containsString="0" containsBlank="1">
        <d v="2567-05-15T00:00:00Z"/>
        <d v="2567-05-16T00:00:00Z"/>
        <m/>
      </sharedItems>
    </cacheField>
    <cacheField name="กม.   " numFmtId="0">
      <sharedItems containsBlank="1">
        <s v="1+050"/>
        <s v="1+075"/>
        <s v="1+150"/>
        <s v="1+250"/>
        <s v="1+550"/>
        <s v="1+600"/>
        <s v="2+050"/>
        <s v="2+100"/>
        <s v="10+250"/>
        <s v="10+300"/>
        <s v="11+250"/>
        <s v="11+800"/>
        <s v="15+300"/>
        <s v="2+150"/>
        <s v="2+250"/>
        <s v="3+550"/>
        <s v="2+075"/>
        <s v="3+150"/>
        <s v="4+250"/>
        <s v="3+075"/>
        <s v="8+150"/>
        <s v="15+250"/>
        <s v="20+000"/>
        <s v="21+000"/>
        <s v="24+000"/>
        <s v="28+000"/>
        <s v="4+076"/>
        <s v="5+250"/>
        <s v="6+050"/>
        <s v="20+075"/>
        <s v="30+150"/>
        <s v="8+250"/>
        <s v="29+075"/>
        <s v="40+1500"/>
        <s v="1+375"/>
        <s v="1+400"/>
        <s v="1+450"/>
        <s v="2+500"/>
        <s v="2+600"/>
        <s v="2+300"/>
        <s v="2+350"/>
        <s v="2+400"/>
        <s v="4+450"/>
        <s v="3+350"/>
        <s v="5+550"/>
        <s v="1+490"/>
        <s v="3+000"/>
        <s v="3+200"/>
        <s v="3+250"/>
        <s v="3+260"/>
        <s v="5+800"/>
        <s v="8+400"/>
        <s v="1+076"/>
        <s v="1+100"/>
        <s v="10+400"/>
        <s v="12+000"/>
        <s v="18+200"/>
        <s v="20+550"/>
        <s v="27+800"/>
        <s v="8+560"/>
        <s v="8+600"/>
        <s v="9+600"/>
        <s v="10+150"/>
        <s v="11+000"/>
        <m/>
      </sharedItems>
    </cacheField>
    <cacheField name="LT/RT   " numFmtId="0">
      <sharedItems containsBlank="1">
        <s v="LT"/>
        <s v="RT"/>
        <m/>
      </sharedItems>
    </cacheField>
    <cacheField name="ช่องการจราจร   " numFmtId="0">
      <sharedItems containsBlank="1">
        <s v="L1"/>
        <s v="L2"/>
        <s v="L3"/>
        <m/>
      </sharedItems>
    </cacheField>
    <cacheField name="ปริมาณ   " numFmtId="0">
      <sharedItems containsString="0" containsBlank="1" containsNumber="1">
        <n v="36.0"/>
        <n v="34.0"/>
        <n v="12.0"/>
        <n v="40.0"/>
        <n v="70.0"/>
        <n v="10.0"/>
        <n v="15.0"/>
        <n v="1.0"/>
        <n v="2.0"/>
        <n v="0.5"/>
        <n v="0.8"/>
        <m/>
      </sharedItems>
    </cacheField>
    <cacheField name="หน่วย   " numFmtId="0">
      <sharedItems containsBlank="1">
        <s v="cm"/>
        <s v="จุด"/>
        <s v="จุุด"/>
        <s v="m."/>
        <s v="เสา"/>
        <s v="แห่ง"/>
        <m/>
      </sharedItems>
    </cacheField>
    <cacheField name="100m_Range " numFmtId="0">
      <sharedItems>
        <s v="1+000 - 1+100"/>
        <s v="1+100 - 1+200"/>
        <s v="1+200 - 1+300"/>
        <s v="1+500 - 1+600"/>
        <s v="1+600 - 1+700"/>
        <s v="2+000 - 2+100"/>
        <s v="2+100 - 2+200"/>
        <s v="10+200 - 10+300"/>
        <s v="10+300 - 10+400"/>
        <s v="11+200 - 11+300"/>
        <s v="11+800 - 11+900"/>
        <s v="15+300 - 15+400"/>
        <s v="2+200 - 2+300"/>
        <s v="3+500 - 3+600"/>
        <s v="3+100 - 3+200"/>
        <s v="4+200 - 4+300"/>
        <s v="3+000 - 3+100"/>
        <s v="8+100 - 8+200"/>
        <s v="15+200 - 15+300"/>
        <s v="20+000 - 20+100"/>
        <s v="21+000 - 21+100"/>
        <s v="24+000 - 24+100"/>
        <s v="28+000 - 28+100"/>
        <s v="4+000 - 4+100"/>
        <s v="5+200 - 5+300"/>
        <s v="6+000 - 6+100"/>
        <s v="30+100 - 30+200"/>
        <s v="8+200 - 8+300"/>
        <s v="29+000 - 29+100"/>
        <s v="40+500 - 40+600"/>
        <s v="1+300 - 1+400"/>
        <s v="1+400 - 1+500"/>
        <s v="2+500 - 2+600"/>
        <s v="2+600 - 2+700"/>
        <s v="2+300 - 2+400"/>
        <s v="2+400 - 2+500"/>
        <s v="4+400 - 4+500"/>
        <s v="3+300 - 3+400"/>
        <s v="5+500 - 5+600"/>
        <s v="3+200 - 3+300"/>
        <s v="5+800 - 5+900"/>
        <s v="8+400 - 8+500"/>
        <s v="10+400 - 10+500"/>
        <s v="12+000 - 12+100"/>
        <s v="18+200 - 18+300"/>
        <s v="20+500 - 20+600"/>
        <s v="27+800 - 27+900"/>
        <s v="8+500 - 8+600"/>
        <s v="8+600 - 8+700"/>
        <s v="9+600 - 9+700"/>
        <s v="10+100 - 10+200"/>
        <s v="11+000 - 11+100"/>
        <s v="Invalid Input"/>
      </sharedItems>
    </cacheField>
    <cacheField name="Method deduct" numFmtId="0">
      <sharedItems>
        <s v="per 100m"/>
        <s v="multiple volume"/>
        <s v="point"/>
        <s v="per km"/>
        <e v="#N/A"/>
      </sharedItems>
    </cacheField>
    <cacheField name="1KM_range" numFmtId="0">
      <sharedItems>
        <s v="1+000 - 2+000"/>
        <s v="2+000 - 3+000"/>
        <s v="10+000 - 11+000"/>
        <s v="11+000 - 12+000"/>
        <s v="15+000 - 16+000"/>
        <s v="3+000 - 4+000"/>
        <s v="4+000 - 5+000"/>
        <s v="8+000 - 9+000"/>
        <s v="20+000 - 21+000"/>
        <s v="21+000 - 22+000"/>
        <s v="24+000 - 25+000"/>
        <s v="28+000 - 29+000"/>
        <s v="5+000 - 6+000"/>
        <s v="6+000 - 7+000"/>
        <s v="30+000 - 31+000"/>
        <s v="29+000 - 30+000"/>
        <s v="40+000 - 41+000"/>
        <s v="12+000 - 13+000"/>
        <s v="18+000 - 19+000"/>
        <s v="27+000 - 28+000"/>
        <s v="9+000 - 10+000"/>
        <e v="#VALUE!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แสดงผล17.2" cacheId="0" dataCaption="" compact="0" compactData="0">
  <location ref="A1:D6" firstHeaderRow="0" firstDataRow="3" firstDataCol="0"/>
  <pivotFields>
    <pivotField name="KPI" axis="axisRow" compact="0" outline="0" multipleItemSelectionAllowed="1" showAll="0" sortType="ascending" defaultSubtotal="0">
      <items>
        <item x="0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1km range" axis="axisRow" compact="0" outline="0" multipleItemSelectionAllowed="1" showAll="0" sortType="ascending">
      <items>
        <item x="3"/>
        <item x="0"/>
        <item x="1"/>
        <item x="2"/>
        <item t="default"/>
      </items>
    </pivotField>
    <pivotField name="Is_same_range" compact="0" outline="0" multipleItemSelectionAllowed="1" showAll="0">
      <items>
        <item x="0"/>
        <item x="1"/>
        <item t="default"/>
      </items>
    </pivotField>
    <pivotField name="Score" dataField="1" compact="0" outline="0" multipleItemSelectionAllowed="1" showAll="0">
      <items>
        <item x="0"/>
        <item x="1"/>
        <item t="default"/>
      </items>
    </pivotField>
    <pivotField name="sort 1km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0"/>
    <field x="9"/>
  </rowFields>
  <colFields>
    <field x="-2"/>
  </colFields>
  <dataFields>
    <dataField name="SUM of ปริมาณ   " fld="5" baseField="0"/>
    <dataField name="SUM of Score" fld="11" baseField="0"/>
  </dataFields>
</pivotTableDefinition>
</file>

<file path=xl/pivotTables/pivotTable2.xml><?xml version="1.0" encoding="utf-8"?>
<pivotTableDefinition xmlns="http://schemas.openxmlformats.org/spreadsheetml/2006/main" name="แสดงผล13.1" cacheId="1" dataCaption="" compact="0" compactData="0">
  <location ref="A1:D6" firstHeaderRow="0" firstDataRow="3" firstDataCol="0"/>
  <pivotFields>
    <pivotField name="KPI" axis="axisRow" compact="0" outline="0" multipleItemSelectionAllowed="1" showAll="0" sortType="ascending" defaultSubtotal="0">
      <items>
        <item x="0"/>
        <item h="1" x="1"/>
        <item h="1" x="2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x="1"/>
        <item x="2"/>
        <item x="3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axis="axisRow" compact="0" outline="0" multipleItemSelectionAllowed="1" showAll="0" sortType="ascending">
      <items>
        <item x="0"/>
        <item x="4"/>
        <item x="5"/>
        <item x="1"/>
        <item x="2"/>
        <item x="3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0"/>
    <field x="7"/>
  </rowFields>
  <colFields>
    <field x="-2"/>
  </colFields>
  <dataFields>
    <dataField name="SUM ของ ปริมาณ ความเสียหาย (m) " fld="5" baseField="0"/>
    <dataField name="SUM of Score" fld="9" baseField="0"/>
  </dataFields>
</pivotTableDefinition>
</file>

<file path=xl/pivotTables/pivotTable3.xml><?xml version="1.0" encoding="utf-8"?>
<pivotTableDefinition xmlns="http://schemas.openxmlformats.org/spreadsheetml/2006/main" name="แสดงผล13.2" cacheId="1" dataCaption="" compact="0" compactData="0">
  <location ref="A1:D5" firstHeaderRow="0" firstDataRow="3" firstDataCol="0"/>
  <pivotFields>
    <pivotField name="KPI" axis="axisRow" compact="0" outline="0" multipleItemSelectionAllowed="1" showAll="0" sortType="ascending" defaultSubtotal="0">
      <items>
        <item h="1" x="0"/>
        <item x="1"/>
        <item h="1" x="2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x="1"/>
        <item x="2"/>
        <item x="3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axis="axisRow" compact="0" outline="0" multipleItemSelectionAllowed="1" showAll="0" sortType="ascending">
      <items>
        <item x="0"/>
        <item x="4"/>
        <item x="5"/>
        <item x="1"/>
        <item x="2"/>
        <item x="3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0"/>
    <field x="7"/>
  </rowFields>
  <colFields>
    <field x="-2"/>
  </colFields>
  <dataFields>
    <dataField name="SUM ของ ปริมาณ ความเสียหาย (m) " fld="5" baseField="0"/>
    <dataField name="SUM of Score" fld="9" baseField="0"/>
  </dataFields>
</pivotTableDefinition>
</file>

<file path=xl/pivotTables/pivotTable4.xml><?xml version="1.0" encoding="utf-8"?>
<pivotTableDefinition xmlns="http://schemas.openxmlformats.org/spreadsheetml/2006/main" name="แสดงผล13.5" cacheId="1" dataCaption="" compact="0" compactData="0">
  <location ref="A1:D5" firstHeaderRow="0" firstDataRow="3" firstDataCol="0"/>
  <pivotFields>
    <pivotField name="KPI" axis="axisRow" compact="0" outline="0" multipleItemSelectionAllowed="1" showAll="0" sortType="ascending" defaultSubtotal="0">
      <items>
        <item h="1" x="0"/>
        <item h="1" x="1"/>
        <item x="2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x="1"/>
        <item x="2"/>
        <item x="3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axis="axisRow" compact="0" outline="0" multipleItemSelectionAllowed="1" showAll="0" sortType="ascending">
      <items>
        <item x="0"/>
        <item x="4"/>
        <item x="5"/>
        <item x="1"/>
        <item x="2"/>
        <item x="3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0"/>
    <field x="7"/>
  </rowFields>
  <colFields>
    <field x="-2"/>
  </colFields>
  <dataFields>
    <dataField name="SUM ของ ปริมาณ ความเสียหาย (m) " fld="5" baseField="0"/>
    <dataField name="SUM of Score" fld="9" baseField="0"/>
  </dataFields>
</pivotTableDefinition>
</file>

<file path=xl/pivotTables/pivotTable5.xml><?xml version="1.0" encoding="utf-8"?>
<pivotTableDefinition xmlns="http://schemas.openxmlformats.org/spreadsheetml/2006/main" name="แสดงผล11.1" cacheId="2" dataCaption="" compact="0" compactData="0">
  <location ref="A1:E9" firstHeaderRow="0" firstDataRow="3" firstDataCol="0"/>
  <pivotFields>
    <pivotField name="KPI" compact="0" outline="0" multipleItemSelectionAllowed="1" showAll="0">
      <items>
        <item x="0"/>
        <item t="default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LT/RT   " axis="axisRow" compact="0" outline="0" multipleItemSelectionAllowed="1" showAll="0" sortType="ascending">
      <items>
        <item x="0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t="default"/>
      </items>
    </pivotField>
    <pivotField name="ปริมาณ   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axis="axisRow" compact="0" outline="0" multipleItemSelectionAllowed="1" showAll="0" sortType="ascending" defaultSubtotal="0">
      <items>
        <item x="0"/>
        <item x="1"/>
        <item x="2"/>
        <item x="3"/>
        <item x="4"/>
        <item x="5"/>
        <item x="6"/>
      </items>
    </pivotField>
    <pivotField name="Method deduct" compact="0" outline="0" multipleItemSelectionAllowed="1" showAll="0">
      <items>
        <item x="0"/>
        <item t="default"/>
      </items>
    </pivotField>
    <pivotField name="Is_found_same" compact="0" outline="0" multipleItemSelectionAllowed="1" showAll="0">
      <items>
        <item x="0"/>
        <item x="1"/>
        <item t="default"/>
      </items>
    </pivotField>
    <pivotField name="Score" dataField="1" compact="0" outline="0" multipleItemSelectionAllowed="1" showAll="0">
      <items>
        <item x="0"/>
        <item x="1"/>
        <item t="default"/>
      </items>
    </pivotField>
  </pivotFields>
  <rowFields>
    <field x="7"/>
    <field x="3"/>
  </rowFields>
  <colFields>
    <field x="-2"/>
  </colFields>
  <dataFields>
    <dataField name=" ปริมาณ potholes" fld="5" baseField="0"/>
    <dataField name="จำนวนpotholes" fld="5" subtotal="count" baseField="0"/>
    <dataField name="SUM of Score" fld="10" baseField="0"/>
  </dataFields>
</pivotTableDefinition>
</file>

<file path=xl/pivotTables/pivotTable6.xml><?xml version="1.0" encoding="utf-8"?>
<pivotTableDefinition xmlns="http://schemas.openxmlformats.org/spreadsheetml/2006/main" name="แสดงผล13.8" cacheId="3" dataCaption="" compact="0" compactData="0">
  <location ref="A1:E6" firstHeaderRow="0" firstDataRow="4" firstDataCol="0"/>
  <pivotFields>
    <pivotField name="KPI" axis="axisRow" compact="0" outline="0" multipleItemSelectionAllowed="1" showAll="0" sortType="ascending" defaultSubtotal="0">
      <items>
        <item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ที่พบอุปกรณ์ไม่ผ่านเกณฑ์" axis="axisRow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 defaultSubtotal="0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  <field x="2"/>
  </rowFields>
  <dataFields>
    <dataField name="SUM of Score" fld="9" baseField="0"/>
  </dataFields>
</pivotTableDefinition>
</file>

<file path=xl/pivotTables/pivotTable7.xml><?xml version="1.0" encoding="utf-8"?>
<pivotTableDefinition xmlns="http://schemas.openxmlformats.org/spreadsheetml/2006/main" name=" แสดงผล13.9" cacheId="3" dataCaption="" compact="0" compactData="0">
  <location ref="A1:E10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ที่พบไม่ผ่านเกณฑ์" axis="axisRow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 defaultSubtotal="0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  <field x="2"/>
  </rowFields>
  <dataFields>
    <dataField name="SUM of Score" fld="9" baseField="0"/>
  </dataFields>
</pivotTableDefinition>
</file>

<file path=xl/pivotTables/pivotTable8.xml><?xml version="1.0" encoding="utf-8"?>
<pivotTableDefinition xmlns="http://schemas.openxmlformats.org/spreadsheetml/2006/main" name="แสดงผล14a.3" cacheId="3" dataCaption="" compact="0" compactData="0">
  <location ref="A1:E5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จำนวนที่พบไม่ผ่าน" fld="5" baseField="0"/>
    <dataField name="SUM of Score" fld="9" baseField="0"/>
  </dataFields>
</pivotTableDefinition>
</file>

<file path=xl/pivotTables/pivotTable9.xml><?xml version="1.0" encoding="utf-8"?>
<pivotTableDefinition xmlns="http://schemas.openxmlformats.org/spreadsheetml/2006/main" name="แสดงผล14a.4" cacheId="3" dataCaption="" compact="0" compactData="0">
  <location ref="A1:F7" firstHeaderRow="0" firstDataRow="5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axis="axisRow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 defaultSubtotal="0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  <field x="2"/>
  </rowFields>
  <colFields>
    <field x="-2"/>
  </colFields>
  <dataFields>
    <dataField name="จำนวนที่พบว่าไม่ผ่าน " fld="5" baseField="0"/>
    <dataField name="SUM of Score" fld="9" baseField="0"/>
  </dataFields>
</pivotTableDefinition>
</file>

<file path=xl/pivotTables/pivotTable10.xml><?xml version="1.0" encoding="utf-8"?>
<pivotTableDefinition xmlns="http://schemas.openxmlformats.org/spreadsheetml/2006/main" name="แสดงผล14a.7" cacheId="3" dataCaption="" compact="0" compactData="0">
  <location ref="A1:C6" firstHeaderRow="0" firstDataRow="2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ตำแหน่ง กม. ที่พบไม่ผ่าน   " axis="axisRow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ort 1k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>
    <field x="0"/>
    <field x="2"/>
  </rowFields>
  <dataFields>
    <dataField name="SUM of Score" fld="9" baseField="0"/>
  </dataFields>
</pivotTableDefinition>
</file>

<file path=xl/pivotTables/pivotTable11.xml><?xml version="1.0" encoding="utf-8"?>
<pivotTableDefinition xmlns="http://schemas.openxmlformats.org/spreadsheetml/2006/main" name="แสดงผล15.1" cacheId="3" dataCaption="" compact="0" compactData="0">
  <location ref="A1:D5" firstHeaderRow="0" firstDataRow="3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ที่พบไม่ผ่าน" axis="axisRow" dataField="1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ort 1k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>
    <field x="0"/>
    <field x="2"/>
  </rowFields>
  <colFields>
    <field x="-2"/>
  </colFields>
  <dataFields>
    <dataField name="จำนวนที่พบว่าไม่ผ่าน" fld="2" subtotal="count" baseField="0"/>
    <dataField name="SUM of Score" fld="9" baseField="0"/>
  </dataFields>
</pivotTableDefinition>
</file>

<file path=xl/pivotTables/pivotTable12.xml><?xml version="1.0" encoding="utf-8"?>
<pivotTableDefinition xmlns="http://schemas.openxmlformats.org/spreadsheetml/2006/main" name="แสดงผล15.2" cacheId="3" dataCaption="" compact="0" compactData="0">
  <location ref="A1:E4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3.xml><?xml version="1.0" encoding="utf-8"?>
<pivotTableDefinition xmlns="http://schemas.openxmlformats.org/spreadsheetml/2006/main" name="แสดงผล15.3" cacheId="3" dataCaption="" compact="0" compactData="0">
  <location ref="A1:F8" firstHeaderRow="0" firstDataRow="5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axis="axisRow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 defaultSubtotal="0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  <field x="2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4.xml><?xml version="1.0" encoding="utf-8"?>
<pivotTableDefinition xmlns="http://schemas.openxmlformats.org/spreadsheetml/2006/main" name="แสดงผล15.5" cacheId="3" dataCaption="" compact="0" compactData="0">
  <location ref="A1:E6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5.xml><?xml version="1.0" encoding="utf-8"?>
<pivotTableDefinition xmlns="http://schemas.openxmlformats.org/spreadsheetml/2006/main" name="แสดงผล15.6" cacheId="3" dataCaption="" compact="0" compactData="0">
  <location ref="A1:E4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h="1"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6.xml><?xml version="1.0" encoding="utf-8"?>
<pivotTableDefinition xmlns="http://schemas.openxmlformats.org/spreadsheetml/2006/main" name="แสดงผล16.2" cacheId="3" dataCaption="" compact="0" compactData="0">
  <location ref="A1:E5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7.xml><?xml version="1.0" encoding="utf-8"?>
<pivotTableDefinition xmlns="http://schemas.openxmlformats.org/spreadsheetml/2006/main" name=" แสดงผล16.4" cacheId="3" dataCaption="" compact="0" compactData="0">
  <location ref="A1:E7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x="11"/>
        <item h="1"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8.xml><?xml version="1.0" encoding="utf-8"?>
<pivotTableDefinition xmlns="http://schemas.openxmlformats.org/spreadsheetml/2006/main" name="แสดงผล17.1" cacheId="3" dataCaption="" compact="0" compactData="0">
  <location ref="A1:E8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  <item h="1"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axis="axisRow" compact="0" outline="0" multipleItemSelectionAllowed="1" showAll="0" sortType="ascending">
      <items>
        <item x="0"/>
        <item x="8"/>
        <item x="14"/>
        <item x="19"/>
        <item x="20"/>
        <item x="31"/>
        <item x="32"/>
        <item x="3"/>
        <item x="33"/>
        <item x="9"/>
        <item x="11"/>
        <item x="23"/>
        <item x="24"/>
        <item x="21"/>
        <item x="22"/>
        <item x="4"/>
        <item x="34"/>
        <item x="5"/>
        <item x="6"/>
        <item x="35"/>
        <item x="7"/>
        <item x="17"/>
        <item x="1"/>
        <item x="28"/>
        <item x="26"/>
        <item x="15"/>
        <item x="10"/>
        <item x="25"/>
        <item x="18"/>
        <item x="12"/>
        <item x="27"/>
        <item x="29"/>
        <item x="13"/>
        <item x="2"/>
        <item x="16"/>
        <item x="30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7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19.xml><?xml version="1.0" encoding="utf-8"?>
<pivotTableDefinition xmlns="http://schemas.openxmlformats.org/spreadsheetml/2006/main" name=" แสดงผล18.1" cacheId="3" dataCaption="" compact="0" compactData="0">
  <location ref="A1:C8" firstHeaderRow="0" firstDataRow="2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x="13"/>
        <item h="1"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ที่พบ" axis="axisRow" compact="0" outline="0" multipleItemSelectionAllowed="1" showAll="0" sortType="ascending">
      <items>
        <item x="0"/>
        <item x="8"/>
        <item x="39"/>
        <item x="40"/>
        <item x="9"/>
        <item x="15"/>
        <item x="21"/>
        <item x="22"/>
        <item x="23"/>
        <item x="32"/>
        <item x="41"/>
        <item x="42"/>
        <item x="3"/>
        <item x="43"/>
        <item x="10"/>
        <item x="12"/>
        <item x="26"/>
        <item x="27"/>
        <item x="28"/>
        <item x="24"/>
        <item x="25"/>
        <item x="4"/>
        <item x="16"/>
        <item x="44"/>
        <item x="5"/>
        <item x="6"/>
        <item x="45"/>
        <item x="7"/>
        <item x="19"/>
        <item x="33"/>
        <item x="1"/>
        <item x="34"/>
        <item x="35"/>
        <item x="36"/>
        <item x="30"/>
        <item x="17"/>
        <item x="11"/>
        <item x="29"/>
        <item x="20"/>
        <item x="13"/>
        <item x="31"/>
        <item x="37"/>
        <item x="14"/>
        <item x="2"/>
        <item x="18"/>
        <item x="38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name="sort 1km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>
    <field x="0"/>
    <field x="2"/>
  </rowFields>
  <dataFields>
    <dataField name="SUM of Score" fld="9" baseField="0"/>
  </dataFields>
</pivotTableDefinition>
</file>

<file path=xl/pivotTables/pivotTable20.xml><?xml version="1.0" encoding="utf-8"?>
<pivotTableDefinition xmlns="http://schemas.openxmlformats.org/spreadsheetml/2006/main" name="แสดงผล20.1" cacheId="3" dataCaption="" compact="0" compactData="0">
  <location ref="A1:E7" firstHeaderRow="0" firstDataRow="4" firstDataCol="0"/>
  <pivotFields>
    <pivotField name="KPI" axis="axisRow" compact="0" outline="0" multipleItemSelectionAllowed="1" showAll="0" sortType="ascending" defaultSubtotal="0">
      <items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km range" axis="axisRow" compact="0" outline="0" multipleItemSelectionAllowed="1" showAll="0" sortType="ascending">
      <items>
        <item x="0"/>
        <item x="15"/>
        <item x="16"/>
        <item x="3"/>
        <item x="17"/>
        <item x="8"/>
        <item x="4"/>
        <item x="5"/>
        <item x="6"/>
        <item x="18"/>
        <item x="7"/>
        <item x="13"/>
        <item x="1"/>
        <item x="12"/>
        <item x="9"/>
        <item x="14"/>
        <item x="10"/>
        <item x="11"/>
        <item x="2"/>
        <item t="default"/>
      </items>
    </pivotField>
    <pivotField name="sort 1km" axis="axisRow" compact="0" outline="0" multipleItemSelectionAllowed="1" showAll="0" sortType="ascending" defaultSubtotal="0">
      <items>
        <item x="0"/>
        <item x="8"/>
        <item x="1"/>
        <item x="9"/>
        <item x="10"/>
        <item x="11"/>
        <item x="2"/>
        <item x="15"/>
        <item x="16"/>
        <item x="3"/>
        <item x="17"/>
        <item x="4"/>
        <item x="5"/>
        <item x="6"/>
        <item x="18"/>
        <item x="7"/>
        <item x="13"/>
        <item x="12"/>
        <item x="14"/>
      </items>
    </pivotField>
  </pivotFields>
  <rowFields>
    <field x="0"/>
    <field x="11"/>
    <field x="10"/>
  </rowFields>
  <colFields>
    <field x="-2"/>
  </colFields>
  <dataFields>
    <dataField name="SUM of ปริมาณ   " fld="5" baseField="0"/>
    <dataField name="SUM of Score" fld="9" baseField="0"/>
  </dataFields>
</pivotTableDefinition>
</file>

<file path=xl/pivotTables/pivotTable21.xml><?xml version="1.0" encoding="utf-8"?>
<pivotTableDefinition xmlns="http://schemas.openxmlformats.org/spreadsheetml/2006/main" name="แสดงผล11.5" cacheId="4" dataCaption="" compact="0" compactData="0">
  <location ref="A1:C14" firstHeaderRow="0" firstDataRow="2" firstDataCol="0"/>
  <pivotFields>
    <pivotField name="KPI" compact="0" outline="0" multipleItemSelectionAllowed="1" showAll="0">
      <items>
        <item x="0"/>
        <item t="default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axis="axisRow" compact="0" outline="0" multipleItemSelectionAllowed="1" showAll="0" sortType="ascending">
      <items>
        <item x="0"/>
        <item x="1"/>
        <item x="2"/>
        <item x="3"/>
        <item x="4"/>
        <item x="7"/>
        <item x="8"/>
        <item x="9"/>
        <item x="10"/>
        <item x="11"/>
        <item x="5"/>
        <item x="6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Is_found_same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t="default"/>
      </items>
    </pivotField>
  </pivotFields>
  <rowFields>
    <field x="7"/>
  </rowFields>
  <colFields>
    <field x="-2"/>
  </colFields>
  <dataFields>
    <dataField name="ปริมาณPavement Surface Ponding(จุด)" fld="5" baseField="0"/>
    <dataField name="SUM of Score" fld="10" baseField="0"/>
  </dataFields>
</pivotTableDefinition>
</file>

<file path=xl/pivotTables/pivotTable22.xml><?xml version="1.0" encoding="utf-8"?>
<pivotTableDefinition xmlns="http://schemas.openxmlformats.org/spreadsheetml/2006/main" name="แสดงผล12.3" cacheId="5" dataCaption="" compact="0" compactData="0">
  <location ref="A1:D6" firstHeaderRow="0" firstDataRow="3" firstDataCol="0"/>
  <pivotFields>
    <pivotField name="KPI" axis="axisRow" compact="0" outline="0" multipleItemSelectionAllowed="1" showAll="0" sortType="ascending" defaultSubtotal="0">
      <items>
        <item x="0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x="1"/>
        <item t="default"/>
      </items>
    </pivotField>
    <pivotField name="100m_Range 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Is_found_same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t="default"/>
      </items>
    </pivotField>
  </pivotFields>
  <rowFields>
    <field x="0"/>
    <field x="7"/>
  </rowFields>
  <colFields>
    <field x="-2"/>
  </colFields>
  <dataFields>
    <dataField name="จำนวนเครื่องหมายจราจรที่ไม่เรียบร้อย" fld="5" baseField="0"/>
    <dataField name="SUM of Score" fld="10" baseField="0"/>
  </dataFields>
</pivotTableDefinition>
</file>

<file path=xl/pivotTables/pivotTable23.xml><?xml version="1.0" encoding="utf-8"?>
<pivotTableDefinition xmlns="http://schemas.openxmlformats.org/spreadsheetml/2006/main" name="แสดงผล12.4" cacheId="6" dataCaption="" compact="0" compactData="0">
  <location ref="A1:D6" firstHeaderRow="0" firstDataRow="3" firstDataCol="0"/>
  <pivotFields>
    <pivotField name="KPI" axis="axisRow" compact="0" outline="0" multipleItemSelectionAllowed="1" showAll="0" sortType="ascending" defaultSubtotal="0">
      <items>
        <item x="0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x="1"/>
        <item t="default"/>
      </items>
    </pivotField>
    <pivotField name="ปริมาณ   " dataField="1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axis="axisRow" compact="0" outline="0" multipleItemSelectionAllowed="1" showAll="0" sortType="ascending">
      <items>
        <item x="0"/>
        <item x="1"/>
        <item x="2"/>
        <item x="3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Is_found_same" compact="0" outline="0" multipleItemSelectionAllowed="1" showAll="0">
      <items>
        <item x="0"/>
        <item x="1"/>
        <item t="default"/>
      </items>
    </pivotField>
    <pivotField name="Score" dataField="1" compact="0" outline="0" multipleItemSelectionAllowed="1" showAll="0">
      <items>
        <item x="0"/>
        <item x="1"/>
        <item t="default"/>
      </items>
    </pivotField>
  </pivotFields>
  <rowFields>
    <field x="0"/>
    <field x="7"/>
  </rowFields>
  <colFields>
    <field x="-2"/>
  </colFields>
  <dataFields>
    <dataField name="จำนวนเครื่องหมายบนถนนที่ไม่ใช้" fld="5" baseField="0"/>
    <dataField name="SUM of Score" fld="10" baseField="0"/>
  </dataFields>
</pivotTableDefinition>
</file>

<file path=xl/pivotTables/pivotTable24.xml><?xml version="1.0" encoding="utf-8"?>
<pivotTableDefinition xmlns="http://schemas.openxmlformats.org/spreadsheetml/2006/main" name="แสดงผล16.1" cacheId="7" dataCaption="" compact="0" compactData="0">
  <location ref="A1:D6" firstHeaderRow="0" firstDataRow="3" firstDataCol="0"/>
  <pivotFields>
    <pivotField name="KPI" axis="axisRow" compact="0" outline="0" multipleItemSelectionAllowed="1" showAll="0" sortType="ascending" defaultSubtotal="0">
      <items>
        <item h="1" x="1"/>
        <item x="0"/>
      </items>
    </pivotField>
    <pivotField name="วันที่ตรวจสอบ   " compact="0" numFmtId="165" outline="0" multipleItemSelectionAllowed="1" showAll="0">
      <items>
        <item x="0"/>
        <item x="1"/>
        <item t="default"/>
      </items>
    </pivotField>
    <pivotField name="กม.   " axis="axisRow" compact="0" outline="0" multipleItemSelectionAllowed="1" showAll="0" sortType="ascending" defaultSubtotal="0">
      <items>
        <item x="4"/>
        <item x="0"/>
        <item x="1"/>
        <item x="2"/>
        <item x="3"/>
      </items>
    </pivotField>
    <pivotField name="LT/RT   " compact="0" outline="0" multipleItemSelectionAllowed="1" showAll="0">
      <items>
        <item x="0"/>
        <item x="1"/>
        <item x="2"/>
        <item t="default"/>
      </items>
    </pivotField>
    <pivotField name="ช่องการจราจร   " compact="0" outline="0" multipleItemSelectionAllowed="1" showAll="0">
      <items>
        <item x="0"/>
        <item t="default"/>
      </items>
    </pivotField>
    <pivotField name="ปริมาณ   " axis="axisRow" compact="0" outline="0" multipleItemSelectionAllowed="1" showAll="0" sortType="ascending">
      <items>
        <item x="1"/>
        <item x="0"/>
        <item t="default"/>
      </items>
    </pivotField>
    <pivotField name="หน่วย   " compact="0" outline="0" multipleItemSelectionAllowed="1" showAll="0">
      <items>
        <item x="0"/>
        <item x="1"/>
        <item t="default"/>
      </items>
    </pivotField>
    <pivotField name="100m_Range " compact="0" outline="0" multipleItemSelectionAllowed="1" showAll="0">
      <items>
        <item x="0"/>
        <item x="1"/>
        <item x="2"/>
        <item t="default"/>
      </items>
    </pivotField>
    <pivotField name="Method deduct" compact="0" outline="0" multipleItemSelectionAllowed="1" showAll="0">
      <items>
        <item x="0"/>
        <item x="1"/>
        <item t="default"/>
      </items>
    </pivotField>
    <pivotField name="Is_found_same" compact="0" outline="0" multipleItemSelectionAllowed="1" showAll="0">
      <items>
        <item x="0"/>
        <item x="1"/>
        <item x="2"/>
        <item t="default"/>
      </items>
    </pivotField>
    <pivotField name="Score" dataField="1" compact="0" outline="0" multipleItemSelectionAllowed="1" showAll="0">
      <items>
        <item x="0"/>
        <item x="1"/>
        <item t="default"/>
      </items>
    </pivotField>
  </pivotFields>
  <rowFields>
    <field x="0"/>
    <field x="2"/>
    <field x="5"/>
  </rowFields>
  <dataFields>
    <dataField name="SUM of Score" fld="10" baseField="0"/>
  </dataFields>
</pivotTableDefinition>
</file>

<file path=xl/pivotTables/pivotTable25.xml><?xml version="1.0" encoding="utf-8"?>
<pivotTableDefinition xmlns="http://schemas.openxmlformats.org/spreadsheetml/2006/main" name="แสดงผล16.3" cacheId="8" dataCaption="" compact="0" compactData="0">
  <location ref="A1:D8" firstHeaderRow="0" firstDataRow="3" firstDataCol="0"/>
  <pivotFields>
    <pivotField name="KPI" axis="axisRow" compact="0" outline="0" multipleItemSelectionAllowed="1" showAll="0" sortType="ascending" defaultSubtotal="0">
      <items>
        <item x="0"/>
      </items>
    </pivotField>
    <pivotField name="วันที่ตรวจสอบ   " compact="0" numFmtId="165" outline="0" multipleItemSelectionAllowed="1" showAll="0">
      <items>
        <item x="0"/>
        <item t="default"/>
      </items>
    </pivotField>
    <pivotField name="กม.   ที่พบไม่ผ่าน" axis="axisRow" dataField="1" compact="0" outline="0" multipleItemSelectionAllowed="1" showAll="0" sortType="ascending">
      <items>
        <item x="0"/>
        <item x="2"/>
        <item x="1"/>
        <item x="3"/>
        <item x="4"/>
        <item x="5"/>
        <item t="default"/>
      </items>
    </pivotField>
    <pivotField name="LT/RT   " compact="0" outline="0" multipleItemSelectionAllowed="1" showAll="0">
      <items>
        <item x="0"/>
        <item x="1"/>
        <item t="default"/>
      </items>
    </pivotField>
    <pivotField name="ช่องการจราจร   " compact="0" outline="0" multipleItemSelectionAllowed="1" showAll="0">
      <items>
        <item x="0"/>
        <item t="default"/>
      </items>
    </pivotField>
    <pivotField name="ปริมาณ   " compact="0" outline="0" multipleItemSelectionAllowed="1" showAll="0">
      <items>
        <item x="0"/>
        <item t="default"/>
      </items>
    </pivotField>
    <pivotField name="หน่วย   " compact="0" outline="0" multipleItemSelectionAllowed="1" showAll="0">
      <items>
        <item x="0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Method deduct" compact="0" outline="0" multipleItemSelectionAllowed="1" showAll="0">
      <items>
        <item x="0"/>
        <item t="default"/>
      </items>
    </pivotField>
    <pivotField name="Is_found_same" compact="0" outline="0" multipleItemSelectionAllowed="1" showAll="0">
      <items>
        <item x="0"/>
        <item t="default"/>
      </items>
    </pivotField>
    <pivotField name="Score" dataField="1" compact="0" outline="0" multipleItemSelectionAllowed="1" showAll="0">
      <items>
        <item x="0"/>
        <item t="default"/>
      </items>
    </pivotField>
  </pivotFields>
  <rowFields>
    <field x="0"/>
    <field x="2"/>
  </rowFields>
  <colFields>
    <field x="-2"/>
  </colFields>
  <dataFields>
    <dataField name="จำนวนที่พบไม่ผ่าน" fld="2" subtotal="count" baseField="0"/>
    <dataField name="SUM of Score" fld="10" baseField="0"/>
  </dataFields>
</pivotTableDefinition>
</file>

<file path=xl/pivotTables/pivotTable26.xml><?xml version="1.0" encoding="utf-8"?>
<pivotTableDefinition xmlns="http://schemas.openxmlformats.org/spreadsheetml/2006/main" name="แสดงผลภาพรวม" cacheId="9" dataCaption="" rowGrandTotals="0" compact="0" compactData="0">
  <location ref="A1:B27" firstHeaderRow="0" firstDataRow="1" firstDataCol="0"/>
  <pivotFields>
    <pivotField name="KPI" axis="axisRow" compact="0" outline="0" multipleItemSelectionAllowed="1" showAll="0" sortType="ascending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วันที่ตรวจสอบ   " compact="0" numFmtId="165" outline="0" multipleItemSelectionAllowed="1" showAll="0">
      <items>
        <item x="0"/>
        <item x="1"/>
        <item x="2"/>
        <item t="default"/>
      </items>
    </pivotField>
    <pivotField name="กม.  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name="LT/RT   " compact="0" outline="0" multipleItemSelectionAllowed="1" showAll="0">
      <items>
        <item x="0"/>
        <item x="1"/>
        <item x="2"/>
        <item t="default"/>
      </items>
    </pivotField>
    <pivotField name="ช่องการจราจร   " compact="0" outline="0" multipleItemSelectionAllowed="1" showAll="0">
      <items>
        <item x="0"/>
        <item x="1"/>
        <item x="2"/>
        <item x="3"/>
        <item t="default"/>
      </items>
    </pivotField>
    <pivotField name="ปริมาณ   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หน่วย   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100m_Range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name="Method deduct" compact="0" outline="0" multipleItemSelectionAllowed="1" showAll="0">
      <items>
        <item x="0"/>
        <item x="1"/>
        <item x="2"/>
        <item x="3"/>
        <item x="4"/>
        <item t="default"/>
      </items>
    </pivotField>
    <pivotField name="1KM_ran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t="default"/>
      </items>
    </pivotField>
  </pivotFields>
  <rowFields>
    <field x="0"/>
  </rowFields>
  <dataFields>
    <dataField name="จำนวนตำหนิที่พบ" fld="5" subtotal="countNums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s://docs.google.com/spreadsheets/d/13hXVil_T_zL69wtDrK6fkuJDBZRblrzYdd3z0GHFgX0/edit?gid=956644936" TargetMode="External"/><Relationship Id="rId10" Type="http://schemas.openxmlformats.org/officeDocument/2006/relationships/hyperlink" Target="https://docs.google.com/spreadsheets/d/13hXVil_T_zL69wtDrK6fkuJDBZRblrzYdd3z0GHFgX0/edit?gid=392429042" TargetMode="External"/><Relationship Id="rId13" Type="http://schemas.openxmlformats.org/officeDocument/2006/relationships/hyperlink" Target="https://docs.google.com/spreadsheets/d/13hXVil_T_zL69wtDrK6fkuJDBZRblrzYdd3z0GHFgX0/edit?gid=347492295" TargetMode="External"/><Relationship Id="rId12" Type="http://schemas.openxmlformats.org/officeDocument/2006/relationships/hyperlink" Target="https://docs.google.com/spreadsheets/d/13hXVil_T_zL69wtDrK6fkuJDBZRblrzYdd3z0GHFgX0/edit?gid=1315590550" TargetMode="External"/><Relationship Id="rId1" Type="http://schemas.openxmlformats.org/officeDocument/2006/relationships/hyperlink" Target="https://docs.google.com/spreadsheets/d/13hXVil_T_zL69wtDrK6fkuJDBZRblrzYdd3z0GHFgX0/edit?gid=1146922736" TargetMode="External"/><Relationship Id="rId2" Type="http://schemas.openxmlformats.org/officeDocument/2006/relationships/hyperlink" Target="https://docs.google.com/spreadsheets/d/13hXVil_T_zL69wtDrK6fkuJDBZRblrzYdd3z0GHFgX0/edit?gid=1391847871" TargetMode="External"/><Relationship Id="rId3" Type="http://schemas.openxmlformats.org/officeDocument/2006/relationships/hyperlink" Target="https://docs.google.com/spreadsheets/d/13hXVil_T_zL69wtDrK6fkuJDBZRblrzYdd3z0GHFgX0/edit?gid=197780147" TargetMode="External"/><Relationship Id="rId4" Type="http://schemas.openxmlformats.org/officeDocument/2006/relationships/hyperlink" Target="https://docs.google.com/spreadsheets/d/13hXVil_T_zL69wtDrK6fkuJDBZRblrzYdd3z0GHFgX0/edit?gid=1673529923" TargetMode="External"/><Relationship Id="rId9" Type="http://schemas.openxmlformats.org/officeDocument/2006/relationships/hyperlink" Target="https://docs.google.com/spreadsheets/d/13hXVil_T_zL69wtDrK6fkuJDBZRblrzYdd3z0GHFgX0/edit?gid=2089421510" TargetMode="External"/><Relationship Id="rId15" Type="http://schemas.openxmlformats.org/officeDocument/2006/relationships/hyperlink" Target="https://docs.google.com/spreadsheets/d/13hXVil_T_zL69wtDrK6fkuJDBZRblrzYdd3z0GHFgX0/edit?gid=303145201" TargetMode="External"/><Relationship Id="rId14" Type="http://schemas.openxmlformats.org/officeDocument/2006/relationships/hyperlink" Target="https://docs.google.com/spreadsheets/d/13hXVil_T_zL69wtDrK6fkuJDBZRblrzYdd3z0GHFgX0/edit?gid=317323486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s://docs.google.com/spreadsheets/d/13hXVil_T_zL69wtDrK6fkuJDBZRblrzYdd3z0GHFgX0/edit?gid=1481985382" TargetMode="External"/><Relationship Id="rId5" Type="http://schemas.openxmlformats.org/officeDocument/2006/relationships/hyperlink" Target="https://docs.google.com/spreadsheets/d/13hXVil_T_zL69wtDrK6fkuJDBZRblrzYdd3z0GHFgX0/edit?gid=913301967" TargetMode="External"/><Relationship Id="rId6" Type="http://schemas.openxmlformats.org/officeDocument/2006/relationships/hyperlink" Target="https://docs.google.com/spreadsheets/d/13hXVil_T_zL69wtDrK6fkuJDBZRblrzYdd3z0GHFgX0/edit?gid=542999871" TargetMode="External"/><Relationship Id="rId7" Type="http://schemas.openxmlformats.org/officeDocument/2006/relationships/hyperlink" Target="https://docs.google.com/spreadsheets/d/13hXVil_T_zL69wtDrK6fkuJDBZRblrzYdd3z0GHFgX0/edit?gid=1686472894" TargetMode="External"/><Relationship Id="rId8" Type="http://schemas.openxmlformats.org/officeDocument/2006/relationships/hyperlink" Target="https://docs.google.com/spreadsheets/d/13hXVil_T_zL69wtDrK6fkuJDBZRblrzYdd3z0GHFgX0/edit?gid=592431562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4.xml"/><Relationship Id="rId2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5.xml"/><Relationship Id="rId2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6.xml"/><Relationship Id="rId2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7.xml"/><Relationship Id="rId2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8.xm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9.xml"/><Relationship Id="rId2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0.xml"/><Relationship Id="rId2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1.xml"/><Relationship Id="rId2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2.xml"/><Relationship Id="rId2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3.xml"/><Relationship Id="rId2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4.xml"/><Relationship Id="rId2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5.xml"/><Relationship Id="rId2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6.xm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33.5"/>
    <col customWidth="1" min="3" max="5" width="14.13"/>
    <col customWidth="1" min="6" max="6" width="13.63"/>
    <col customWidth="1" min="7" max="7" width="14.88"/>
  </cols>
  <sheetData>
    <row r="1">
      <c r="A1" s="1" t="s">
        <v>0</v>
      </c>
      <c r="B1" s="1" t="s">
        <v>1</v>
      </c>
      <c r="C1" s="2" t="s">
        <v>2</v>
      </c>
      <c r="D1" s="3"/>
      <c r="E1" s="3"/>
      <c r="F1" s="3"/>
      <c r="G1" s="3"/>
      <c r="H1" s="3"/>
    </row>
    <row r="2">
      <c r="A2" s="4">
        <v>11.1</v>
      </c>
      <c r="B2" s="5" t="s">
        <v>3</v>
      </c>
      <c r="C2" s="6" t="s">
        <v>2</v>
      </c>
      <c r="D2" s="3"/>
      <c r="E2" s="3"/>
      <c r="F2" s="3"/>
      <c r="G2" s="3"/>
      <c r="H2" s="3"/>
    </row>
    <row r="3">
      <c r="A3" s="7">
        <v>11.5</v>
      </c>
      <c r="B3" s="5" t="s">
        <v>4</v>
      </c>
      <c r="C3" s="8" t="s">
        <v>5</v>
      </c>
      <c r="D3" s="9"/>
      <c r="E3" s="9"/>
      <c r="F3" s="10"/>
      <c r="G3" s="9"/>
      <c r="H3" s="9"/>
    </row>
    <row r="4">
      <c r="A4" s="7">
        <v>12.3</v>
      </c>
      <c r="B4" s="5" t="s">
        <v>6</v>
      </c>
      <c r="C4" s="11" t="s">
        <v>5</v>
      </c>
    </row>
    <row r="5">
      <c r="A5" s="7">
        <v>12.4</v>
      </c>
      <c r="B5" s="12" t="s">
        <v>7</v>
      </c>
      <c r="C5" s="11" t="s">
        <v>5</v>
      </c>
    </row>
    <row r="6">
      <c r="A6" s="7">
        <v>13.1</v>
      </c>
      <c r="B6" s="13" t="s">
        <v>8</v>
      </c>
      <c r="C6" s="11" t="s">
        <v>5</v>
      </c>
    </row>
    <row r="7">
      <c r="A7" s="7">
        <v>13.2</v>
      </c>
      <c r="B7" s="5" t="s">
        <v>9</v>
      </c>
      <c r="C7" s="11" t="s">
        <v>5</v>
      </c>
    </row>
    <row r="8">
      <c r="A8" s="7">
        <v>13.5</v>
      </c>
      <c r="B8" s="12" t="s">
        <v>10</v>
      </c>
      <c r="C8" s="11" t="s">
        <v>5</v>
      </c>
    </row>
    <row r="9">
      <c r="A9" s="7">
        <v>13.8</v>
      </c>
      <c r="B9" s="12" t="s">
        <v>11</v>
      </c>
      <c r="C9" s="6" t="s">
        <v>2</v>
      </c>
    </row>
    <row r="10">
      <c r="A10" s="7">
        <v>13.9</v>
      </c>
      <c r="B10" s="13" t="s">
        <v>12</v>
      </c>
      <c r="C10" s="6" t="s">
        <v>2</v>
      </c>
    </row>
    <row r="11">
      <c r="A11" s="7" t="s">
        <v>13</v>
      </c>
      <c r="B11" s="13" t="s">
        <v>14</v>
      </c>
      <c r="C11" s="6" t="s">
        <v>2</v>
      </c>
    </row>
    <row r="12">
      <c r="A12" s="7" t="s">
        <v>15</v>
      </c>
      <c r="B12" s="13" t="s">
        <v>16</v>
      </c>
      <c r="C12" s="6" t="s">
        <v>2</v>
      </c>
    </row>
    <row r="13">
      <c r="A13" s="7" t="s">
        <v>17</v>
      </c>
      <c r="B13" s="13" t="s">
        <v>18</v>
      </c>
      <c r="C13" s="6" t="s">
        <v>2</v>
      </c>
    </row>
    <row r="14">
      <c r="A14" s="7">
        <v>15.1</v>
      </c>
      <c r="B14" s="13" t="s">
        <v>19</v>
      </c>
      <c r="C14" s="6" t="s">
        <v>2</v>
      </c>
    </row>
    <row r="15">
      <c r="A15" s="7">
        <v>15.2</v>
      </c>
      <c r="B15" s="13" t="s">
        <v>20</v>
      </c>
      <c r="C15" s="6" t="s">
        <v>2</v>
      </c>
    </row>
    <row r="16">
      <c r="A16" s="7">
        <v>15.3</v>
      </c>
      <c r="B16" s="13" t="s">
        <v>21</v>
      </c>
      <c r="C16" s="6" t="s">
        <v>2</v>
      </c>
    </row>
    <row r="17">
      <c r="A17" s="7">
        <v>15.5</v>
      </c>
      <c r="B17" s="13" t="s">
        <v>22</v>
      </c>
      <c r="C17" s="11" t="s">
        <v>5</v>
      </c>
    </row>
    <row r="18">
      <c r="A18" s="7">
        <v>15.6</v>
      </c>
      <c r="B18" s="13" t="s">
        <v>23</v>
      </c>
      <c r="C18" s="11" t="s">
        <v>5</v>
      </c>
      <c r="E18" s="14"/>
    </row>
    <row r="19">
      <c r="A19" s="7">
        <v>16.1</v>
      </c>
      <c r="B19" s="13" t="s">
        <v>24</v>
      </c>
      <c r="C19" s="11" t="s">
        <v>5</v>
      </c>
    </row>
    <row r="20">
      <c r="A20" s="7">
        <v>16.2</v>
      </c>
      <c r="B20" s="13" t="s">
        <v>25</v>
      </c>
      <c r="C20" s="11" t="s">
        <v>5</v>
      </c>
    </row>
    <row r="21">
      <c r="A21" s="7">
        <v>16.3</v>
      </c>
      <c r="B21" s="13" t="s">
        <v>26</v>
      </c>
      <c r="C21" s="11" t="s">
        <v>5</v>
      </c>
    </row>
    <row r="22">
      <c r="A22" s="7">
        <v>16.4</v>
      </c>
      <c r="B22" s="13" t="s">
        <v>27</v>
      </c>
      <c r="C22" s="11" t="s">
        <v>5</v>
      </c>
    </row>
    <row r="23">
      <c r="A23" s="15">
        <v>17.1</v>
      </c>
      <c r="B23" s="13" t="s">
        <v>28</v>
      </c>
      <c r="C23" s="11" t="s">
        <v>5</v>
      </c>
    </row>
    <row r="24">
      <c r="A24" s="16">
        <v>17.2</v>
      </c>
      <c r="B24" s="17" t="s">
        <v>29</v>
      </c>
      <c r="C24" s="18" t="s">
        <v>5</v>
      </c>
    </row>
    <row r="25">
      <c r="A25" s="16">
        <v>18.1</v>
      </c>
      <c r="B25" s="17" t="s">
        <v>30</v>
      </c>
      <c r="C25" s="11" t="s">
        <v>5</v>
      </c>
    </row>
    <row r="26">
      <c r="A26" s="16">
        <v>20.1</v>
      </c>
      <c r="B26" s="17" t="s">
        <v>31</v>
      </c>
      <c r="C26" s="11" t="s">
        <v>5</v>
      </c>
    </row>
    <row r="27" ht="28.5" customHeight="1">
      <c r="A27" s="16" t="s">
        <v>32</v>
      </c>
      <c r="B27" s="19"/>
      <c r="C27" s="20" t="s">
        <v>33</v>
      </c>
    </row>
    <row r="28" ht="36.0" customHeight="1">
      <c r="A28" s="16" t="s">
        <v>34</v>
      </c>
      <c r="B28" s="19"/>
      <c r="C28" s="18" t="s">
        <v>5</v>
      </c>
    </row>
  </sheetData>
  <hyperlinks>
    <hyperlink display="Link" location="'แสดงผล11.1'!A1" ref="C2"/>
    <hyperlink display="KPI data 1 - Google Sheets" location="'แสดงผล11.5'!A1" ref="C3"/>
    <hyperlink r:id="rId1" location="gid=1146922736" ref="C4"/>
    <hyperlink r:id="rId2" location="gid=1391847871" ref="C5"/>
    <hyperlink r:id="rId3" location="gid=197780147" ref="C6"/>
    <hyperlink r:id="rId4" location="gid=1673529923" ref="C7"/>
    <hyperlink r:id="rId5" location="gid=913301967" ref="C8"/>
    <hyperlink display="Link" location="'แสดงผล13.8'!A1" ref="C9"/>
    <hyperlink display="Link" location="' แสดงผล13.9'!A1" ref="C10"/>
    <hyperlink display="Link" location="'แสดงผล14a.3'!A1" ref="C11"/>
    <hyperlink display="Link" location="'แสดงผล14a.4'!A1" ref="C12"/>
    <hyperlink display="Link" location="'แสดงผล14a.7'!A1" ref="C13"/>
    <hyperlink display="Link" location="'แสดงผล15.1'!A1" ref="C14"/>
    <hyperlink display="Link" location="'แสดงผล15.2'!A1" ref="C15"/>
    <hyperlink display="Link" location="'แสดงผล15.3'!A1" ref="C16"/>
    <hyperlink r:id="rId6" location="gid=542999871" ref="C17"/>
    <hyperlink r:id="rId7" location="gid=1686472894" ref="C18"/>
    <hyperlink r:id="rId8" location="gid=592431562" ref="C19"/>
    <hyperlink r:id="rId9" location="gid=2089421510" ref="C20"/>
    <hyperlink r:id="rId10" location="gid=392429042" ref="C21"/>
    <hyperlink r:id="rId11" location="gid=956644936" ref="C22"/>
    <hyperlink r:id="rId12" location="gid=1315590550" ref="C23"/>
    <hyperlink r:id="rId13" location="gid=347492295" ref="C24"/>
    <hyperlink r:id="rId14" location="gid=317323486" ref="C25"/>
    <hyperlink r:id="rId15" location="gid=303145201" ref="C26"/>
    <hyperlink display="https://docs.google.com/spreadsheets/d/13hXVil_T_zL69wtDrK6fkuJDBZRblrzYdd3z0GHFgX0/edit?gid=752709626#gid=752709626" location="'แสดงผลภาพรวม'!A1" ref="C27"/>
    <hyperlink r:id="rId16" location="gid=1481985382" ref="C28"/>
  </hyperlinks>
  <drawing r:id="rId17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35</v>
      </c>
      <c r="B1" s="21" t="s">
        <v>0</v>
      </c>
      <c r="C1" s="21" t="s">
        <v>36</v>
      </c>
      <c r="D1" s="21" t="s">
        <v>37</v>
      </c>
      <c r="E1" s="21" t="s">
        <v>38</v>
      </c>
      <c r="F1" s="21" t="s">
        <v>39</v>
      </c>
      <c r="G1" s="21" t="s">
        <v>40</v>
      </c>
      <c r="H1" s="21" t="s">
        <v>41</v>
      </c>
      <c r="I1" s="21" t="s">
        <v>42</v>
      </c>
      <c r="J1" s="21" t="s">
        <v>43</v>
      </c>
      <c r="K1" s="22" t="s">
        <v>44</v>
      </c>
      <c r="L1" s="23" t="s">
        <v>45</v>
      </c>
      <c r="M1" s="24" t="s">
        <v>46</v>
      </c>
      <c r="N1" s="25" t="s">
        <v>47</v>
      </c>
      <c r="O1" s="26"/>
      <c r="P1" s="26"/>
      <c r="Q1" s="27"/>
      <c r="R1" s="25" t="s">
        <v>46</v>
      </c>
      <c r="S1" s="27"/>
      <c r="T1" s="25" t="s">
        <v>48</v>
      </c>
      <c r="U1" s="27"/>
      <c r="W1" s="28">
        <f>IFERROR(__xludf.DUMMYFUNCTION("QUERY(D18)"),0.9071573160801485)</f>
        <v>0.9071573161</v>
      </c>
    </row>
    <row r="2">
      <c r="A2" s="29"/>
      <c r="B2" s="29"/>
      <c r="C2" s="29"/>
      <c r="D2" s="29"/>
      <c r="E2" s="29"/>
      <c r="F2" s="29"/>
      <c r="G2" s="29"/>
      <c r="H2" s="29"/>
      <c r="I2" s="29"/>
      <c r="J2" s="29"/>
      <c r="K2" s="30"/>
      <c r="L2" s="31"/>
      <c r="M2" s="30"/>
      <c r="N2" s="25" t="s">
        <v>49</v>
      </c>
      <c r="O2" s="27"/>
      <c r="P2" s="25" t="s">
        <v>50</v>
      </c>
      <c r="Q2" s="27"/>
      <c r="R2" s="25" t="s">
        <v>51</v>
      </c>
      <c r="S2" s="27"/>
      <c r="T2" s="25" t="s">
        <v>52</v>
      </c>
      <c r="U2" s="27"/>
    </row>
    <row r="3">
      <c r="A3" s="32"/>
      <c r="B3" s="33" t="s">
        <v>53</v>
      </c>
      <c r="C3" s="34" t="s">
        <v>54</v>
      </c>
      <c r="D3" s="27"/>
      <c r="E3" s="32"/>
      <c r="F3" s="32"/>
      <c r="G3" s="32"/>
      <c r="H3" s="32"/>
      <c r="I3" s="32"/>
      <c r="J3" s="32"/>
      <c r="K3" s="32"/>
      <c r="L3" s="32"/>
      <c r="M3" s="32"/>
      <c r="N3" s="35" t="s">
        <v>55</v>
      </c>
      <c r="O3" s="35" t="s">
        <v>56</v>
      </c>
      <c r="P3" s="35" t="s">
        <v>55</v>
      </c>
      <c r="Q3" s="35" t="s">
        <v>56</v>
      </c>
      <c r="R3" s="36"/>
      <c r="S3" s="36"/>
      <c r="T3" s="36"/>
      <c r="U3" s="36"/>
    </row>
    <row r="4">
      <c r="A4" s="37"/>
      <c r="B4" s="38" t="s">
        <v>57</v>
      </c>
      <c r="C4" s="39" t="s">
        <v>3</v>
      </c>
      <c r="D4" s="26"/>
      <c r="E4" s="26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>
      <c r="A5" s="41">
        <v>1.0</v>
      </c>
      <c r="B5" s="42" t="s">
        <v>57</v>
      </c>
      <c r="C5" s="41" t="s">
        <v>58</v>
      </c>
      <c r="D5" s="41">
        <f t="shared" ref="D5:D12" si="1">RAND()</f>
        <v>0.6183969761</v>
      </c>
      <c r="E5" s="41" t="s">
        <v>59</v>
      </c>
      <c r="F5" s="43">
        <v>243753.0</v>
      </c>
      <c r="G5" s="41" t="s">
        <v>60</v>
      </c>
      <c r="H5" s="42" t="str">
        <f>IFERROR(__xludf.DUMMYFUNCTION("IF(REGEXMATCH(G5, ""^\d+\+\d+$""),
    LEFT(G5,FIND(""+"",G5)-1)&amp;""+""&amp;TEXT(ROUNDDOWN(RIGHT(G5,3)/100,0)*100,""000"")&amp;"" - ""&amp;LEFT(G5,FIND(""+"",G5)-1)&amp;""+""&amp;TEXT(ROUNDDOWN(RIGHT(G5,3)/100,0)*100+100,""000""),
    IF(ISNUMBER(G5),
        ROUNDDOWN(G5,-2)"&amp;"&amp;""+000 - ""&amp;(ROUNDDOWN(G5,-2)+100)&amp;""+000"",
        ""Invalid Input""))"),"1+000 - 1+100")</f>
        <v>1+000 - 1+100</v>
      </c>
      <c r="I5" s="41" t="s">
        <v>61</v>
      </c>
      <c r="J5" s="41" t="s">
        <v>62</v>
      </c>
      <c r="K5" s="41">
        <v>36.0</v>
      </c>
      <c r="L5" s="41" t="s">
        <v>63</v>
      </c>
      <c r="M5" s="41">
        <v>-20.0</v>
      </c>
      <c r="N5" s="44"/>
      <c r="O5" s="44"/>
      <c r="P5" s="44"/>
      <c r="Q5" s="44"/>
      <c r="R5" s="44"/>
      <c r="S5" s="44"/>
      <c r="T5" s="44"/>
      <c r="U5" s="44"/>
    </row>
    <row r="6">
      <c r="A6" s="41">
        <v>2.0</v>
      </c>
      <c r="B6" s="42" t="s">
        <v>57</v>
      </c>
      <c r="C6" s="41" t="s">
        <v>58</v>
      </c>
      <c r="D6" s="41">
        <f t="shared" si="1"/>
        <v>0.2312563725</v>
      </c>
      <c r="E6" s="41" t="s">
        <v>59</v>
      </c>
      <c r="F6" s="43">
        <v>243753.0</v>
      </c>
      <c r="G6" s="41" t="s">
        <v>64</v>
      </c>
      <c r="H6" s="42" t="str">
        <f>IFERROR(__xludf.DUMMYFUNCTION("IF(REGEXMATCH(G6, ""^\d+\+\d+$""),
    LEFT(G6,FIND(""+"",G6)-1)&amp;""+""&amp;TEXT(ROUNDDOWN(RIGHT(G6,3)/100,0)*100,""000"")&amp;"" - ""&amp;LEFT(G6,FIND(""+"",G6)-1)&amp;""+""&amp;TEXT(ROUNDDOWN(RIGHT(G6,3)/100,0)*100+100,""000""),
    IF(ISNUMBER(G6),
        ROUNDDOWN(G6,-2)"&amp;"&amp;""+000 - ""&amp;(ROUNDDOWN(G6,-2)+100)&amp;""+000"",
        ""Invalid Input""))"),"1+000 - 1+100")</f>
        <v>1+000 - 1+100</v>
      </c>
      <c r="I6" s="41" t="s">
        <v>61</v>
      </c>
      <c r="J6" s="41" t="s">
        <v>62</v>
      </c>
      <c r="K6" s="41">
        <v>34.0</v>
      </c>
      <c r="L6" s="41" t="s">
        <v>63</v>
      </c>
      <c r="M6" s="41">
        <v>0.0</v>
      </c>
      <c r="N6" s="44"/>
      <c r="O6" s="44"/>
      <c r="P6" s="44"/>
      <c r="Q6" s="44"/>
      <c r="R6" s="44"/>
      <c r="S6" s="44"/>
      <c r="T6" s="44"/>
      <c r="U6" s="44"/>
    </row>
    <row r="7">
      <c r="A7" s="41">
        <v>3.0</v>
      </c>
      <c r="B7" s="42" t="s">
        <v>57</v>
      </c>
      <c r="C7" s="41" t="s">
        <v>58</v>
      </c>
      <c r="D7" s="41">
        <f t="shared" si="1"/>
        <v>0.6022215235</v>
      </c>
      <c r="E7" s="41" t="s">
        <v>59</v>
      </c>
      <c r="F7" s="43">
        <v>243753.0</v>
      </c>
      <c r="G7" s="41" t="s">
        <v>65</v>
      </c>
      <c r="H7" s="42" t="str">
        <f>IFERROR(__xludf.DUMMYFUNCTION("IF(REGEXMATCH(G7, ""^\d+\+\d+$""),
    LEFT(G7,FIND(""+"",G7)-1)&amp;""+""&amp;TEXT(ROUNDDOWN(RIGHT(G7,3)/100,0)*100,""000"")&amp;"" - ""&amp;LEFT(G7,FIND(""+"",G7)-1)&amp;""+""&amp;TEXT(ROUNDDOWN(RIGHT(G7,3)/100,0)*100+100,""000""),
    IF(ISNUMBER(G7),
        ROUNDDOWN(G7,-2)"&amp;"&amp;""+000 - ""&amp;(ROUNDDOWN(G7,-2)+100)&amp;""+000"",
        ""Invalid Input""))"),"1+100 - 1+200")</f>
        <v>1+100 - 1+200</v>
      </c>
      <c r="I7" s="41" t="s">
        <v>61</v>
      </c>
      <c r="J7" s="41" t="s">
        <v>66</v>
      </c>
      <c r="K7" s="41">
        <v>12.0</v>
      </c>
      <c r="L7" s="41" t="s">
        <v>63</v>
      </c>
      <c r="M7" s="41">
        <v>-20.0</v>
      </c>
      <c r="N7" s="44"/>
      <c r="O7" s="44"/>
      <c r="P7" s="44"/>
      <c r="Q7" s="44"/>
      <c r="R7" s="44"/>
      <c r="S7" s="44"/>
      <c r="T7" s="44"/>
      <c r="U7" s="44"/>
    </row>
    <row r="8">
      <c r="A8" s="41">
        <v>4.0</v>
      </c>
      <c r="B8" s="42" t="s">
        <v>57</v>
      </c>
      <c r="C8" s="41" t="s">
        <v>58</v>
      </c>
      <c r="D8" s="41">
        <f t="shared" si="1"/>
        <v>0.2029374741</v>
      </c>
      <c r="E8" s="41" t="s">
        <v>59</v>
      </c>
      <c r="F8" s="43">
        <v>243753.0</v>
      </c>
      <c r="G8" s="41" t="s">
        <v>67</v>
      </c>
      <c r="H8" s="42" t="str">
        <f>IFERROR(__xludf.DUMMYFUNCTION("IF(REGEXMATCH(G8, ""^\d+\+\d+$""),
    LEFT(G8,FIND(""+"",G8)-1)&amp;""+""&amp;TEXT(ROUNDDOWN(RIGHT(G8,3)/100,0)*100,""000"")&amp;"" - ""&amp;LEFT(G8,FIND(""+"",G8)-1)&amp;""+""&amp;TEXT(ROUNDDOWN(RIGHT(G8,3)/100,0)*100+100,""000""),
    IF(ISNUMBER(G8),
        ROUNDDOWN(G8,-2)"&amp;"&amp;""+000 - ""&amp;(ROUNDDOWN(G8,-2)+100)&amp;""+000"",
        ""Invalid Input""))"),"1+200 - 1+300")</f>
        <v>1+200 - 1+300</v>
      </c>
      <c r="I8" s="41" t="s">
        <v>61</v>
      </c>
      <c r="J8" s="41" t="s">
        <v>66</v>
      </c>
      <c r="K8" s="41">
        <v>40.0</v>
      </c>
      <c r="L8" s="41" t="s">
        <v>63</v>
      </c>
      <c r="M8" s="41">
        <v>-20.0</v>
      </c>
      <c r="N8" s="44"/>
      <c r="O8" s="44"/>
      <c r="P8" s="44"/>
      <c r="Q8" s="44"/>
      <c r="R8" s="44"/>
      <c r="S8" s="44"/>
      <c r="T8" s="44"/>
      <c r="U8" s="44"/>
    </row>
    <row r="9">
      <c r="A9" s="41">
        <v>5.0</v>
      </c>
      <c r="B9" s="42" t="s">
        <v>57</v>
      </c>
      <c r="C9" s="41" t="s">
        <v>58</v>
      </c>
      <c r="D9" s="41">
        <f t="shared" si="1"/>
        <v>0.8781867707</v>
      </c>
      <c r="E9" s="41" t="s">
        <v>59</v>
      </c>
      <c r="F9" s="43">
        <v>243753.0</v>
      </c>
      <c r="G9" s="41" t="s">
        <v>68</v>
      </c>
      <c r="H9" s="42" t="str">
        <f>IFERROR(__xludf.DUMMYFUNCTION("IF(REGEXMATCH(G9, ""^\d+\+\d+$""),
    LEFT(G9,FIND(""+"",G9)-1)&amp;""+""&amp;TEXT(ROUNDDOWN(RIGHT(G9,3)/100,0)*100,""000"")&amp;"" - ""&amp;LEFT(G9,FIND(""+"",G9)-1)&amp;""+""&amp;TEXT(ROUNDDOWN(RIGHT(G9,3)/100,0)*100+100,""000""),
    IF(ISNUMBER(G9),
        ROUNDDOWN(G9,-2)"&amp;"&amp;""+000 - ""&amp;(ROUNDDOWN(G9,-2)+100)&amp;""+000"",
        ""Invalid Input""))"),"1+500 - 1+600")</f>
        <v>1+500 - 1+600</v>
      </c>
      <c r="I9" s="41" t="s">
        <v>61</v>
      </c>
      <c r="J9" s="41" t="s">
        <v>62</v>
      </c>
      <c r="K9" s="41">
        <v>70.0</v>
      </c>
      <c r="L9" s="41" t="s">
        <v>63</v>
      </c>
      <c r="M9" s="41">
        <v>-20.0</v>
      </c>
      <c r="N9" s="44"/>
      <c r="O9" s="44"/>
      <c r="P9" s="44"/>
      <c r="Q9" s="44"/>
      <c r="R9" s="44"/>
      <c r="S9" s="44"/>
      <c r="T9" s="44"/>
      <c r="U9" s="44"/>
    </row>
    <row r="10">
      <c r="A10" s="41">
        <v>6.0</v>
      </c>
      <c r="B10" s="42" t="s">
        <v>57</v>
      </c>
      <c r="C10" s="41" t="s">
        <v>58</v>
      </c>
      <c r="D10" s="41">
        <f t="shared" si="1"/>
        <v>0.3266346652</v>
      </c>
      <c r="E10" s="41" t="s">
        <v>59</v>
      </c>
      <c r="F10" s="43">
        <v>243753.0</v>
      </c>
      <c r="G10" s="41" t="s">
        <v>69</v>
      </c>
      <c r="H10" s="42" t="str">
        <f>IFERROR(__xludf.DUMMYFUNCTION("IF(REGEXMATCH(G10, ""^\d+\+\d+$""),
    LEFT(G10,FIND(""+"",G10)-1)&amp;""+""&amp;TEXT(ROUNDDOWN(RIGHT(G10,3)/100,0)*100,""000"")&amp;"" - ""&amp;LEFT(G10,FIND(""+"",G10)-1)&amp;""+""&amp;TEXT(ROUNDDOWN(RIGHT(G10,3)/100,0)*100+100,""000""),
    IF(ISNUMBER(G10),
        ROUNDDOW"&amp;"N(G10,-2)&amp;""+000 - ""&amp;(ROUNDDOWN(G10,-2)+100)&amp;""+000"",
        ""Invalid Input""))"),"1+600 - 1+700")</f>
        <v>1+600 - 1+700</v>
      </c>
      <c r="I10" s="41" t="s">
        <v>61</v>
      </c>
      <c r="J10" s="41" t="s">
        <v>70</v>
      </c>
      <c r="K10" s="41">
        <v>10.0</v>
      </c>
      <c r="L10" s="41" t="s">
        <v>63</v>
      </c>
      <c r="M10" s="44">
        <f>0</f>
        <v>0</v>
      </c>
      <c r="N10" s="44"/>
      <c r="O10" s="44"/>
      <c r="P10" s="44"/>
      <c r="Q10" s="44"/>
      <c r="R10" s="44"/>
      <c r="S10" s="44"/>
      <c r="T10" s="44"/>
      <c r="U10" s="44"/>
    </row>
    <row r="11">
      <c r="A11" s="41">
        <v>7.0</v>
      </c>
      <c r="B11" s="42" t="s">
        <v>57</v>
      </c>
      <c r="C11" s="41" t="s">
        <v>58</v>
      </c>
      <c r="D11" s="41">
        <f t="shared" si="1"/>
        <v>0.530159936</v>
      </c>
      <c r="E11" s="41" t="s">
        <v>59</v>
      </c>
      <c r="F11" s="43">
        <v>243753.0</v>
      </c>
      <c r="G11" s="41" t="s">
        <v>71</v>
      </c>
      <c r="H11" s="42" t="str">
        <f>IFERROR(__xludf.DUMMYFUNCTION("IF(REGEXMATCH(G11, ""^\d+\+\d+$""),
    LEFT(G11,FIND(""+"",G11)-1)&amp;""+""&amp;TEXT(ROUNDDOWN(RIGHT(G11,3)/100,0)*100,""000"")&amp;"" - ""&amp;LEFT(G11,FIND(""+"",G11)-1)&amp;""+""&amp;TEXT(ROUNDDOWN(RIGHT(G11,3)/100,0)*100+100,""000""),
    IF(ISNUMBER(G11),
        ROUNDDOW"&amp;"N(G11,-2)&amp;""+000 - ""&amp;(ROUNDDOWN(G11,-2)+100)&amp;""+000"",
        ""Invalid Input""))"),"2+000 - 2+100")</f>
        <v>2+000 - 2+100</v>
      </c>
      <c r="I11" s="41" t="s">
        <v>61</v>
      </c>
      <c r="J11" s="41" t="s">
        <v>70</v>
      </c>
      <c r="K11" s="41">
        <v>15.0</v>
      </c>
      <c r="L11" s="41" t="s">
        <v>63</v>
      </c>
      <c r="M11" s="41">
        <v>-20.0</v>
      </c>
      <c r="N11" s="44"/>
      <c r="O11" s="44"/>
      <c r="P11" s="44"/>
      <c r="Q11" s="44"/>
      <c r="R11" s="44"/>
      <c r="S11" s="44"/>
      <c r="T11" s="44"/>
      <c r="U11" s="44"/>
    </row>
    <row r="12">
      <c r="A12" s="41">
        <v>8.0</v>
      </c>
      <c r="B12" s="42" t="s">
        <v>57</v>
      </c>
      <c r="C12" s="41" t="s">
        <v>58</v>
      </c>
      <c r="D12" s="41">
        <f t="shared" si="1"/>
        <v>0.09138813353</v>
      </c>
      <c r="E12" s="41" t="s">
        <v>59</v>
      </c>
      <c r="F12" s="43">
        <v>243753.0</v>
      </c>
      <c r="G12" s="41" t="s">
        <v>72</v>
      </c>
      <c r="H12" s="42" t="str">
        <f>IFERROR(__xludf.DUMMYFUNCTION("IF(REGEXMATCH(G12, ""^\d+\+\d+$""),
    LEFT(G12,FIND(""+"",G12)-1)&amp;""+""&amp;TEXT(ROUNDDOWN(RIGHT(G12,3)/100,0)*100,""000"")&amp;"" - ""&amp;LEFT(G12,FIND(""+"",G12)-1)&amp;""+""&amp;TEXT(ROUNDDOWN(RIGHT(G12,3)/100,0)*100+100,""000""),
    IF(ISNUMBER(G12),
        ROUNDDOW"&amp;"N(G12,-2)&amp;""+000 - ""&amp;(ROUNDDOWN(G12,-2)+100)&amp;""+000"",
        ""Invalid Input""))"),"2+100 - 2+200")</f>
        <v>2+100 - 2+200</v>
      </c>
      <c r="I12" s="41" t="s">
        <v>61</v>
      </c>
      <c r="J12" s="41" t="s">
        <v>70</v>
      </c>
      <c r="K12" s="41">
        <v>12.0</v>
      </c>
      <c r="L12" s="41" t="s">
        <v>63</v>
      </c>
      <c r="M12" s="41">
        <v>-20.0</v>
      </c>
      <c r="N12" s="44"/>
      <c r="O12" s="44"/>
      <c r="P12" s="44"/>
      <c r="Q12" s="44"/>
      <c r="R12" s="44"/>
      <c r="S12" s="44"/>
      <c r="T12" s="44"/>
      <c r="U12" s="44"/>
    </row>
    <row r="13">
      <c r="A13" s="37"/>
      <c r="B13" s="38" t="s">
        <v>73</v>
      </c>
      <c r="C13" s="39" t="s">
        <v>74</v>
      </c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7"/>
    </row>
    <row r="14">
      <c r="A14" s="41">
        <v>1.0</v>
      </c>
      <c r="B14" s="42" t="s">
        <v>73</v>
      </c>
      <c r="C14" s="41" t="s">
        <v>75</v>
      </c>
      <c r="D14" s="41">
        <f t="shared" ref="D14:D26" si="2">RAND()</f>
        <v>0.04144746893</v>
      </c>
      <c r="E14" s="41" t="s">
        <v>76</v>
      </c>
      <c r="F14" s="43">
        <v>243753.0</v>
      </c>
      <c r="G14" s="41" t="s">
        <v>60</v>
      </c>
      <c r="H14" s="44"/>
      <c r="I14" s="41" t="s">
        <v>77</v>
      </c>
      <c r="J14" s="41" t="s">
        <v>62</v>
      </c>
      <c r="K14" s="41">
        <v>1.0</v>
      </c>
      <c r="L14" s="41" t="s">
        <v>78</v>
      </c>
      <c r="M14" s="44"/>
      <c r="N14" s="44"/>
      <c r="O14" s="44"/>
      <c r="P14" s="44"/>
      <c r="Q14" s="44"/>
      <c r="R14" s="44"/>
      <c r="S14" s="44"/>
      <c r="T14" s="44"/>
      <c r="U14" s="44"/>
    </row>
    <row r="15">
      <c r="A15" s="41">
        <v>2.0</v>
      </c>
      <c r="B15" s="42" t="s">
        <v>73</v>
      </c>
      <c r="C15" s="41" t="s">
        <v>75</v>
      </c>
      <c r="D15" s="41">
        <f t="shared" si="2"/>
        <v>0.179460248</v>
      </c>
      <c r="E15" s="41" t="s">
        <v>76</v>
      </c>
      <c r="F15" s="43">
        <v>243753.0</v>
      </c>
      <c r="G15" s="41" t="s">
        <v>64</v>
      </c>
      <c r="H15" s="44"/>
      <c r="I15" s="41" t="s">
        <v>77</v>
      </c>
      <c r="J15" s="41" t="s">
        <v>66</v>
      </c>
      <c r="K15" s="41">
        <v>1.0</v>
      </c>
      <c r="L15" s="41" t="s">
        <v>78</v>
      </c>
      <c r="M15" s="44"/>
      <c r="N15" s="44"/>
      <c r="O15" s="44"/>
      <c r="P15" s="44"/>
      <c r="Q15" s="44"/>
      <c r="R15" s="44"/>
      <c r="S15" s="44"/>
      <c r="T15" s="44"/>
      <c r="U15" s="44"/>
    </row>
    <row r="16">
      <c r="A16" s="41">
        <v>3.0</v>
      </c>
      <c r="B16" s="42" t="s">
        <v>73</v>
      </c>
      <c r="C16" s="41" t="s">
        <v>75</v>
      </c>
      <c r="D16" s="41">
        <f t="shared" si="2"/>
        <v>0.9960182926</v>
      </c>
      <c r="E16" s="41" t="s">
        <v>76</v>
      </c>
      <c r="F16" s="43">
        <v>243753.0</v>
      </c>
      <c r="G16" s="41" t="s">
        <v>65</v>
      </c>
      <c r="H16" s="44"/>
      <c r="I16" s="41" t="s">
        <v>77</v>
      </c>
      <c r="J16" s="41" t="s">
        <v>66</v>
      </c>
      <c r="K16" s="41">
        <v>1.0</v>
      </c>
      <c r="L16" s="41" t="s">
        <v>78</v>
      </c>
      <c r="M16" s="44"/>
      <c r="N16" s="44"/>
      <c r="O16" s="44"/>
      <c r="P16" s="44"/>
      <c r="Q16" s="44"/>
      <c r="R16" s="44"/>
      <c r="S16" s="44"/>
      <c r="T16" s="44"/>
      <c r="U16" s="44"/>
    </row>
    <row r="17">
      <c r="A17" s="41">
        <v>4.0</v>
      </c>
      <c r="B17" s="42" t="s">
        <v>73</v>
      </c>
      <c r="C17" s="41" t="s">
        <v>75</v>
      </c>
      <c r="D17" s="41">
        <f t="shared" si="2"/>
        <v>0.1387773317</v>
      </c>
      <c r="E17" s="41" t="s">
        <v>76</v>
      </c>
      <c r="F17" s="43">
        <v>243753.0</v>
      </c>
      <c r="G17" s="41" t="s">
        <v>67</v>
      </c>
      <c r="H17" s="44"/>
      <c r="I17" s="41" t="s">
        <v>77</v>
      </c>
      <c r="J17" s="41" t="s">
        <v>66</v>
      </c>
      <c r="K17" s="41">
        <v>1.0</v>
      </c>
      <c r="L17" s="41" t="s">
        <v>78</v>
      </c>
      <c r="M17" s="44"/>
      <c r="N17" s="44"/>
      <c r="O17" s="44"/>
      <c r="P17" s="44"/>
      <c r="Q17" s="44"/>
      <c r="R17" s="44"/>
      <c r="S17" s="44"/>
      <c r="T17" s="44"/>
      <c r="U17" s="44"/>
    </row>
    <row r="18">
      <c r="A18" s="41">
        <v>5.0</v>
      </c>
      <c r="B18" s="42" t="s">
        <v>73</v>
      </c>
      <c r="C18" s="41" t="s">
        <v>75</v>
      </c>
      <c r="D18" s="41">
        <f t="shared" si="2"/>
        <v>0.9071573161</v>
      </c>
      <c r="E18" s="41" t="s">
        <v>76</v>
      </c>
      <c r="F18" s="43">
        <v>243753.0</v>
      </c>
      <c r="G18" s="41" t="s">
        <v>68</v>
      </c>
      <c r="H18" s="44"/>
      <c r="I18" s="41" t="s">
        <v>77</v>
      </c>
      <c r="J18" s="41" t="s">
        <v>62</v>
      </c>
      <c r="K18" s="41">
        <v>1.0</v>
      </c>
      <c r="L18" s="41" t="s">
        <v>78</v>
      </c>
      <c r="M18" s="44"/>
      <c r="N18" s="41"/>
      <c r="O18" s="44"/>
      <c r="P18" s="44"/>
      <c r="Q18" s="44"/>
      <c r="R18" s="44"/>
      <c r="S18" s="44"/>
      <c r="T18" s="44"/>
      <c r="U18" s="44"/>
    </row>
    <row r="19">
      <c r="A19" s="41">
        <v>6.0</v>
      </c>
      <c r="B19" s="42" t="s">
        <v>73</v>
      </c>
      <c r="C19" s="41" t="s">
        <v>75</v>
      </c>
      <c r="D19" s="41">
        <f t="shared" si="2"/>
        <v>0.7500102344</v>
      </c>
      <c r="E19" s="41" t="s">
        <v>76</v>
      </c>
      <c r="F19" s="43">
        <v>243753.0</v>
      </c>
      <c r="G19" s="41" t="s">
        <v>69</v>
      </c>
      <c r="H19" s="44"/>
      <c r="I19" s="41" t="s">
        <v>61</v>
      </c>
      <c r="J19" s="41" t="s">
        <v>70</v>
      </c>
      <c r="K19" s="41">
        <v>1.0</v>
      </c>
      <c r="L19" s="41" t="s">
        <v>78</v>
      </c>
      <c r="M19" s="44"/>
      <c r="N19" s="44"/>
      <c r="O19" s="44"/>
      <c r="P19" s="44"/>
      <c r="Q19" s="44"/>
      <c r="R19" s="44"/>
      <c r="S19" s="44"/>
      <c r="T19" s="44"/>
      <c r="U19" s="44"/>
    </row>
    <row r="20">
      <c r="A20" s="41">
        <v>7.0</v>
      </c>
      <c r="B20" s="42" t="s">
        <v>73</v>
      </c>
      <c r="C20" s="41" t="s">
        <v>75</v>
      </c>
      <c r="D20" s="41">
        <f t="shared" si="2"/>
        <v>0.1024390883</v>
      </c>
      <c r="E20" s="41" t="s">
        <v>76</v>
      </c>
      <c r="F20" s="43">
        <v>243753.0</v>
      </c>
      <c r="G20" s="41" t="s">
        <v>71</v>
      </c>
      <c r="H20" s="44"/>
      <c r="I20" s="41" t="s">
        <v>61</v>
      </c>
      <c r="J20" s="41" t="s">
        <v>70</v>
      </c>
      <c r="K20" s="41">
        <v>1.0</v>
      </c>
      <c r="L20" s="41" t="s">
        <v>78</v>
      </c>
      <c r="M20" s="44"/>
      <c r="N20" s="44"/>
      <c r="O20" s="44"/>
      <c r="P20" s="44"/>
      <c r="Q20" s="44"/>
      <c r="R20" s="44"/>
      <c r="S20" s="44"/>
      <c r="T20" s="44"/>
      <c r="U20" s="44"/>
    </row>
    <row r="21">
      <c r="A21" s="41">
        <v>8.0</v>
      </c>
      <c r="B21" s="42" t="s">
        <v>73</v>
      </c>
      <c r="C21" s="41" t="s">
        <v>75</v>
      </c>
      <c r="D21" s="41">
        <f t="shared" si="2"/>
        <v>0.08138744587</v>
      </c>
      <c r="E21" s="41" t="s">
        <v>76</v>
      </c>
      <c r="F21" s="43">
        <v>243753.0</v>
      </c>
      <c r="G21" s="41" t="s">
        <v>72</v>
      </c>
      <c r="H21" s="44"/>
      <c r="I21" s="41" t="s">
        <v>61</v>
      </c>
      <c r="J21" s="41" t="s">
        <v>62</v>
      </c>
      <c r="K21" s="41">
        <v>1.0</v>
      </c>
      <c r="L21" s="41" t="s">
        <v>78</v>
      </c>
      <c r="M21" s="44"/>
      <c r="N21" s="44"/>
      <c r="O21" s="44"/>
      <c r="P21" s="44"/>
      <c r="Q21" s="44"/>
      <c r="R21" s="44"/>
      <c r="S21" s="44"/>
      <c r="T21" s="44"/>
      <c r="U21" s="44"/>
    </row>
    <row r="22">
      <c r="A22" s="41">
        <v>9.0</v>
      </c>
      <c r="B22" s="42" t="s">
        <v>73</v>
      </c>
      <c r="C22" s="41" t="s">
        <v>75</v>
      </c>
      <c r="D22" s="41">
        <f t="shared" si="2"/>
        <v>0.7598100572</v>
      </c>
      <c r="E22" s="41" t="s">
        <v>76</v>
      </c>
      <c r="F22" s="43">
        <v>243754.0</v>
      </c>
      <c r="G22" s="41" t="s">
        <v>79</v>
      </c>
      <c r="H22" s="44"/>
      <c r="I22" s="41" t="s">
        <v>77</v>
      </c>
      <c r="J22" s="41" t="s">
        <v>66</v>
      </c>
      <c r="K22" s="41">
        <v>1.0</v>
      </c>
      <c r="L22" s="41" t="s">
        <v>78</v>
      </c>
      <c r="M22" s="44"/>
      <c r="N22" s="44"/>
      <c r="O22" s="44"/>
      <c r="P22" s="44"/>
      <c r="Q22" s="44"/>
      <c r="R22" s="44"/>
      <c r="S22" s="44"/>
      <c r="T22" s="44"/>
      <c r="U22" s="44"/>
    </row>
    <row r="23">
      <c r="A23" s="41">
        <v>10.0</v>
      </c>
      <c r="B23" s="42" t="s">
        <v>73</v>
      </c>
      <c r="C23" s="41" t="s">
        <v>75</v>
      </c>
      <c r="D23" s="41">
        <f t="shared" si="2"/>
        <v>0.3408240886</v>
      </c>
      <c r="E23" s="41" t="s">
        <v>76</v>
      </c>
      <c r="F23" s="43">
        <v>243754.0</v>
      </c>
      <c r="G23" s="41" t="s">
        <v>80</v>
      </c>
      <c r="H23" s="44"/>
      <c r="I23" s="41" t="s">
        <v>77</v>
      </c>
      <c r="J23" s="41" t="s">
        <v>66</v>
      </c>
      <c r="K23" s="41">
        <v>1.0</v>
      </c>
      <c r="L23" s="41" t="s">
        <v>78</v>
      </c>
      <c r="M23" s="44"/>
      <c r="N23" s="44"/>
      <c r="O23" s="44"/>
      <c r="P23" s="44"/>
      <c r="Q23" s="44"/>
      <c r="R23" s="44"/>
      <c r="S23" s="44"/>
      <c r="T23" s="44"/>
      <c r="U23" s="44"/>
    </row>
    <row r="24">
      <c r="A24" s="41">
        <v>11.0</v>
      </c>
      <c r="B24" s="42" t="s">
        <v>73</v>
      </c>
      <c r="C24" s="41" t="s">
        <v>75</v>
      </c>
      <c r="D24" s="41">
        <f t="shared" si="2"/>
        <v>0.6338453414</v>
      </c>
      <c r="E24" s="41" t="s">
        <v>76</v>
      </c>
      <c r="F24" s="43">
        <v>243754.0</v>
      </c>
      <c r="G24" s="41" t="s">
        <v>81</v>
      </c>
      <c r="H24" s="44"/>
      <c r="I24" s="41" t="s">
        <v>61</v>
      </c>
      <c r="J24" s="41" t="s">
        <v>66</v>
      </c>
      <c r="K24" s="41">
        <v>1.0</v>
      </c>
      <c r="L24" s="41" t="s">
        <v>78</v>
      </c>
      <c r="M24" s="44"/>
      <c r="N24" s="44"/>
      <c r="O24" s="44"/>
      <c r="P24" s="44"/>
      <c r="Q24" s="44"/>
      <c r="R24" s="44"/>
      <c r="S24" s="44"/>
      <c r="T24" s="44"/>
      <c r="U24" s="44"/>
    </row>
    <row r="25">
      <c r="A25" s="41">
        <v>12.0</v>
      </c>
      <c r="B25" s="42" t="s">
        <v>73</v>
      </c>
      <c r="C25" s="41" t="s">
        <v>75</v>
      </c>
      <c r="D25" s="41">
        <f t="shared" si="2"/>
        <v>0.637730523</v>
      </c>
      <c r="E25" s="41" t="s">
        <v>76</v>
      </c>
      <c r="F25" s="43">
        <v>243754.0</v>
      </c>
      <c r="G25" s="41" t="s">
        <v>82</v>
      </c>
      <c r="H25" s="44"/>
      <c r="I25" s="41" t="s">
        <v>61</v>
      </c>
      <c r="J25" s="41" t="s">
        <v>62</v>
      </c>
      <c r="K25" s="41">
        <v>1.0</v>
      </c>
      <c r="L25" s="41" t="s">
        <v>78</v>
      </c>
      <c r="M25" s="44"/>
      <c r="N25" s="44"/>
      <c r="O25" s="44"/>
      <c r="P25" s="44"/>
      <c r="Q25" s="44"/>
      <c r="R25" s="44"/>
      <c r="S25" s="44"/>
      <c r="T25" s="44"/>
      <c r="U25" s="44"/>
    </row>
    <row r="26">
      <c r="A26" s="41">
        <v>13.0</v>
      </c>
      <c r="B26" s="42" t="s">
        <v>73</v>
      </c>
      <c r="C26" s="41" t="s">
        <v>75</v>
      </c>
      <c r="D26" s="41">
        <f t="shared" si="2"/>
        <v>0.4223837797</v>
      </c>
      <c r="E26" s="41" t="s">
        <v>76</v>
      </c>
      <c r="F26" s="43">
        <v>243754.0</v>
      </c>
      <c r="G26" s="41" t="s">
        <v>83</v>
      </c>
      <c r="H26" s="44"/>
      <c r="I26" s="41" t="s">
        <v>61</v>
      </c>
      <c r="J26" s="41" t="s">
        <v>70</v>
      </c>
      <c r="K26" s="41">
        <v>1.0</v>
      </c>
      <c r="L26" s="41" t="s">
        <v>78</v>
      </c>
      <c r="M26" s="44"/>
      <c r="N26" s="44"/>
      <c r="O26" s="44"/>
      <c r="P26" s="44"/>
      <c r="Q26" s="44"/>
      <c r="R26" s="44"/>
      <c r="S26" s="44"/>
      <c r="T26" s="44"/>
      <c r="U26" s="44"/>
    </row>
    <row r="27">
      <c r="A27" s="45"/>
      <c r="B27" s="46" t="s">
        <v>84</v>
      </c>
      <c r="C27" s="47">
        <v>1.0</v>
      </c>
      <c r="D27" s="26"/>
      <c r="E27" s="26"/>
      <c r="F27" s="26"/>
      <c r="G27" s="26"/>
      <c r="H27" s="26"/>
      <c r="I27" s="26"/>
      <c r="J27" s="26"/>
      <c r="K27" s="26"/>
      <c r="L27" s="26"/>
      <c r="M27" s="26"/>
      <c r="N27" s="26"/>
      <c r="O27" s="26"/>
      <c r="P27" s="26"/>
      <c r="Q27" s="26"/>
      <c r="R27" s="26"/>
      <c r="S27" s="26"/>
      <c r="T27" s="26"/>
      <c r="U27" s="27"/>
    </row>
    <row r="28">
      <c r="A28" s="48"/>
      <c r="B28" s="49" t="s">
        <v>85</v>
      </c>
      <c r="C28" s="50" t="s">
        <v>6</v>
      </c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7"/>
    </row>
    <row r="29">
      <c r="A29" s="41">
        <v>1.0</v>
      </c>
      <c r="B29" s="42" t="s">
        <v>85</v>
      </c>
      <c r="C29" s="44"/>
      <c r="D29" s="44">
        <f t="shared" ref="D29:D33" si="3">RAND()</f>
        <v>0.4459763449</v>
      </c>
      <c r="E29" s="44"/>
      <c r="F29" s="43">
        <v>243753.0</v>
      </c>
      <c r="G29" s="41" t="s">
        <v>60</v>
      </c>
      <c r="H29" s="44"/>
      <c r="I29" s="41" t="s">
        <v>61</v>
      </c>
      <c r="J29" s="41" t="s">
        <v>62</v>
      </c>
      <c r="K29" s="41">
        <v>1.0</v>
      </c>
      <c r="L29" s="41" t="s">
        <v>78</v>
      </c>
      <c r="M29" s="44"/>
      <c r="N29" s="44"/>
      <c r="O29" s="44"/>
      <c r="P29" s="44"/>
      <c r="Q29" s="44"/>
      <c r="R29" s="44"/>
      <c r="S29" s="44"/>
      <c r="T29" s="44"/>
      <c r="U29" s="44"/>
    </row>
    <row r="30">
      <c r="A30" s="41">
        <v>2.0</v>
      </c>
      <c r="B30" s="42" t="s">
        <v>85</v>
      </c>
      <c r="C30" s="44"/>
      <c r="D30" s="44">
        <f t="shared" si="3"/>
        <v>0.5558400723</v>
      </c>
      <c r="E30" s="44"/>
      <c r="F30" s="43">
        <v>243753.0</v>
      </c>
      <c r="G30" s="41" t="s">
        <v>64</v>
      </c>
      <c r="H30" s="44"/>
      <c r="I30" s="41" t="s">
        <v>61</v>
      </c>
      <c r="J30" s="41" t="s">
        <v>66</v>
      </c>
      <c r="K30" s="41">
        <v>1.0</v>
      </c>
      <c r="L30" s="41" t="s">
        <v>86</v>
      </c>
      <c r="M30" s="44"/>
      <c r="N30" s="44"/>
      <c r="O30" s="44"/>
      <c r="P30" s="44"/>
      <c r="Q30" s="44"/>
      <c r="R30" s="44"/>
      <c r="S30" s="44"/>
      <c r="T30" s="44"/>
      <c r="U30" s="44"/>
    </row>
    <row r="31">
      <c r="A31" s="41">
        <v>3.0</v>
      </c>
      <c r="B31" s="42" t="s">
        <v>85</v>
      </c>
      <c r="C31" s="44"/>
      <c r="D31" s="44">
        <f t="shared" si="3"/>
        <v>0.09559146348</v>
      </c>
      <c r="E31" s="44"/>
      <c r="F31" s="43">
        <v>243753.0</v>
      </c>
      <c r="G31" s="41" t="s">
        <v>87</v>
      </c>
      <c r="H31" s="44"/>
      <c r="I31" s="41" t="s">
        <v>77</v>
      </c>
      <c r="J31" s="41" t="s">
        <v>66</v>
      </c>
      <c r="K31" s="41">
        <v>1.0</v>
      </c>
      <c r="L31" s="41" t="s">
        <v>86</v>
      </c>
      <c r="M31" s="44"/>
      <c r="N31" s="44"/>
      <c r="O31" s="44"/>
      <c r="P31" s="44"/>
      <c r="Q31" s="44"/>
      <c r="R31" s="44"/>
      <c r="S31" s="44"/>
      <c r="T31" s="44"/>
      <c r="U31" s="44"/>
    </row>
    <row r="32">
      <c r="A32" s="41">
        <v>4.0</v>
      </c>
      <c r="B32" s="42" t="s">
        <v>85</v>
      </c>
      <c r="C32" s="44"/>
      <c r="D32" s="44">
        <f t="shared" si="3"/>
        <v>0.9142757862</v>
      </c>
      <c r="E32" s="44"/>
      <c r="F32" s="43">
        <v>243753.0</v>
      </c>
      <c r="G32" s="41" t="s">
        <v>88</v>
      </c>
      <c r="H32" s="44"/>
      <c r="I32" s="41" t="s">
        <v>77</v>
      </c>
      <c r="J32" s="41" t="s">
        <v>66</v>
      </c>
      <c r="K32" s="41">
        <v>1.0</v>
      </c>
      <c r="L32" s="41" t="s">
        <v>86</v>
      </c>
      <c r="M32" s="44"/>
      <c r="N32" s="44"/>
      <c r="O32" s="44"/>
      <c r="P32" s="44"/>
      <c r="Q32" s="44"/>
      <c r="R32" s="44"/>
      <c r="S32" s="44"/>
      <c r="T32" s="44"/>
      <c r="U32" s="44"/>
    </row>
    <row r="33">
      <c r="A33" s="41">
        <v>5.0</v>
      </c>
      <c r="B33" s="42" t="s">
        <v>85</v>
      </c>
      <c r="C33" s="44"/>
      <c r="D33" s="44">
        <f t="shared" si="3"/>
        <v>0.8351753846</v>
      </c>
      <c r="E33" s="44"/>
      <c r="F33" s="43">
        <v>243753.0</v>
      </c>
      <c r="G33" s="41" t="s">
        <v>89</v>
      </c>
      <c r="H33" s="44"/>
      <c r="I33" s="41" t="s">
        <v>61</v>
      </c>
      <c r="J33" s="41" t="s">
        <v>62</v>
      </c>
      <c r="K33" s="41">
        <v>1.0</v>
      </c>
      <c r="L33" s="41" t="s">
        <v>78</v>
      </c>
      <c r="M33" s="44"/>
      <c r="N33" s="44"/>
      <c r="O33" s="44"/>
      <c r="P33" s="44"/>
      <c r="Q33" s="44"/>
      <c r="R33" s="44"/>
      <c r="S33" s="44"/>
      <c r="T33" s="44"/>
      <c r="U33" s="44"/>
    </row>
    <row r="34">
      <c r="A34" s="48"/>
      <c r="B34" s="49" t="s">
        <v>90</v>
      </c>
      <c r="C34" s="51" t="s">
        <v>91</v>
      </c>
      <c r="D34" s="26"/>
      <c r="E34" s="26"/>
      <c r="F34" s="26"/>
      <c r="G34" s="26"/>
      <c r="H34" s="26"/>
      <c r="I34" s="26"/>
      <c r="J34" s="26"/>
      <c r="K34" s="26"/>
      <c r="L34" s="26"/>
      <c r="M34" s="26"/>
      <c r="N34" s="26"/>
      <c r="O34" s="26"/>
      <c r="P34" s="26"/>
      <c r="Q34" s="26"/>
      <c r="R34" s="26"/>
      <c r="S34" s="26"/>
      <c r="T34" s="26"/>
      <c r="U34" s="27"/>
    </row>
    <row r="35">
      <c r="A35" s="41">
        <v>1.0</v>
      </c>
      <c r="B35" s="42" t="s">
        <v>90</v>
      </c>
      <c r="C35" s="44"/>
      <c r="D35" s="44">
        <f t="shared" ref="D35:D40" si="4">RAND()</f>
        <v>0.3261301255</v>
      </c>
      <c r="E35" s="44"/>
      <c r="F35" s="43">
        <v>243753.0</v>
      </c>
      <c r="G35" s="41" t="s">
        <v>60</v>
      </c>
      <c r="H35" s="44"/>
      <c r="I35" s="41" t="s">
        <v>61</v>
      </c>
      <c r="J35" s="41" t="s">
        <v>62</v>
      </c>
      <c r="K35" s="41">
        <v>1.0</v>
      </c>
      <c r="L35" s="41" t="s">
        <v>78</v>
      </c>
      <c r="M35" s="44"/>
      <c r="N35" s="44"/>
      <c r="O35" s="44"/>
      <c r="P35" s="44"/>
      <c r="Q35" s="44"/>
      <c r="R35" s="44"/>
      <c r="S35" s="44"/>
      <c r="T35" s="44"/>
      <c r="U35" s="44"/>
    </row>
    <row r="36">
      <c r="A36" s="41">
        <v>2.0</v>
      </c>
      <c r="B36" s="42" t="s">
        <v>90</v>
      </c>
      <c r="C36" s="44"/>
      <c r="D36" s="44">
        <f t="shared" si="4"/>
        <v>0.6115740503</v>
      </c>
      <c r="E36" s="44"/>
      <c r="F36" s="43">
        <v>243753.0</v>
      </c>
      <c r="G36" s="41" t="s">
        <v>64</v>
      </c>
      <c r="H36" s="44"/>
      <c r="I36" s="41" t="s">
        <v>61</v>
      </c>
      <c r="J36" s="41" t="s">
        <v>66</v>
      </c>
      <c r="K36" s="41">
        <v>1.0</v>
      </c>
      <c r="L36" s="41" t="s">
        <v>78</v>
      </c>
      <c r="M36" s="44"/>
      <c r="N36" s="44"/>
      <c r="O36" s="44"/>
      <c r="P36" s="44"/>
      <c r="Q36" s="44"/>
      <c r="R36" s="44"/>
      <c r="S36" s="44"/>
      <c r="T36" s="44"/>
      <c r="U36" s="44"/>
    </row>
    <row r="37">
      <c r="A37" s="41">
        <v>3.0</v>
      </c>
      <c r="B37" s="42" t="s">
        <v>90</v>
      </c>
      <c r="C37" s="44"/>
      <c r="D37" s="44">
        <f t="shared" si="4"/>
        <v>0.9283455993</v>
      </c>
      <c r="E37" s="44"/>
      <c r="F37" s="43">
        <v>243753.0</v>
      </c>
      <c r="G37" s="41" t="s">
        <v>65</v>
      </c>
      <c r="H37" s="44"/>
      <c r="I37" s="41" t="s">
        <v>77</v>
      </c>
      <c r="J37" s="41" t="s">
        <v>66</v>
      </c>
      <c r="K37" s="41">
        <v>1.0</v>
      </c>
      <c r="L37" s="41" t="s">
        <v>78</v>
      </c>
      <c r="M37" s="44"/>
      <c r="N37" s="44"/>
      <c r="O37" s="44"/>
      <c r="P37" s="44"/>
      <c r="Q37" s="44"/>
      <c r="R37" s="44"/>
      <c r="S37" s="44"/>
      <c r="T37" s="44"/>
      <c r="U37" s="44"/>
    </row>
    <row r="38">
      <c r="A38" s="41">
        <v>4.0</v>
      </c>
      <c r="B38" s="42" t="s">
        <v>90</v>
      </c>
      <c r="C38" s="44"/>
      <c r="D38" s="44">
        <f t="shared" si="4"/>
        <v>0.5607073295</v>
      </c>
      <c r="E38" s="44"/>
      <c r="F38" s="43">
        <v>243753.0</v>
      </c>
      <c r="G38" s="41" t="s">
        <v>67</v>
      </c>
      <c r="H38" s="44"/>
      <c r="I38" s="41" t="s">
        <v>77</v>
      </c>
      <c r="J38" s="41" t="s">
        <v>66</v>
      </c>
      <c r="K38" s="41">
        <v>1.0</v>
      </c>
      <c r="L38" s="41" t="s">
        <v>78</v>
      </c>
      <c r="M38" s="44"/>
      <c r="N38" s="44"/>
      <c r="O38" s="44"/>
      <c r="P38" s="44"/>
      <c r="Q38" s="44"/>
      <c r="R38" s="44"/>
      <c r="S38" s="44"/>
      <c r="T38" s="44"/>
      <c r="U38" s="44"/>
    </row>
    <row r="39">
      <c r="A39" s="41">
        <v>5.0</v>
      </c>
      <c r="B39" s="42" t="s">
        <v>90</v>
      </c>
      <c r="C39" s="44"/>
      <c r="D39" s="44">
        <f t="shared" si="4"/>
        <v>0.5870733097</v>
      </c>
      <c r="E39" s="44"/>
      <c r="F39" s="43">
        <v>243753.0</v>
      </c>
      <c r="G39" s="41" t="s">
        <v>68</v>
      </c>
      <c r="H39" s="44"/>
      <c r="I39" s="41" t="s">
        <v>61</v>
      </c>
      <c r="J39" s="41" t="s">
        <v>62</v>
      </c>
      <c r="K39" s="41">
        <v>1.0</v>
      </c>
      <c r="L39" s="41" t="s">
        <v>78</v>
      </c>
      <c r="M39" s="44"/>
      <c r="N39" s="44"/>
      <c r="O39" s="44"/>
      <c r="P39" s="44"/>
      <c r="Q39" s="44"/>
      <c r="R39" s="44"/>
      <c r="S39" s="44"/>
      <c r="T39" s="44"/>
      <c r="U39" s="44"/>
    </row>
    <row r="40">
      <c r="A40" s="41">
        <v>6.0</v>
      </c>
      <c r="B40" s="42" t="s">
        <v>90</v>
      </c>
      <c r="C40" s="44"/>
      <c r="D40" s="44">
        <f t="shared" si="4"/>
        <v>0.5366560918</v>
      </c>
      <c r="E40" s="44"/>
      <c r="F40" s="43">
        <v>243753.0</v>
      </c>
      <c r="G40" s="41" t="s">
        <v>60</v>
      </c>
      <c r="H40" s="44"/>
      <c r="I40" s="41" t="s">
        <v>61</v>
      </c>
      <c r="J40" s="41" t="s">
        <v>62</v>
      </c>
      <c r="K40" s="41">
        <v>1.0</v>
      </c>
      <c r="L40" s="41" t="s">
        <v>78</v>
      </c>
      <c r="M40" s="44"/>
      <c r="N40" s="44"/>
      <c r="O40" s="44"/>
      <c r="P40" s="44"/>
      <c r="Q40" s="44"/>
      <c r="R40" s="44"/>
      <c r="S40" s="44"/>
      <c r="T40" s="44"/>
      <c r="U40" s="44"/>
    </row>
    <row r="41">
      <c r="A41" s="52"/>
      <c r="B41" s="53" t="s">
        <v>92</v>
      </c>
      <c r="C41" s="54" t="s">
        <v>93</v>
      </c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7"/>
    </row>
    <row r="42">
      <c r="A42" s="55"/>
      <c r="B42" s="56" t="s">
        <v>94</v>
      </c>
      <c r="C42" s="57" t="s">
        <v>95</v>
      </c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7"/>
    </row>
    <row r="43">
      <c r="A43" s="41">
        <v>1.0</v>
      </c>
      <c r="B43" s="42" t="s">
        <v>94</v>
      </c>
      <c r="C43" s="41"/>
      <c r="D43" s="44">
        <f t="shared" ref="D43:D46" si="5">RAND()</f>
        <v>0.6234342387</v>
      </c>
      <c r="E43" s="44"/>
      <c r="F43" s="43">
        <v>243753.0</v>
      </c>
      <c r="G43" s="41" t="s">
        <v>60</v>
      </c>
      <c r="H43" s="44"/>
      <c r="I43" s="41" t="s">
        <v>77</v>
      </c>
      <c r="J43" s="41"/>
      <c r="K43" s="41">
        <v>2.0</v>
      </c>
      <c r="L43" s="41" t="s">
        <v>96</v>
      </c>
      <c r="M43" s="44"/>
      <c r="N43" s="44"/>
      <c r="O43" s="44"/>
      <c r="P43" s="44"/>
      <c r="Q43" s="44"/>
      <c r="R43" s="44"/>
      <c r="S43" s="44"/>
      <c r="T43" s="44"/>
      <c r="U43" s="44"/>
    </row>
    <row r="44">
      <c r="A44" s="41">
        <v>2.0</v>
      </c>
      <c r="B44" s="42" t="s">
        <v>94</v>
      </c>
      <c r="C44" s="41"/>
      <c r="D44" s="44">
        <f t="shared" si="5"/>
        <v>0.7090323125</v>
      </c>
      <c r="E44" s="44"/>
      <c r="F44" s="43">
        <v>243753.0</v>
      </c>
      <c r="G44" s="41" t="s">
        <v>97</v>
      </c>
      <c r="H44" s="44"/>
      <c r="I44" s="41" t="s">
        <v>77</v>
      </c>
      <c r="J44" s="41"/>
      <c r="K44" s="41">
        <v>0.5</v>
      </c>
      <c r="L44" s="41" t="s">
        <v>96</v>
      </c>
      <c r="M44" s="44"/>
      <c r="N44" s="44"/>
      <c r="O44" s="44"/>
      <c r="P44" s="44"/>
      <c r="Q44" s="44"/>
      <c r="R44" s="44"/>
      <c r="S44" s="44"/>
      <c r="T44" s="44"/>
      <c r="U44" s="44"/>
    </row>
    <row r="45">
      <c r="A45" s="41">
        <v>3.0</v>
      </c>
      <c r="B45" s="42" t="s">
        <v>94</v>
      </c>
      <c r="C45" s="41"/>
      <c r="D45" s="44">
        <f t="shared" si="5"/>
        <v>0.3577991419</v>
      </c>
      <c r="E45" s="44"/>
      <c r="F45" s="43">
        <v>243753.0</v>
      </c>
      <c r="G45" s="41" t="s">
        <v>98</v>
      </c>
      <c r="H45" s="44"/>
      <c r="I45" s="41" t="s">
        <v>61</v>
      </c>
      <c r="J45" s="41"/>
      <c r="K45" s="41">
        <v>0.8</v>
      </c>
      <c r="L45" s="41" t="s">
        <v>96</v>
      </c>
      <c r="M45" s="44"/>
      <c r="N45" s="44"/>
      <c r="O45" s="44"/>
      <c r="P45" s="44"/>
      <c r="Q45" s="44"/>
      <c r="R45" s="44"/>
      <c r="S45" s="44"/>
      <c r="T45" s="44"/>
      <c r="U45" s="44"/>
    </row>
    <row r="46" ht="16.5" customHeight="1">
      <c r="A46" s="41">
        <v>4.0</v>
      </c>
      <c r="B46" s="42" t="s">
        <v>94</v>
      </c>
      <c r="C46" s="41"/>
      <c r="D46" s="44">
        <f t="shared" si="5"/>
        <v>0.1056755882</v>
      </c>
      <c r="E46" s="44"/>
      <c r="F46" s="43">
        <v>243753.0</v>
      </c>
      <c r="G46" s="41" t="s">
        <v>99</v>
      </c>
      <c r="H46" s="44"/>
      <c r="I46" s="41" t="s">
        <v>61</v>
      </c>
      <c r="J46" s="41"/>
      <c r="K46" s="41">
        <v>1.0</v>
      </c>
      <c r="L46" s="41" t="s">
        <v>96</v>
      </c>
      <c r="M46" s="44"/>
      <c r="N46" s="44"/>
      <c r="O46" s="44"/>
      <c r="P46" s="44"/>
      <c r="Q46" s="44"/>
      <c r="R46" s="44"/>
      <c r="S46" s="44"/>
      <c r="T46" s="44"/>
      <c r="U46" s="44"/>
    </row>
    <row r="47">
      <c r="A47" s="55"/>
      <c r="B47" s="56" t="s">
        <v>100</v>
      </c>
      <c r="C47" s="57" t="s">
        <v>101</v>
      </c>
      <c r="D47" s="26"/>
      <c r="E47" s="26"/>
      <c r="F47" s="26"/>
      <c r="G47" s="26"/>
      <c r="H47" s="26"/>
      <c r="I47" s="26"/>
      <c r="J47" s="26"/>
      <c r="K47" s="26"/>
      <c r="L47" s="26"/>
      <c r="M47" s="26"/>
      <c r="N47" s="26"/>
      <c r="O47" s="26"/>
      <c r="P47" s="26"/>
      <c r="Q47" s="26"/>
      <c r="R47" s="26"/>
      <c r="S47" s="26"/>
      <c r="T47" s="26"/>
      <c r="U47" s="27"/>
    </row>
    <row r="48">
      <c r="A48" s="41">
        <v>1.0</v>
      </c>
      <c r="B48" s="42" t="s">
        <v>100</v>
      </c>
      <c r="C48" s="41"/>
      <c r="D48" s="44">
        <f t="shared" ref="D48:D51" si="6">RAND()</f>
        <v>0.2922050532</v>
      </c>
      <c r="E48" s="44"/>
      <c r="F48" s="43">
        <v>243753.0</v>
      </c>
      <c r="G48" s="41" t="s">
        <v>60</v>
      </c>
      <c r="H48" s="44"/>
      <c r="I48" s="41" t="s">
        <v>77</v>
      </c>
      <c r="J48" s="41" t="s">
        <v>66</v>
      </c>
      <c r="K48" s="41">
        <v>2.0</v>
      </c>
      <c r="L48" s="41" t="s">
        <v>96</v>
      </c>
      <c r="M48" s="44"/>
      <c r="N48" s="44"/>
      <c r="O48" s="44"/>
      <c r="P48" s="44"/>
      <c r="Q48" s="44"/>
      <c r="R48" s="44"/>
      <c r="S48" s="44"/>
      <c r="T48" s="44"/>
      <c r="U48" s="44"/>
    </row>
    <row r="49">
      <c r="A49" s="41">
        <v>2.0</v>
      </c>
      <c r="B49" s="42" t="s">
        <v>100</v>
      </c>
      <c r="C49" s="41"/>
      <c r="D49" s="44">
        <f t="shared" si="6"/>
        <v>0.8838808543</v>
      </c>
      <c r="E49" s="44"/>
      <c r="F49" s="43">
        <v>243753.0</v>
      </c>
      <c r="G49" s="41" t="s">
        <v>64</v>
      </c>
      <c r="H49" s="44"/>
      <c r="I49" s="41" t="s">
        <v>77</v>
      </c>
      <c r="J49" s="41" t="s">
        <v>62</v>
      </c>
      <c r="K49" s="41">
        <v>0.5</v>
      </c>
      <c r="L49" s="41" t="s">
        <v>96</v>
      </c>
      <c r="M49" s="44"/>
      <c r="N49" s="44"/>
      <c r="O49" s="44"/>
      <c r="P49" s="44"/>
      <c r="Q49" s="44"/>
      <c r="R49" s="44"/>
      <c r="S49" s="44"/>
      <c r="T49" s="44"/>
      <c r="U49" s="44"/>
    </row>
    <row r="50">
      <c r="A50" s="41">
        <v>3.0</v>
      </c>
      <c r="B50" s="42" t="s">
        <v>100</v>
      </c>
      <c r="C50" s="41"/>
      <c r="D50" s="44">
        <f t="shared" si="6"/>
        <v>0.6729554914</v>
      </c>
      <c r="E50" s="44"/>
      <c r="F50" s="43">
        <v>243753.0</v>
      </c>
      <c r="G50" s="41" t="s">
        <v>65</v>
      </c>
      <c r="H50" s="44"/>
      <c r="I50" s="41" t="s">
        <v>61</v>
      </c>
      <c r="J50" s="41" t="s">
        <v>70</v>
      </c>
      <c r="K50" s="41">
        <v>0.8</v>
      </c>
      <c r="L50" s="41" t="s">
        <v>96</v>
      </c>
      <c r="M50" s="44"/>
      <c r="N50" s="44"/>
      <c r="O50" s="44"/>
      <c r="P50" s="44"/>
      <c r="Q50" s="44"/>
      <c r="R50" s="44"/>
      <c r="S50" s="44"/>
      <c r="T50" s="44"/>
      <c r="U50" s="44"/>
    </row>
    <row r="51">
      <c r="A51" s="41">
        <v>4.0</v>
      </c>
      <c r="B51" s="42" t="s">
        <v>100</v>
      </c>
      <c r="C51" s="41"/>
      <c r="D51" s="44">
        <f t="shared" si="6"/>
        <v>0.3843326634</v>
      </c>
      <c r="E51" s="44"/>
      <c r="F51" s="43">
        <v>243753.0</v>
      </c>
      <c r="G51" s="41" t="s">
        <v>67</v>
      </c>
      <c r="H51" s="44"/>
      <c r="I51" s="41" t="s">
        <v>61</v>
      </c>
      <c r="J51" s="41" t="s">
        <v>66</v>
      </c>
      <c r="K51" s="41">
        <v>1.0</v>
      </c>
      <c r="L51" s="41" t="s">
        <v>96</v>
      </c>
      <c r="M51" s="44"/>
      <c r="N51" s="44"/>
      <c r="O51" s="44"/>
      <c r="P51" s="44"/>
      <c r="Q51" s="44"/>
      <c r="R51" s="44"/>
      <c r="S51" s="44"/>
      <c r="T51" s="44"/>
      <c r="U51" s="44"/>
    </row>
    <row r="52">
      <c r="A52" s="55"/>
      <c r="B52" s="56" t="s">
        <v>102</v>
      </c>
      <c r="C52" s="57" t="s">
        <v>10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7"/>
    </row>
    <row r="53">
      <c r="A53" s="44"/>
      <c r="B53" s="42" t="s">
        <v>102</v>
      </c>
      <c r="C53" s="41"/>
      <c r="D53" s="58">
        <f t="shared" ref="D53:D57" si="7">RAND()</f>
        <v>0.3088773296</v>
      </c>
      <c r="E53" s="44"/>
      <c r="F53" s="43">
        <v>243753.0</v>
      </c>
      <c r="G53" s="41" t="s">
        <v>60</v>
      </c>
      <c r="H53" s="44"/>
      <c r="I53" s="41" t="s">
        <v>77</v>
      </c>
      <c r="J53" s="41" t="s">
        <v>66</v>
      </c>
      <c r="K53" s="41">
        <v>2.0</v>
      </c>
      <c r="L53" s="41" t="s">
        <v>96</v>
      </c>
      <c r="M53" s="44"/>
      <c r="N53" s="44"/>
      <c r="O53" s="44"/>
      <c r="P53" s="44"/>
      <c r="Q53" s="44"/>
      <c r="R53" s="44"/>
      <c r="S53" s="44"/>
      <c r="T53" s="44"/>
      <c r="U53" s="44"/>
    </row>
    <row r="54">
      <c r="A54" s="44"/>
      <c r="B54" s="42" t="s">
        <v>102</v>
      </c>
      <c r="C54" s="41"/>
      <c r="D54" s="58">
        <f t="shared" si="7"/>
        <v>0.603985485</v>
      </c>
      <c r="E54" s="44"/>
      <c r="F54" s="43">
        <v>243753.0</v>
      </c>
      <c r="G54" s="41" t="s">
        <v>64</v>
      </c>
      <c r="H54" s="44"/>
      <c r="I54" s="41" t="s">
        <v>77</v>
      </c>
      <c r="J54" s="41" t="s">
        <v>62</v>
      </c>
      <c r="K54" s="41">
        <v>0.5</v>
      </c>
      <c r="L54" s="41" t="s">
        <v>96</v>
      </c>
      <c r="M54" s="44"/>
      <c r="N54" s="44"/>
      <c r="O54" s="44"/>
      <c r="P54" s="44"/>
      <c r="Q54" s="44"/>
      <c r="R54" s="44"/>
      <c r="S54" s="44"/>
      <c r="T54" s="44"/>
      <c r="U54" s="44"/>
    </row>
    <row r="55">
      <c r="A55" s="44"/>
      <c r="B55" s="42" t="s">
        <v>102</v>
      </c>
      <c r="C55" s="41"/>
      <c r="D55" s="58">
        <f t="shared" si="7"/>
        <v>0.7254843183</v>
      </c>
      <c r="E55" s="44"/>
      <c r="F55" s="43">
        <v>243753.0</v>
      </c>
      <c r="G55" s="41" t="s">
        <v>65</v>
      </c>
      <c r="H55" s="44"/>
      <c r="I55" s="41" t="s">
        <v>61</v>
      </c>
      <c r="J55" s="41" t="s">
        <v>70</v>
      </c>
      <c r="K55" s="41">
        <v>0.8</v>
      </c>
      <c r="L55" s="41" t="s">
        <v>96</v>
      </c>
      <c r="M55" s="44"/>
      <c r="N55" s="44"/>
      <c r="O55" s="44"/>
      <c r="P55" s="44"/>
      <c r="Q55" s="44"/>
      <c r="R55" s="44"/>
      <c r="S55" s="44"/>
      <c r="T55" s="44"/>
      <c r="U55" s="44"/>
    </row>
    <row r="56">
      <c r="A56" s="44"/>
      <c r="B56" s="42" t="s">
        <v>102</v>
      </c>
      <c r="C56" s="41"/>
      <c r="D56" s="58">
        <f t="shared" si="7"/>
        <v>0.4542067149</v>
      </c>
      <c r="E56" s="44"/>
      <c r="F56" s="43">
        <v>243753.0</v>
      </c>
      <c r="G56" s="41" t="s">
        <v>67</v>
      </c>
      <c r="H56" s="44"/>
      <c r="I56" s="41" t="s">
        <v>61</v>
      </c>
      <c r="J56" s="41" t="s">
        <v>66</v>
      </c>
      <c r="K56" s="41">
        <v>1.0</v>
      </c>
      <c r="L56" s="41" t="s">
        <v>96</v>
      </c>
      <c r="M56" s="44"/>
      <c r="N56" s="44"/>
      <c r="O56" s="44"/>
      <c r="P56" s="44"/>
      <c r="Q56" s="44"/>
      <c r="R56" s="44"/>
      <c r="S56" s="44"/>
      <c r="T56" s="44"/>
      <c r="U56" s="44"/>
    </row>
    <row r="57">
      <c r="A57" s="44"/>
      <c r="B57" s="42" t="s">
        <v>102</v>
      </c>
      <c r="C57" s="41"/>
      <c r="D57" s="58">
        <f t="shared" si="7"/>
        <v>0.3874010138</v>
      </c>
      <c r="E57" s="44"/>
      <c r="F57" s="43">
        <v>243753.0</v>
      </c>
      <c r="G57" s="41" t="s">
        <v>60</v>
      </c>
      <c r="H57" s="44"/>
      <c r="I57" s="41" t="s">
        <v>77</v>
      </c>
      <c r="J57" s="41" t="s">
        <v>62</v>
      </c>
      <c r="K57" s="41">
        <v>2.0</v>
      </c>
      <c r="L57" s="41" t="s">
        <v>96</v>
      </c>
      <c r="M57" s="44"/>
      <c r="N57" s="44"/>
      <c r="O57" s="44"/>
      <c r="P57" s="44"/>
      <c r="Q57" s="44"/>
      <c r="R57" s="44"/>
      <c r="S57" s="44"/>
      <c r="T57" s="44"/>
      <c r="U57" s="44"/>
    </row>
    <row r="58">
      <c r="A58" s="55"/>
      <c r="B58" s="56" t="s">
        <v>103</v>
      </c>
      <c r="C58" s="57" t="s">
        <v>104</v>
      </c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7"/>
    </row>
    <row r="59">
      <c r="A59" s="44"/>
      <c r="B59" s="42" t="s">
        <v>103</v>
      </c>
      <c r="C59" s="41"/>
      <c r="D59" s="58">
        <f t="shared" ref="D59:D62" si="8">RAND()</f>
        <v>0.02612333212</v>
      </c>
      <c r="E59" s="44"/>
      <c r="F59" s="43">
        <v>243753.0</v>
      </c>
      <c r="G59" s="41" t="s">
        <v>60</v>
      </c>
      <c r="H59" s="44"/>
      <c r="I59" s="41" t="s">
        <v>77</v>
      </c>
      <c r="J59" s="41" t="s">
        <v>66</v>
      </c>
      <c r="K59" s="41">
        <v>1.0</v>
      </c>
      <c r="L59" s="41" t="s">
        <v>78</v>
      </c>
      <c r="M59" s="44"/>
      <c r="N59" s="44"/>
      <c r="O59" s="44"/>
      <c r="P59" s="44"/>
      <c r="Q59" s="44"/>
      <c r="R59" s="44"/>
      <c r="S59" s="44"/>
      <c r="T59" s="44"/>
      <c r="U59" s="44"/>
    </row>
    <row r="60">
      <c r="A60" s="44"/>
      <c r="B60" s="42" t="s">
        <v>103</v>
      </c>
      <c r="C60" s="41"/>
      <c r="D60" s="58">
        <f t="shared" si="8"/>
        <v>0.9624318469</v>
      </c>
      <c r="E60" s="44"/>
      <c r="F60" s="43">
        <v>243753.0</v>
      </c>
      <c r="G60" s="41" t="s">
        <v>105</v>
      </c>
      <c r="H60" s="44"/>
      <c r="I60" s="41" t="s">
        <v>77</v>
      </c>
      <c r="J60" s="41" t="s">
        <v>62</v>
      </c>
      <c r="K60" s="41">
        <v>1.0</v>
      </c>
      <c r="L60" s="41" t="s">
        <v>78</v>
      </c>
      <c r="M60" s="44"/>
      <c r="N60" s="44"/>
      <c r="O60" s="44"/>
      <c r="P60" s="44"/>
      <c r="Q60" s="44"/>
      <c r="R60" s="44"/>
      <c r="S60" s="44"/>
      <c r="T60" s="44"/>
      <c r="U60" s="44"/>
    </row>
    <row r="61">
      <c r="A61" s="44"/>
      <c r="B61" s="42" t="s">
        <v>103</v>
      </c>
      <c r="C61" s="41"/>
      <c r="D61" s="58">
        <f t="shared" si="8"/>
        <v>0.434452034</v>
      </c>
      <c r="E61" s="44"/>
      <c r="F61" s="43">
        <v>243753.0</v>
      </c>
      <c r="G61" s="41" t="s">
        <v>106</v>
      </c>
      <c r="H61" s="44"/>
      <c r="I61" s="41" t="s">
        <v>61</v>
      </c>
      <c r="J61" s="41" t="s">
        <v>70</v>
      </c>
      <c r="K61" s="41">
        <v>1.0</v>
      </c>
      <c r="L61" s="41" t="s">
        <v>78</v>
      </c>
      <c r="M61" s="44"/>
      <c r="N61" s="44"/>
      <c r="O61" s="44"/>
      <c r="P61" s="44"/>
      <c r="Q61" s="44"/>
      <c r="R61" s="44"/>
      <c r="S61" s="44"/>
      <c r="T61" s="44"/>
      <c r="U61" s="44"/>
    </row>
    <row r="62">
      <c r="A62" s="44"/>
      <c r="B62" s="42" t="s">
        <v>103</v>
      </c>
      <c r="C62" s="41"/>
      <c r="D62" s="58">
        <f t="shared" si="8"/>
        <v>0.5878470808</v>
      </c>
      <c r="E62" s="44"/>
      <c r="F62" s="43">
        <v>243753.0</v>
      </c>
      <c r="G62" s="41" t="s">
        <v>107</v>
      </c>
      <c r="H62" s="44"/>
      <c r="I62" s="41" t="s">
        <v>61</v>
      </c>
      <c r="J62" s="41" t="s">
        <v>66</v>
      </c>
      <c r="K62" s="41">
        <v>1.0</v>
      </c>
      <c r="L62" s="41" t="s">
        <v>78</v>
      </c>
      <c r="M62" s="44"/>
      <c r="N62" s="44"/>
      <c r="O62" s="44"/>
      <c r="P62" s="44"/>
      <c r="Q62" s="44"/>
      <c r="R62" s="44"/>
      <c r="S62" s="44"/>
      <c r="T62" s="44"/>
      <c r="U62" s="44"/>
    </row>
    <row r="63">
      <c r="A63" s="55"/>
      <c r="B63" s="56" t="s">
        <v>108</v>
      </c>
      <c r="C63" s="57" t="s">
        <v>109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7"/>
    </row>
    <row r="64">
      <c r="A64" s="44"/>
      <c r="B64" s="42" t="s">
        <v>108</v>
      </c>
      <c r="C64" s="41"/>
      <c r="D64" s="58">
        <f t="shared" ref="D64:D71" si="9">RAND()</f>
        <v>0.6629335366</v>
      </c>
      <c r="E64" s="44"/>
      <c r="F64" s="43">
        <v>243753.0</v>
      </c>
      <c r="G64" s="41" t="s">
        <v>60</v>
      </c>
      <c r="H64" s="44"/>
      <c r="I64" s="41" t="s">
        <v>77</v>
      </c>
      <c r="J64" s="41" t="s">
        <v>66</v>
      </c>
      <c r="K64" s="41">
        <v>1.0</v>
      </c>
      <c r="L64" s="41" t="s">
        <v>78</v>
      </c>
      <c r="M64" s="44"/>
      <c r="N64" s="44"/>
      <c r="O64" s="44"/>
      <c r="P64" s="44"/>
      <c r="Q64" s="44"/>
      <c r="R64" s="44"/>
      <c r="S64" s="44"/>
      <c r="T64" s="44"/>
      <c r="U64" s="44"/>
    </row>
    <row r="65">
      <c r="A65" s="44"/>
      <c r="B65" s="42" t="s">
        <v>108</v>
      </c>
      <c r="C65" s="44"/>
      <c r="D65" s="58">
        <f t="shared" si="9"/>
        <v>0.2556499113</v>
      </c>
      <c r="E65" s="44"/>
      <c r="F65" s="43">
        <v>243753.0</v>
      </c>
      <c r="G65" s="41" t="s">
        <v>105</v>
      </c>
      <c r="H65" s="44"/>
      <c r="I65" s="41" t="s">
        <v>77</v>
      </c>
      <c r="J65" s="41" t="s">
        <v>62</v>
      </c>
      <c r="K65" s="41">
        <v>1.0</v>
      </c>
      <c r="L65" s="41" t="s">
        <v>78</v>
      </c>
      <c r="M65" s="44"/>
      <c r="N65" s="44"/>
      <c r="O65" s="44"/>
      <c r="P65" s="44"/>
      <c r="Q65" s="44"/>
      <c r="R65" s="44"/>
      <c r="S65" s="44"/>
      <c r="T65" s="44"/>
      <c r="U65" s="44"/>
    </row>
    <row r="66">
      <c r="A66" s="44"/>
      <c r="B66" s="42" t="s">
        <v>108</v>
      </c>
      <c r="C66" s="44"/>
      <c r="D66" s="58">
        <f t="shared" si="9"/>
        <v>0.08824939629</v>
      </c>
      <c r="E66" s="44"/>
      <c r="F66" s="43">
        <v>243753.0</v>
      </c>
      <c r="G66" s="41" t="s">
        <v>106</v>
      </c>
      <c r="H66" s="44"/>
      <c r="I66" s="41" t="s">
        <v>61</v>
      </c>
      <c r="J66" s="41" t="s">
        <v>70</v>
      </c>
      <c r="K66" s="41">
        <v>1.0</v>
      </c>
      <c r="L66" s="41" t="s">
        <v>78</v>
      </c>
      <c r="M66" s="44"/>
      <c r="N66" s="44"/>
      <c r="O66" s="44"/>
      <c r="P66" s="44"/>
      <c r="Q66" s="44"/>
      <c r="R66" s="44"/>
      <c r="S66" s="44"/>
      <c r="T66" s="44"/>
      <c r="U66" s="44"/>
    </row>
    <row r="67">
      <c r="A67" s="44"/>
      <c r="B67" s="42" t="s">
        <v>108</v>
      </c>
      <c r="C67" s="44"/>
      <c r="D67" s="58">
        <f t="shared" si="9"/>
        <v>0.6972647446</v>
      </c>
      <c r="E67" s="44"/>
      <c r="F67" s="43">
        <v>243753.0</v>
      </c>
      <c r="G67" s="41" t="s">
        <v>107</v>
      </c>
      <c r="H67" s="44"/>
      <c r="I67" s="41" t="s">
        <v>61</v>
      </c>
      <c r="J67" s="41" t="s">
        <v>66</v>
      </c>
      <c r="K67" s="41">
        <v>1.0</v>
      </c>
      <c r="L67" s="41" t="s">
        <v>78</v>
      </c>
      <c r="M67" s="44"/>
      <c r="N67" s="44"/>
      <c r="O67" s="44"/>
      <c r="P67" s="44"/>
      <c r="Q67" s="44"/>
      <c r="R67" s="44"/>
      <c r="S67" s="44"/>
      <c r="T67" s="44"/>
      <c r="U67" s="44"/>
    </row>
    <row r="68">
      <c r="A68" s="44"/>
      <c r="B68" s="42" t="s">
        <v>108</v>
      </c>
      <c r="C68" s="44"/>
      <c r="D68" s="58">
        <f t="shared" si="9"/>
        <v>0.05501244598</v>
      </c>
      <c r="E68" s="44"/>
      <c r="F68" s="43">
        <v>243753.0</v>
      </c>
      <c r="G68" s="41" t="s">
        <v>110</v>
      </c>
      <c r="H68" s="44"/>
      <c r="I68" s="41" t="s">
        <v>77</v>
      </c>
      <c r="J68" s="41" t="s">
        <v>62</v>
      </c>
      <c r="K68" s="41">
        <v>1.0</v>
      </c>
      <c r="L68" s="41" t="s">
        <v>78</v>
      </c>
      <c r="M68" s="44"/>
      <c r="N68" s="44"/>
      <c r="O68" s="44"/>
      <c r="P68" s="44"/>
      <c r="Q68" s="44"/>
      <c r="R68" s="44"/>
      <c r="S68" s="44"/>
      <c r="T68" s="44"/>
      <c r="U68" s="44"/>
    </row>
    <row r="69">
      <c r="A69" s="44"/>
      <c r="B69" s="42" t="s">
        <v>108</v>
      </c>
      <c r="C69" s="44"/>
      <c r="D69" s="58">
        <f t="shared" si="9"/>
        <v>0.2233466317</v>
      </c>
      <c r="E69" s="44"/>
      <c r="F69" s="43">
        <v>243753.0</v>
      </c>
      <c r="G69" s="41" t="s">
        <v>111</v>
      </c>
      <c r="H69" s="44"/>
      <c r="I69" s="41" t="s">
        <v>77</v>
      </c>
      <c r="J69" s="41" t="s">
        <v>70</v>
      </c>
      <c r="K69" s="41">
        <v>1.0</v>
      </c>
      <c r="L69" s="41" t="s">
        <v>78</v>
      </c>
      <c r="M69" s="44"/>
      <c r="N69" s="44"/>
      <c r="O69" s="44"/>
      <c r="P69" s="44"/>
      <c r="Q69" s="44"/>
      <c r="R69" s="44"/>
      <c r="S69" s="44"/>
      <c r="T69" s="44"/>
      <c r="U69" s="44"/>
    </row>
    <row r="70">
      <c r="A70" s="44"/>
      <c r="B70" s="42" t="s">
        <v>108</v>
      </c>
      <c r="C70" s="44"/>
      <c r="D70" s="58">
        <f t="shared" si="9"/>
        <v>0.4427548842</v>
      </c>
      <c r="E70" s="44"/>
      <c r="F70" s="43">
        <v>243753.0</v>
      </c>
      <c r="G70" s="41" t="s">
        <v>112</v>
      </c>
      <c r="H70" s="44"/>
      <c r="I70" s="41" t="s">
        <v>61</v>
      </c>
      <c r="J70" s="41" t="s">
        <v>66</v>
      </c>
      <c r="K70" s="41">
        <v>1.0</v>
      </c>
      <c r="L70" s="41" t="s">
        <v>78</v>
      </c>
      <c r="M70" s="44"/>
      <c r="N70" s="44"/>
      <c r="O70" s="44"/>
      <c r="P70" s="44"/>
      <c r="Q70" s="44"/>
      <c r="R70" s="44"/>
      <c r="S70" s="44"/>
      <c r="T70" s="44"/>
      <c r="U70" s="44"/>
    </row>
    <row r="71">
      <c r="A71" s="44"/>
      <c r="B71" s="42" t="s">
        <v>108</v>
      </c>
      <c r="C71" s="44"/>
      <c r="D71" s="58">
        <f t="shared" si="9"/>
        <v>0.5809834847</v>
      </c>
      <c r="E71" s="44"/>
      <c r="F71" s="43">
        <v>243753.0</v>
      </c>
      <c r="G71" s="41" t="s">
        <v>113</v>
      </c>
      <c r="H71" s="44"/>
      <c r="I71" s="41" t="s">
        <v>61</v>
      </c>
      <c r="J71" s="41" t="s">
        <v>62</v>
      </c>
      <c r="K71" s="41">
        <v>1.0</v>
      </c>
      <c r="L71" s="41" t="s">
        <v>78</v>
      </c>
      <c r="M71" s="44"/>
      <c r="N71" s="44"/>
      <c r="O71" s="44"/>
      <c r="P71" s="44"/>
      <c r="Q71" s="44"/>
      <c r="R71" s="44"/>
      <c r="S71" s="44"/>
      <c r="T71" s="44"/>
      <c r="U71" s="44"/>
    </row>
    <row r="72">
      <c r="A72" s="59"/>
      <c r="B72" s="60" t="s">
        <v>114</v>
      </c>
      <c r="C72" s="61" t="s">
        <v>115</v>
      </c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7"/>
    </row>
    <row r="73">
      <c r="A73" s="62"/>
      <c r="B73" s="63" t="s">
        <v>13</v>
      </c>
      <c r="C73" s="64" t="s">
        <v>116</v>
      </c>
      <c r="D73" s="26"/>
      <c r="E73" s="26"/>
      <c r="F73" s="26"/>
      <c r="G73" s="26"/>
      <c r="H73" s="26"/>
      <c r="I73" s="26"/>
      <c r="J73" s="26"/>
      <c r="K73" s="26"/>
      <c r="L73" s="26"/>
      <c r="M73" s="26"/>
      <c r="N73" s="26"/>
      <c r="O73" s="26"/>
      <c r="P73" s="26"/>
      <c r="Q73" s="26"/>
      <c r="R73" s="26"/>
      <c r="S73" s="26"/>
      <c r="T73" s="26"/>
      <c r="U73" s="27"/>
    </row>
    <row r="74">
      <c r="A74" s="44"/>
      <c r="B74" s="42" t="s">
        <v>13</v>
      </c>
      <c r="C74" s="41"/>
      <c r="D74" s="58">
        <f t="shared" ref="D74:D79" si="10">RAND()</f>
        <v>0.6780792348</v>
      </c>
      <c r="E74" s="44"/>
      <c r="F74" s="43">
        <v>243753.0</v>
      </c>
      <c r="G74" s="41" t="s">
        <v>60</v>
      </c>
      <c r="H74" s="44"/>
      <c r="I74" s="41" t="s">
        <v>77</v>
      </c>
      <c r="J74" s="41"/>
      <c r="K74" s="41">
        <v>1.0</v>
      </c>
      <c r="L74" s="41" t="s">
        <v>78</v>
      </c>
      <c r="M74" s="44"/>
      <c r="N74" s="44"/>
      <c r="O74" s="44"/>
      <c r="P74" s="44"/>
      <c r="Q74" s="44"/>
      <c r="R74" s="44"/>
      <c r="S74" s="44"/>
      <c r="T74" s="44"/>
      <c r="U74" s="44"/>
    </row>
    <row r="75">
      <c r="A75" s="44"/>
      <c r="B75" s="42" t="s">
        <v>13</v>
      </c>
      <c r="C75" s="41"/>
      <c r="D75" s="58">
        <f t="shared" si="10"/>
        <v>0.01379606935</v>
      </c>
      <c r="E75" s="44"/>
      <c r="F75" s="43">
        <v>243753.0</v>
      </c>
      <c r="G75" s="41" t="s">
        <v>64</v>
      </c>
      <c r="H75" s="44"/>
      <c r="I75" s="41" t="s">
        <v>77</v>
      </c>
      <c r="J75" s="41"/>
      <c r="K75" s="41">
        <v>1.0</v>
      </c>
      <c r="L75" s="41" t="s">
        <v>78</v>
      </c>
      <c r="M75" s="44"/>
      <c r="N75" s="44"/>
      <c r="O75" s="44"/>
      <c r="P75" s="44"/>
      <c r="Q75" s="44"/>
      <c r="R75" s="44"/>
      <c r="S75" s="44"/>
      <c r="T75" s="44"/>
      <c r="U75" s="44"/>
    </row>
    <row r="76">
      <c r="A76" s="44"/>
      <c r="B76" s="42" t="s">
        <v>13</v>
      </c>
      <c r="C76" s="41"/>
      <c r="D76" s="58">
        <f t="shared" si="10"/>
        <v>0.06320170847</v>
      </c>
      <c r="E76" s="44"/>
      <c r="F76" s="43">
        <v>243753.0</v>
      </c>
      <c r="G76" s="41" t="s">
        <v>65</v>
      </c>
      <c r="H76" s="44"/>
      <c r="I76" s="41" t="s">
        <v>61</v>
      </c>
      <c r="J76" s="41"/>
      <c r="K76" s="41">
        <v>1.0</v>
      </c>
      <c r="L76" s="41" t="s">
        <v>78</v>
      </c>
      <c r="M76" s="44"/>
      <c r="N76" s="44"/>
      <c r="O76" s="44"/>
      <c r="P76" s="44"/>
      <c r="Q76" s="44"/>
      <c r="R76" s="44"/>
      <c r="S76" s="44"/>
      <c r="T76" s="44"/>
      <c r="U76" s="44"/>
    </row>
    <row r="77">
      <c r="A77" s="44"/>
      <c r="B77" s="42" t="s">
        <v>13</v>
      </c>
      <c r="C77" s="41"/>
      <c r="D77" s="58">
        <f t="shared" si="10"/>
        <v>0.8513139022</v>
      </c>
      <c r="E77" s="44"/>
      <c r="F77" s="43">
        <v>243753.0</v>
      </c>
      <c r="G77" s="41" t="s">
        <v>97</v>
      </c>
      <c r="H77" s="44"/>
      <c r="I77" s="41" t="s">
        <v>61</v>
      </c>
      <c r="J77" s="41"/>
      <c r="K77" s="41">
        <v>1.0</v>
      </c>
      <c r="L77" s="41" t="s">
        <v>78</v>
      </c>
      <c r="M77" s="44"/>
      <c r="N77" s="44"/>
      <c r="O77" s="44"/>
      <c r="P77" s="44"/>
      <c r="Q77" s="44"/>
      <c r="R77" s="44"/>
      <c r="S77" s="44"/>
      <c r="T77" s="44"/>
      <c r="U77" s="44"/>
    </row>
    <row r="78">
      <c r="A78" s="44"/>
      <c r="B78" s="42" t="s">
        <v>13</v>
      </c>
      <c r="C78" s="41"/>
      <c r="D78" s="58">
        <f t="shared" si="10"/>
        <v>0.718543051</v>
      </c>
      <c r="E78" s="44"/>
      <c r="F78" s="43">
        <v>243754.0</v>
      </c>
      <c r="G78" s="41" t="s">
        <v>117</v>
      </c>
      <c r="H78" s="44"/>
      <c r="I78" s="41" t="s">
        <v>61</v>
      </c>
      <c r="J78" s="41"/>
      <c r="K78" s="41">
        <v>1.0</v>
      </c>
      <c r="L78" s="41" t="s">
        <v>86</v>
      </c>
      <c r="M78" s="44"/>
      <c r="N78" s="44"/>
      <c r="O78" s="44"/>
      <c r="P78" s="44"/>
      <c r="Q78" s="44"/>
      <c r="R78" s="44"/>
      <c r="S78" s="44"/>
      <c r="T78" s="44"/>
      <c r="U78" s="44"/>
    </row>
    <row r="79">
      <c r="A79" s="44"/>
      <c r="B79" s="42" t="s">
        <v>13</v>
      </c>
      <c r="C79" s="41"/>
      <c r="D79" s="58">
        <f t="shared" si="10"/>
        <v>0.3791187391</v>
      </c>
      <c r="E79" s="44"/>
      <c r="F79" s="43">
        <v>243753.0</v>
      </c>
      <c r="G79" s="41" t="s">
        <v>87</v>
      </c>
      <c r="H79" s="44"/>
      <c r="I79" s="41" t="s">
        <v>77</v>
      </c>
      <c r="J79" s="41"/>
      <c r="K79" s="41">
        <v>1.0</v>
      </c>
      <c r="L79" s="41" t="s">
        <v>78</v>
      </c>
      <c r="M79" s="44"/>
      <c r="N79" s="44"/>
      <c r="O79" s="44"/>
      <c r="P79" s="44"/>
      <c r="Q79" s="44"/>
      <c r="R79" s="44"/>
      <c r="S79" s="44"/>
      <c r="T79" s="44"/>
      <c r="U79" s="44"/>
    </row>
    <row r="80">
      <c r="A80" s="62"/>
      <c r="B80" s="63" t="s">
        <v>15</v>
      </c>
      <c r="C80" s="64" t="s">
        <v>118</v>
      </c>
      <c r="D80" s="26"/>
      <c r="E80" s="26"/>
      <c r="F80" s="26"/>
      <c r="G80" s="26"/>
      <c r="H80" s="26"/>
      <c r="I80" s="26"/>
      <c r="J80" s="26"/>
      <c r="K80" s="26"/>
      <c r="L80" s="26"/>
      <c r="M80" s="26"/>
      <c r="N80" s="26"/>
      <c r="O80" s="26"/>
      <c r="P80" s="26"/>
      <c r="Q80" s="26"/>
      <c r="R80" s="26"/>
      <c r="S80" s="26"/>
      <c r="T80" s="26"/>
      <c r="U80" s="27"/>
    </row>
    <row r="81">
      <c r="A81" s="44"/>
      <c r="B81" s="42" t="s">
        <v>15</v>
      </c>
      <c r="C81" s="41"/>
      <c r="D81" s="58">
        <f t="shared" ref="D81:D85" si="11">RAND()</f>
        <v>0.3649744002</v>
      </c>
      <c r="E81" s="44"/>
      <c r="F81" s="43">
        <v>243753.0</v>
      </c>
      <c r="G81" s="41" t="s">
        <v>65</v>
      </c>
      <c r="H81" s="44"/>
      <c r="I81" s="41" t="s">
        <v>77</v>
      </c>
      <c r="J81" s="41"/>
      <c r="K81" s="41">
        <v>1.0</v>
      </c>
      <c r="L81" s="41" t="s">
        <v>78</v>
      </c>
      <c r="M81" s="44"/>
      <c r="N81" s="44"/>
      <c r="O81" s="44"/>
      <c r="P81" s="44"/>
      <c r="Q81" s="44"/>
      <c r="R81" s="44"/>
      <c r="S81" s="44"/>
      <c r="T81" s="44"/>
      <c r="U81" s="44"/>
    </row>
    <row r="82">
      <c r="A82" s="44"/>
      <c r="B82" s="42" t="s">
        <v>15</v>
      </c>
      <c r="C82" s="41"/>
      <c r="D82" s="58">
        <f t="shared" si="11"/>
        <v>0.7328286843</v>
      </c>
      <c r="E82" s="44"/>
      <c r="F82" s="43">
        <v>243753.0</v>
      </c>
      <c r="G82" s="41" t="s">
        <v>97</v>
      </c>
      <c r="H82" s="44"/>
      <c r="I82" s="41" t="s">
        <v>77</v>
      </c>
      <c r="J82" s="41"/>
      <c r="K82" s="41">
        <v>1.0</v>
      </c>
      <c r="L82" s="41" t="s">
        <v>78</v>
      </c>
      <c r="M82" s="44"/>
      <c r="N82" s="44"/>
      <c r="O82" s="44"/>
      <c r="P82" s="44"/>
      <c r="Q82" s="44"/>
      <c r="R82" s="44"/>
      <c r="S82" s="44"/>
      <c r="T82" s="44"/>
      <c r="U82" s="44"/>
    </row>
    <row r="83">
      <c r="A83" s="44"/>
      <c r="B83" s="42" t="s">
        <v>15</v>
      </c>
      <c r="C83" s="41"/>
      <c r="D83" s="58">
        <f t="shared" si="11"/>
        <v>0.7345918244</v>
      </c>
      <c r="E83" s="44"/>
      <c r="F83" s="43">
        <v>243753.0</v>
      </c>
      <c r="G83" s="41" t="s">
        <v>117</v>
      </c>
      <c r="H83" s="44"/>
      <c r="I83" s="41" t="s">
        <v>61</v>
      </c>
      <c r="J83" s="41"/>
      <c r="K83" s="41">
        <v>1.0</v>
      </c>
      <c r="L83" s="41" t="s">
        <v>78</v>
      </c>
      <c r="M83" s="44"/>
      <c r="N83" s="44"/>
      <c r="O83" s="44"/>
      <c r="P83" s="44"/>
      <c r="Q83" s="44"/>
      <c r="R83" s="44"/>
      <c r="S83" s="44"/>
      <c r="T83" s="44"/>
      <c r="U83" s="44"/>
    </row>
    <row r="84">
      <c r="A84" s="44"/>
      <c r="B84" s="42" t="s">
        <v>15</v>
      </c>
      <c r="C84" s="41"/>
      <c r="D84" s="58">
        <f t="shared" si="11"/>
        <v>0.6648952205</v>
      </c>
      <c r="E84" s="44"/>
      <c r="F84" s="43">
        <v>243753.0</v>
      </c>
      <c r="G84" s="41" t="s">
        <v>119</v>
      </c>
      <c r="H84" s="44"/>
      <c r="I84" s="41" t="s">
        <v>61</v>
      </c>
      <c r="J84" s="41"/>
      <c r="K84" s="41">
        <v>1.0</v>
      </c>
      <c r="L84" s="41" t="s">
        <v>78</v>
      </c>
      <c r="M84" s="44"/>
      <c r="N84" s="44"/>
      <c r="O84" s="44"/>
      <c r="P84" s="44"/>
      <c r="Q84" s="44"/>
      <c r="R84" s="44"/>
      <c r="S84" s="44"/>
      <c r="T84" s="44"/>
      <c r="U84" s="44"/>
    </row>
    <row r="85">
      <c r="A85" s="44"/>
      <c r="B85" s="42" t="s">
        <v>15</v>
      </c>
      <c r="C85" s="41"/>
      <c r="D85" s="58">
        <f t="shared" si="11"/>
        <v>0.6218891296</v>
      </c>
      <c r="E85" s="44"/>
      <c r="F85" s="43">
        <v>243753.0</v>
      </c>
      <c r="G85" s="41" t="s">
        <v>120</v>
      </c>
      <c r="H85" s="44"/>
      <c r="I85" s="41" t="s">
        <v>77</v>
      </c>
      <c r="J85" s="41"/>
      <c r="K85" s="41">
        <v>1.0</v>
      </c>
      <c r="L85" s="41" t="s">
        <v>78</v>
      </c>
      <c r="M85" s="44"/>
      <c r="N85" s="44"/>
      <c r="O85" s="44"/>
      <c r="P85" s="44"/>
      <c r="Q85" s="44"/>
      <c r="R85" s="44"/>
      <c r="S85" s="44"/>
      <c r="T85" s="44"/>
      <c r="U85" s="44"/>
    </row>
    <row r="86">
      <c r="A86" s="62"/>
      <c r="B86" s="63" t="s">
        <v>17</v>
      </c>
      <c r="C86" s="65" t="s">
        <v>121</v>
      </c>
      <c r="D86" s="26"/>
      <c r="E86" s="26"/>
      <c r="F86" s="26"/>
      <c r="G86" s="26"/>
      <c r="H86" s="26"/>
      <c r="I86" s="26"/>
      <c r="J86" s="26"/>
      <c r="K86" s="26"/>
      <c r="L86" s="26"/>
      <c r="M86" s="26"/>
      <c r="N86" s="26"/>
      <c r="O86" s="26"/>
      <c r="P86" s="26"/>
      <c r="Q86" s="26"/>
      <c r="R86" s="26"/>
      <c r="S86" s="26"/>
      <c r="T86" s="26"/>
      <c r="U86" s="27"/>
    </row>
    <row r="87">
      <c r="A87" s="44"/>
      <c r="B87" s="42" t="s">
        <v>17</v>
      </c>
      <c r="C87" s="44"/>
      <c r="D87" s="58">
        <f t="shared" ref="D87:D90" si="12">RAND()</f>
        <v>0.3168809204</v>
      </c>
      <c r="E87" s="44"/>
      <c r="F87" s="43">
        <v>243753.0</v>
      </c>
      <c r="G87" s="41" t="s">
        <v>67</v>
      </c>
      <c r="H87" s="44"/>
      <c r="I87" s="41" t="s">
        <v>77</v>
      </c>
      <c r="J87" s="41"/>
      <c r="K87" s="41">
        <v>1.0</v>
      </c>
      <c r="L87" s="41" t="s">
        <v>78</v>
      </c>
      <c r="M87" s="44"/>
      <c r="N87" s="44"/>
      <c r="O87" s="44"/>
      <c r="P87" s="44"/>
      <c r="Q87" s="44"/>
      <c r="R87" s="44"/>
      <c r="S87" s="44"/>
      <c r="T87" s="44"/>
      <c r="U87" s="44"/>
    </row>
    <row r="88">
      <c r="A88" s="44"/>
      <c r="B88" s="42" t="s">
        <v>17</v>
      </c>
      <c r="C88" s="44"/>
      <c r="D88" s="58">
        <f t="shared" si="12"/>
        <v>0.6349627519</v>
      </c>
      <c r="E88" s="44"/>
      <c r="F88" s="43">
        <v>243753.0</v>
      </c>
      <c r="G88" s="41" t="s">
        <v>122</v>
      </c>
      <c r="H88" s="44"/>
      <c r="I88" s="41" t="s">
        <v>77</v>
      </c>
      <c r="J88" s="41"/>
      <c r="K88" s="41">
        <v>1.0</v>
      </c>
      <c r="L88" s="41" t="s">
        <v>78</v>
      </c>
      <c r="M88" s="44"/>
      <c r="N88" s="44"/>
      <c r="O88" s="44"/>
      <c r="P88" s="44"/>
      <c r="Q88" s="44"/>
      <c r="R88" s="44"/>
      <c r="S88" s="44"/>
      <c r="T88" s="44"/>
      <c r="U88" s="44"/>
    </row>
    <row r="89">
      <c r="A89" s="44"/>
      <c r="B89" s="42" t="s">
        <v>17</v>
      </c>
      <c r="C89" s="44"/>
      <c r="D89" s="58">
        <f t="shared" si="12"/>
        <v>0.4204780874</v>
      </c>
      <c r="E89" s="44"/>
      <c r="F89" s="43">
        <v>243753.0</v>
      </c>
      <c r="G89" s="41" t="s">
        <v>123</v>
      </c>
      <c r="H89" s="44"/>
      <c r="I89" s="41" t="s">
        <v>61</v>
      </c>
      <c r="J89" s="41"/>
      <c r="K89" s="41">
        <v>1.0</v>
      </c>
      <c r="L89" s="41" t="s">
        <v>78</v>
      </c>
      <c r="M89" s="44"/>
      <c r="N89" s="44"/>
      <c r="O89" s="44"/>
      <c r="P89" s="44"/>
      <c r="Q89" s="44"/>
      <c r="R89" s="44"/>
      <c r="S89" s="44"/>
      <c r="T89" s="44"/>
      <c r="U89" s="44"/>
    </row>
    <row r="90">
      <c r="A90" s="44"/>
      <c r="B90" s="42" t="s">
        <v>17</v>
      </c>
      <c r="C90" s="44"/>
      <c r="D90" s="58">
        <f t="shared" si="12"/>
        <v>0.1345778095</v>
      </c>
      <c r="E90" s="44"/>
      <c r="F90" s="43">
        <v>243753.0</v>
      </c>
      <c r="G90" s="41" t="s">
        <v>124</v>
      </c>
      <c r="H90" s="44"/>
      <c r="I90" s="41" t="s">
        <v>61</v>
      </c>
      <c r="J90" s="41"/>
      <c r="K90" s="41">
        <v>1.0</v>
      </c>
      <c r="L90" s="41" t="s">
        <v>78</v>
      </c>
      <c r="M90" s="44"/>
      <c r="N90" s="44"/>
      <c r="O90" s="44"/>
      <c r="P90" s="44"/>
      <c r="Q90" s="44"/>
      <c r="R90" s="44"/>
      <c r="S90" s="44"/>
      <c r="T90" s="44"/>
      <c r="U90" s="44"/>
    </row>
    <row r="91">
      <c r="A91" s="66"/>
      <c r="B91" s="67" t="s">
        <v>125</v>
      </c>
      <c r="C91" s="68" t="s">
        <v>126</v>
      </c>
      <c r="D91" s="26"/>
      <c r="E91" s="26"/>
      <c r="F91" s="26"/>
      <c r="G91" s="26"/>
      <c r="H91" s="26"/>
      <c r="I91" s="26"/>
      <c r="J91" s="26"/>
      <c r="K91" s="26"/>
      <c r="L91" s="26"/>
      <c r="M91" s="26"/>
      <c r="N91" s="26"/>
      <c r="O91" s="26"/>
      <c r="P91" s="26"/>
      <c r="Q91" s="26"/>
      <c r="R91" s="26"/>
      <c r="S91" s="26"/>
      <c r="T91" s="26"/>
      <c r="U91" s="27"/>
    </row>
    <row r="92">
      <c r="A92" s="69"/>
      <c r="B92" s="70" t="s">
        <v>127</v>
      </c>
      <c r="C92" s="71" t="s">
        <v>128</v>
      </c>
      <c r="D92" s="26"/>
      <c r="E92" s="26"/>
      <c r="F92" s="26"/>
      <c r="G92" s="26"/>
      <c r="H92" s="26"/>
      <c r="I92" s="26"/>
      <c r="J92" s="26"/>
      <c r="K92" s="26"/>
      <c r="L92" s="26"/>
      <c r="M92" s="26"/>
      <c r="N92" s="26"/>
      <c r="O92" s="26"/>
      <c r="P92" s="26"/>
      <c r="Q92" s="26"/>
      <c r="R92" s="26"/>
      <c r="S92" s="26"/>
      <c r="T92" s="26"/>
      <c r="U92" s="27"/>
    </row>
    <row r="93">
      <c r="A93" s="44"/>
      <c r="B93" s="42" t="s">
        <v>127</v>
      </c>
      <c r="C93" s="41"/>
      <c r="D93" s="58">
        <f t="shared" ref="D93:D95" si="13">RAND()</f>
        <v>0.4927437503</v>
      </c>
      <c r="E93" s="44"/>
      <c r="F93" s="43">
        <v>243753.0</v>
      </c>
      <c r="G93" s="41" t="s">
        <v>107</v>
      </c>
      <c r="H93" s="44"/>
      <c r="I93" s="41" t="s">
        <v>77</v>
      </c>
      <c r="J93" s="41"/>
      <c r="K93" s="41">
        <v>1.0</v>
      </c>
      <c r="L93" s="41" t="s">
        <v>129</v>
      </c>
      <c r="M93" s="44"/>
      <c r="N93" s="44"/>
      <c r="O93" s="44"/>
      <c r="P93" s="44"/>
      <c r="Q93" s="44"/>
      <c r="R93" s="44"/>
      <c r="S93" s="44"/>
      <c r="T93" s="44"/>
      <c r="U93" s="44"/>
    </row>
    <row r="94">
      <c r="A94" s="44"/>
      <c r="B94" s="42" t="s">
        <v>127</v>
      </c>
      <c r="C94" s="41"/>
      <c r="D94" s="58">
        <f t="shared" si="13"/>
        <v>0.853842228</v>
      </c>
      <c r="E94" s="44"/>
      <c r="F94" s="43">
        <v>243753.0</v>
      </c>
      <c r="G94" s="41" t="s">
        <v>130</v>
      </c>
      <c r="H94" s="44"/>
      <c r="I94" s="41" t="s">
        <v>77</v>
      </c>
      <c r="J94" s="41"/>
      <c r="K94" s="41">
        <v>1.0</v>
      </c>
      <c r="L94" s="41" t="s">
        <v>129</v>
      </c>
      <c r="M94" s="44"/>
      <c r="N94" s="44"/>
      <c r="O94" s="44"/>
      <c r="P94" s="44"/>
      <c r="Q94" s="44"/>
      <c r="R94" s="44"/>
      <c r="S94" s="44"/>
      <c r="T94" s="44"/>
      <c r="U94" s="44"/>
    </row>
    <row r="95">
      <c r="A95" s="44"/>
      <c r="B95" s="42" t="s">
        <v>127</v>
      </c>
      <c r="C95" s="41"/>
      <c r="D95" s="58">
        <f t="shared" si="13"/>
        <v>0.6952176575</v>
      </c>
      <c r="E95" s="44"/>
      <c r="F95" s="43">
        <v>243753.0</v>
      </c>
      <c r="G95" s="41" t="s">
        <v>131</v>
      </c>
      <c r="H95" s="44"/>
      <c r="I95" s="41" t="s">
        <v>61</v>
      </c>
      <c r="J95" s="41"/>
      <c r="K95" s="41">
        <v>1.0</v>
      </c>
      <c r="L95" s="41" t="s">
        <v>129</v>
      </c>
      <c r="M95" s="44"/>
      <c r="N95" s="44"/>
      <c r="O95" s="44"/>
      <c r="P95" s="44"/>
      <c r="Q95" s="44"/>
      <c r="R95" s="44"/>
      <c r="S95" s="44"/>
      <c r="T95" s="44"/>
      <c r="U95" s="44"/>
    </row>
    <row r="96">
      <c r="A96" s="69"/>
      <c r="B96" s="70" t="s">
        <v>132</v>
      </c>
      <c r="C96" s="71" t="s">
        <v>20</v>
      </c>
      <c r="D96" s="26"/>
      <c r="E96" s="26"/>
      <c r="F96" s="26"/>
      <c r="G96" s="26"/>
      <c r="H96" s="26"/>
      <c r="I96" s="26"/>
      <c r="J96" s="26"/>
      <c r="K96" s="26"/>
      <c r="L96" s="26"/>
      <c r="M96" s="26"/>
      <c r="N96" s="26"/>
      <c r="O96" s="26"/>
      <c r="P96" s="26"/>
      <c r="Q96" s="26"/>
      <c r="R96" s="26"/>
      <c r="S96" s="26"/>
      <c r="T96" s="26"/>
      <c r="U96" s="27"/>
    </row>
    <row r="97">
      <c r="A97" s="44"/>
      <c r="B97" s="42" t="s">
        <v>132</v>
      </c>
      <c r="C97" s="41"/>
      <c r="D97" s="58">
        <f t="shared" ref="D97:D102" si="14">RAND()</f>
        <v>0.3597877077</v>
      </c>
      <c r="E97" s="44"/>
      <c r="F97" s="43">
        <v>243753.0</v>
      </c>
      <c r="G97" s="41" t="s">
        <v>133</v>
      </c>
      <c r="H97" s="44"/>
      <c r="I97" s="41" t="s">
        <v>77</v>
      </c>
      <c r="J97" s="41"/>
      <c r="K97" s="41">
        <v>1.0</v>
      </c>
      <c r="L97" s="41" t="s">
        <v>129</v>
      </c>
      <c r="M97" s="44"/>
      <c r="N97" s="44"/>
      <c r="O97" s="44"/>
      <c r="P97" s="44"/>
      <c r="Q97" s="44"/>
      <c r="R97" s="44"/>
      <c r="S97" s="44"/>
      <c r="T97" s="44"/>
      <c r="U97" s="44"/>
    </row>
    <row r="98">
      <c r="A98" s="44"/>
      <c r="B98" s="42" t="s">
        <v>132</v>
      </c>
      <c r="C98" s="41"/>
      <c r="D98" s="58">
        <f t="shared" si="14"/>
        <v>0.7187322606</v>
      </c>
      <c r="E98" s="44"/>
      <c r="F98" s="43">
        <v>243753.0</v>
      </c>
      <c r="G98" s="41" t="s">
        <v>134</v>
      </c>
      <c r="H98" s="44"/>
      <c r="I98" s="41" t="s">
        <v>77</v>
      </c>
      <c r="J98" s="41"/>
      <c r="K98" s="41">
        <v>1.0</v>
      </c>
      <c r="L98" s="41" t="s">
        <v>129</v>
      </c>
      <c r="M98" s="44"/>
      <c r="N98" s="44"/>
      <c r="O98" s="44"/>
      <c r="P98" s="44"/>
      <c r="Q98" s="44"/>
      <c r="R98" s="44"/>
      <c r="S98" s="44"/>
      <c r="T98" s="44"/>
      <c r="U98" s="44"/>
    </row>
    <row r="99">
      <c r="A99" s="44"/>
      <c r="B99" s="42" t="s">
        <v>132</v>
      </c>
      <c r="C99" s="41"/>
      <c r="D99" s="58">
        <f t="shared" si="14"/>
        <v>0.07788334033</v>
      </c>
      <c r="E99" s="44"/>
      <c r="F99" s="43">
        <v>243753.0</v>
      </c>
      <c r="G99" s="41" t="s">
        <v>135</v>
      </c>
      <c r="H99" s="44"/>
      <c r="I99" s="41" t="s">
        <v>61</v>
      </c>
      <c r="J99" s="41"/>
      <c r="K99" s="41">
        <v>1.0</v>
      </c>
      <c r="L99" s="41" t="s">
        <v>129</v>
      </c>
      <c r="M99" s="44"/>
      <c r="N99" s="44"/>
      <c r="O99" s="44"/>
      <c r="P99" s="44"/>
      <c r="Q99" s="44"/>
      <c r="R99" s="44"/>
      <c r="S99" s="44"/>
      <c r="T99" s="44"/>
      <c r="U99" s="44"/>
    </row>
    <row r="100">
      <c r="A100" s="44"/>
      <c r="B100" s="42" t="s">
        <v>132</v>
      </c>
      <c r="C100" s="41"/>
      <c r="D100" s="58">
        <f t="shared" si="14"/>
        <v>0.7274194746</v>
      </c>
      <c r="E100" s="44"/>
      <c r="F100" s="43">
        <v>243753.0</v>
      </c>
      <c r="G100" s="41" t="s">
        <v>134</v>
      </c>
      <c r="H100" s="44"/>
      <c r="I100" s="41" t="s">
        <v>61</v>
      </c>
      <c r="J100" s="41"/>
      <c r="K100" s="41">
        <v>1.0</v>
      </c>
      <c r="L100" s="41" t="s">
        <v>129</v>
      </c>
      <c r="M100" s="44"/>
      <c r="N100" s="44"/>
      <c r="O100" s="44"/>
      <c r="P100" s="44"/>
      <c r="Q100" s="44"/>
      <c r="R100" s="44"/>
      <c r="S100" s="44"/>
      <c r="T100" s="44"/>
      <c r="U100" s="44"/>
    </row>
    <row r="101">
      <c r="A101" s="44"/>
      <c r="B101" s="42" t="s">
        <v>132</v>
      </c>
      <c r="C101" s="41"/>
      <c r="D101" s="58">
        <f t="shared" si="14"/>
        <v>0.6695726246</v>
      </c>
      <c r="E101" s="44"/>
      <c r="F101" s="43">
        <v>243753.0</v>
      </c>
      <c r="G101" s="41" t="s">
        <v>136</v>
      </c>
      <c r="H101" s="44"/>
      <c r="I101" s="41" t="s">
        <v>77</v>
      </c>
      <c r="J101" s="41"/>
      <c r="K101" s="41">
        <v>1.0</v>
      </c>
      <c r="L101" s="41" t="s">
        <v>129</v>
      </c>
      <c r="M101" s="44"/>
      <c r="N101" s="44"/>
      <c r="O101" s="44"/>
      <c r="P101" s="44"/>
      <c r="Q101" s="44"/>
      <c r="R101" s="44"/>
      <c r="S101" s="44"/>
      <c r="T101" s="44"/>
      <c r="U101" s="44"/>
    </row>
    <row r="102">
      <c r="A102" s="44"/>
      <c r="B102" s="42" t="s">
        <v>132</v>
      </c>
      <c r="C102" s="41"/>
      <c r="D102" s="58">
        <f t="shared" si="14"/>
        <v>0.45389432</v>
      </c>
      <c r="E102" s="44"/>
      <c r="F102" s="43">
        <v>243753.0</v>
      </c>
      <c r="G102" s="41" t="s">
        <v>137</v>
      </c>
      <c r="H102" s="44"/>
      <c r="I102" s="41" t="s">
        <v>77</v>
      </c>
      <c r="J102" s="41"/>
      <c r="K102" s="41">
        <v>1.0</v>
      </c>
      <c r="L102" s="41" t="s">
        <v>129</v>
      </c>
      <c r="M102" s="44"/>
      <c r="N102" s="44"/>
      <c r="O102" s="44"/>
      <c r="P102" s="44"/>
      <c r="Q102" s="44"/>
      <c r="R102" s="44"/>
      <c r="S102" s="44"/>
      <c r="T102" s="44"/>
      <c r="U102" s="44"/>
    </row>
    <row r="103">
      <c r="A103" s="69"/>
      <c r="B103" s="70" t="s">
        <v>138</v>
      </c>
      <c r="C103" s="71" t="s">
        <v>139</v>
      </c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  <c r="O103" s="26"/>
      <c r="P103" s="26"/>
      <c r="Q103" s="26"/>
      <c r="R103" s="26"/>
      <c r="S103" s="26"/>
      <c r="T103" s="26"/>
      <c r="U103" s="27"/>
    </row>
    <row r="104">
      <c r="A104" s="44"/>
      <c r="B104" s="42" t="s">
        <v>138</v>
      </c>
      <c r="C104" s="41"/>
      <c r="D104" s="58">
        <f t="shared" ref="D104:D109" si="15">RAND()</f>
        <v>0.3901172786</v>
      </c>
      <c r="E104" s="44"/>
      <c r="F104" s="43">
        <v>243753.0</v>
      </c>
      <c r="G104" s="41" t="s">
        <v>140</v>
      </c>
      <c r="H104" s="44"/>
      <c r="I104" s="41" t="s">
        <v>77</v>
      </c>
      <c r="J104" s="41"/>
      <c r="K104" s="41">
        <v>1.0</v>
      </c>
      <c r="L104" s="41" t="s">
        <v>78</v>
      </c>
      <c r="M104" s="44"/>
      <c r="N104" s="44"/>
      <c r="O104" s="44"/>
      <c r="P104" s="44"/>
      <c r="Q104" s="44"/>
      <c r="R104" s="44"/>
      <c r="S104" s="44"/>
      <c r="T104" s="44"/>
      <c r="U104" s="44"/>
    </row>
    <row r="105">
      <c r="A105" s="44"/>
      <c r="B105" s="42" t="s">
        <v>138</v>
      </c>
      <c r="C105" s="41"/>
      <c r="D105" s="58">
        <f t="shared" si="15"/>
        <v>0.6557026515</v>
      </c>
      <c r="E105" s="44"/>
      <c r="F105" s="43">
        <v>243753.0</v>
      </c>
      <c r="G105" s="41" t="s">
        <v>141</v>
      </c>
      <c r="H105" s="44"/>
      <c r="I105" s="41" t="s">
        <v>77</v>
      </c>
      <c r="J105" s="41"/>
      <c r="K105" s="41">
        <v>1.0</v>
      </c>
      <c r="L105" s="41" t="s">
        <v>78</v>
      </c>
      <c r="M105" s="44"/>
      <c r="N105" s="44"/>
      <c r="O105" s="44"/>
      <c r="P105" s="44"/>
      <c r="Q105" s="44"/>
      <c r="R105" s="44"/>
      <c r="S105" s="44"/>
      <c r="T105" s="44"/>
      <c r="U105" s="44"/>
    </row>
    <row r="106">
      <c r="A106" s="44"/>
      <c r="B106" s="42" t="s">
        <v>138</v>
      </c>
      <c r="C106" s="41"/>
      <c r="D106" s="58">
        <f t="shared" si="15"/>
        <v>0.8087651606</v>
      </c>
      <c r="E106" s="44"/>
      <c r="F106" s="43">
        <v>243753.0</v>
      </c>
      <c r="G106" s="41" t="s">
        <v>142</v>
      </c>
      <c r="H106" s="44"/>
      <c r="I106" s="41" t="s">
        <v>61</v>
      </c>
      <c r="J106" s="41"/>
      <c r="K106" s="41">
        <v>1.0</v>
      </c>
      <c r="L106" s="41" t="s">
        <v>78</v>
      </c>
      <c r="M106" s="44"/>
      <c r="N106" s="44"/>
      <c r="O106" s="44"/>
      <c r="P106" s="44"/>
      <c r="Q106" s="44"/>
      <c r="R106" s="44"/>
      <c r="S106" s="44"/>
      <c r="T106" s="44"/>
      <c r="U106" s="44"/>
    </row>
    <row r="107">
      <c r="A107" s="44"/>
      <c r="B107" s="42" t="s">
        <v>138</v>
      </c>
      <c r="C107" s="41"/>
      <c r="D107" s="58">
        <f t="shared" si="15"/>
        <v>0.509334564</v>
      </c>
      <c r="E107" s="44"/>
      <c r="F107" s="43">
        <v>243753.0</v>
      </c>
      <c r="G107" s="41" t="s">
        <v>143</v>
      </c>
      <c r="H107" s="44"/>
      <c r="I107" s="41" t="s">
        <v>61</v>
      </c>
      <c r="J107" s="41"/>
      <c r="K107" s="41">
        <v>1.0</v>
      </c>
      <c r="L107" s="41" t="s">
        <v>78</v>
      </c>
      <c r="M107" s="44"/>
      <c r="N107" s="44"/>
      <c r="O107" s="44"/>
      <c r="P107" s="44"/>
      <c r="Q107" s="44"/>
      <c r="R107" s="44"/>
      <c r="S107" s="44"/>
      <c r="T107" s="44"/>
      <c r="U107" s="44"/>
    </row>
    <row r="108">
      <c r="A108" s="44"/>
      <c r="B108" s="42" t="s">
        <v>138</v>
      </c>
      <c r="C108" s="41"/>
      <c r="D108" s="58">
        <f t="shared" si="15"/>
        <v>0.2355743247</v>
      </c>
      <c r="E108" s="44"/>
      <c r="F108" s="43">
        <v>243753.0</v>
      </c>
      <c r="G108" s="41" t="s">
        <v>144</v>
      </c>
      <c r="H108" s="44"/>
      <c r="I108" s="41" t="s">
        <v>77</v>
      </c>
      <c r="J108" s="41"/>
      <c r="K108" s="41">
        <v>1.0</v>
      </c>
      <c r="L108" s="41" t="s">
        <v>78</v>
      </c>
      <c r="M108" s="44"/>
      <c r="N108" s="44"/>
      <c r="O108" s="44"/>
      <c r="P108" s="44"/>
      <c r="Q108" s="44"/>
      <c r="R108" s="44"/>
      <c r="S108" s="44"/>
      <c r="T108" s="44"/>
      <c r="U108" s="44"/>
    </row>
    <row r="109">
      <c r="A109" s="44"/>
      <c r="B109" s="42" t="s">
        <v>138</v>
      </c>
      <c r="C109" s="41"/>
      <c r="D109" s="58">
        <f t="shared" si="15"/>
        <v>0.08652981098</v>
      </c>
      <c r="E109" s="44"/>
      <c r="F109" s="43">
        <v>243753.0</v>
      </c>
      <c r="G109" s="41" t="s">
        <v>145</v>
      </c>
      <c r="H109" s="44"/>
      <c r="I109" s="41" t="s">
        <v>77</v>
      </c>
      <c r="J109" s="41"/>
      <c r="K109" s="41">
        <v>1.0</v>
      </c>
      <c r="L109" s="41" t="s">
        <v>78</v>
      </c>
      <c r="M109" s="44"/>
      <c r="N109" s="44"/>
      <c r="O109" s="44"/>
      <c r="P109" s="44"/>
      <c r="Q109" s="44"/>
      <c r="R109" s="44"/>
      <c r="S109" s="44"/>
      <c r="T109" s="44"/>
      <c r="U109" s="44"/>
    </row>
    <row r="110">
      <c r="A110" s="69"/>
      <c r="B110" s="70" t="s">
        <v>146</v>
      </c>
      <c r="C110" s="71" t="s">
        <v>22</v>
      </c>
      <c r="D110" s="26"/>
      <c r="E110" s="26"/>
      <c r="F110" s="26"/>
      <c r="G110" s="26"/>
      <c r="H110" s="26"/>
      <c r="I110" s="26"/>
      <c r="J110" s="26"/>
      <c r="K110" s="26"/>
      <c r="L110" s="26"/>
      <c r="M110" s="26"/>
      <c r="N110" s="26"/>
      <c r="O110" s="26"/>
      <c r="P110" s="26"/>
      <c r="Q110" s="26"/>
      <c r="R110" s="26"/>
      <c r="S110" s="26"/>
      <c r="T110" s="26"/>
      <c r="U110" s="27"/>
    </row>
    <row r="111">
      <c r="A111" s="44"/>
      <c r="B111" s="42" t="s">
        <v>146</v>
      </c>
      <c r="C111" s="41"/>
      <c r="D111" s="58">
        <f t="shared" ref="D111:D116" si="16">RAND()</f>
        <v>0.04978437381</v>
      </c>
      <c r="E111" s="44"/>
      <c r="F111" s="43">
        <v>243753.0</v>
      </c>
      <c r="G111" s="41" t="s">
        <v>140</v>
      </c>
      <c r="H111" s="44"/>
      <c r="I111" s="41" t="s">
        <v>77</v>
      </c>
      <c r="J111" s="41"/>
      <c r="K111" s="41">
        <v>1.0</v>
      </c>
      <c r="L111" s="41" t="s">
        <v>129</v>
      </c>
      <c r="M111" s="44"/>
      <c r="N111" s="44"/>
      <c r="O111" s="44"/>
      <c r="P111" s="44"/>
      <c r="Q111" s="44"/>
      <c r="R111" s="44"/>
      <c r="S111" s="44"/>
      <c r="T111" s="44"/>
      <c r="U111" s="44"/>
    </row>
    <row r="112">
      <c r="A112" s="44"/>
      <c r="B112" s="42" t="s">
        <v>146</v>
      </c>
      <c r="C112" s="41"/>
      <c r="D112" s="58">
        <f t="shared" si="16"/>
        <v>0.7979613261</v>
      </c>
      <c r="E112" s="44"/>
      <c r="F112" s="43">
        <v>243753.0</v>
      </c>
      <c r="G112" s="41" t="s">
        <v>141</v>
      </c>
      <c r="H112" s="44"/>
      <c r="I112" s="41" t="s">
        <v>77</v>
      </c>
      <c r="J112" s="41"/>
      <c r="K112" s="41">
        <v>1.0</v>
      </c>
      <c r="L112" s="41" t="s">
        <v>129</v>
      </c>
      <c r="M112" s="44"/>
      <c r="N112" s="44"/>
      <c r="O112" s="44"/>
      <c r="P112" s="44"/>
      <c r="Q112" s="44"/>
      <c r="R112" s="44"/>
      <c r="S112" s="44"/>
      <c r="T112" s="44"/>
      <c r="U112" s="44"/>
    </row>
    <row r="113">
      <c r="A113" s="44"/>
      <c r="B113" s="42" t="s">
        <v>146</v>
      </c>
      <c r="C113" s="41"/>
      <c r="D113" s="58">
        <f t="shared" si="16"/>
        <v>0.1847192579</v>
      </c>
      <c r="E113" s="44"/>
      <c r="F113" s="43">
        <v>243753.0</v>
      </c>
      <c r="G113" s="41" t="s">
        <v>142</v>
      </c>
      <c r="H113" s="44"/>
      <c r="I113" s="41" t="s">
        <v>61</v>
      </c>
      <c r="J113" s="41"/>
      <c r="K113" s="41">
        <v>1.0</v>
      </c>
      <c r="L113" s="41" t="s">
        <v>129</v>
      </c>
      <c r="M113" s="44"/>
      <c r="N113" s="44"/>
      <c r="O113" s="44"/>
      <c r="P113" s="44"/>
      <c r="Q113" s="44"/>
      <c r="R113" s="44"/>
      <c r="S113" s="44"/>
      <c r="T113" s="44"/>
      <c r="U113" s="44"/>
    </row>
    <row r="114">
      <c r="A114" s="44"/>
      <c r="B114" s="42" t="s">
        <v>146</v>
      </c>
      <c r="C114" s="41"/>
      <c r="D114" s="58">
        <f t="shared" si="16"/>
        <v>0.8370309972</v>
      </c>
      <c r="E114" s="44"/>
      <c r="F114" s="43">
        <v>243753.0</v>
      </c>
      <c r="G114" s="41" t="s">
        <v>143</v>
      </c>
      <c r="H114" s="44"/>
      <c r="I114" s="41" t="s">
        <v>61</v>
      </c>
      <c r="J114" s="41"/>
      <c r="K114" s="41">
        <v>1.0</v>
      </c>
      <c r="L114" s="41" t="s">
        <v>129</v>
      </c>
      <c r="M114" s="44"/>
      <c r="N114" s="44"/>
      <c r="O114" s="44"/>
      <c r="P114" s="44"/>
      <c r="Q114" s="44"/>
      <c r="R114" s="44"/>
      <c r="S114" s="44"/>
      <c r="T114" s="44"/>
      <c r="U114" s="44"/>
    </row>
    <row r="115">
      <c r="A115" s="44"/>
      <c r="B115" s="42" t="s">
        <v>146</v>
      </c>
      <c r="C115" s="41"/>
      <c r="D115" s="58">
        <f t="shared" si="16"/>
        <v>0.5057465177</v>
      </c>
      <c r="E115" s="44"/>
      <c r="F115" s="43">
        <v>243753.0</v>
      </c>
      <c r="G115" s="41" t="s">
        <v>144</v>
      </c>
      <c r="H115" s="44"/>
      <c r="I115" s="41" t="s">
        <v>77</v>
      </c>
      <c r="J115" s="41"/>
      <c r="K115" s="41">
        <v>1.0</v>
      </c>
      <c r="L115" s="41" t="s">
        <v>129</v>
      </c>
      <c r="M115" s="44"/>
      <c r="N115" s="44"/>
      <c r="O115" s="44"/>
      <c r="P115" s="44"/>
      <c r="Q115" s="44"/>
      <c r="R115" s="44"/>
      <c r="S115" s="44"/>
      <c r="T115" s="44"/>
      <c r="U115" s="44"/>
    </row>
    <row r="116">
      <c r="A116" s="44"/>
      <c r="B116" s="42" t="s">
        <v>146</v>
      </c>
      <c r="C116" s="41"/>
      <c r="D116" s="58">
        <f t="shared" si="16"/>
        <v>0.9624239426</v>
      </c>
      <c r="E116" s="44"/>
      <c r="F116" s="43">
        <v>243753.0</v>
      </c>
      <c r="G116" s="41" t="s">
        <v>145</v>
      </c>
      <c r="H116" s="44"/>
      <c r="I116" s="41" t="s">
        <v>77</v>
      </c>
      <c r="J116" s="41"/>
      <c r="K116" s="41">
        <v>1.0</v>
      </c>
      <c r="L116" s="41" t="s">
        <v>129</v>
      </c>
      <c r="M116" s="44"/>
      <c r="N116" s="44"/>
      <c r="O116" s="44"/>
      <c r="P116" s="44"/>
      <c r="Q116" s="44"/>
      <c r="R116" s="44"/>
      <c r="S116" s="44"/>
      <c r="T116" s="44"/>
      <c r="U116" s="44"/>
    </row>
    <row r="117">
      <c r="A117" s="69"/>
      <c r="B117" s="70" t="s">
        <v>147</v>
      </c>
      <c r="C117" s="71" t="s">
        <v>23</v>
      </c>
      <c r="D117" s="26"/>
      <c r="E117" s="26"/>
      <c r="F117" s="26"/>
      <c r="G117" s="26"/>
      <c r="H117" s="26"/>
      <c r="I117" s="26"/>
      <c r="J117" s="26"/>
      <c r="K117" s="26"/>
      <c r="L117" s="26"/>
      <c r="M117" s="26"/>
      <c r="N117" s="26"/>
      <c r="O117" s="26"/>
      <c r="P117" s="26"/>
      <c r="Q117" s="26"/>
      <c r="R117" s="26"/>
      <c r="S117" s="26"/>
      <c r="T117" s="26"/>
      <c r="U117" s="27"/>
    </row>
    <row r="118">
      <c r="A118" s="44"/>
      <c r="B118" s="42" t="s">
        <v>147</v>
      </c>
      <c r="C118" s="44"/>
      <c r="D118" s="58">
        <f t="shared" ref="D118:D122" si="17">RAND()</f>
        <v>0.07334490711</v>
      </c>
      <c r="E118" s="44"/>
      <c r="F118" s="43">
        <v>243753.0</v>
      </c>
      <c r="G118" s="41" t="s">
        <v>133</v>
      </c>
      <c r="H118" s="44"/>
      <c r="I118" s="41" t="s">
        <v>77</v>
      </c>
      <c r="J118" s="41"/>
      <c r="K118" s="41">
        <v>1.0</v>
      </c>
      <c r="L118" s="41" t="s">
        <v>129</v>
      </c>
      <c r="M118" s="44"/>
      <c r="N118" s="44"/>
      <c r="O118" s="44"/>
      <c r="P118" s="44"/>
      <c r="Q118" s="44"/>
      <c r="R118" s="44"/>
      <c r="S118" s="44"/>
      <c r="T118" s="44"/>
      <c r="U118" s="44"/>
    </row>
    <row r="119">
      <c r="A119" s="44"/>
      <c r="B119" s="42" t="s">
        <v>147</v>
      </c>
      <c r="C119" s="44"/>
      <c r="D119" s="58">
        <f t="shared" si="17"/>
        <v>0.9388452662</v>
      </c>
      <c r="E119" s="44"/>
      <c r="F119" s="43">
        <v>243753.0</v>
      </c>
      <c r="G119" s="41" t="s">
        <v>134</v>
      </c>
      <c r="H119" s="44"/>
      <c r="I119" s="41" t="s">
        <v>77</v>
      </c>
      <c r="J119" s="41"/>
      <c r="K119" s="41">
        <v>1.0</v>
      </c>
      <c r="L119" s="41" t="s">
        <v>129</v>
      </c>
      <c r="M119" s="44"/>
      <c r="N119" s="44"/>
      <c r="O119" s="44"/>
      <c r="P119" s="44"/>
      <c r="Q119" s="44"/>
      <c r="R119" s="44"/>
      <c r="S119" s="44"/>
      <c r="T119" s="44"/>
      <c r="U119" s="44"/>
    </row>
    <row r="120">
      <c r="A120" s="44"/>
      <c r="B120" s="42" t="s">
        <v>147</v>
      </c>
      <c r="C120" s="44"/>
      <c r="D120" s="58">
        <f t="shared" si="17"/>
        <v>0.05601142878</v>
      </c>
      <c r="E120" s="44"/>
      <c r="F120" s="43">
        <v>243753.0</v>
      </c>
      <c r="G120" s="41" t="s">
        <v>135</v>
      </c>
      <c r="H120" s="44"/>
      <c r="I120" s="41" t="s">
        <v>61</v>
      </c>
      <c r="J120" s="41"/>
      <c r="K120" s="41">
        <v>1.0</v>
      </c>
      <c r="L120" s="41" t="s">
        <v>129</v>
      </c>
      <c r="M120" s="44"/>
      <c r="N120" s="44"/>
      <c r="O120" s="44"/>
      <c r="P120" s="44"/>
      <c r="Q120" s="44"/>
      <c r="R120" s="44"/>
      <c r="S120" s="44"/>
      <c r="T120" s="44"/>
      <c r="U120" s="44"/>
    </row>
    <row r="121">
      <c r="A121" s="44"/>
      <c r="B121" s="42" t="s">
        <v>147</v>
      </c>
      <c r="C121" s="44"/>
      <c r="D121" s="58">
        <f t="shared" si="17"/>
        <v>0.1432330883</v>
      </c>
      <c r="E121" s="44"/>
      <c r="F121" s="43">
        <v>243753.0</v>
      </c>
      <c r="G121" s="41" t="s">
        <v>148</v>
      </c>
      <c r="H121" s="44"/>
      <c r="I121" s="41" t="s">
        <v>61</v>
      </c>
      <c r="J121" s="41"/>
      <c r="K121" s="41">
        <v>1.0</v>
      </c>
      <c r="L121" s="41" t="s">
        <v>129</v>
      </c>
      <c r="M121" s="44"/>
      <c r="N121" s="44"/>
      <c r="O121" s="44"/>
      <c r="P121" s="44"/>
      <c r="Q121" s="44"/>
      <c r="R121" s="44"/>
      <c r="S121" s="44"/>
      <c r="T121" s="44"/>
      <c r="U121" s="44"/>
    </row>
    <row r="122">
      <c r="A122" s="44"/>
      <c r="B122" s="42" t="s">
        <v>147</v>
      </c>
      <c r="C122" s="44"/>
      <c r="D122" s="58">
        <f t="shared" si="17"/>
        <v>0.7313567304</v>
      </c>
      <c r="E122" s="44"/>
      <c r="F122" s="43">
        <v>243753.0</v>
      </c>
      <c r="G122" s="41" t="s">
        <v>142</v>
      </c>
      <c r="H122" s="44"/>
      <c r="I122" s="41" t="s">
        <v>77</v>
      </c>
      <c r="J122" s="41"/>
      <c r="K122" s="41">
        <v>1.0</v>
      </c>
      <c r="L122" s="41" t="s">
        <v>129</v>
      </c>
      <c r="M122" s="44"/>
      <c r="N122" s="44"/>
      <c r="O122" s="44"/>
      <c r="P122" s="44"/>
      <c r="Q122" s="44"/>
      <c r="R122" s="44"/>
      <c r="S122" s="44"/>
      <c r="T122" s="44"/>
      <c r="U122" s="44"/>
    </row>
    <row r="123">
      <c r="A123" s="45"/>
      <c r="B123" s="46" t="s">
        <v>149</v>
      </c>
      <c r="C123" s="47" t="s">
        <v>150</v>
      </c>
      <c r="D123" s="26"/>
      <c r="E123" s="26"/>
      <c r="F123" s="26"/>
      <c r="G123" s="26"/>
      <c r="H123" s="26"/>
      <c r="I123" s="26"/>
      <c r="J123" s="26"/>
      <c r="K123" s="26"/>
      <c r="L123" s="26"/>
      <c r="M123" s="26"/>
      <c r="N123" s="26"/>
      <c r="O123" s="26"/>
      <c r="P123" s="26"/>
      <c r="Q123" s="26"/>
      <c r="R123" s="26"/>
      <c r="S123" s="26"/>
      <c r="T123" s="26"/>
      <c r="U123" s="27"/>
    </row>
    <row r="124">
      <c r="A124" s="48"/>
      <c r="B124" s="49" t="s">
        <v>151</v>
      </c>
      <c r="C124" s="51" t="s">
        <v>152</v>
      </c>
      <c r="D124" s="26"/>
      <c r="E124" s="26"/>
      <c r="F124" s="26"/>
      <c r="G124" s="26"/>
      <c r="H124" s="26"/>
      <c r="I124" s="26"/>
      <c r="J124" s="26"/>
      <c r="K124" s="26"/>
      <c r="L124" s="26"/>
      <c r="M124" s="26"/>
      <c r="N124" s="26"/>
      <c r="O124" s="26"/>
      <c r="P124" s="26"/>
      <c r="Q124" s="26"/>
      <c r="R124" s="26"/>
      <c r="S124" s="26"/>
      <c r="T124" s="26"/>
      <c r="U124" s="27"/>
    </row>
    <row r="125">
      <c r="A125" s="44"/>
      <c r="B125" s="42" t="s">
        <v>151</v>
      </c>
      <c r="C125" s="41"/>
      <c r="D125" s="44"/>
      <c r="E125" s="44"/>
      <c r="F125" s="43">
        <v>243753.0</v>
      </c>
      <c r="G125" s="41" t="s">
        <v>133</v>
      </c>
      <c r="H125" s="44"/>
      <c r="I125" s="41" t="s">
        <v>77</v>
      </c>
      <c r="J125" s="41"/>
      <c r="K125" s="41">
        <v>1.0</v>
      </c>
      <c r="L125" s="41" t="s">
        <v>153</v>
      </c>
      <c r="M125" s="44"/>
      <c r="N125" s="44"/>
      <c r="O125" s="44"/>
      <c r="P125" s="44"/>
      <c r="Q125" s="44"/>
      <c r="R125" s="44"/>
      <c r="S125" s="44"/>
      <c r="T125" s="44"/>
      <c r="U125" s="44"/>
    </row>
    <row r="126">
      <c r="A126" s="44"/>
      <c r="B126" s="42" t="s">
        <v>151</v>
      </c>
      <c r="C126" s="41"/>
      <c r="D126" s="44"/>
      <c r="E126" s="44"/>
      <c r="F126" s="43">
        <v>243753.0</v>
      </c>
      <c r="G126" s="41" t="s">
        <v>134</v>
      </c>
      <c r="H126" s="44"/>
      <c r="I126" s="41" t="s">
        <v>77</v>
      </c>
      <c r="J126" s="41"/>
      <c r="K126" s="41">
        <v>1.0</v>
      </c>
      <c r="L126" s="41" t="s">
        <v>153</v>
      </c>
      <c r="M126" s="44"/>
      <c r="N126" s="44"/>
      <c r="O126" s="44"/>
      <c r="P126" s="44"/>
      <c r="Q126" s="44"/>
      <c r="R126" s="44"/>
      <c r="S126" s="44"/>
      <c r="T126" s="44"/>
      <c r="U126" s="44"/>
    </row>
    <row r="127">
      <c r="A127" s="44"/>
      <c r="B127" s="42" t="s">
        <v>151</v>
      </c>
      <c r="C127" s="41"/>
      <c r="D127" s="44"/>
      <c r="E127" s="44"/>
      <c r="F127" s="43">
        <v>243753.0</v>
      </c>
      <c r="G127" s="41" t="s">
        <v>135</v>
      </c>
      <c r="H127" s="44"/>
      <c r="I127" s="41" t="s">
        <v>61</v>
      </c>
      <c r="J127" s="41"/>
      <c r="K127" s="41">
        <v>1.0</v>
      </c>
      <c r="L127" s="41" t="s">
        <v>153</v>
      </c>
      <c r="M127" s="44"/>
      <c r="N127" s="44"/>
      <c r="O127" s="44"/>
      <c r="P127" s="44"/>
      <c r="Q127" s="44"/>
      <c r="R127" s="44"/>
      <c r="S127" s="44"/>
      <c r="T127" s="44"/>
      <c r="U127" s="44"/>
    </row>
    <row r="128">
      <c r="A128" s="44"/>
      <c r="B128" s="42" t="s">
        <v>151</v>
      </c>
      <c r="C128" s="41"/>
      <c r="D128" s="44"/>
      <c r="E128" s="44"/>
      <c r="F128" s="43">
        <v>243753.0</v>
      </c>
      <c r="G128" s="41" t="s">
        <v>148</v>
      </c>
      <c r="H128" s="44"/>
      <c r="I128" s="41" t="s">
        <v>61</v>
      </c>
      <c r="J128" s="41"/>
      <c r="K128" s="41">
        <v>1.0</v>
      </c>
      <c r="L128" s="41" t="s">
        <v>153</v>
      </c>
      <c r="M128" s="44"/>
      <c r="N128" s="44"/>
      <c r="O128" s="44"/>
      <c r="P128" s="44"/>
      <c r="Q128" s="44"/>
      <c r="R128" s="44"/>
      <c r="S128" s="44"/>
      <c r="T128" s="44"/>
      <c r="U128" s="44"/>
    </row>
    <row r="129">
      <c r="A129" s="48"/>
      <c r="B129" s="49" t="s">
        <v>154</v>
      </c>
      <c r="C129" s="51" t="s">
        <v>155</v>
      </c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7"/>
    </row>
    <row r="130">
      <c r="A130" s="44"/>
      <c r="B130" s="42" t="s">
        <v>154</v>
      </c>
      <c r="C130" s="41"/>
      <c r="D130" s="44"/>
      <c r="E130" s="44"/>
      <c r="F130" s="43">
        <v>243753.0</v>
      </c>
      <c r="G130" s="41" t="s">
        <v>133</v>
      </c>
      <c r="H130" s="44"/>
      <c r="I130" s="41" t="s">
        <v>77</v>
      </c>
      <c r="J130" s="41"/>
      <c r="K130" s="41">
        <v>1.0</v>
      </c>
      <c r="L130" s="41" t="s">
        <v>153</v>
      </c>
      <c r="M130" s="44"/>
      <c r="N130" s="44"/>
      <c r="O130" s="44"/>
      <c r="P130" s="44"/>
      <c r="Q130" s="44"/>
      <c r="R130" s="44"/>
      <c r="S130" s="44"/>
      <c r="T130" s="44"/>
      <c r="U130" s="44"/>
    </row>
    <row r="131">
      <c r="A131" s="44"/>
      <c r="B131" s="42" t="s">
        <v>154</v>
      </c>
      <c r="C131" s="41"/>
      <c r="D131" s="44"/>
      <c r="E131" s="44"/>
      <c r="F131" s="43">
        <v>243753.0</v>
      </c>
      <c r="G131" s="41" t="s">
        <v>134</v>
      </c>
      <c r="H131" s="44"/>
      <c r="I131" s="41" t="s">
        <v>77</v>
      </c>
      <c r="J131" s="41"/>
      <c r="K131" s="41">
        <v>1.0</v>
      </c>
      <c r="L131" s="41" t="s">
        <v>153</v>
      </c>
      <c r="M131" s="44"/>
      <c r="N131" s="44"/>
      <c r="O131" s="44"/>
      <c r="P131" s="44"/>
      <c r="Q131" s="44"/>
      <c r="R131" s="44"/>
      <c r="S131" s="44"/>
      <c r="T131" s="44"/>
      <c r="U131" s="44"/>
    </row>
    <row r="132">
      <c r="A132" s="44"/>
      <c r="B132" s="42" t="s">
        <v>154</v>
      </c>
      <c r="C132" s="41"/>
      <c r="D132" s="44"/>
      <c r="E132" s="44"/>
      <c r="F132" s="43">
        <v>243753.0</v>
      </c>
      <c r="G132" s="41" t="s">
        <v>135</v>
      </c>
      <c r="H132" s="44"/>
      <c r="I132" s="41" t="s">
        <v>61</v>
      </c>
      <c r="J132" s="41"/>
      <c r="K132" s="41">
        <v>1.0</v>
      </c>
      <c r="L132" s="41" t="s">
        <v>153</v>
      </c>
      <c r="M132" s="44"/>
      <c r="N132" s="44"/>
      <c r="O132" s="44"/>
      <c r="P132" s="44"/>
      <c r="Q132" s="44"/>
      <c r="R132" s="44"/>
      <c r="S132" s="44"/>
      <c r="T132" s="44"/>
      <c r="U132" s="44"/>
    </row>
    <row r="133">
      <c r="A133" s="44"/>
      <c r="B133" s="42" t="s">
        <v>154</v>
      </c>
      <c r="C133" s="41"/>
      <c r="D133" s="44"/>
      <c r="E133" s="44"/>
      <c r="F133" s="43">
        <v>243753.0</v>
      </c>
      <c r="G133" s="41" t="s">
        <v>148</v>
      </c>
      <c r="H133" s="44"/>
      <c r="I133" s="41" t="s">
        <v>61</v>
      </c>
      <c r="J133" s="41"/>
      <c r="K133" s="41">
        <v>1.0</v>
      </c>
      <c r="L133" s="41" t="s">
        <v>153</v>
      </c>
      <c r="M133" s="44"/>
      <c r="N133" s="44"/>
      <c r="O133" s="44"/>
      <c r="P133" s="44"/>
      <c r="Q133" s="44"/>
      <c r="R133" s="44"/>
      <c r="S133" s="44"/>
      <c r="T133" s="44"/>
      <c r="U133" s="44"/>
    </row>
    <row r="134">
      <c r="A134" s="44"/>
      <c r="B134" s="42" t="s">
        <v>154</v>
      </c>
      <c r="C134" s="41"/>
      <c r="D134" s="44"/>
      <c r="E134" s="44"/>
      <c r="F134" s="43">
        <v>243753.0</v>
      </c>
      <c r="G134" s="41" t="s">
        <v>142</v>
      </c>
      <c r="H134" s="44"/>
      <c r="I134" s="41" t="s">
        <v>77</v>
      </c>
      <c r="J134" s="41"/>
      <c r="K134" s="41">
        <v>1.0</v>
      </c>
      <c r="L134" s="41" t="s">
        <v>153</v>
      </c>
      <c r="M134" s="44"/>
      <c r="N134" s="44"/>
      <c r="O134" s="44"/>
      <c r="P134" s="44"/>
      <c r="Q134" s="44"/>
      <c r="R134" s="44"/>
      <c r="S134" s="44"/>
      <c r="T134" s="44"/>
      <c r="U134" s="44"/>
    </row>
    <row r="135">
      <c r="A135" s="44"/>
      <c r="B135" s="42" t="s">
        <v>154</v>
      </c>
      <c r="C135" s="41"/>
      <c r="D135" s="44"/>
      <c r="E135" s="44"/>
      <c r="F135" s="43">
        <v>243753.0</v>
      </c>
      <c r="G135" s="41" t="s">
        <v>156</v>
      </c>
      <c r="H135" s="44"/>
      <c r="I135" s="41" t="s">
        <v>77</v>
      </c>
      <c r="J135" s="41"/>
      <c r="K135" s="41">
        <v>1.0</v>
      </c>
      <c r="L135" s="41" t="s">
        <v>153</v>
      </c>
      <c r="M135" s="44"/>
      <c r="N135" s="44"/>
      <c r="O135" s="44"/>
      <c r="P135" s="44"/>
      <c r="Q135" s="44"/>
      <c r="R135" s="44"/>
      <c r="S135" s="44"/>
      <c r="T135" s="44"/>
      <c r="U135" s="44"/>
    </row>
    <row r="136">
      <c r="A136" s="44"/>
      <c r="B136" s="42" t="s">
        <v>154</v>
      </c>
      <c r="C136" s="41"/>
      <c r="D136" s="44"/>
      <c r="E136" s="44"/>
      <c r="F136" s="43">
        <v>243753.0</v>
      </c>
      <c r="G136" s="41" t="s">
        <v>157</v>
      </c>
      <c r="H136" s="44"/>
      <c r="I136" s="41" t="s">
        <v>61</v>
      </c>
      <c r="J136" s="41"/>
      <c r="K136" s="41">
        <v>1.0</v>
      </c>
      <c r="L136" s="41" t="s">
        <v>153</v>
      </c>
      <c r="M136" s="44"/>
      <c r="N136" s="44"/>
      <c r="O136" s="44"/>
      <c r="P136" s="44"/>
      <c r="Q136" s="44"/>
      <c r="R136" s="44"/>
      <c r="S136" s="44"/>
      <c r="T136" s="44"/>
      <c r="U136" s="44"/>
    </row>
    <row r="137">
      <c r="A137" s="44"/>
      <c r="B137" s="42" t="s">
        <v>154</v>
      </c>
      <c r="C137" s="41"/>
      <c r="D137" s="44"/>
      <c r="E137" s="44"/>
      <c r="F137" s="43">
        <v>243753.0</v>
      </c>
      <c r="G137" s="41" t="s">
        <v>158</v>
      </c>
      <c r="H137" s="44"/>
      <c r="I137" s="41" t="s">
        <v>61</v>
      </c>
      <c r="J137" s="41"/>
      <c r="K137" s="41">
        <v>1.0</v>
      </c>
      <c r="L137" s="41" t="s">
        <v>153</v>
      </c>
      <c r="M137" s="44"/>
      <c r="N137" s="44"/>
      <c r="O137" s="44"/>
      <c r="P137" s="44"/>
      <c r="Q137" s="44"/>
      <c r="R137" s="44"/>
      <c r="S137" s="44"/>
      <c r="T137" s="44"/>
      <c r="U137" s="44"/>
    </row>
    <row r="138">
      <c r="A138" s="44"/>
      <c r="B138" s="42" t="s">
        <v>154</v>
      </c>
      <c r="C138" s="41"/>
      <c r="D138" s="44"/>
      <c r="E138" s="44"/>
      <c r="F138" s="43">
        <v>243753.0</v>
      </c>
      <c r="G138" s="41" t="s">
        <v>159</v>
      </c>
      <c r="H138" s="44"/>
      <c r="I138" s="41" t="s">
        <v>77</v>
      </c>
      <c r="J138" s="41"/>
      <c r="K138" s="41">
        <v>1.0</v>
      </c>
      <c r="L138" s="41" t="s">
        <v>153</v>
      </c>
      <c r="M138" s="44"/>
      <c r="N138" s="44"/>
      <c r="O138" s="44"/>
      <c r="P138" s="44"/>
      <c r="Q138" s="44"/>
      <c r="R138" s="44"/>
      <c r="S138" s="44"/>
      <c r="T138" s="44"/>
      <c r="U138" s="44"/>
    </row>
    <row r="139">
      <c r="A139" s="48"/>
      <c r="B139" s="49" t="s">
        <v>160</v>
      </c>
      <c r="C139" s="51" t="s">
        <v>161</v>
      </c>
      <c r="D139" s="26"/>
      <c r="E139" s="26"/>
      <c r="F139" s="26"/>
      <c r="G139" s="26"/>
      <c r="H139" s="26"/>
      <c r="I139" s="26"/>
      <c r="J139" s="26"/>
      <c r="K139" s="26"/>
      <c r="L139" s="26"/>
      <c r="M139" s="26"/>
      <c r="N139" s="26"/>
      <c r="O139" s="26"/>
      <c r="P139" s="26"/>
      <c r="Q139" s="26"/>
      <c r="R139" s="26"/>
      <c r="S139" s="26"/>
      <c r="T139" s="26"/>
      <c r="U139" s="27"/>
    </row>
    <row r="140" ht="16.5" customHeight="1">
      <c r="A140" s="44"/>
      <c r="B140" s="42" t="s">
        <v>160</v>
      </c>
      <c r="C140" s="41"/>
      <c r="D140" s="44"/>
      <c r="E140" s="44"/>
      <c r="F140" s="43">
        <v>243753.0</v>
      </c>
      <c r="G140" s="41" t="s">
        <v>142</v>
      </c>
      <c r="H140" s="44"/>
      <c r="I140" s="41" t="s">
        <v>77</v>
      </c>
      <c r="J140" s="41"/>
      <c r="K140" s="41">
        <v>1.0</v>
      </c>
      <c r="L140" s="41" t="s">
        <v>153</v>
      </c>
      <c r="M140" s="44"/>
      <c r="N140" s="44"/>
      <c r="O140" s="44"/>
      <c r="P140" s="44"/>
      <c r="Q140" s="44"/>
      <c r="R140" s="44"/>
      <c r="S140" s="44"/>
      <c r="T140" s="44"/>
      <c r="U140" s="44"/>
    </row>
    <row r="141" ht="16.5" customHeight="1">
      <c r="A141" s="44"/>
      <c r="B141" s="42" t="s">
        <v>160</v>
      </c>
      <c r="C141" s="41"/>
      <c r="D141" s="44"/>
      <c r="E141" s="44"/>
      <c r="F141" s="43">
        <v>243753.0</v>
      </c>
      <c r="G141" s="41" t="s">
        <v>143</v>
      </c>
      <c r="H141" s="44"/>
      <c r="I141" s="41" t="s">
        <v>77</v>
      </c>
      <c r="J141" s="41"/>
      <c r="K141" s="41">
        <v>1.0</v>
      </c>
      <c r="L141" s="41" t="s">
        <v>153</v>
      </c>
      <c r="M141" s="44"/>
      <c r="N141" s="44"/>
      <c r="O141" s="44"/>
      <c r="P141" s="44"/>
      <c r="Q141" s="44"/>
      <c r="R141" s="44"/>
      <c r="S141" s="44"/>
      <c r="T141" s="44"/>
      <c r="U141" s="44"/>
    </row>
    <row r="142" ht="16.5" customHeight="1">
      <c r="A142" s="44"/>
      <c r="B142" s="42" t="s">
        <v>160</v>
      </c>
      <c r="C142" s="41"/>
      <c r="D142" s="44"/>
      <c r="E142" s="44"/>
      <c r="F142" s="43">
        <v>243753.0</v>
      </c>
      <c r="G142" s="41" t="s">
        <v>144</v>
      </c>
      <c r="H142" s="44"/>
      <c r="I142" s="41" t="s">
        <v>61</v>
      </c>
      <c r="J142" s="41"/>
      <c r="K142" s="41">
        <v>1.0</v>
      </c>
      <c r="L142" s="41" t="s">
        <v>153</v>
      </c>
      <c r="M142" s="44"/>
      <c r="N142" s="44"/>
      <c r="O142" s="44"/>
      <c r="P142" s="44"/>
      <c r="Q142" s="44"/>
      <c r="R142" s="44"/>
      <c r="S142" s="44"/>
      <c r="T142" s="44"/>
      <c r="U142" s="44"/>
    </row>
    <row r="143" ht="16.5" customHeight="1">
      <c r="A143" s="44"/>
      <c r="B143" s="42" t="s">
        <v>160</v>
      </c>
      <c r="C143" s="41"/>
      <c r="D143" s="44"/>
      <c r="E143" s="44"/>
      <c r="F143" s="43">
        <v>243753.0</v>
      </c>
      <c r="G143" s="41" t="s">
        <v>145</v>
      </c>
      <c r="H143" s="44"/>
      <c r="I143" s="41" t="s">
        <v>61</v>
      </c>
      <c r="J143" s="41"/>
      <c r="K143" s="41">
        <v>1.0</v>
      </c>
      <c r="L143" s="41" t="s">
        <v>153</v>
      </c>
      <c r="M143" s="44"/>
      <c r="N143" s="44"/>
      <c r="O143" s="44"/>
      <c r="P143" s="44"/>
      <c r="Q143" s="44"/>
      <c r="R143" s="44"/>
      <c r="S143" s="44"/>
      <c r="T143" s="44"/>
      <c r="U143" s="44"/>
    </row>
    <row r="144">
      <c r="A144" s="44"/>
      <c r="B144" s="42" t="s">
        <v>160</v>
      </c>
      <c r="C144" s="41"/>
      <c r="D144" s="44"/>
      <c r="E144" s="44"/>
      <c r="F144" s="43">
        <v>243753.0</v>
      </c>
      <c r="G144" s="41" t="s">
        <v>162</v>
      </c>
      <c r="H144" s="44"/>
      <c r="I144" s="41" t="s">
        <v>77</v>
      </c>
      <c r="J144" s="41"/>
      <c r="K144" s="41">
        <v>1.0</v>
      </c>
      <c r="L144" s="41" t="s">
        <v>153</v>
      </c>
      <c r="M144" s="44"/>
      <c r="N144" s="44"/>
      <c r="O144" s="44"/>
      <c r="P144" s="44"/>
      <c r="Q144" s="44"/>
      <c r="R144" s="44"/>
      <c r="S144" s="44"/>
      <c r="T144" s="44"/>
      <c r="U144" s="44"/>
    </row>
    <row r="145">
      <c r="A145" s="44"/>
      <c r="B145" s="42" t="s">
        <v>160</v>
      </c>
      <c r="C145" s="41"/>
      <c r="D145" s="44"/>
      <c r="E145" s="44"/>
      <c r="F145" s="43">
        <v>243753.0</v>
      </c>
      <c r="G145" s="41" t="s">
        <v>163</v>
      </c>
      <c r="H145" s="44"/>
      <c r="I145" s="41" t="s">
        <v>77</v>
      </c>
      <c r="J145" s="41"/>
      <c r="K145" s="41">
        <v>1.0</v>
      </c>
      <c r="L145" s="41" t="s">
        <v>153</v>
      </c>
      <c r="M145" s="44"/>
      <c r="N145" s="44"/>
      <c r="O145" s="44"/>
      <c r="P145" s="44"/>
      <c r="Q145" s="44"/>
      <c r="R145" s="44"/>
      <c r="S145" s="44"/>
      <c r="T145" s="44"/>
      <c r="U145" s="44"/>
    </row>
    <row r="146">
      <c r="A146" s="48"/>
      <c r="B146" s="49" t="s">
        <v>164</v>
      </c>
      <c r="C146" s="51" t="s">
        <v>165</v>
      </c>
      <c r="D146" s="26"/>
      <c r="E146" s="26"/>
      <c r="F146" s="26"/>
      <c r="G146" s="26"/>
      <c r="H146" s="26"/>
      <c r="I146" s="26"/>
      <c r="J146" s="26"/>
      <c r="K146" s="26"/>
      <c r="L146" s="26"/>
      <c r="M146" s="26"/>
      <c r="N146" s="26"/>
      <c r="O146" s="26"/>
      <c r="P146" s="26"/>
      <c r="Q146" s="26"/>
      <c r="R146" s="26"/>
      <c r="S146" s="26"/>
      <c r="T146" s="26"/>
      <c r="U146" s="27"/>
    </row>
    <row r="147">
      <c r="A147" s="44"/>
      <c r="B147" s="42" t="s">
        <v>164</v>
      </c>
      <c r="C147" s="44"/>
      <c r="D147" s="44"/>
      <c r="E147" s="44"/>
      <c r="F147" s="43">
        <v>243753.0</v>
      </c>
      <c r="G147" s="41" t="s">
        <v>135</v>
      </c>
      <c r="H147" s="44"/>
      <c r="I147" s="41" t="s">
        <v>77</v>
      </c>
      <c r="J147" s="41"/>
      <c r="K147" s="41">
        <v>1.0</v>
      </c>
      <c r="L147" s="41" t="s">
        <v>153</v>
      </c>
      <c r="M147" s="44"/>
      <c r="N147" s="44"/>
      <c r="O147" s="44"/>
      <c r="P147" s="44"/>
      <c r="Q147" s="44"/>
      <c r="R147" s="44"/>
      <c r="S147" s="44"/>
      <c r="T147" s="44"/>
      <c r="U147" s="44"/>
    </row>
    <row r="148">
      <c r="A148" s="44"/>
      <c r="B148" s="42" t="s">
        <v>164</v>
      </c>
      <c r="C148" s="44"/>
      <c r="D148" s="44"/>
      <c r="E148" s="44"/>
      <c r="F148" s="43">
        <v>243753.0</v>
      </c>
      <c r="G148" s="41" t="s">
        <v>148</v>
      </c>
      <c r="H148" s="44"/>
      <c r="I148" s="41" t="s">
        <v>77</v>
      </c>
      <c r="J148" s="41"/>
      <c r="K148" s="41">
        <v>1.0</v>
      </c>
      <c r="L148" s="41" t="s">
        <v>153</v>
      </c>
      <c r="M148" s="44"/>
      <c r="N148" s="44"/>
      <c r="O148" s="44"/>
      <c r="P148" s="44"/>
      <c r="Q148" s="44"/>
      <c r="R148" s="44"/>
      <c r="S148" s="44"/>
      <c r="T148" s="44"/>
      <c r="U148" s="44"/>
    </row>
    <row r="149">
      <c r="A149" s="44"/>
      <c r="B149" s="42" t="s">
        <v>164</v>
      </c>
      <c r="C149" s="44"/>
      <c r="D149" s="44"/>
      <c r="E149" s="44"/>
      <c r="F149" s="43">
        <v>243753.0</v>
      </c>
      <c r="G149" s="41" t="s">
        <v>142</v>
      </c>
      <c r="H149" s="44"/>
      <c r="I149" s="41" t="s">
        <v>61</v>
      </c>
      <c r="J149" s="41"/>
      <c r="K149" s="41">
        <v>1.0</v>
      </c>
      <c r="L149" s="41" t="s">
        <v>153</v>
      </c>
      <c r="M149" s="44"/>
      <c r="N149" s="44"/>
      <c r="O149" s="44"/>
      <c r="P149" s="44"/>
      <c r="Q149" s="44"/>
      <c r="R149" s="44"/>
      <c r="S149" s="44"/>
      <c r="T149" s="44"/>
      <c r="U149" s="44"/>
    </row>
    <row r="150">
      <c r="A150" s="44"/>
      <c r="B150" s="42" t="s">
        <v>164</v>
      </c>
      <c r="C150" s="44"/>
      <c r="D150" s="44"/>
      <c r="E150" s="44"/>
      <c r="F150" s="43">
        <v>243753.0</v>
      </c>
      <c r="G150" s="41" t="s">
        <v>156</v>
      </c>
      <c r="H150" s="44"/>
      <c r="I150" s="41" t="s">
        <v>61</v>
      </c>
      <c r="J150" s="41"/>
      <c r="K150" s="41">
        <v>1.0</v>
      </c>
      <c r="L150" s="41" t="s">
        <v>153</v>
      </c>
      <c r="M150" s="44"/>
      <c r="N150" s="44"/>
      <c r="O150" s="44"/>
      <c r="P150" s="44"/>
      <c r="Q150" s="44"/>
      <c r="R150" s="44"/>
      <c r="S150" s="44"/>
      <c r="T150" s="44"/>
      <c r="U150" s="44"/>
    </row>
    <row r="151">
      <c r="A151" s="44"/>
      <c r="B151" s="42" t="s">
        <v>164</v>
      </c>
      <c r="C151" s="44"/>
      <c r="D151" s="44"/>
      <c r="E151" s="44"/>
      <c r="F151" s="43">
        <v>243753.0</v>
      </c>
      <c r="G151" s="41" t="s">
        <v>157</v>
      </c>
      <c r="H151" s="44"/>
      <c r="I151" s="41" t="s">
        <v>77</v>
      </c>
      <c r="J151" s="41"/>
      <c r="K151" s="41">
        <v>1.0</v>
      </c>
      <c r="L151" s="41" t="s">
        <v>153</v>
      </c>
      <c r="M151" s="44"/>
      <c r="N151" s="44"/>
      <c r="O151" s="44"/>
      <c r="P151" s="44"/>
      <c r="Q151" s="44"/>
      <c r="R151" s="44"/>
      <c r="S151" s="44"/>
      <c r="T151" s="44"/>
      <c r="U151" s="44"/>
    </row>
    <row r="152">
      <c r="A152" s="44"/>
      <c r="B152" s="42" t="s">
        <v>164</v>
      </c>
      <c r="C152" s="44"/>
      <c r="D152" s="44"/>
      <c r="E152" s="44"/>
      <c r="F152" s="43">
        <v>243753.0</v>
      </c>
      <c r="G152" s="41" t="s">
        <v>145</v>
      </c>
      <c r="H152" s="44"/>
      <c r="I152" s="41" t="s">
        <v>77</v>
      </c>
      <c r="J152" s="41"/>
      <c r="K152" s="41">
        <v>1.0</v>
      </c>
      <c r="L152" s="41" t="s">
        <v>153</v>
      </c>
      <c r="M152" s="44"/>
      <c r="N152" s="44"/>
      <c r="O152" s="44"/>
      <c r="P152" s="44"/>
      <c r="Q152" s="44"/>
      <c r="R152" s="44"/>
      <c r="S152" s="44"/>
      <c r="T152" s="44"/>
      <c r="U152" s="44"/>
    </row>
    <row r="153">
      <c r="A153" s="44"/>
      <c r="B153" s="42" t="s">
        <v>164</v>
      </c>
      <c r="C153" s="44"/>
      <c r="D153" s="44"/>
      <c r="E153" s="44"/>
      <c r="F153" s="43">
        <v>243753.0</v>
      </c>
      <c r="G153" s="41" t="s">
        <v>162</v>
      </c>
      <c r="H153" s="44"/>
      <c r="I153" s="41" t="s">
        <v>61</v>
      </c>
      <c r="J153" s="41"/>
      <c r="K153" s="41">
        <v>1.0</v>
      </c>
      <c r="L153" s="41" t="s">
        <v>153</v>
      </c>
      <c r="M153" s="44"/>
      <c r="N153" s="44"/>
      <c r="O153" s="44"/>
      <c r="P153" s="44"/>
      <c r="Q153" s="44"/>
      <c r="R153" s="44"/>
      <c r="S153" s="44"/>
      <c r="T153" s="44"/>
      <c r="U153" s="44"/>
    </row>
    <row r="154">
      <c r="A154" s="44"/>
      <c r="B154" s="42" t="s">
        <v>164</v>
      </c>
      <c r="C154" s="44"/>
      <c r="D154" s="44"/>
      <c r="E154" s="44"/>
      <c r="F154" s="43">
        <v>243753.0</v>
      </c>
      <c r="G154" s="41" t="s">
        <v>163</v>
      </c>
      <c r="H154" s="44"/>
      <c r="I154" s="41" t="s">
        <v>61</v>
      </c>
      <c r="J154" s="41"/>
      <c r="K154" s="41">
        <v>1.0</v>
      </c>
      <c r="L154" s="41" t="s">
        <v>153</v>
      </c>
      <c r="M154" s="44"/>
      <c r="N154" s="44"/>
      <c r="O154" s="44"/>
      <c r="P154" s="44"/>
      <c r="Q154" s="44"/>
      <c r="R154" s="44"/>
      <c r="S154" s="44"/>
      <c r="T154" s="44"/>
      <c r="U154" s="44"/>
    </row>
    <row r="155">
      <c r="A155" s="72"/>
      <c r="B155" s="73" t="s">
        <v>166</v>
      </c>
      <c r="C155" s="74" t="s">
        <v>167</v>
      </c>
      <c r="D155" s="26"/>
      <c r="E155" s="26"/>
      <c r="F155" s="26"/>
      <c r="G155" s="26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"/>
      <c r="U155" s="27"/>
    </row>
    <row r="156">
      <c r="A156" s="75"/>
      <c r="B156" s="76" t="s">
        <v>168</v>
      </c>
      <c r="C156" s="77" t="s">
        <v>169</v>
      </c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7"/>
    </row>
    <row r="157">
      <c r="A157" s="44"/>
      <c r="B157" s="42" t="s">
        <v>168</v>
      </c>
      <c r="C157" s="41"/>
      <c r="D157" s="44"/>
      <c r="E157" s="44"/>
      <c r="F157" s="43">
        <v>243753.0</v>
      </c>
      <c r="G157" s="41" t="s">
        <v>157</v>
      </c>
      <c r="H157" s="44"/>
      <c r="I157" s="41" t="s">
        <v>61</v>
      </c>
      <c r="J157" s="41"/>
      <c r="K157" s="41">
        <v>1.0</v>
      </c>
      <c r="L157" s="41" t="s">
        <v>78</v>
      </c>
      <c r="M157" s="44"/>
      <c r="N157" s="44"/>
      <c r="O157" s="44"/>
      <c r="P157" s="44"/>
      <c r="Q157" s="44"/>
      <c r="R157" s="44"/>
      <c r="S157" s="44"/>
      <c r="T157" s="44"/>
      <c r="U157" s="44"/>
    </row>
    <row r="158">
      <c r="A158" s="44"/>
      <c r="B158" s="42" t="s">
        <v>168</v>
      </c>
      <c r="C158" s="41"/>
      <c r="D158" s="44"/>
      <c r="E158" s="44"/>
      <c r="F158" s="43">
        <v>243753.0</v>
      </c>
      <c r="G158" s="41" t="s">
        <v>145</v>
      </c>
      <c r="H158" s="44"/>
      <c r="I158" s="41" t="s">
        <v>77</v>
      </c>
      <c r="J158" s="41"/>
      <c r="K158" s="41">
        <v>1.0</v>
      </c>
      <c r="L158" s="41" t="s">
        <v>78</v>
      </c>
      <c r="M158" s="44"/>
      <c r="N158" s="44"/>
      <c r="O158" s="44"/>
      <c r="P158" s="44"/>
      <c r="Q158" s="44"/>
      <c r="R158" s="44"/>
      <c r="S158" s="44"/>
      <c r="T158" s="44"/>
      <c r="U158" s="44"/>
    </row>
    <row r="159">
      <c r="A159" s="44"/>
      <c r="B159" s="42" t="s">
        <v>168</v>
      </c>
      <c r="C159" s="41"/>
      <c r="D159" s="44"/>
      <c r="E159" s="44"/>
      <c r="F159" s="43">
        <v>243753.0</v>
      </c>
      <c r="G159" s="41" t="s">
        <v>134</v>
      </c>
      <c r="H159" s="44"/>
      <c r="I159" s="41" t="s">
        <v>77</v>
      </c>
      <c r="J159" s="41"/>
      <c r="K159" s="41">
        <v>1.0</v>
      </c>
      <c r="L159" s="41" t="s">
        <v>78</v>
      </c>
      <c r="M159" s="44"/>
      <c r="N159" s="44"/>
      <c r="O159" s="44"/>
      <c r="P159" s="44"/>
      <c r="Q159" s="44"/>
      <c r="R159" s="44"/>
      <c r="S159" s="44"/>
      <c r="T159" s="44"/>
      <c r="U159" s="44"/>
    </row>
    <row r="160">
      <c r="A160" s="44"/>
      <c r="B160" s="42" t="s">
        <v>168</v>
      </c>
      <c r="C160" s="41"/>
      <c r="D160" s="44"/>
      <c r="E160" s="44"/>
      <c r="F160" s="43">
        <v>243753.0</v>
      </c>
      <c r="G160" s="41" t="s">
        <v>65</v>
      </c>
      <c r="H160" s="44"/>
      <c r="I160" s="41" t="s">
        <v>61</v>
      </c>
      <c r="J160" s="41"/>
      <c r="K160" s="41">
        <v>1.0</v>
      </c>
      <c r="L160" s="41" t="s">
        <v>78</v>
      </c>
      <c r="M160" s="44"/>
      <c r="N160" s="44"/>
      <c r="O160" s="44"/>
      <c r="P160" s="44"/>
      <c r="Q160" s="44"/>
      <c r="R160" s="44"/>
      <c r="S160" s="44"/>
      <c r="T160" s="44"/>
      <c r="U160" s="44"/>
    </row>
    <row r="161">
      <c r="A161" s="44"/>
      <c r="B161" s="42" t="s">
        <v>168</v>
      </c>
      <c r="C161" s="41"/>
      <c r="D161" s="44"/>
      <c r="E161" s="44"/>
      <c r="F161" s="43">
        <v>243753.0</v>
      </c>
      <c r="G161" s="41" t="s">
        <v>64</v>
      </c>
      <c r="H161" s="44"/>
      <c r="I161" s="41" t="s">
        <v>77</v>
      </c>
      <c r="J161" s="41"/>
      <c r="K161" s="41">
        <v>1.0</v>
      </c>
      <c r="L161" s="41" t="s">
        <v>78</v>
      </c>
      <c r="M161" s="44"/>
      <c r="N161" s="44"/>
      <c r="O161" s="44"/>
      <c r="P161" s="44"/>
      <c r="Q161" s="44"/>
      <c r="R161" s="44"/>
      <c r="S161" s="44"/>
      <c r="T161" s="44"/>
      <c r="U161" s="44"/>
    </row>
    <row r="162">
      <c r="A162" s="44"/>
      <c r="B162" s="42" t="s">
        <v>168</v>
      </c>
      <c r="C162" s="41"/>
      <c r="D162" s="44"/>
      <c r="E162" s="44"/>
      <c r="F162" s="43">
        <v>243753.0</v>
      </c>
      <c r="G162" s="41" t="s">
        <v>170</v>
      </c>
      <c r="H162" s="44"/>
      <c r="I162" s="41" t="s">
        <v>77</v>
      </c>
      <c r="J162" s="41"/>
      <c r="K162" s="41">
        <v>1.0</v>
      </c>
      <c r="L162" s="41" t="s">
        <v>78</v>
      </c>
      <c r="M162" s="44"/>
      <c r="N162" s="44"/>
      <c r="O162" s="44"/>
      <c r="P162" s="44"/>
      <c r="Q162" s="44"/>
      <c r="R162" s="44"/>
      <c r="S162" s="44"/>
      <c r="T162" s="44"/>
      <c r="U162" s="44"/>
    </row>
    <row r="163">
      <c r="A163" s="44"/>
      <c r="B163" s="42" t="s">
        <v>168</v>
      </c>
      <c r="C163" s="41"/>
      <c r="D163" s="44"/>
      <c r="E163" s="44"/>
      <c r="F163" s="43">
        <v>243753.0</v>
      </c>
      <c r="G163" s="41" t="s">
        <v>67</v>
      </c>
      <c r="H163" s="44"/>
      <c r="I163" s="41" t="s">
        <v>61</v>
      </c>
      <c r="J163" s="41"/>
      <c r="K163" s="41">
        <v>1.0</v>
      </c>
      <c r="L163" s="41" t="s">
        <v>78</v>
      </c>
      <c r="M163" s="44"/>
      <c r="N163" s="44"/>
      <c r="O163" s="44"/>
      <c r="P163" s="44"/>
      <c r="Q163" s="44"/>
      <c r="R163" s="44"/>
      <c r="S163" s="44"/>
      <c r="T163" s="44"/>
      <c r="U163" s="44"/>
    </row>
    <row r="164">
      <c r="A164" s="44"/>
      <c r="B164" s="42" t="s">
        <v>168</v>
      </c>
      <c r="C164" s="41"/>
      <c r="D164" s="44"/>
      <c r="E164" s="44"/>
      <c r="F164" s="43">
        <v>243753.0</v>
      </c>
      <c r="G164" s="41" t="s">
        <v>171</v>
      </c>
      <c r="H164" s="44"/>
      <c r="I164" s="41" t="s">
        <v>77</v>
      </c>
      <c r="J164" s="41"/>
      <c r="K164" s="41">
        <v>1.0</v>
      </c>
      <c r="L164" s="41" t="s">
        <v>78</v>
      </c>
      <c r="M164" s="44"/>
      <c r="N164" s="44"/>
      <c r="O164" s="44"/>
      <c r="P164" s="44"/>
      <c r="Q164" s="44"/>
      <c r="R164" s="44"/>
      <c r="S164" s="44"/>
      <c r="T164" s="44"/>
      <c r="U164" s="44"/>
    </row>
    <row r="165">
      <c r="A165" s="44"/>
      <c r="B165" s="42" t="s">
        <v>168</v>
      </c>
      <c r="C165" s="41"/>
      <c r="D165" s="44"/>
      <c r="E165" s="44"/>
      <c r="F165" s="43">
        <v>243753.0</v>
      </c>
      <c r="G165" s="41" t="s">
        <v>172</v>
      </c>
      <c r="H165" s="44"/>
      <c r="I165" s="41" t="s">
        <v>77</v>
      </c>
      <c r="J165" s="41"/>
      <c r="K165" s="41">
        <v>1.0</v>
      </c>
      <c r="L165" s="41" t="s">
        <v>78</v>
      </c>
      <c r="M165" s="44"/>
      <c r="N165" s="44"/>
      <c r="O165" s="44"/>
      <c r="P165" s="44"/>
      <c r="Q165" s="44"/>
      <c r="R165" s="44"/>
      <c r="S165" s="44"/>
      <c r="T165" s="44"/>
      <c r="U165" s="44"/>
    </row>
    <row r="166">
      <c r="A166" s="75"/>
      <c r="B166" s="76" t="s">
        <v>173</v>
      </c>
      <c r="C166" s="77" t="s">
        <v>174</v>
      </c>
      <c r="D166" s="26"/>
      <c r="E166" s="26"/>
      <c r="F166" s="26"/>
      <c r="G166" s="26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"/>
      <c r="U166" s="27"/>
    </row>
    <row r="167">
      <c r="A167" s="44"/>
      <c r="B167" s="42" t="s">
        <v>173</v>
      </c>
      <c r="C167" s="44"/>
      <c r="D167" s="44"/>
      <c r="E167" s="44"/>
      <c r="F167" s="43">
        <v>243753.0</v>
      </c>
      <c r="G167" s="41" t="s">
        <v>142</v>
      </c>
      <c r="H167" s="44"/>
      <c r="I167" s="41" t="s">
        <v>61</v>
      </c>
      <c r="J167" s="41"/>
      <c r="K167" s="41">
        <v>1.0</v>
      </c>
      <c r="L167" s="41" t="s">
        <v>78</v>
      </c>
      <c r="M167" s="44"/>
      <c r="N167" s="44"/>
      <c r="O167" s="44"/>
      <c r="P167" s="44"/>
      <c r="Q167" s="44"/>
      <c r="R167" s="44"/>
      <c r="S167" s="44"/>
      <c r="T167" s="44"/>
      <c r="U167" s="44"/>
    </row>
    <row r="168">
      <c r="A168" s="44"/>
      <c r="B168" s="42" t="s">
        <v>173</v>
      </c>
      <c r="C168" s="44"/>
      <c r="D168" s="44"/>
      <c r="E168" s="44"/>
      <c r="F168" s="43">
        <v>243753.0</v>
      </c>
      <c r="G168" s="41" t="s">
        <v>156</v>
      </c>
      <c r="H168" s="44"/>
      <c r="I168" s="41" t="s">
        <v>77</v>
      </c>
      <c r="J168" s="41"/>
      <c r="K168" s="41">
        <v>1.0</v>
      </c>
      <c r="L168" s="41" t="s">
        <v>78</v>
      </c>
      <c r="M168" s="44"/>
      <c r="N168" s="44"/>
      <c r="O168" s="44"/>
      <c r="P168" s="44"/>
      <c r="Q168" s="44"/>
      <c r="R168" s="44"/>
      <c r="S168" s="44"/>
      <c r="T168" s="44"/>
      <c r="U168" s="44"/>
    </row>
    <row r="169">
      <c r="A169" s="44"/>
      <c r="B169" s="42" t="s">
        <v>173</v>
      </c>
      <c r="C169" s="44"/>
      <c r="D169" s="44"/>
      <c r="E169" s="44"/>
      <c r="F169" s="43">
        <v>243753.0</v>
      </c>
      <c r="G169" s="41" t="s">
        <v>157</v>
      </c>
      <c r="H169" s="44"/>
      <c r="I169" s="41" t="s">
        <v>77</v>
      </c>
      <c r="J169" s="41"/>
      <c r="K169" s="41">
        <v>1.0</v>
      </c>
      <c r="L169" s="41" t="s">
        <v>78</v>
      </c>
      <c r="M169" s="44"/>
      <c r="N169" s="44"/>
      <c r="O169" s="44"/>
      <c r="P169" s="44"/>
      <c r="Q169" s="44"/>
      <c r="R169" s="44"/>
      <c r="S169" s="44"/>
      <c r="T169" s="44"/>
      <c r="U169" s="44"/>
    </row>
    <row r="170">
      <c r="A170" s="44"/>
      <c r="B170" s="42" t="s">
        <v>173</v>
      </c>
      <c r="C170" s="44"/>
      <c r="D170" s="44"/>
      <c r="E170" s="44"/>
      <c r="F170" s="43">
        <v>243753.0</v>
      </c>
      <c r="G170" s="41" t="s">
        <v>145</v>
      </c>
      <c r="H170" s="44"/>
      <c r="I170" s="41" t="s">
        <v>61</v>
      </c>
      <c r="J170" s="41"/>
      <c r="K170" s="41">
        <v>1.0</v>
      </c>
      <c r="L170" s="41" t="s">
        <v>78</v>
      </c>
      <c r="M170" s="44"/>
      <c r="N170" s="44"/>
      <c r="O170" s="44"/>
      <c r="P170" s="44"/>
      <c r="Q170" s="44"/>
      <c r="R170" s="44"/>
      <c r="S170" s="44"/>
      <c r="T170" s="44"/>
      <c r="U170" s="44"/>
    </row>
    <row r="171">
      <c r="A171" s="44"/>
      <c r="B171" s="42" t="s">
        <v>173</v>
      </c>
      <c r="C171" s="44"/>
      <c r="D171" s="44"/>
      <c r="E171" s="44"/>
      <c r="F171" s="43">
        <v>243753.0</v>
      </c>
      <c r="G171" s="41" t="s">
        <v>162</v>
      </c>
      <c r="H171" s="44"/>
      <c r="I171" s="41" t="s">
        <v>77</v>
      </c>
      <c r="J171" s="41"/>
      <c r="K171" s="41">
        <v>1.0</v>
      </c>
      <c r="L171" s="41" t="s">
        <v>78</v>
      </c>
      <c r="M171" s="44"/>
      <c r="N171" s="44"/>
      <c r="O171" s="44"/>
      <c r="P171" s="44"/>
      <c r="Q171" s="44"/>
      <c r="R171" s="44"/>
      <c r="S171" s="44"/>
      <c r="T171" s="44"/>
      <c r="U171" s="44"/>
    </row>
    <row r="172">
      <c r="A172" s="44"/>
      <c r="B172" s="42" t="s">
        <v>173</v>
      </c>
      <c r="C172" s="44"/>
      <c r="D172" s="44"/>
      <c r="E172" s="44"/>
      <c r="F172" s="43">
        <v>243753.0</v>
      </c>
      <c r="G172" s="41" t="s">
        <v>135</v>
      </c>
      <c r="H172" s="44"/>
      <c r="I172" s="41" t="s">
        <v>77</v>
      </c>
      <c r="J172" s="41"/>
      <c r="K172" s="41">
        <v>1.0</v>
      </c>
      <c r="L172" s="41" t="s">
        <v>78</v>
      </c>
      <c r="M172" s="44"/>
      <c r="N172" s="44"/>
      <c r="O172" s="44"/>
      <c r="P172" s="44"/>
      <c r="Q172" s="44"/>
      <c r="R172" s="44"/>
      <c r="S172" s="44"/>
      <c r="T172" s="44"/>
      <c r="U172" s="44"/>
    </row>
    <row r="173">
      <c r="A173" s="78"/>
      <c r="B173" s="79" t="s">
        <v>175</v>
      </c>
      <c r="C173" s="80" t="s">
        <v>176</v>
      </c>
      <c r="D173" s="26"/>
      <c r="E173" s="26"/>
      <c r="F173" s="26"/>
      <c r="G173" s="26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"/>
      <c r="U173" s="27"/>
    </row>
    <row r="174">
      <c r="A174" s="81"/>
      <c r="B174" s="82" t="s">
        <v>177</v>
      </c>
      <c r="C174" s="83" t="s">
        <v>178</v>
      </c>
      <c r="D174" s="26"/>
      <c r="E174" s="26"/>
      <c r="F174" s="26"/>
      <c r="G174" s="26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"/>
      <c r="U174" s="27"/>
    </row>
    <row r="175">
      <c r="A175" s="44"/>
      <c r="B175" s="42" t="s">
        <v>177</v>
      </c>
      <c r="C175" s="44"/>
      <c r="D175" s="44"/>
      <c r="E175" s="44"/>
      <c r="F175" s="43">
        <v>243753.0</v>
      </c>
      <c r="G175" s="41" t="s">
        <v>135</v>
      </c>
      <c r="H175" s="44"/>
      <c r="I175" s="41" t="s">
        <v>61</v>
      </c>
      <c r="J175" s="41"/>
      <c r="K175" s="41">
        <v>1.0</v>
      </c>
      <c r="L175" s="41" t="s">
        <v>153</v>
      </c>
      <c r="M175" s="44"/>
      <c r="N175" s="44"/>
      <c r="O175" s="44"/>
      <c r="P175" s="44"/>
      <c r="Q175" s="44"/>
      <c r="R175" s="44"/>
      <c r="S175" s="44"/>
      <c r="T175" s="44"/>
      <c r="U175" s="44"/>
    </row>
    <row r="176">
      <c r="A176" s="44"/>
      <c r="B176" s="42" t="s">
        <v>177</v>
      </c>
      <c r="C176" s="44"/>
      <c r="D176" s="44"/>
      <c r="E176" s="44"/>
      <c r="F176" s="43">
        <v>243753.0</v>
      </c>
      <c r="G176" s="41" t="s">
        <v>179</v>
      </c>
      <c r="H176" s="44"/>
      <c r="I176" s="41" t="s">
        <v>77</v>
      </c>
      <c r="J176" s="41"/>
      <c r="K176" s="41">
        <v>1.0</v>
      </c>
      <c r="L176" s="41" t="s">
        <v>153</v>
      </c>
      <c r="M176" s="44"/>
      <c r="N176" s="44"/>
      <c r="O176" s="44"/>
      <c r="P176" s="44"/>
      <c r="Q176" s="44"/>
      <c r="R176" s="44"/>
      <c r="S176" s="44"/>
      <c r="T176" s="44"/>
      <c r="U176" s="44"/>
    </row>
    <row r="177">
      <c r="A177" s="44"/>
      <c r="B177" s="42" t="s">
        <v>177</v>
      </c>
      <c r="C177" s="44"/>
      <c r="D177" s="44"/>
      <c r="E177" s="44"/>
      <c r="F177" s="43">
        <v>243753.0</v>
      </c>
      <c r="G177" s="41" t="s">
        <v>180</v>
      </c>
      <c r="H177" s="44"/>
      <c r="I177" s="41" t="s">
        <v>77</v>
      </c>
      <c r="J177" s="41"/>
      <c r="K177" s="41">
        <v>1.0</v>
      </c>
      <c r="L177" s="41" t="s">
        <v>153</v>
      </c>
      <c r="M177" s="44"/>
      <c r="N177" s="44"/>
      <c r="O177" s="44"/>
      <c r="P177" s="44"/>
      <c r="Q177" s="44"/>
      <c r="R177" s="44"/>
      <c r="S177" s="44"/>
      <c r="T177" s="44"/>
      <c r="U177" s="44"/>
    </row>
    <row r="178">
      <c r="A178" s="44"/>
      <c r="B178" s="42" t="s">
        <v>177</v>
      </c>
      <c r="C178" s="44"/>
      <c r="D178" s="44"/>
      <c r="E178" s="44"/>
      <c r="F178" s="43">
        <v>243753.0</v>
      </c>
      <c r="G178" s="41" t="s">
        <v>181</v>
      </c>
      <c r="H178" s="44"/>
      <c r="I178" s="41" t="s">
        <v>61</v>
      </c>
      <c r="J178" s="41"/>
      <c r="K178" s="41">
        <v>1.0</v>
      </c>
      <c r="L178" s="41" t="s">
        <v>153</v>
      </c>
      <c r="M178" s="44"/>
      <c r="N178" s="44"/>
      <c r="O178" s="44"/>
      <c r="P178" s="44"/>
      <c r="Q178" s="44"/>
      <c r="R178" s="44"/>
      <c r="S178" s="44"/>
      <c r="T178" s="44"/>
      <c r="U178" s="44"/>
    </row>
    <row r="179">
      <c r="A179" s="44"/>
      <c r="B179" s="42" t="s">
        <v>177</v>
      </c>
      <c r="C179" s="44"/>
      <c r="D179" s="44"/>
      <c r="E179" s="44"/>
      <c r="F179" s="43">
        <v>243753.0</v>
      </c>
      <c r="G179" s="41" t="s">
        <v>182</v>
      </c>
      <c r="H179" s="44"/>
      <c r="I179" s="41" t="s">
        <v>77</v>
      </c>
      <c r="J179" s="41"/>
      <c r="K179" s="41">
        <v>1.0</v>
      </c>
      <c r="L179" s="41" t="s">
        <v>153</v>
      </c>
      <c r="M179" s="44"/>
      <c r="N179" s="44"/>
      <c r="O179" s="44"/>
      <c r="P179" s="44"/>
      <c r="Q179" s="44"/>
      <c r="R179" s="44"/>
      <c r="S179" s="44"/>
      <c r="T179" s="44"/>
      <c r="U179" s="44"/>
    </row>
    <row r="180">
      <c r="A180" s="44"/>
      <c r="B180" s="42" t="s">
        <v>177</v>
      </c>
      <c r="C180" s="44"/>
      <c r="D180" s="44"/>
      <c r="E180" s="44"/>
      <c r="F180" s="43">
        <v>243753.0</v>
      </c>
      <c r="G180" s="41" t="s">
        <v>183</v>
      </c>
      <c r="H180" s="44"/>
      <c r="I180" s="41" t="s">
        <v>77</v>
      </c>
      <c r="J180" s="41"/>
      <c r="K180" s="41">
        <v>1.0</v>
      </c>
      <c r="L180" s="41" t="s">
        <v>153</v>
      </c>
      <c r="M180" s="44"/>
      <c r="N180" s="44"/>
      <c r="O180" s="44"/>
      <c r="P180" s="44"/>
      <c r="Q180" s="44"/>
      <c r="R180" s="44"/>
      <c r="S180" s="44"/>
      <c r="T180" s="44"/>
      <c r="U180" s="44"/>
    </row>
    <row r="181">
      <c r="A181" s="84"/>
      <c r="B181" s="85" t="s">
        <v>184</v>
      </c>
      <c r="C181" s="86" t="s">
        <v>185</v>
      </c>
      <c r="D181" s="26"/>
      <c r="E181" s="26"/>
      <c r="F181" s="26"/>
      <c r="G181" s="26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"/>
      <c r="U181" s="27"/>
    </row>
    <row r="182">
      <c r="A182" s="87"/>
      <c r="B182" s="88" t="s">
        <v>186</v>
      </c>
      <c r="C182" s="89" t="s">
        <v>187</v>
      </c>
      <c r="D182" s="26"/>
      <c r="E182" s="26"/>
      <c r="F182" s="26"/>
      <c r="G182" s="26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"/>
      <c r="U182" s="27"/>
    </row>
    <row r="183">
      <c r="A183" s="44"/>
      <c r="B183" s="42" t="s">
        <v>186</v>
      </c>
      <c r="C183" s="44"/>
      <c r="D183" s="44"/>
      <c r="E183" s="44"/>
      <c r="F183" s="43">
        <v>243753.0</v>
      </c>
      <c r="G183" s="41" t="s">
        <v>135</v>
      </c>
      <c r="H183" s="44"/>
      <c r="I183" s="41" t="s">
        <v>61</v>
      </c>
      <c r="J183" s="41" t="s">
        <v>66</v>
      </c>
      <c r="K183" s="41">
        <v>1.0</v>
      </c>
      <c r="L183" s="41" t="s">
        <v>78</v>
      </c>
      <c r="M183" s="44"/>
      <c r="N183" s="44"/>
      <c r="O183" s="44"/>
      <c r="P183" s="44"/>
      <c r="Q183" s="44"/>
      <c r="R183" s="44"/>
      <c r="S183" s="44"/>
      <c r="T183" s="44"/>
      <c r="U183" s="44"/>
    </row>
    <row r="184">
      <c r="A184" s="44"/>
      <c r="B184" s="42" t="s">
        <v>186</v>
      </c>
      <c r="C184" s="44"/>
      <c r="D184" s="44"/>
      <c r="E184" s="44"/>
      <c r="F184" s="43">
        <v>243753.0</v>
      </c>
      <c r="G184" s="41" t="s">
        <v>142</v>
      </c>
      <c r="H184" s="44"/>
      <c r="I184" s="41" t="s">
        <v>77</v>
      </c>
      <c r="J184" s="41" t="s">
        <v>62</v>
      </c>
      <c r="K184" s="41">
        <v>1.0</v>
      </c>
      <c r="L184" s="41" t="s">
        <v>78</v>
      </c>
      <c r="M184" s="44"/>
      <c r="N184" s="44"/>
      <c r="O184" s="44"/>
      <c r="P184" s="44"/>
      <c r="Q184" s="44"/>
      <c r="R184" s="44"/>
      <c r="S184" s="44"/>
      <c r="T184" s="44"/>
      <c r="U184" s="44"/>
    </row>
    <row r="185">
      <c r="A185" s="44"/>
      <c r="B185" s="42" t="s">
        <v>186</v>
      </c>
      <c r="C185" s="44"/>
      <c r="D185" s="44"/>
      <c r="E185" s="44"/>
      <c r="F185" s="43">
        <v>243753.0</v>
      </c>
      <c r="G185" s="41" t="s">
        <v>156</v>
      </c>
      <c r="H185" s="44"/>
      <c r="I185" s="41" t="s">
        <v>77</v>
      </c>
      <c r="J185" s="41" t="s">
        <v>70</v>
      </c>
      <c r="K185" s="41">
        <v>1.0</v>
      </c>
      <c r="L185" s="41" t="s">
        <v>78</v>
      </c>
      <c r="M185" s="44"/>
      <c r="N185" s="44"/>
      <c r="O185" s="44"/>
      <c r="P185" s="44"/>
      <c r="Q185" s="44"/>
      <c r="R185" s="44"/>
      <c r="S185" s="44"/>
      <c r="T185" s="44"/>
      <c r="U185" s="44"/>
    </row>
    <row r="186">
      <c r="A186" s="44"/>
      <c r="B186" s="42" t="s">
        <v>186</v>
      </c>
      <c r="C186" s="44"/>
      <c r="D186" s="44"/>
      <c r="E186" s="44"/>
      <c r="F186" s="43">
        <v>243753.0</v>
      </c>
      <c r="G186" s="41" t="s">
        <v>157</v>
      </c>
      <c r="H186" s="44"/>
      <c r="I186" s="41" t="s">
        <v>61</v>
      </c>
      <c r="J186" s="41" t="s">
        <v>66</v>
      </c>
      <c r="K186" s="41">
        <v>1.0</v>
      </c>
      <c r="L186" s="41" t="s">
        <v>78</v>
      </c>
      <c r="M186" s="44"/>
      <c r="N186" s="44"/>
      <c r="O186" s="44"/>
      <c r="P186" s="44"/>
      <c r="Q186" s="44"/>
      <c r="R186" s="44"/>
      <c r="S186" s="44"/>
      <c r="T186" s="44"/>
      <c r="U186" s="44"/>
    </row>
    <row r="187">
      <c r="A187" s="44"/>
      <c r="B187" s="42" t="s">
        <v>186</v>
      </c>
      <c r="C187" s="44"/>
      <c r="D187" s="44"/>
      <c r="E187" s="44"/>
      <c r="F187" s="43">
        <v>243753.0</v>
      </c>
      <c r="G187" s="41" t="s">
        <v>145</v>
      </c>
      <c r="H187" s="44"/>
      <c r="I187" s="41" t="s">
        <v>77</v>
      </c>
      <c r="J187" s="41" t="s">
        <v>62</v>
      </c>
      <c r="K187" s="41">
        <v>1.0</v>
      </c>
      <c r="L187" s="41" t="s">
        <v>78</v>
      </c>
      <c r="M187" s="44"/>
      <c r="N187" s="44"/>
      <c r="O187" s="44"/>
      <c r="P187" s="44"/>
      <c r="Q187" s="44"/>
      <c r="R187" s="44"/>
      <c r="S187" s="44"/>
      <c r="T187" s="44"/>
      <c r="U187" s="44"/>
    </row>
    <row r="188">
      <c r="A188" s="44"/>
      <c r="B188" s="42" t="s">
        <v>186</v>
      </c>
      <c r="C188" s="44"/>
      <c r="D188" s="44"/>
      <c r="E188" s="44"/>
      <c r="F188" s="43">
        <v>243753.0</v>
      </c>
      <c r="G188" s="41" t="s">
        <v>162</v>
      </c>
      <c r="H188" s="44"/>
      <c r="I188" s="41" t="s">
        <v>77</v>
      </c>
      <c r="J188" s="41" t="s">
        <v>70</v>
      </c>
      <c r="K188" s="41">
        <v>1.0</v>
      </c>
      <c r="L188" s="41" t="s">
        <v>78</v>
      </c>
      <c r="M188" s="44"/>
      <c r="N188" s="44"/>
      <c r="O188" s="44"/>
      <c r="P188" s="44"/>
      <c r="Q188" s="44"/>
      <c r="R188" s="44"/>
      <c r="S188" s="44"/>
      <c r="T188" s="44"/>
      <c r="U188" s="44"/>
    </row>
    <row r="189">
      <c r="A189" s="44"/>
      <c r="B189" s="42" t="s">
        <v>186</v>
      </c>
      <c r="C189" s="44"/>
      <c r="D189" s="44"/>
      <c r="E189" s="44"/>
      <c r="F189" s="43">
        <v>243753.0</v>
      </c>
      <c r="G189" s="41" t="s">
        <v>145</v>
      </c>
      <c r="H189" s="44"/>
      <c r="I189" s="41" t="s">
        <v>61</v>
      </c>
      <c r="J189" s="41" t="s">
        <v>66</v>
      </c>
      <c r="K189" s="41">
        <v>1.0</v>
      </c>
      <c r="L189" s="41" t="s">
        <v>78</v>
      </c>
      <c r="M189" s="44"/>
      <c r="N189" s="44"/>
      <c r="O189" s="44"/>
      <c r="P189" s="44"/>
      <c r="Q189" s="44"/>
      <c r="R189" s="44"/>
      <c r="S189" s="44"/>
      <c r="T189" s="44"/>
      <c r="U189" s="44"/>
    </row>
    <row r="190">
      <c r="A190" s="44"/>
      <c r="B190" s="42" t="s">
        <v>186</v>
      </c>
      <c r="C190" s="44"/>
      <c r="D190" s="44"/>
      <c r="E190" s="44"/>
      <c r="F190" s="43">
        <v>243753.0</v>
      </c>
      <c r="G190" s="41" t="s">
        <v>162</v>
      </c>
      <c r="H190" s="44"/>
      <c r="I190" s="41" t="s">
        <v>77</v>
      </c>
      <c r="J190" s="41" t="s">
        <v>62</v>
      </c>
      <c r="K190" s="41">
        <v>1.0</v>
      </c>
      <c r="L190" s="41" t="s">
        <v>78</v>
      </c>
      <c r="M190" s="44"/>
      <c r="N190" s="44"/>
      <c r="O190" s="44"/>
      <c r="P190" s="44"/>
      <c r="Q190" s="44"/>
      <c r="R190" s="44"/>
      <c r="S190" s="44"/>
      <c r="T190" s="44"/>
      <c r="U190" s="44"/>
    </row>
    <row r="191">
      <c r="A191" s="44"/>
      <c r="B191" s="42" t="s">
        <v>186</v>
      </c>
      <c r="C191" s="44"/>
      <c r="D191" s="44"/>
      <c r="E191" s="44"/>
      <c r="F191" s="43">
        <v>243753.0</v>
      </c>
      <c r="G191" s="41" t="s">
        <v>188</v>
      </c>
      <c r="H191" s="44"/>
      <c r="I191" s="41" t="s">
        <v>77</v>
      </c>
      <c r="J191" s="41" t="s">
        <v>70</v>
      </c>
      <c r="K191" s="41">
        <v>1.0</v>
      </c>
      <c r="L191" s="41" t="s">
        <v>78</v>
      </c>
      <c r="M191" s="44"/>
      <c r="N191" s="44"/>
      <c r="O191" s="44"/>
      <c r="P191" s="44"/>
      <c r="Q191" s="44"/>
      <c r="R191" s="44"/>
      <c r="S191" s="44"/>
      <c r="T191" s="44"/>
      <c r="U191" s="44"/>
    </row>
    <row r="192">
      <c r="A192" s="44"/>
      <c r="B192" s="42" t="s">
        <v>186</v>
      </c>
      <c r="C192" s="44"/>
      <c r="D192" s="44"/>
      <c r="E192" s="44"/>
      <c r="F192" s="43">
        <v>243753.0</v>
      </c>
      <c r="G192" s="41" t="s">
        <v>189</v>
      </c>
      <c r="H192" s="44"/>
      <c r="I192" s="41" t="s">
        <v>61</v>
      </c>
      <c r="J192" s="41" t="s">
        <v>66</v>
      </c>
      <c r="K192" s="41">
        <v>1.0</v>
      </c>
      <c r="L192" s="41" t="s">
        <v>78</v>
      </c>
      <c r="M192" s="44"/>
      <c r="N192" s="44"/>
      <c r="O192" s="44"/>
      <c r="P192" s="44"/>
      <c r="Q192" s="44"/>
      <c r="R192" s="44"/>
      <c r="S192" s="44"/>
      <c r="T192" s="44"/>
      <c r="U192" s="44"/>
    </row>
    <row r="193">
      <c r="A193" s="44"/>
      <c r="B193" s="42" t="s">
        <v>186</v>
      </c>
      <c r="C193" s="44"/>
      <c r="D193" s="44"/>
      <c r="E193" s="44"/>
      <c r="F193" s="43">
        <v>243753.0</v>
      </c>
      <c r="G193" s="41" t="s">
        <v>190</v>
      </c>
      <c r="H193" s="44"/>
      <c r="I193" s="41" t="s">
        <v>77</v>
      </c>
      <c r="J193" s="41" t="s">
        <v>62</v>
      </c>
      <c r="K193" s="41">
        <v>1.0</v>
      </c>
      <c r="L193" s="41" t="s">
        <v>78</v>
      </c>
      <c r="M193" s="44"/>
      <c r="N193" s="44"/>
      <c r="O193" s="44"/>
      <c r="P193" s="44"/>
      <c r="Q193" s="44"/>
      <c r="R193" s="44"/>
      <c r="S193" s="44"/>
      <c r="T193" s="44"/>
      <c r="U193" s="44"/>
    </row>
    <row r="194">
      <c r="A194" s="44"/>
      <c r="B194" s="42" t="s">
        <v>186</v>
      </c>
      <c r="C194" s="44"/>
      <c r="D194" s="44"/>
      <c r="E194" s="44"/>
      <c r="F194" s="43">
        <v>243753.0</v>
      </c>
      <c r="G194" s="41" t="s">
        <v>191</v>
      </c>
      <c r="H194" s="44"/>
      <c r="I194" s="41" t="s">
        <v>77</v>
      </c>
      <c r="J194" s="41" t="s">
        <v>70</v>
      </c>
      <c r="K194" s="41">
        <v>1.0</v>
      </c>
      <c r="L194" s="41" t="s">
        <v>78</v>
      </c>
      <c r="M194" s="44"/>
      <c r="N194" s="44"/>
      <c r="O194" s="44"/>
      <c r="P194" s="44"/>
      <c r="Q194" s="44"/>
      <c r="R194" s="44"/>
      <c r="S194" s="44"/>
      <c r="T194" s="44"/>
      <c r="U194" s="44"/>
    </row>
    <row r="195">
      <c r="A195" s="44"/>
      <c r="B195" s="42" t="s">
        <v>186</v>
      </c>
      <c r="C195" s="44"/>
      <c r="D195" s="44"/>
      <c r="E195" s="44"/>
      <c r="F195" s="43">
        <v>243753.0</v>
      </c>
      <c r="G195" s="41" t="s">
        <v>192</v>
      </c>
      <c r="H195" s="44"/>
      <c r="I195" s="41" t="s">
        <v>61</v>
      </c>
      <c r="J195" s="41" t="s">
        <v>66</v>
      </c>
      <c r="K195" s="41">
        <v>1.0</v>
      </c>
      <c r="L195" s="41" t="s">
        <v>78</v>
      </c>
      <c r="M195" s="44"/>
      <c r="N195" s="44"/>
      <c r="O195" s="44"/>
      <c r="P195" s="44"/>
      <c r="Q195" s="44"/>
      <c r="R195" s="44"/>
      <c r="S195" s="44"/>
      <c r="T195" s="44"/>
      <c r="U195" s="44"/>
    </row>
    <row r="196">
      <c r="B196" s="90"/>
      <c r="F196" s="91"/>
      <c r="G196" s="92"/>
      <c r="I196" s="92"/>
      <c r="J196" s="92"/>
      <c r="K196" s="92"/>
      <c r="L196" s="92"/>
    </row>
    <row r="197">
      <c r="B197" s="90"/>
      <c r="F197" s="91"/>
      <c r="G197" s="92"/>
      <c r="I197" s="92"/>
      <c r="J197" s="92"/>
      <c r="K197" s="92"/>
      <c r="L197" s="92"/>
    </row>
    <row r="198">
      <c r="B198" s="90"/>
      <c r="F198" s="91"/>
      <c r="G198" s="92"/>
      <c r="I198" s="92"/>
      <c r="J198" s="92"/>
      <c r="K198" s="92"/>
      <c r="L198" s="92"/>
    </row>
    <row r="199">
      <c r="B199" s="90"/>
      <c r="F199" s="91"/>
      <c r="G199" s="92"/>
      <c r="I199" s="92"/>
      <c r="J199" s="92"/>
      <c r="K199" s="92"/>
      <c r="L199" s="92"/>
    </row>
    <row r="200">
      <c r="B200" s="90"/>
      <c r="F200" s="91"/>
      <c r="G200" s="92"/>
      <c r="I200" s="92"/>
      <c r="J200" s="92"/>
      <c r="K200" s="92"/>
      <c r="L200" s="92"/>
    </row>
    <row r="201">
      <c r="B201" s="90"/>
      <c r="F201" s="91"/>
      <c r="G201" s="92"/>
      <c r="I201" s="92"/>
      <c r="J201" s="92"/>
      <c r="K201" s="92"/>
      <c r="L201" s="92"/>
    </row>
    <row r="202">
      <c r="B202" s="90"/>
      <c r="F202" s="91"/>
      <c r="G202" s="92"/>
      <c r="I202" s="92"/>
      <c r="J202" s="92"/>
      <c r="K202" s="92"/>
      <c r="L202" s="92"/>
    </row>
    <row r="203">
      <c r="B203" s="90"/>
      <c r="F203" s="91"/>
      <c r="G203" s="92"/>
      <c r="I203" s="92"/>
      <c r="J203" s="92"/>
      <c r="K203" s="92"/>
      <c r="L203" s="92"/>
    </row>
    <row r="204">
      <c r="B204" s="90"/>
      <c r="F204" s="91"/>
      <c r="G204" s="92"/>
      <c r="I204" s="92"/>
      <c r="J204" s="92"/>
      <c r="K204" s="92"/>
      <c r="L204" s="92"/>
    </row>
    <row r="205">
      <c r="L205" s="92"/>
    </row>
  </sheetData>
  <mergeCells count="54">
    <mergeCell ref="C156:U156"/>
    <mergeCell ref="C166:U166"/>
    <mergeCell ref="C173:U173"/>
    <mergeCell ref="C174:U174"/>
    <mergeCell ref="C181:U181"/>
    <mergeCell ref="C182:U182"/>
    <mergeCell ref="C117:U117"/>
    <mergeCell ref="C123:U123"/>
    <mergeCell ref="C124:U124"/>
    <mergeCell ref="C129:U129"/>
    <mergeCell ref="C139:U139"/>
    <mergeCell ref="C146:U146"/>
    <mergeCell ref="C155:U155"/>
    <mergeCell ref="R1:S1"/>
    <mergeCell ref="T1:U1"/>
    <mergeCell ref="N2:O2"/>
    <mergeCell ref="P2:Q2"/>
    <mergeCell ref="R2:S2"/>
    <mergeCell ref="T2:U2"/>
    <mergeCell ref="H1:H2"/>
    <mergeCell ref="I1:I2"/>
    <mergeCell ref="J1:J2"/>
    <mergeCell ref="K1:K2"/>
    <mergeCell ref="L1:L2"/>
    <mergeCell ref="M1:M2"/>
    <mergeCell ref="N1:Q1"/>
    <mergeCell ref="A1:A2"/>
    <mergeCell ref="B1:B2"/>
    <mergeCell ref="C1:C2"/>
    <mergeCell ref="D1:D2"/>
    <mergeCell ref="E1:E2"/>
    <mergeCell ref="F1:F2"/>
    <mergeCell ref="G1:G2"/>
    <mergeCell ref="C3:D3"/>
    <mergeCell ref="C4:E4"/>
    <mergeCell ref="C13:U13"/>
    <mergeCell ref="C27:U27"/>
    <mergeCell ref="C28:U28"/>
    <mergeCell ref="C34:U34"/>
    <mergeCell ref="C41:U41"/>
    <mergeCell ref="C42:U42"/>
    <mergeCell ref="C47:U47"/>
    <mergeCell ref="C52:U52"/>
    <mergeCell ref="C58:U58"/>
    <mergeCell ref="C63:U63"/>
    <mergeCell ref="C72:U72"/>
    <mergeCell ref="C73:U73"/>
    <mergeCell ref="C80:U80"/>
    <mergeCell ref="C86:U86"/>
    <mergeCell ref="C91:U91"/>
    <mergeCell ref="C92:U92"/>
    <mergeCell ref="C96:U96"/>
    <mergeCell ref="C103:U103"/>
    <mergeCell ref="C110:U11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9" max="64" width="11.38"/>
  </cols>
  <sheetData>
    <row r="1">
      <c r="A1" s="93" t="s">
        <v>193</v>
      </c>
      <c r="B1" s="14"/>
      <c r="C1" s="14"/>
      <c r="D1" s="14"/>
    </row>
    <row r="2">
      <c r="A2" s="94" t="s">
        <v>0</v>
      </c>
      <c r="B2" s="94" t="s">
        <v>194</v>
      </c>
      <c r="C2" s="94" t="s">
        <v>195</v>
      </c>
      <c r="D2" s="94" t="s">
        <v>196</v>
      </c>
    </row>
    <row r="3">
      <c r="A3" s="95" t="s">
        <v>57</v>
      </c>
      <c r="B3" s="96" t="s">
        <v>197</v>
      </c>
      <c r="C3" s="92" t="s">
        <v>198</v>
      </c>
      <c r="D3" s="92">
        <v>-20.0</v>
      </c>
    </row>
    <row r="4">
      <c r="A4" s="95" t="s">
        <v>73</v>
      </c>
      <c r="B4" s="96" t="s">
        <v>197</v>
      </c>
      <c r="C4" s="92" t="s">
        <v>198</v>
      </c>
      <c r="D4" s="92">
        <v>-20.0</v>
      </c>
    </row>
    <row r="5">
      <c r="A5" s="95" t="s">
        <v>85</v>
      </c>
      <c r="B5" s="97" t="s">
        <v>199</v>
      </c>
      <c r="C5" s="92" t="s">
        <v>198</v>
      </c>
      <c r="D5" s="92">
        <v>-3.0</v>
      </c>
    </row>
    <row r="6">
      <c r="A6" s="95" t="s">
        <v>90</v>
      </c>
      <c r="B6" s="97" t="s">
        <v>199</v>
      </c>
      <c r="C6" s="92" t="s">
        <v>198</v>
      </c>
      <c r="D6" s="92">
        <v>-3.0</v>
      </c>
    </row>
    <row r="7">
      <c r="A7" s="95" t="s">
        <v>94</v>
      </c>
      <c r="B7" s="98" t="s">
        <v>200</v>
      </c>
      <c r="C7" s="92" t="s">
        <v>201</v>
      </c>
      <c r="D7" s="92">
        <v>-5.0</v>
      </c>
    </row>
    <row r="8">
      <c r="A8" s="95" t="s">
        <v>100</v>
      </c>
      <c r="B8" s="98" t="s">
        <v>200</v>
      </c>
      <c r="C8" s="92" t="s">
        <v>201</v>
      </c>
      <c r="D8" s="92">
        <v>-5.0</v>
      </c>
    </row>
    <row r="9">
      <c r="A9" s="95" t="s">
        <v>102</v>
      </c>
      <c r="B9" s="98" t="s">
        <v>200</v>
      </c>
      <c r="C9" s="92" t="s">
        <v>201</v>
      </c>
      <c r="D9" s="92">
        <v>-5.0</v>
      </c>
    </row>
    <row r="10">
      <c r="A10" s="95" t="s">
        <v>103</v>
      </c>
      <c r="B10" s="98" t="s">
        <v>202</v>
      </c>
      <c r="C10" s="92" t="s">
        <v>203</v>
      </c>
      <c r="D10" s="92">
        <v>-20.0</v>
      </c>
    </row>
    <row r="11">
      <c r="A11" s="95" t="s">
        <v>108</v>
      </c>
      <c r="B11" s="98" t="s">
        <v>204</v>
      </c>
      <c r="C11" s="92" t="s">
        <v>203</v>
      </c>
      <c r="D11" s="92">
        <v>-25.0</v>
      </c>
    </row>
    <row r="12">
      <c r="A12" s="95" t="s">
        <v>13</v>
      </c>
      <c r="B12" s="99" t="s">
        <v>205</v>
      </c>
      <c r="C12" s="92" t="s">
        <v>203</v>
      </c>
      <c r="D12" s="92">
        <v>-5.0</v>
      </c>
    </row>
    <row r="13">
      <c r="A13" s="95" t="s">
        <v>15</v>
      </c>
      <c r="B13" s="100" t="s">
        <v>206</v>
      </c>
      <c r="C13" s="92" t="s">
        <v>203</v>
      </c>
      <c r="D13" s="92">
        <v>-10.0</v>
      </c>
    </row>
    <row r="14">
      <c r="A14" s="95" t="s">
        <v>17</v>
      </c>
      <c r="B14" s="99" t="s">
        <v>206</v>
      </c>
      <c r="C14" s="92" t="s">
        <v>203</v>
      </c>
      <c r="D14" s="92">
        <v>-10.0</v>
      </c>
    </row>
    <row r="15" ht="27.0" customHeight="1">
      <c r="A15" s="95" t="s">
        <v>127</v>
      </c>
      <c r="B15" s="98" t="s">
        <v>207</v>
      </c>
      <c r="C15" s="92" t="s">
        <v>203</v>
      </c>
      <c r="D15" s="92">
        <v>-1.0</v>
      </c>
    </row>
    <row r="16">
      <c r="A16" s="95" t="s">
        <v>132</v>
      </c>
      <c r="B16" s="98" t="s">
        <v>207</v>
      </c>
      <c r="C16" s="92" t="s">
        <v>203</v>
      </c>
      <c r="D16" s="92">
        <v>-1.0</v>
      </c>
    </row>
    <row r="17">
      <c r="A17" s="95" t="s">
        <v>138</v>
      </c>
      <c r="B17" s="98" t="s">
        <v>208</v>
      </c>
      <c r="C17" s="92" t="s">
        <v>203</v>
      </c>
      <c r="D17" s="92">
        <v>-1.0</v>
      </c>
    </row>
    <row r="18">
      <c r="A18" s="95" t="s">
        <v>146</v>
      </c>
      <c r="B18" s="98" t="s">
        <v>209</v>
      </c>
      <c r="C18" s="92" t="s">
        <v>203</v>
      </c>
      <c r="D18" s="92">
        <v>-100.0</v>
      </c>
    </row>
    <row r="19">
      <c r="A19" s="95" t="s">
        <v>147</v>
      </c>
      <c r="B19" s="98" t="s">
        <v>210</v>
      </c>
      <c r="C19" s="92" t="s">
        <v>203</v>
      </c>
      <c r="D19" s="92">
        <v>-5.0</v>
      </c>
    </row>
    <row r="20">
      <c r="A20" s="95" t="s">
        <v>151</v>
      </c>
      <c r="B20" s="98" t="s">
        <v>211</v>
      </c>
      <c r="C20" s="92" t="s">
        <v>198</v>
      </c>
      <c r="D20" s="92">
        <v>-50.0</v>
      </c>
    </row>
    <row r="21">
      <c r="A21" s="95" t="s">
        <v>154</v>
      </c>
      <c r="B21" s="98" t="s">
        <v>212</v>
      </c>
      <c r="C21" s="92" t="s">
        <v>203</v>
      </c>
      <c r="D21" s="92">
        <v>-50.0</v>
      </c>
    </row>
    <row r="22">
      <c r="A22" s="95" t="s">
        <v>160</v>
      </c>
      <c r="B22" s="98" t="s">
        <v>211</v>
      </c>
      <c r="C22" s="101" t="s">
        <v>198</v>
      </c>
      <c r="D22" s="92">
        <v>-50.0</v>
      </c>
    </row>
    <row r="23">
      <c r="A23" s="95" t="s">
        <v>164</v>
      </c>
      <c r="B23" s="98" t="s">
        <v>212</v>
      </c>
      <c r="C23" s="92" t="s">
        <v>203</v>
      </c>
      <c r="D23" s="92">
        <v>-50.0</v>
      </c>
    </row>
    <row r="24">
      <c r="A24" s="102" t="s">
        <v>168</v>
      </c>
      <c r="B24" s="98" t="s">
        <v>213</v>
      </c>
      <c r="C24" s="92" t="s">
        <v>203</v>
      </c>
      <c r="D24" s="92">
        <v>-20.0</v>
      </c>
    </row>
    <row r="25">
      <c r="A25" s="103" t="s">
        <v>173</v>
      </c>
      <c r="B25" s="98" t="s">
        <v>214</v>
      </c>
      <c r="C25" s="101" t="s">
        <v>215</v>
      </c>
      <c r="D25" s="92">
        <v>-50.0</v>
      </c>
    </row>
    <row r="26">
      <c r="A26" s="103" t="s">
        <v>177</v>
      </c>
      <c r="B26" s="98" t="s">
        <v>216</v>
      </c>
      <c r="C26" s="92" t="s">
        <v>203</v>
      </c>
      <c r="D26" s="92">
        <v>-20.0</v>
      </c>
    </row>
    <row r="27">
      <c r="A27" s="103" t="s">
        <v>186</v>
      </c>
      <c r="B27" s="104" t="s">
        <v>217</v>
      </c>
      <c r="C27" s="92" t="s">
        <v>203</v>
      </c>
      <c r="D27" s="92">
        <v>-10.0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9" max="67" width="11.38"/>
  </cols>
  <sheetData>
    <row r="1">
      <c r="L1" s="105" t="s">
        <v>198</v>
      </c>
      <c r="U1" s="106"/>
      <c r="V1" s="106"/>
      <c r="X1" s="105" t="s">
        <v>201</v>
      </c>
      <c r="AI1" s="105" t="s">
        <v>203</v>
      </c>
      <c r="AQ1" s="92" t="s">
        <v>218</v>
      </c>
      <c r="AR1" s="92"/>
      <c r="AS1" s="92"/>
      <c r="AT1" s="92"/>
      <c r="AU1" s="92"/>
      <c r="AV1" s="92"/>
      <c r="AW1" s="107" t="s">
        <v>219</v>
      </c>
      <c r="AX1" s="108"/>
      <c r="AY1" s="108"/>
      <c r="AZ1" s="108"/>
      <c r="BA1" s="108"/>
      <c r="BB1" s="108"/>
      <c r="BC1" s="108"/>
      <c r="BD1" s="108"/>
      <c r="BE1" s="108"/>
      <c r="BF1" s="108"/>
      <c r="BG1" s="108"/>
      <c r="BH1" s="108"/>
      <c r="BI1" s="108"/>
      <c r="BJ1" s="108"/>
      <c r="BK1" s="108"/>
      <c r="BL1" s="108"/>
      <c r="BM1" s="108"/>
      <c r="BN1" s="108"/>
      <c r="BO1" s="108"/>
    </row>
    <row r="2">
      <c r="A2" s="109" t="str">
        <f>IFERROR(__xludf.DUMMYFUNCTION("QUERY(RAWDATA,""SELECT B,F,G,I,J,K,L WHERE K is not NULL LABEL B 'KPI' "")"),"KPI")</f>
        <v>KPI</v>
      </c>
      <c r="B2" s="109" t="str">
        <f>IFERROR(__xludf.DUMMYFUNCTION("""COMPUTED_VALUE"""),"วันที่ตรวจสอบ   ")</f>
        <v>วันที่ตรวจสอบ   </v>
      </c>
      <c r="C2" s="109" t="str">
        <f>IFERROR(__xludf.DUMMYFUNCTION("""COMPUTED_VALUE"""),"กม.   ")</f>
        <v>กม.   </v>
      </c>
      <c r="D2" s="109" t="str">
        <f>IFERROR(__xludf.DUMMYFUNCTION("""COMPUTED_VALUE"""),"LT/RT   ")</f>
        <v>LT/RT   </v>
      </c>
      <c r="E2" s="109" t="str">
        <f>IFERROR(__xludf.DUMMYFUNCTION("""COMPUTED_VALUE"""),"ช่องการจราจร   ")</f>
        <v>ช่องการจราจร   </v>
      </c>
      <c r="F2" s="109" t="str">
        <f>IFERROR(__xludf.DUMMYFUNCTION("""COMPUTED_VALUE"""),"ปริมาณ   ")</f>
        <v>ปริมาณ   </v>
      </c>
      <c r="G2" s="109" t="str">
        <f>IFERROR(__xludf.DUMMYFUNCTION("""COMPUTED_VALUE"""),"หน่วย   ")</f>
        <v>หน่วย   </v>
      </c>
      <c r="H2" s="110" t="s">
        <v>220</v>
      </c>
      <c r="I2" s="110" t="s">
        <v>221</v>
      </c>
      <c r="J2" s="110" t="s">
        <v>222</v>
      </c>
      <c r="L2" s="111" t="str">
        <f>IFERROR(__xludf.DUMMYFUNCTION("QUERY(query1,""SELECT * WHERE I = 'per 100m'"")"),"KPI")</f>
        <v>KPI</v>
      </c>
      <c r="M2" s="111" t="str">
        <f>IFERROR(__xludf.DUMMYFUNCTION("""COMPUTED_VALUE"""),"วันที่ตรวจสอบ   ")</f>
        <v>วันที่ตรวจสอบ   </v>
      </c>
      <c r="N2" s="111" t="str">
        <f>IFERROR(__xludf.DUMMYFUNCTION("""COMPUTED_VALUE"""),"กม.   ")</f>
        <v>กม.   </v>
      </c>
      <c r="O2" s="111" t="str">
        <f>IFERROR(__xludf.DUMMYFUNCTION("""COMPUTED_VALUE"""),"LT/RT   ")</f>
        <v>LT/RT   </v>
      </c>
      <c r="P2" s="111" t="str">
        <f>IFERROR(__xludf.DUMMYFUNCTION("""COMPUTED_VALUE"""),"ช่องการจราจร   ")</f>
        <v>ช่องการจราจร   </v>
      </c>
      <c r="Q2" s="111" t="str">
        <f>IFERROR(__xludf.DUMMYFUNCTION("""COMPUTED_VALUE"""),"ปริมาณ   ")</f>
        <v>ปริมาณ   </v>
      </c>
      <c r="R2" s="111" t="str">
        <f>IFERROR(__xludf.DUMMYFUNCTION("""COMPUTED_VALUE"""),"หน่วย   ")</f>
        <v>หน่วย   </v>
      </c>
      <c r="S2" s="111" t="str">
        <f>IFERROR(__xludf.DUMMYFUNCTION("""COMPUTED_VALUE"""),"100m_Range ")</f>
        <v>100m_Range </v>
      </c>
      <c r="T2" s="111" t="str">
        <f>IFERROR(__xludf.DUMMYFUNCTION("""COMPUTED_VALUE"""),"Method deduct")</f>
        <v>Method deduct</v>
      </c>
      <c r="U2" s="112"/>
      <c r="V2" s="112"/>
      <c r="X2" s="111" t="str">
        <f>IFERROR(__xludf.DUMMYFUNCTION("QUERY(query1,""SELECT * WHERE I = 'multiple volume'"")"),"KPI")</f>
        <v>KPI</v>
      </c>
      <c r="Y2" s="111" t="str">
        <f>IFERROR(__xludf.DUMMYFUNCTION("""COMPUTED_VALUE"""),"วันที่ตรวจสอบ   ")</f>
        <v>วันที่ตรวจสอบ   </v>
      </c>
      <c r="Z2" s="111" t="str">
        <f>IFERROR(__xludf.DUMMYFUNCTION("""COMPUTED_VALUE"""),"กม.   ")</f>
        <v>กม.   </v>
      </c>
      <c r="AA2" s="111" t="str">
        <f>IFERROR(__xludf.DUMMYFUNCTION("""COMPUTED_VALUE"""),"LT/RT   ")</f>
        <v>LT/RT   </v>
      </c>
      <c r="AB2" s="111" t="str">
        <f>IFERROR(__xludf.DUMMYFUNCTION("""COMPUTED_VALUE"""),"ช่องการจราจร   ")</f>
        <v>ช่องการจราจร   </v>
      </c>
      <c r="AC2" s="111" t="str">
        <f>IFERROR(__xludf.DUMMYFUNCTION("""COMPUTED_VALUE"""),"ปริมาณ   ")</f>
        <v>ปริมาณ   </v>
      </c>
      <c r="AD2" s="111" t="str">
        <f>IFERROR(__xludf.DUMMYFUNCTION("""COMPUTED_VALUE"""),"หน่วย   ")</f>
        <v>หน่วย   </v>
      </c>
      <c r="AE2" s="111" t="str">
        <f>IFERROR(__xludf.DUMMYFUNCTION("""COMPUTED_VALUE"""),"100m_Range ")</f>
        <v>100m_Range </v>
      </c>
      <c r="AF2" s="111" t="str">
        <f>IFERROR(__xludf.DUMMYFUNCTION("""COMPUTED_VALUE"""),"Method deduct")</f>
        <v>Method deduct</v>
      </c>
      <c r="AG2" s="113" t="s">
        <v>223</v>
      </c>
      <c r="AI2" s="111" t="str">
        <f>IFERROR(__xludf.DUMMYFUNCTION("QUERY(query1,""SELECT * WHERE I = 'point'"")"),"KPI")</f>
        <v>KPI</v>
      </c>
      <c r="AJ2" s="111" t="str">
        <f>IFERROR(__xludf.DUMMYFUNCTION("""COMPUTED_VALUE"""),"วันที่ตรวจสอบ   ")</f>
        <v>วันที่ตรวจสอบ   </v>
      </c>
      <c r="AK2" s="111" t="str">
        <f>IFERROR(__xludf.DUMMYFUNCTION("""COMPUTED_VALUE"""),"กม.   ")</f>
        <v>กม.   </v>
      </c>
      <c r="AL2" s="111" t="str">
        <f>IFERROR(__xludf.DUMMYFUNCTION("""COMPUTED_VALUE"""),"LT/RT   ")</f>
        <v>LT/RT   </v>
      </c>
      <c r="AM2" s="111" t="str">
        <f>IFERROR(__xludf.DUMMYFUNCTION("""COMPUTED_VALUE"""),"ช่องการจราจร   ")</f>
        <v>ช่องการจราจร   </v>
      </c>
      <c r="AN2" s="111" t="str">
        <f>IFERROR(__xludf.DUMMYFUNCTION("""COMPUTED_VALUE"""),"ปริมาณ   ")</f>
        <v>ปริมาณ   </v>
      </c>
      <c r="AO2" s="111" t="str">
        <f>IFERROR(__xludf.DUMMYFUNCTION("""COMPUTED_VALUE"""),"หน่วย   ")</f>
        <v>หน่วย   </v>
      </c>
      <c r="AP2" s="111" t="str">
        <f>IFERROR(__xludf.DUMMYFUNCTION("""COMPUTED_VALUE"""),"100m_Range ")</f>
        <v>100m_Range </v>
      </c>
      <c r="AQ2" s="114" t="str">
        <f>IFERROR(__xludf.DUMMYFUNCTION("""COMPUTED_VALUE"""),"Method deduct")</f>
        <v>Method deduct</v>
      </c>
      <c r="AR2" s="113" t="s">
        <v>223</v>
      </c>
      <c r="AS2" s="115" t="s">
        <v>224</v>
      </c>
      <c r="AT2" s="93" t="s">
        <v>225</v>
      </c>
      <c r="AU2" s="93"/>
      <c r="AV2" s="93"/>
      <c r="AW2" s="111" t="str">
        <f>IFERROR(__xludf.DUMMYFUNCTION("QUERY(query1,""SELECT * WHERE I = 'per km'"")"),"KPI")</f>
        <v>KPI</v>
      </c>
      <c r="AX2" s="111" t="str">
        <f>IFERROR(__xludf.DUMMYFUNCTION("""COMPUTED_VALUE"""),"วันที่ตรวจสอบ   ")</f>
        <v>วันที่ตรวจสอบ   </v>
      </c>
      <c r="AY2" s="111" t="str">
        <f>IFERROR(__xludf.DUMMYFUNCTION("""COMPUTED_VALUE"""),"กม.   ")</f>
        <v>กม.   </v>
      </c>
      <c r="AZ2" s="111" t="str">
        <f>IFERROR(__xludf.DUMMYFUNCTION("""COMPUTED_VALUE"""),"LT/RT   ")</f>
        <v>LT/RT   </v>
      </c>
      <c r="BA2" s="111" t="str">
        <f>IFERROR(__xludf.DUMMYFUNCTION("""COMPUTED_VALUE"""),"ช่องการจราจร   ")</f>
        <v>ช่องการจราจร   </v>
      </c>
      <c r="BB2" s="111" t="str">
        <f>IFERROR(__xludf.DUMMYFUNCTION("""COMPUTED_VALUE"""),"ปริมาณ   ")</f>
        <v>ปริมาณ   </v>
      </c>
      <c r="BC2" s="111" t="str">
        <f>IFERROR(__xludf.DUMMYFUNCTION("""COMPUTED_VALUE"""),"หน่วย   ")</f>
        <v>หน่วย   </v>
      </c>
      <c r="BD2" s="111" t="str">
        <f>IFERROR(__xludf.DUMMYFUNCTION("""COMPUTED_VALUE"""),"100m_Range ")</f>
        <v>100m_Range </v>
      </c>
      <c r="BE2" s="111" t="str">
        <f>IFERROR(__xludf.DUMMYFUNCTION("""COMPUTED_VALUE"""),"Method deduct")</f>
        <v>Method deduct</v>
      </c>
      <c r="BF2" s="115" t="s">
        <v>224</v>
      </c>
      <c r="BG2" s="115" t="s">
        <v>226</v>
      </c>
      <c r="BH2" s="113" t="s">
        <v>223</v>
      </c>
      <c r="BI2" s="93" t="s">
        <v>225</v>
      </c>
      <c r="BJ2" s="14"/>
    </row>
    <row r="3">
      <c r="A3" s="28" t="str">
        <f>IFERROR(__xludf.DUMMYFUNCTION("""COMPUTED_VALUE"""),"11.1")</f>
        <v>11.1</v>
      </c>
      <c r="B3" s="116">
        <f>IFERROR(__xludf.DUMMYFUNCTION("""COMPUTED_VALUE"""),243753.0)</f>
        <v>243753</v>
      </c>
      <c r="C3" s="28" t="str">
        <f>IFERROR(__xludf.DUMMYFUNCTION("""COMPUTED_VALUE"""),"1+050")</f>
        <v>1+050</v>
      </c>
      <c r="D3" s="28" t="str">
        <f>IFERROR(__xludf.DUMMYFUNCTION("""COMPUTED_VALUE"""),"LT")</f>
        <v>LT</v>
      </c>
      <c r="E3" s="28" t="str">
        <f>IFERROR(__xludf.DUMMYFUNCTION("""COMPUTED_VALUE"""),"L1")</f>
        <v>L1</v>
      </c>
      <c r="F3" s="28">
        <f>IFERROR(__xludf.DUMMYFUNCTION("""COMPUTED_VALUE"""),36.0)</f>
        <v>36</v>
      </c>
      <c r="G3" s="28" t="str">
        <f>IFERROR(__xludf.DUMMYFUNCTION("""COMPUTED_VALUE"""),"cm")</f>
        <v>cm</v>
      </c>
      <c r="H3" s="28" t="str">
        <f>IFERROR(__xludf.DUMMYFUNCTION("ARRAYFORMULA(
  IF(REGEXMATCH(C3:C162, ""^\d+\+\d+$""),
      LEFT(C3:C162, FIND(""+"", C3:C162)-1)&amp;""+""&amp;TEXT(ROUNDDOWN(RIGHT(C3:C162,3)/100,0)*100,""000"")&amp;"" - ""&amp;LEFT(C3:C162, FIND(""+"", C3:C162)-1)&amp;""+""&amp;TEXT(ROUNDDOWN(RIGHT(C3:C162,3)/100,0)*100+10"&amp;"0,""000""),
      IF(ISNUMBER(C3:C162),
          ROUNDDOWN(C3:C162,-2)&amp;""+000 - ""&amp;(ROUNDDOWN(C3:C162,-2)+100)&amp;""+000"",
          ""Invalid Input"")
  )
)
"),"1+000 - 1+100")</f>
        <v>1+000 - 1+100</v>
      </c>
      <c r="I3" s="28" t="str">
        <f t="array" ref="I3:I162">VLOOKUP(A3:A162,Evaluation,3,FALSE)</f>
        <v>per 100m</v>
      </c>
      <c r="J3" s="28" t="str">
        <f t="array" ref="J3:J162">LEFT(C3:C162, FIND("+", C3:C162) - 1) &amp; "+000" &amp; " - " &amp; left(C3:C162,FIND("+", C3:C162) - 1)+1 &amp; "+000"</f>
        <v>1+000 - 2+000</v>
      </c>
      <c r="L3" s="28" t="str">
        <f>IFERROR(__xludf.DUMMYFUNCTION("""COMPUTED_VALUE"""),"11.1")</f>
        <v>11.1</v>
      </c>
      <c r="M3" s="116">
        <f>IFERROR(__xludf.DUMMYFUNCTION("""COMPUTED_VALUE"""),243753.0)</f>
        <v>243753</v>
      </c>
      <c r="N3" s="28" t="str">
        <f>IFERROR(__xludf.DUMMYFUNCTION("""COMPUTED_VALUE"""),"1+050")</f>
        <v>1+050</v>
      </c>
      <c r="O3" s="28" t="str">
        <f>IFERROR(__xludf.DUMMYFUNCTION("""COMPUTED_VALUE"""),"LT")</f>
        <v>LT</v>
      </c>
      <c r="P3" s="28" t="str">
        <f>IFERROR(__xludf.DUMMYFUNCTION("""COMPUTED_VALUE"""),"L1")</f>
        <v>L1</v>
      </c>
      <c r="Q3" s="28">
        <f>IFERROR(__xludf.DUMMYFUNCTION("""COMPUTED_VALUE"""),36.0)</f>
        <v>36</v>
      </c>
      <c r="R3" s="28" t="str">
        <f>IFERROR(__xludf.DUMMYFUNCTION("""COMPUTED_VALUE"""),"cm")</f>
        <v>cm</v>
      </c>
      <c r="S3" s="28" t="str">
        <f>IFERROR(__xludf.DUMMYFUNCTION("""COMPUTED_VALUE"""),"1+000 - 1+100")</f>
        <v>1+000 - 1+100</v>
      </c>
      <c r="T3" s="28" t="str">
        <f>IFERROR(__xludf.DUMMYFUNCTION("""COMPUTED_VALUE"""),"per 100m")</f>
        <v>per 100m</v>
      </c>
      <c r="X3" s="28" t="str">
        <f>IFERROR(__xludf.DUMMYFUNCTION("""COMPUTED_VALUE"""),"13.1")</f>
        <v>13.1</v>
      </c>
      <c r="Y3" s="116">
        <f>IFERROR(__xludf.DUMMYFUNCTION("""COMPUTED_VALUE"""),243753.0)</f>
        <v>243753</v>
      </c>
      <c r="Z3" s="28" t="str">
        <f>IFERROR(__xludf.DUMMYFUNCTION("""COMPUTED_VALUE"""),"1+050")</f>
        <v>1+050</v>
      </c>
      <c r="AA3" s="28" t="str">
        <f>IFERROR(__xludf.DUMMYFUNCTION("""COMPUTED_VALUE"""),"RT")</f>
        <v>RT</v>
      </c>
      <c r="AB3" s="28"/>
      <c r="AC3" s="28">
        <f>IFERROR(__xludf.DUMMYFUNCTION("""COMPUTED_VALUE"""),2.0)</f>
        <v>2</v>
      </c>
      <c r="AD3" s="28" t="str">
        <f>IFERROR(__xludf.DUMMYFUNCTION("""COMPUTED_VALUE"""),"m.")</f>
        <v>m.</v>
      </c>
      <c r="AE3" s="28" t="str">
        <f>IFERROR(__xludf.DUMMYFUNCTION("""COMPUTED_VALUE"""),"1+000 - 1+100")</f>
        <v>1+000 - 1+100</v>
      </c>
      <c r="AF3" s="28" t="str">
        <f>IFERROR(__xludf.DUMMYFUNCTION("""COMPUTED_VALUE"""),"multiple volume")</f>
        <v>multiple volume</v>
      </c>
      <c r="AG3" s="28">
        <f t="array" ref="AG3:AG15">VLOOKUP(X3:X15,Evaluation,4)*(AC3:AC15)</f>
        <v>-10</v>
      </c>
      <c r="AI3" s="28" t="str">
        <f>IFERROR(__xludf.DUMMYFUNCTION("""COMPUTED_VALUE"""),"13.8")</f>
        <v>13.8</v>
      </c>
      <c r="AJ3" s="116">
        <f>IFERROR(__xludf.DUMMYFUNCTION("""COMPUTED_VALUE"""),243753.0)</f>
        <v>243753</v>
      </c>
      <c r="AK3" s="28" t="str">
        <f>IFERROR(__xludf.DUMMYFUNCTION("""COMPUTED_VALUE"""),"1+050")</f>
        <v>1+050</v>
      </c>
      <c r="AL3" s="28" t="str">
        <f>IFERROR(__xludf.DUMMYFUNCTION("""COMPUTED_VALUE"""),"RT")</f>
        <v>RT</v>
      </c>
      <c r="AM3" s="28" t="str">
        <f>IFERROR(__xludf.DUMMYFUNCTION("""COMPUTED_VALUE"""),"L2")</f>
        <v>L2</v>
      </c>
      <c r="AN3" s="28">
        <f>IFERROR(__xludf.DUMMYFUNCTION("""COMPUTED_VALUE"""),1.0)</f>
        <v>1</v>
      </c>
      <c r="AO3" s="28" t="str">
        <f>IFERROR(__xludf.DUMMYFUNCTION("""COMPUTED_VALUE"""),"จุด")</f>
        <v>จุด</v>
      </c>
      <c r="AP3" s="28" t="str">
        <f>IFERROR(__xludf.DUMMYFUNCTION("""COMPUTED_VALUE"""),"1+000 - 1+100")</f>
        <v>1+000 - 1+100</v>
      </c>
      <c r="AQ3" s="28" t="str">
        <f>IFERROR(__xludf.DUMMYFUNCTION("""COMPUTED_VALUE"""),"point")</f>
        <v>point</v>
      </c>
      <c r="AR3" s="28">
        <f t="array" ref="AR3:AR96">VLOOKUP(AI3:AI96,Evaluation,4,false)*(AN3:AN96)</f>
        <v>-20</v>
      </c>
      <c r="AS3" s="28" t="str">
        <f t="array" ref="AS3:AS96">LEFT(AK3:AK96, FIND("+", AK3:AK96) - 1) &amp; "+000" &amp; " - " &amp; left(AK3:AK96,FIND("+", AK3:AK96) - 1)+1 &amp; "+000"</f>
        <v>1+000 - 2+000</v>
      </c>
      <c r="AT3" s="28">
        <f>IFERROR(__xludf.DUMMYFUNCTION("(AVERAGE(VALUE(REGEXEXTRACT(AS3, ""\d+"")), VALUE(REGEXEXTRACT(AS3, ""-\s*(\d+)\+""))))"),1.5)</f>
        <v>1.5</v>
      </c>
      <c r="AW3" s="28" t="str">
        <f>IFERROR(__xludf.DUMMYFUNCTION("""COMPUTED_VALUE"""),"17.2")</f>
        <v>17.2</v>
      </c>
      <c r="AX3" s="116">
        <f>IFERROR(__xludf.DUMMYFUNCTION("""COMPUTED_VALUE"""),243753.0)</f>
        <v>243753</v>
      </c>
      <c r="AY3" s="28" t="str">
        <f>IFERROR(__xludf.DUMMYFUNCTION("""COMPUTED_VALUE"""),"2+400")</f>
        <v>2+400</v>
      </c>
      <c r="AZ3" s="28" t="str">
        <f>IFERROR(__xludf.DUMMYFUNCTION("""COMPUTED_VALUE"""),"LT")</f>
        <v>LT</v>
      </c>
      <c r="BA3" s="28"/>
      <c r="BB3" s="28">
        <f>IFERROR(__xludf.DUMMYFUNCTION("""COMPUTED_VALUE"""),1.0)</f>
        <v>1</v>
      </c>
      <c r="BC3" s="28" t="str">
        <f>IFERROR(__xludf.DUMMYFUNCTION("""COMPUTED_VALUE"""),"จุด")</f>
        <v>จุด</v>
      </c>
      <c r="BD3" s="28" t="str">
        <f>IFERROR(__xludf.DUMMYFUNCTION("""COMPUTED_VALUE"""),"2+400 - 2+500")</f>
        <v>2+400 - 2+500</v>
      </c>
      <c r="BE3" s="28" t="str">
        <f>IFERROR(__xludf.DUMMYFUNCTION("""COMPUTED_VALUE"""),"per km")</f>
        <v>per km</v>
      </c>
      <c r="BF3" s="117" t="str">
        <f t="array" ref="BF3:BF8">LEFT(AY3:AY8, FIND("+", AY3:AY8) - 1) &amp; "+000" &amp; " - " &amp; left(AY3:AY8)+1 &amp; "+000"</f>
        <v>2+000 - 3+000</v>
      </c>
      <c r="BG3" s="28" t="str">
        <f t="shared" ref="BG3:BG8" si="1">(
  IF(BF3:BF50504="", "", 
     IF(COUNTIF(BF$3:BF3, BF3:BF50504)&gt;1, "Found same", "Not Found")
  )
)</f>
        <v>Not Found</v>
      </c>
      <c r="BH3" s="28">
        <f t="array" ref="BH3:BH8">IF(BG3:BG8 = "Not Found", -10, 0)
</f>
        <v>-10</v>
      </c>
      <c r="BI3" s="28">
        <f>IFERROR(__xludf.DUMMYFUNCTION("(AVERAGE(VALUE(REGEXEXTRACT(BF3, ""\d+"")), VALUE(REGEXEXTRACT(BF3, ""-\s*(\d+)\+""))))"),2.5)</f>
        <v>2.5</v>
      </c>
    </row>
    <row r="4">
      <c r="A4" s="28" t="str">
        <f>IFERROR(__xludf.DUMMYFUNCTION("""COMPUTED_VALUE"""),"11.1")</f>
        <v>11.1</v>
      </c>
      <c r="B4" s="116">
        <f>IFERROR(__xludf.DUMMYFUNCTION("""COMPUTED_VALUE"""),243753.0)</f>
        <v>243753</v>
      </c>
      <c r="C4" s="28" t="str">
        <f>IFERROR(__xludf.DUMMYFUNCTION("""COMPUTED_VALUE"""),"1+075")</f>
        <v>1+075</v>
      </c>
      <c r="D4" s="28" t="str">
        <f>IFERROR(__xludf.DUMMYFUNCTION("""COMPUTED_VALUE"""),"LT")</f>
        <v>LT</v>
      </c>
      <c r="E4" s="28" t="str">
        <f>IFERROR(__xludf.DUMMYFUNCTION("""COMPUTED_VALUE"""),"L1")</f>
        <v>L1</v>
      </c>
      <c r="F4" s="28">
        <f>IFERROR(__xludf.DUMMYFUNCTION("""COMPUTED_VALUE"""),34.0)</f>
        <v>34</v>
      </c>
      <c r="G4" s="28" t="str">
        <f>IFERROR(__xludf.DUMMYFUNCTION("""COMPUTED_VALUE"""),"cm")</f>
        <v>cm</v>
      </c>
      <c r="H4" s="28" t="str">
        <f>IFERROR(__xludf.DUMMYFUNCTION("""COMPUTED_VALUE"""),"1+000 - 1+100")</f>
        <v>1+000 - 1+100</v>
      </c>
      <c r="I4" s="28" t="s">
        <v>198</v>
      </c>
      <c r="J4" s="28" t="s">
        <v>227</v>
      </c>
      <c r="L4" s="28" t="str">
        <f>IFERROR(__xludf.DUMMYFUNCTION("""COMPUTED_VALUE"""),"11.1")</f>
        <v>11.1</v>
      </c>
      <c r="M4" s="116">
        <f>IFERROR(__xludf.DUMMYFUNCTION("""COMPUTED_VALUE"""),243753.0)</f>
        <v>243753</v>
      </c>
      <c r="N4" s="28" t="str">
        <f>IFERROR(__xludf.DUMMYFUNCTION("""COMPUTED_VALUE"""),"1+075")</f>
        <v>1+075</v>
      </c>
      <c r="O4" s="28" t="str">
        <f>IFERROR(__xludf.DUMMYFUNCTION("""COMPUTED_VALUE"""),"LT")</f>
        <v>LT</v>
      </c>
      <c r="P4" s="28" t="str">
        <f>IFERROR(__xludf.DUMMYFUNCTION("""COMPUTED_VALUE"""),"L1")</f>
        <v>L1</v>
      </c>
      <c r="Q4" s="28">
        <f>IFERROR(__xludf.DUMMYFUNCTION("""COMPUTED_VALUE"""),34.0)</f>
        <v>34</v>
      </c>
      <c r="R4" s="28" t="str">
        <f>IFERROR(__xludf.DUMMYFUNCTION("""COMPUTED_VALUE"""),"cm")</f>
        <v>cm</v>
      </c>
      <c r="S4" s="28" t="str">
        <f>IFERROR(__xludf.DUMMYFUNCTION("""COMPUTED_VALUE"""),"1+000 - 1+100")</f>
        <v>1+000 - 1+100</v>
      </c>
      <c r="T4" s="28" t="str">
        <f>IFERROR(__xludf.DUMMYFUNCTION("""COMPUTED_VALUE"""),"per 100m")</f>
        <v>per 100m</v>
      </c>
      <c r="X4" s="28" t="str">
        <f>IFERROR(__xludf.DUMMYFUNCTION("""COMPUTED_VALUE"""),"13.1")</f>
        <v>13.1</v>
      </c>
      <c r="Y4" s="116">
        <f>IFERROR(__xludf.DUMMYFUNCTION("""COMPUTED_VALUE"""),243753.0)</f>
        <v>243753</v>
      </c>
      <c r="Z4" s="28" t="str">
        <f>IFERROR(__xludf.DUMMYFUNCTION("""COMPUTED_VALUE"""),"2+075")</f>
        <v>2+075</v>
      </c>
      <c r="AA4" s="28" t="str">
        <f>IFERROR(__xludf.DUMMYFUNCTION("""COMPUTED_VALUE"""),"RT")</f>
        <v>RT</v>
      </c>
      <c r="AB4" s="28"/>
      <c r="AC4" s="28">
        <f>IFERROR(__xludf.DUMMYFUNCTION("""COMPUTED_VALUE"""),0.5)</f>
        <v>0.5</v>
      </c>
      <c r="AD4" s="28" t="str">
        <f>IFERROR(__xludf.DUMMYFUNCTION("""COMPUTED_VALUE"""),"m.")</f>
        <v>m.</v>
      </c>
      <c r="AE4" s="28" t="str">
        <f>IFERROR(__xludf.DUMMYFUNCTION("""COMPUTED_VALUE"""),"2+000 - 2+100")</f>
        <v>2+000 - 2+100</v>
      </c>
      <c r="AF4" s="28" t="str">
        <f>IFERROR(__xludf.DUMMYFUNCTION("""COMPUTED_VALUE"""),"multiple volume")</f>
        <v>multiple volume</v>
      </c>
      <c r="AG4" s="28">
        <v>-2.5</v>
      </c>
      <c r="AI4" s="28" t="str">
        <f>IFERROR(__xludf.DUMMYFUNCTION("""COMPUTED_VALUE"""),"13.8")</f>
        <v>13.8</v>
      </c>
      <c r="AJ4" s="116">
        <f>IFERROR(__xludf.DUMMYFUNCTION("""COMPUTED_VALUE"""),243753.0)</f>
        <v>243753</v>
      </c>
      <c r="AK4" s="28" t="str">
        <f>IFERROR(__xludf.DUMMYFUNCTION("""COMPUTED_VALUE"""),"3+075")</f>
        <v>3+075</v>
      </c>
      <c r="AL4" s="28" t="str">
        <f>IFERROR(__xludf.DUMMYFUNCTION("""COMPUTED_VALUE"""),"RT")</f>
        <v>RT</v>
      </c>
      <c r="AM4" s="28" t="str">
        <f>IFERROR(__xludf.DUMMYFUNCTION("""COMPUTED_VALUE"""),"L1")</f>
        <v>L1</v>
      </c>
      <c r="AN4" s="28">
        <f>IFERROR(__xludf.DUMMYFUNCTION("""COMPUTED_VALUE"""),1.0)</f>
        <v>1</v>
      </c>
      <c r="AO4" s="28" t="str">
        <f>IFERROR(__xludf.DUMMYFUNCTION("""COMPUTED_VALUE"""),"จุด")</f>
        <v>จุด</v>
      </c>
      <c r="AP4" s="28" t="str">
        <f>IFERROR(__xludf.DUMMYFUNCTION("""COMPUTED_VALUE"""),"3+000 - 3+100")</f>
        <v>3+000 - 3+100</v>
      </c>
      <c r="AQ4" s="28" t="str">
        <f>IFERROR(__xludf.DUMMYFUNCTION("""COMPUTED_VALUE"""),"point")</f>
        <v>point</v>
      </c>
      <c r="AR4" s="28">
        <v>-20.0</v>
      </c>
      <c r="AS4" s="28" t="s">
        <v>228</v>
      </c>
      <c r="AT4" s="28">
        <f>IFERROR(__xludf.DUMMYFUNCTION("(AVERAGE(VALUE(REGEXEXTRACT(AS4, ""\d+"")), VALUE(REGEXEXTRACT(AS4, ""-\s*(\d+)\+""))))"),3.5)</f>
        <v>3.5</v>
      </c>
      <c r="AW4" s="28" t="str">
        <f>IFERROR(__xludf.DUMMYFUNCTION("""COMPUTED_VALUE"""),"17.2")</f>
        <v>17.2</v>
      </c>
      <c r="AX4" s="116">
        <f>IFERROR(__xludf.DUMMYFUNCTION("""COMPUTED_VALUE"""),243753.0)</f>
        <v>243753</v>
      </c>
      <c r="AY4" s="28" t="str">
        <f>IFERROR(__xludf.DUMMYFUNCTION("""COMPUTED_VALUE"""),"3+000")</f>
        <v>3+000</v>
      </c>
      <c r="AZ4" s="28" t="str">
        <f>IFERROR(__xludf.DUMMYFUNCTION("""COMPUTED_VALUE"""),"RT")</f>
        <v>RT</v>
      </c>
      <c r="BA4" s="28"/>
      <c r="BB4" s="28">
        <f>IFERROR(__xludf.DUMMYFUNCTION("""COMPUTED_VALUE"""),1.0)</f>
        <v>1</v>
      </c>
      <c r="BC4" s="28" t="str">
        <f>IFERROR(__xludf.DUMMYFUNCTION("""COMPUTED_VALUE"""),"จุด")</f>
        <v>จุด</v>
      </c>
      <c r="BD4" s="28" t="str">
        <f>IFERROR(__xludf.DUMMYFUNCTION("""COMPUTED_VALUE"""),"3+000 - 3+100")</f>
        <v>3+000 - 3+100</v>
      </c>
      <c r="BE4" s="28" t="str">
        <f>IFERROR(__xludf.DUMMYFUNCTION("""COMPUTED_VALUE"""),"per km")</f>
        <v>per km</v>
      </c>
      <c r="BF4" s="28" t="s">
        <v>228</v>
      </c>
      <c r="BG4" s="28" t="str">
        <f t="shared" si="1"/>
        <v>Not Found</v>
      </c>
      <c r="BH4" s="28">
        <v>-10.0</v>
      </c>
      <c r="BI4" s="28">
        <f>IFERROR(__xludf.DUMMYFUNCTION("(AVERAGE(VALUE(REGEXEXTRACT(BF4, ""\d+"")), VALUE(REGEXEXTRACT(BF4, ""-\s*(\d+)\+""))))"),3.5)</f>
        <v>3.5</v>
      </c>
    </row>
    <row r="5">
      <c r="A5" s="28" t="str">
        <f>IFERROR(__xludf.DUMMYFUNCTION("""COMPUTED_VALUE"""),"11.1")</f>
        <v>11.1</v>
      </c>
      <c r="B5" s="116">
        <f>IFERROR(__xludf.DUMMYFUNCTION("""COMPUTED_VALUE"""),243753.0)</f>
        <v>243753</v>
      </c>
      <c r="C5" s="28" t="str">
        <f>IFERROR(__xludf.DUMMYFUNCTION("""COMPUTED_VALUE"""),"1+150")</f>
        <v>1+150</v>
      </c>
      <c r="D5" s="28" t="str">
        <f>IFERROR(__xludf.DUMMYFUNCTION("""COMPUTED_VALUE"""),"LT")</f>
        <v>LT</v>
      </c>
      <c r="E5" s="28" t="str">
        <f>IFERROR(__xludf.DUMMYFUNCTION("""COMPUTED_VALUE"""),"L2")</f>
        <v>L2</v>
      </c>
      <c r="F5" s="28">
        <f>IFERROR(__xludf.DUMMYFUNCTION("""COMPUTED_VALUE"""),12.0)</f>
        <v>12</v>
      </c>
      <c r="G5" s="28" t="str">
        <f>IFERROR(__xludf.DUMMYFUNCTION("""COMPUTED_VALUE"""),"cm")</f>
        <v>cm</v>
      </c>
      <c r="H5" s="28" t="str">
        <f>IFERROR(__xludf.DUMMYFUNCTION("""COMPUTED_VALUE"""),"1+100 - 1+200")</f>
        <v>1+100 - 1+200</v>
      </c>
      <c r="I5" s="28" t="s">
        <v>198</v>
      </c>
      <c r="J5" s="28" t="s">
        <v>227</v>
      </c>
      <c r="L5" s="28" t="str">
        <f>IFERROR(__xludf.DUMMYFUNCTION("""COMPUTED_VALUE"""),"11.1")</f>
        <v>11.1</v>
      </c>
      <c r="M5" s="116">
        <f>IFERROR(__xludf.DUMMYFUNCTION("""COMPUTED_VALUE"""),243753.0)</f>
        <v>243753</v>
      </c>
      <c r="N5" s="28" t="str">
        <f>IFERROR(__xludf.DUMMYFUNCTION("""COMPUTED_VALUE"""),"1+150")</f>
        <v>1+150</v>
      </c>
      <c r="O5" s="28" t="str">
        <f>IFERROR(__xludf.DUMMYFUNCTION("""COMPUTED_VALUE"""),"LT")</f>
        <v>LT</v>
      </c>
      <c r="P5" s="28" t="str">
        <f>IFERROR(__xludf.DUMMYFUNCTION("""COMPUTED_VALUE"""),"L2")</f>
        <v>L2</v>
      </c>
      <c r="Q5" s="28">
        <f>IFERROR(__xludf.DUMMYFUNCTION("""COMPUTED_VALUE"""),12.0)</f>
        <v>12</v>
      </c>
      <c r="R5" s="28" t="str">
        <f>IFERROR(__xludf.DUMMYFUNCTION("""COMPUTED_VALUE"""),"cm")</f>
        <v>cm</v>
      </c>
      <c r="S5" s="28" t="str">
        <f>IFERROR(__xludf.DUMMYFUNCTION("""COMPUTED_VALUE"""),"1+100 - 1+200")</f>
        <v>1+100 - 1+200</v>
      </c>
      <c r="T5" s="28" t="str">
        <f>IFERROR(__xludf.DUMMYFUNCTION("""COMPUTED_VALUE"""),"per 100m")</f>
        <v>per 100m</v>
      </c>
      <c r="X5" s="28" t="str">
        <f>IFERROR(__xludf.DUMMYFUNCTION("""COMPUTED_VALUE"""),"13.1")</f>
        <v>13.1</v>
      </c>
      <c r="Y5" s="116">
        <f>IFERROR(__xludf.DUMMYFUNCTION("""COMPUTED_VALUE"""),243753.0)</f>
        <v>243753</v>
      </c>
      <c r="Z5" s="28" t="str">
        <f>IFERROR(__xludf.DUMMYFUNCTION("""COMPUTED_VALUE"""),"3+150")</f>
        <v>3+150</v>
      </c>
      <c r="AA5" s="28" t="str">
        <f>IFERROR(__xludf.DUMMYFUNCTION("""COMPUTED_VALUE"""),"LT")</f>
        <v>LT</v>
      </c>
      <c r="AB5" s="28"/>
      <c r="AC5" s="28">
        <f>IFERROR(__xludf.DUMMYFUNCTION("""COMPUTED_VALUE"""),0.8)</f>
        <v>0.8</v>
      </c>
      <c r="AD5" s="28" t="str">
        <f>IFERROR(__xludf.DUMMYFUNCTION("""COMPUTED_VALUE"""),"m.")</f>
        <v>m.</v>
      </c>
      <c r="AE5" s="28" t="str">
        <f>IFERROR(__xludf.DUMMYFUNCTION("""COMPUTED_VALUE"""),"3+100 - 3+200")</f>
        <v>3+100 - 3+200</v>
      </c>
      <c r="AF5" s="28" t="str">
        <f>IFERROR(__xludf.DUMMYFUNCTION("""COMPUTED_VALUE"""),"multiple volume")</f>
        <v>multiple volume</v>
      </c>
      <c r="AG5" s="28">
        <v>-4.0</v>
      </c>
      <c r="AI5" s="28" t="str">
        <f>IFERROR(__xludf.DUMMYFUNCTION("""COMPUTED_VALUE"""),"13.8")</f>
        <v>13.8</v>
      </c>
      <c r="AJ5" s="116">
        <f>IFERROR(__xludf.DUMMYFUNCTION("""COMPUTED_VALUE"""),243753.0)</f>
        <v>243753</v>
      </c>
      <c r="AK5" s="28" t="str">
        <f>IFERROR(__xludf.DUMMYFUNCTION("""COMPUTED_VALUE"""),"8+150")</f>
        <v>8+150</v>
      </c>
      <c r="AL5" s="28" t="str">
        <f>IFERROR(__xludf.DUMMYFUNCTION("""COMPUTED_VALUE"""),"LT")</f>
        <v>LT</v>
      </c>
      <c r="AM5" s="28" t="str">
        <f>IFERROR(__xludf.DUMMYFUNCTION("""COMPUTED_VALUE"""),"L3")</f>
        <v>L3</v>
      </c>
      <c r="AN5" s="28">
        <f>IFERROR(__xludf.DUMMYFUNCTION("""COMPUTED_VALUE"""),1.0)</f>
        <v>1</v>
      </c>
      <c r="AO5" s="28" t="str">
        <f>IFERROR(__xludf.DUMMYFUNCTION("""COMPUTED_VALUE"""),"จุด")</f>
        <v>จุด</v>
      </c>
      <c r="AP5" s="28" t="str">
        <f>IFERROR(__xludf.DUMMYFUNCTION("""COMPUTED_VALUE"""),"8+100 - 8+200")</f>
        <v>8+100 - 8+200</v>
      </c>
      <c r="AQ5" s="28" t="str">
        <f>IFERROR(__xludf.DUMMYFUNCTION("""COMPUTED_VALUE"""),"point")</f>
        <v>point</v>
      </c>
      <c r="AR5" s="28">
        <v>-20.0</v>
      </c>
      <c r="AS5" s="28" t="s">
        <v>229</v>
      </c>
      <c r="AT5" s="28">
        <f>IFERROR(__xludf.DUMMYFUNCTION("(AVERAGE(VALUE(REGEXEXTRACT(AS5, ""\d+"")), VALUE(REGEXEXTRACT(AS5, ""-\s*(\d+)\+""))))"),8.5)</f>
        <v>8.5</v>
      </c>
      <c r="AW5" s="28" t="str">
        <f>IFERROR(__xludf.DUMMYFUNCTION("""COMPUTED_VALUE"""),"17.2")</f>
        <v>17.2</v>
      </c>
      <c r="AX5" s="116">
        <f>IFERROR(__xludf.DUMMYFUNCTION("""COMPUTED_VALUE"""),243753.0)</f>
        <v>243753</v>
      </c>
      <c r="AY5" s="28" t="str">
        <f>IFERROR(__xludf.DUMMYFUNCTION("""COMPUTED_VALUE"""),"3+200")</f>
        <v>3+200</v>
      </c>
      <c r="AZ5" s="28" t="str">
        <f>IFERROR(__xludf.DUMMYFUNCTION("""COMPUTED_VALUE"""),"RT")</f>
        <v>RT</v>
      </c>
      <c r="BA5" s="28"/>
      <c r="BB5" s="28">
        <f>IFERROR(__xludf.DUMMYFUNCTION("""COMPUTED_VALUE"""),1.0)</f>
        <v>1</v>
      </c>
      <c r="BC5" s="28" t="str">
        <f>IFERROR(__xludf.DUMMYFUNCTION("""COMPUTED_VALUE"""),"จุด")</f>
        <v>จุด</v>
      </c>
      <c r="BD5" s="28" t="str">
        <f>IFERROR(__xludf.DUMMYFUNCTION("""COMPUTED_VALUE"""),"3+200 - 3+300")</f>
        <v>3+200 - 3+300</v>
      </c>
      <c r="BE5" s="28" t="str">
        <f>IFERROR(__xludf.DUMMYFUNCTION("""COMPUTED_VALUE"""),"per km")</f>
        <v>per km</v>
      </c>
      <c r="BF5" s="28" t="s">
        <v>228</v>
      </c>
      <c r="BG5" s="28" t="str">
        <f t="shared" si="1"/>
        <v>Found same</v>
      </c>
      <c r="BH5" s="28">
        <v>0.0</v>
      </c>
      <c r="BI5" s="28">
        <f>IFERROR(__xludf.DUMMYFUNCTION("(AVERAGE(VALUE(REGEXEXTRACT(BF5, ""\d+"")), VALUE(REGEXEXTRACT(BF5, ""-\s*(\d+)\+""))))"),3.5)</f>
        <v>3.5</v>
      </c>
    </row>
    <row r="6">
      <c r="A6" s="28" t="str">
        <f>IFERROR(__xludf.DUMMYFUNCTION("""COMPUTED_VALUE"""),"11.1")</f>
        <v>11.1</v>
      </c>
      <c r="B6" s="116">
        <f>IFERROR(__xludf.DUMMYFUNCTION("""COMPUTED_VALUE"""),243753.0)</f>
        <v>243753</v>
      </c>
      <c r="C6" s="28" t="str">
        <f>IFERROR(__xludf.DUMMYFUNCTION("""COMPUTED_VALUE"""),"1+250")</f>
        <v>1+250</v>
      </c>
      <c r="D6" s="28" t="str">
        <f>IFERROR(__xludf.DUMMYFUNCTION("""COMPUTED_VALUE"""),"LT")</f>
        <v>LT</v>
      </c>
      <c r="E6" s="28" t="str">
        <f>IFERROR(__xludf.DUMMYFUNCTION("""COMPUTED_VALUE"""),"L2")</f>
        <v>L2</v>
      </c>
      <c r="F6" s="28">
        <f>IFERROR(__xludf.DUMMYFUNCTION("""COMPUTED_VALUE"""),40.0)</f>
        <v>40</v>
      </c>
      <c r="G6" s="28" t="str">
        <f>IFERROR(__xludf.DUMMYFUNCTION("""COMPUTED_VALUE"""),"cm")</f>
        <v>cm</v>
      </c>
      <c r="H6" s="28" t="str">
        <f>IFERROR(__xludf.DUMMYFUNCTION("""COMPUTED_VALUE"""),"1+200 - 1+300")</f>
        <v>1+200 - 1+300</v>
      </c>
      <c r="I6" s="28" t="s">
        <v>198</v>
      </c>
      <c r="J6" s="28" t="s">
        <v>227</v>
      </c>
      <c r="L6" s="28" t="str">
        <f>IFERROR(__xludf.DUMMYFUNCTION("""COMPUTED_VALUE"""),"11.1")</f>
        <v>11.1</v>
      </c>
      <c r="M6" s="116">
        <f>IFERROR(__xludf.DUMMYFUNCTION("""COMPUTED_VALUE"""),243753.0)</f>
        <v>243753</v>
      </c>
      <c r="N6" s="28" t="str">
        <f>IFERROR(__xludf.DUMMYFUNCTION("""COMPUTED_VALUE"""),"1+250")</f>
        <v>1+250</v>
      </c>
      <c r="O6" s="28" t="str">
        <f>IFERROR(__xludf.DUMMYFUNCTION("""COMPUTED_VALUE"""),"LT")</f>
        <v>LT</v>
      </c>
      <c r="P6" s="28" t="str">
        <f>IFERROR(__xludf.DUMMYFUNCTION("""COMPUTED_VALUE"""),"L2")</f>
        <v>L2</v>
      </c>
      <c r="Q6" s="28">
        <f>IFERROR(__xludf.DUMMYFUNCTION("""COMPUTED_VALUE"""),40.0)</f>
        <v>40</v>
      </c>
      <c r="R6" s="28" t="str">
        <f>IFERROR(__xludf.DUMMYFUNCTION("""COMPUTED_VALUE"""),"cm")</f>
        <v>cm</v>
      </c>
      <c r="S6" s="28" t="str">
        <f>IFERROR(__xludf.DUMMYFUNCTION("""COMPUTED_VALUE"""),"1+200 - 1+300")</f>
        <v>1+200 - 1+300</v>
      </c>
      <c r="T6" s="28" t="str">
        <f>IFERROR(__xludf.DUMMYFUNCTION("""COMPUTED_VALUE"""),"per 100m")</f>
        <v>per 100m</v>
      </c>
      <c r="X6" s="28" t="str">
        <f>IFERROR(__xludf.DUMMYFUNCTION("""COMPUTED_VALUE"""),"13.1")</f>
        <v>13.1</v>
      </c>
      <c r="Y6" s="116">
        <f>IFERROR(__xludf.DUMMYFUNCTION("""COMPUTED_VALUE"""),243753.0)</f>
        <v>243753</v>
      </c>
      <c r="Z6" s="28" t="str">
        <f>IFERROR(__xludf.DUMMYFUNCTION("""COMPUTED_VALUE"""),"4+250")</f>
        <v>4+250</v>
      </c>
      <c r="AA6" s="28" t="str">
        <f>IFERROR(__xludf.DUMMYFUNCTION("""COMPUTED_VALUE"""),"LT")</f>
        <v>LT</v>
      </c>
      <c r="AB6" s="28"/>
      <c r="AC6" s="28">
        <f>IFERROR(__xludf.DUMMYFUNCTION("""COMPUTED_VALUE"""),1.0)</f>
        <v>1</v>
      </c>
      <c r="AD6" s="28" t="str">
        <f>IFERROR(__xludf.DUMMYFUNCTION("""COMPUTED_VALUE"""),"m.")</f>
        <v>m.</v>
      </c>
      <c r="AE6" s="28" t="str">
        <f>IFERROR(__xludf.DUMMYFUNCTION("""COMPUTED_VALUE"""),"4+200 - 4+300")</f>
        <v>4+200 - 4+300</v>
      </c>
      <c r="AF6" s="28" t="str">
        <f>IFERROR(__xludf.DUMMYFUNCTION("""COMPUTED_VALUE"""),"multiple volume")</f>
        <v>multiple volume</v>
      </c>
      <c r="AG6" s="28">
        <v>-5.0</v>
      </c>
      <c r="AI6" s="28" t="str">
        <f>IFERROR(__xludf.DUMMYFUNCTION("""COMPUTED_VALUE"""),"13.8")</f>
        <v>13.8</v>
      </c>
      <c r="AJ6" s="116">
        <f>IFERROR(__xludf.DUMMYFUNCTION("""COMPUTED_VALUE"""),243753.0)</f>
        <v>243753</v>
      </c>
      <c r="AK6" s="28" t="str">
        <f>IFERROR(__xludf.DUMMYFUNCTION("""COMPUTED_VALUE"""),"15+250")</f>
        <v>15+250</v>
      </c>
      <c r="AL6" s="28" t="str">
        <f>IFERROR(__xludf.DUMMYFUNCTION("""COMPUTED_VALUE"""),"LT")</f>
        <v>LT</v>
      </c>
      <c r="AM6" s="28" t="str">
        <f>IFERROR(__xludf.DUMMYFUNCTION("""COMPUTED_VALUE"""),"L2")</f>
        <v>L2</v>
      </c>
      <c r="AN6" s="28">
        <f>IFERROR(__xludf.DUMMYFUNCTION("""COMPUTED_VALUE"""),1.0)</f>
        <v>1</v>
      </c>
      <c r="AO6" s="28" t="str">
        <f>IFERROR(__xludf.DUMMYFUNCTION("""COMPUTED_VALUE"""),"จุด")</f>
        <v>จุด</v>
      </c>
      <c r="AP6" s="28" t="str">
        <f>IFERROR(__xludf.DUMMYFUNCTION("""COMPUTED_VALUE"""),"15+200 - 15+300")</f>
        <v>15+200 - 15+300</v>
      </c>
      <c r="AQ6" s="28" t="str">
        <f>IFERROR(__xludf.DUMMYFUNCTION("""COMPUTED_VALUE"""),"point")</f>
        <v>point</v>
      </c>
      <c r="AR6" s="28">
        <v>-20.0</v>
      </c>
      <c r="AS6" s="28" t="s">
        <v>230</v>
      </c>
      <c r="AT6" s="28">
        <f>IFERROR(__xludf.DUMMYFUNCTION("(AVERAGE(VALUE(REGEXEXTRACT(AS6, ""\d+"")), VALUE(REGEXEXTRACT(AS6, ""-\s*(\d+)\+""))))"),15.5)</f>
        <v>15.5</v>
      </c>
      <c r="AW6" s="28" t="str">
        <f>IFERROR(__xludf.DUMMYFUNCTION("""COMPUTED_VALUE"""),"17.2")</f>
        <v>17.2</v>
      </c>
      <c r="AX6" s="116">
        <f>IFERROR(__xludf.DUMMYFUNCTION("""COMPUTED_VALUE"""),243753.0)</f>
        <v>243753</v>
      </c>
      <c r="AY6" s="28" t="str">
        <f>IFERROR(__xludf.DUMMYFUNCTION("""COMPUTED_VALUE"""),"5+550")</f>
        <v>5+550</v>
      </c>
      <c r="AZ6" s="28" t="str">
        <f>IFERROR(__xludf.DUMMYFUNCTION("""COMPUTED_VALUE"""),"LT")</f>
        <v>LT</v>
      </c>
      <c r="BA6" s="28"/>
      <c r="BB6" s="28">
        <f>IFERROR(__xludf.DUMMYFUNCTION("""COMPUTED_VALUE"""),1.0)</f>
        <v>1</v>
      </c>
      <c r="BC6" s="28" t="str">
        <f>IFERROR(__xludf.DUMMYFUNCTION("""COMPUTED_VALUE"""),"จุด")</f>
        <v>จุด</v>
      </c>
      <c r="BD6" s="28" t="str">
        <f>IFERROR(__xludf.DUMMYFUNCTION("""COMPUTED_VALUE"""),"5+500 - 5+600")</f>
        <v>5+500 - 5+600</v>
      </c>
      <c r="BE6" s="28" t="str">
        <f>IFERROR(__xludf.DUMMYFUNCTION("""COMPUTED_VALUE"""),"per km")</f>
        <v>per km</v>
      </c>
      <c r="BF6" s="28" t="s">
        <v>231</v>
      </c>
      <c r="BG6" s="28" t="str">
        <f t="shared" si="1"/>
        <v>Not Found</v>
      </c>
      <c r="BH6" s="28">
        <v>-10.0</v>
      </c>
      <c r="BI6" s="28">
        <f>IFERROR(__xludf.DUMMYFUNCTION("(AVERAGE(VALUE(REGEXEXTRACT(BF6, ""\d+"")), VALUE(REGEXEXTRACT(BF6, ""-\s*(\d+)\+""))))"),5.5)</f>
        <v>5.5</v>
      </c>
    </row>
    <row r="7">
      <c r="A7" s="28" t="str">
        <f>IFERROR(__xludf.DUMMYFUNCTION("""COMPUTED_VALUE"""),"11.1")</f>
        <v>11.1</v>
      </c>
      <c r="B7" s="116">
        <f>IFERROR(__xludf.DUMMYFUNCTION("""COMPUTED_VALUE"""),243753.0)</f>
        <v>243753</v>
      </c>
      <c r="C7" s="28" t="str">
        <f>IFERROR(__xludf.DUMMYFUNCTION("""COMPUTED_VALUE"""),"1+550")</f>
        <v>1+550</v>
      </c>
      <c r="D7" s="28" t="str">
        <f>IFERROR(__xludf.DUMMYFUNCTION("""COMPUTED_VALUE"""),"LT")</f>
        <v>LT</v>
      </c>
      <c r="E7" s="28" t="str">
        <f>IFERROR(__xludf.DUMMYFUNCTION("""COMPUTED_VALUE"""),"L1")</f>
        <v>L1</v>
      </c>
      <c r="F7" s="28">
        <f>IFERROR(__xludf.DUMMYFUNCTION("""COMPUTED_VALUE"""),70.0)</f>
        <v>70</v>
      </c>
      <c r="G7" s="28" t="str">
        <f>IFERROR(__xludf.DUMMYFUNCTION("""COMPUTED_VALUE"""),"cm")</f>
        <v>cm</v>
      </c>
      <c r="H7" s="28" t="str">
        <f>IFERROR(__xludf.DUMMYFUNCTION("""COMPUTED_VALUE"""),"1+500 - 1+600")</f>
        <v>1+500 - 1+600</v>
      </c>
      <c r="I7" s="28" t="s">
        <v>198</v>
      </c>
      <c r="J7" s="28" t="s">
        <v>227</v>
      </c>
      <c r="L7" s="28" t="str">
        <f>IFERROR(__xludf.DUMMYFUNCTION("""COMPUTED_VALUE"""),"11.1")</f>
        <v>11.1</v>
      </c>
      <c r="M7" s="116">
        <f>IFERROR(__xludf.DUMMYFUNCTION("""COMPUTED_VALUE"""),243753.0)</f>
        <v>243753</v>
      </c>
      <c r="N7" s="28" t="str">
        <f>IFERROR(__xludf.DUMMYFUNCTION("""COMPUTED_VALUE"""),"1+550")</f>
        <v>1+550</v>
      </c>
      <c r="O7" s="28" t="str">
        <f>IFERROR(__xludf.DUMMYFUNCTION("""COMPUTED_VALUE"""),"LT")</f>
        <v>LT</v>
      </c>
      <c r="P7" s="28" t="str">
        <f>IFERROR(__xludf.DUMMYFUNCTION("""COMPUTED_VALUE"""),"L1")</f>
        <v>L1</v>
      </c>
      <c r="Q7" s="28">
        <f>IFERROR(__xludf.DUMMYFUNCTION("""COMPUTED_VALUE"""),70.0)</f>
        <v>70</v>
      </c>
      <c r="R7" s="28" t="str">
        <f>IFERROR(__xludf.DUMMYFUNCTION("""COMPUTED_VALUE"""),"cm")</f>
        <v>cm</v>
      </c>
      <c r="S7" s="28" t="str">
        <f>IFERROR(__xludf.DUMMYFUNCTION("""COMPUTED_VALUE"""),"1+500 - 1+600")</f>
        <v>1+500 - 1+600</v>
      </c>
      <c r="T7" s="28" t="str">
        <f>IFERROR(__xludf.DUMMYFUNCTION("""COMPUTED_VALUE"""),"per 100m")</f>
        <v>per 100m</v>
      </c>
      <c r="X7" s="28" t="str">
        <f>IFERROR(__xludf.DUMMYFUNCTION("""COMPUTED_VALUE"""),"13.2")</f>
        <v>13.2</v>
      </c>
      <c r="Y7" s="116">
        <f>IFERROR(__xludf.DUMMYFUNCTION("""COMPUTED_VALUE"""),243753.0)</f>
        <v>243753</v>
      </c>
      <c r="Z7" s="28" t="str">
        <f>IFERROR(__xludf.DUMMYFUNCTION("""COMPUTED_VALUE"""),"1+050")</f>
        <v>1+050</v>
      </c>
      <c r="AA7" s="28" t="str">
        <f>IFERROR(__xludf.DUMMYFUNCTION("""COMPUTED_VALUE"""),"RT")</f>
        <v>RT</v>
      </c>
      <c r="AB7" s="28" t="str">
        <f>IFERROR(__xludf.DUMMYFUNCTION("""COMPUTED_VALUE"""),"L2")</f>
        <v>L2</v>
      </c>
      <c r="AC7" s="28">
        <f>IFERROR(__xludf.DUMMYFUNCTION("""COMPUTED_VALUE"""),2.0)</f>
        <v>2</v>
      </c>
      <c r="AD7" s="28" t="str">
        <f>IFERROR(__xludf.DUMMYFUNCTION("""COMPUTED_VALUE"""),"m.")</f>
        <v>m.</v>
      </c>
      <c r="AE7" s="28" t="str">
        <f>IFERROR(__xludf.DUMMYFUNCTION("""COMPUTED_VALUE"""),"1+000 - 1+100")</f>
        <v>1+000 - 1+100</v>
      </c>
      <c r="AF7" s="28" t="str">
        <f>IFERROR(__xludf.DUMMYFUNCTION("""COMPUTED_VALUE"""),"multiple volume")</f>
        <v>multiple volume</v>
      </c>
      <c r="AG7" s="28">
        <v>-10.0</v>
      </c>
      <c r="AI7" s="28" t="str">
        <f>IFERROR(__xludf.DUMMYFUNCTION("""COMPUTED_VALUE"""),"13.9")</f>
        <v>13.9</v>
      </c>
      <c r="AJ7" s="116">
        <f>IFERROR(__xludf.DUMMYFUNCTION("""COMPUTED_VALUE"""),243753.0)</f>
        <v>243753</v>
      </c>
      <c r="AK7" s="28" t="str">
        <f>IFERROR(__xludf.DUMMYFUNCTION("""COMPUTED_VALUE"""),"1+050")</f>
        <v>1+050</v>
      </c>
      <c r="AL7" s="28" t="str">
        <f>IFERROR(__xludf.DUMMYFUNCTION("""COMPUTED_VALUE"""),"RT")</f>
        <v>RT</v>
      </c>
      <c r="AM7" s="28" t="str">
        <f>IFERROR(__xludf.DUMMYFUNCTION("""COMPUTED_VALUE"""),"L2")</f>
        <v>L2</v>
      </c>
      <c r="AN7" s="28">
        <f>IFERROR(__xludf.DUMMYFUNCTION("""COMPUTED_VALUE"""),1.0)</f>
        <v>1</v>
      </c>
      <c r="AO7" s="28" t="str">
        <f>IFERROR(__xludf.DUMMYFUNCTION("""COMPUTED_VALUE"""),"จุด")</f>
        <v>จุด</v>
      </c>
      <c r="AP7" s="28" t="str">
        <f>IFERROR(__xludf.DUMMYFUNCTION("""COMPUTED_VALUE"""),"1+000 - 1+100")</f>
        <v>1+000 - 1+100</v>
      </c>
      <c r="AQ7" s="28" t="str">
        <f>IFERROR(__xludf.DUMMYFUNCTION("""COMPUTED_VALUE"""),"point")</f>
        <v>point</v>
      </c>
      <c r="AR7" s="28">
        <v>-25.0</v>
      </c>
      <c r="AS7" s="28" t="s">
        <v>227</v>
      </c>
      <c r="AT7" s="28">
        <f>IFERROR(__xludf.DUMMYFUNCTION("(AVERAGE(VALUE(REGEXEXTRACT(AS7, ""\d+"")), VALUE(REGEXEXTRACT(AS7, ""-\s*(\d+)\+""))))"),1.5)</f>
        <v>1.5</v>
      </c>
      <c r="AW7" s="28" t="str">
        <f>IFERROR(__xludf.DUMMYFUNCTION("""COMPUTED_VALUE"""),"17.2")</f>
        <v>17.2</v>
      </c>
      <c r="AX7" s="116">
        <f>IFERROR(__xludf.DUMMYFUNCTION("""COMPUTED_VALUE"""),243753.0)</f>
        <v>243753</v>
      </c>
      <c r="AY7" s="28" t="str">
        <f>IFERROR(__xludf.DUMMYFUNCTION("""COMPUTED_VALUE"""),"5+800")</f>
        <v>5+800</v>
      </c>
      <c r="AZ7" s="28" t="str">
        <f>IFERROR(__xludf.DUMMYFUNCTION("""COMPUTED_VALUE"""),"RT")</f>
        <v>RT</v>
      </c>
      <c r="BA7" s="28"/>
      <c r="BB7" s="28">
        <f>IFERROR(__xludf.DUMMYFUNCTION("""COMPUTED_VALUE"""),1.0)</f>
        <v>1</v>
      </c>
      <c r="BC7" s="28" t="str">
        <f>IFERROR(__xludf.DUMMYFUNCTION("""COMPUTED_VALUE"""),"จุด")</f>
        <v>จุด</v>
      </c>
      <c r="BD7" s="28" t="str">
        <f>IFERROR(__xludf.DUMMYFUNCTION("""COMPUTED_VALUE"""),"5+800 - 5+900")</f>
        <v>5+800 - 5+900</v>
      </c>
      <c r="BE7" s="28" t="str">
        <f>IFERROR(__xludf.DUMMYFUNCTION("""COMPUTED_VALUE"""),"per km")</f>
        <v>per km</v>
      </c>
      <c r="BF7" s="28" t="s">
        <v>231</v>
      </c>
      <c r="BG7" s="28" t="str">
        <f t="shared" si="1"/>
        <v>Found same</v>
      </c>
      <c r="BH7" s="28">
        <v>0.0</v>
      </c>
      <c r="BI7" s="28">
        <f>IFERROR(__xludf.DUMMYFUNCTION("(AVERAGE(VALUE(REGEXEXTRACT(BF7, ""\d+"")), VALUE(REGEXEXTRACT(BF7, ""-\s*(\d+)\+""))))"),5.5)</f>
        <v>5.5</v>
      </c>
    </row>
    <row r="8">
      <c r="A8" s="28" t="str">
        <f>IFERROR(__xludf.DUMMYFUNCTION("""COMPUTED_VALUE"""),"11.1")</f>
        <v>11.1</v>
      </c>
      <c r="B8" s="116">
        <f>IFERROR(__xludf.DUMMYFUNCTION("""COMPUTED_VALUE"""),243753.0)</f>
        <v>243753</v>
      </c>
      <c r="C8" s="28" t="str">
        <f>IFERROR(__xludf.DUMMYFUNCTION("""COMPUTED_VALUE"""),"1+600")</f>
        <v>1+600</v>
      </c>
      <c r="D8" s="28" t="str">
        <f>IFERROR(__xludf.DUMMYFUNCTION("""COMPUTED_VALUE"""),"LT")</f>
        <v>LT</v>
      </c>
      <c r="E8" s="28" t="str">
        <f>IFERROR(__xludf.DUMMYFUNCTION("""COMPUTED_VALUE"""),"L3")</f>
        <v>L3</v>
      </c>
      <c r="F8" s="28">
        <f>IFERROR(__xludf.DUMMYFUNCTION("""COMPUTED_VALUE"""),10.0)</f>
        <v>10</v>
      </c>
      <c r="G8" s="28" t="str">
        <f>IFERROR(__xludf.DUMMYFUNCTION("""COMPUTED_VALUE"""),"cm")</f>
        <v>cm</v>
      </c>
      <c r="H8" s="28" t="str">
        <f>IFERROR(__xludf.DUMMYFUNCTION("""COMPUTED_VALUE"""),"1+600 - 1+700")</f>
        <v>1+600 - 1+700</v>
      </c>
      <c r="I8" s="28" t="s">
        <v>198</v>
      </c>
      <c r="J8" s="28" t="s">
        <v>227</v>
      </c>
      <c r="L8" s="28" t="str">
        <f>IFERROR(__xludf.DUMMYFUNCTION("""COMPUTED_VALUE"""),"11.1")</f>
        <v>11.1</v>
      </c>
      <c r="M8" s="116">
        <f>IFERROR(__xludf.DUMMYFUNCTION("""COMPUTED_VALUE"""),243753.0)</f>
        <v>243753</v>
      </c>
      <c r="N8" s="28" t="str">
        <f>IFERROR(__xludf.DUMMYFUNCTION("""COMPUTED_VALUE"""),"1+600")</f>
        <v>1+600</v>
      </c>
      <c r="O8" s="28" t="str">
        <f>IFERROR(__xludf.DUMMYFUNCTION("""COMPUTED_VALUE"""),"LT")</f>
        <v>LT</v>
      </c>
      <c r="P8" s="28" t="str">
        <f>IFERROR(__xludf.DUMMYFUNCTION("""COMPUTED_VALUE"""),"L3")</f>
        <v>L3</v>
      </c>
      <c r="Q8" s="28">
        <f>IFERROR(__xludf.DUMMYFUNCTION("""COMPUTED_VALUE"""),10.0)</f>
        <v>10</v>
      </c>
      <c r="R8" s="28" t="str">
        <f>IFERROR(__xludf.DUMMYFUNCTION("""COMPUTED_VALUE"""),"cm")</f>
        <v>cm</v>
      </c>
      <c r="S8" s="28" t="str">
        <f>IFERROR(__xludf.DUMMYFUNCTION("""COMPUTED_VALUE"""),"1+600 - 1+700")</f>
        <v>1+600 - 1+700</v>
      </c>
      <c r="T8" s="28" t="str">
        <f>IFERROR(__xludf.DUMMYFUNCTION("""COMPUTED_VALUE"""),"per 100m")</f>
        <v>per 100m</v>
      </c>
      <c r="X8" s="28" t="str">
        <f>IFERROR(__xludf.DUMMYFUNCTION("""COMPUTED_VALUE"""),"13.2")</f>
        <v>13.2</v>
      </c>
      <c r="Y8" s="116">
        <f>IFERROR(__xludf.DUMMYFUNCTION("""COMPUTED_VALUE"""),243753.0)</f>
        <v>243753</v>
      </c>
      <c r="Z8" s="28" t="str">
        <f>IFERROR(__xludf.DUMMYFUNCTION("""COMPUTED_VALUE"""),"1+075")</f>
        <v>1+075</v>
      </c>
      <c r="AA8" s="28" t="str">
        <f>IFERROR(__xludf.DUMMYFUNCTION("""COMPUTED_VALUE"""),"RT")</f>
        <v>RT</v>
      </c>
      <c r="AB8" s="28" t="str">
        <f>IFERROR(__xludf.DUMMYFUNCTION("""COMPUTED_VALUE"""),"L1")</f>
        <v>L1</v>
      </c>
      <c r="AC8" s="28">
        <f>IFERROR(__xludf.DUMMYFUNCTION("""COMPUTED_VALUE"""),0.5)</f>
        <v>0.5</v>
      </c>
      <c r="AD8" s="28" t="str">
        <f>IFERROR(__xludf.DUMMYFUNCTION("""COMPUTED_VALUE"""),"m.")</f>
        <v>m.</v>
      </c>
      <c r="AE8" s="28" t="str">
        <f>IFERROR(__xludf.DUMMYFUNCTION("""COMPUTED_VALUE"""),"1+000 - 1+100")</f>
        <v>1+000 - 1+100</v>
      </c>
      <c r="AF8" s="28" t="str">
        <f>IFERROR(__xludf.DUMMYFUNCTION("""COMPUTED_VALUE"""),"multiple volume")</f>
        <v>multiple volume</v>
      </c>
      <c r="AG8" s="28">
        <v>-2.5</v>
      </c>
      <c r="AI8" s="28" t="str">
        <f>IFERROR(__xludf.DUMMYFUNCTION("""COMPUTED_VALUE"""),"13.9")</f>
        <v>13.9</v>
      </c>
      <c r="AJ8" s="116">
        <f>IFERROR(__xludf.DUMMYFUNCTION("""COMPUTED_VALUE"""),243753.0)</f>
        <v>243753</v>
      </c>
      <c r="AK8" s="28" t="str">
        <f>IFERROR(__xludf.DUMMYFUNCTION("""COMPUTED_VALUE"""),"3+075")</f>
        <v>3+075</v>
      </c>
      <c r="AL8" s="28" t="str">
        <f>IFERROR(__xludf.DUMMYFUNCTION("""COMPUTED_VALUE"""),"RT")</f>
        <v>RT</v>
      </c>
      <c r="AM8" s="28" t="str">
        <f>IFERROR(__xludf.DUMMYFUNCTION("""COMPUTED_VALUE"""),"L1")</f>
        <v>L1</v>
      </c>
      <c r="AN8" s="28">
        <f>IFERROR(__xludf.DUMMYFUNCTION("""COMPUTED_VALUE"""),1.0)</f>
        <v>1</v>
      </c>
      <c r="AO8" s="28" t="str">
        <f>IFERROR(__xludf.DUMMYFUNCTION("""COMPUTED_VALUE"""),"จุด")</f>
        <v>จุด</v>
      </c>
      <c r="AP8" s="28" t="str">
        <f>IFERROR(__xludf.DUMMYFUNCTION("""COMPUTED_VALUE"""),"3+000 - 3+100")</f>
        <v>3+000 - 3+100</v>
      </c>
      <c r="AQ8" s="28" t="str">
        <f>IFERROR(__xludf.DUMMYFUNCTION("""COMPUTED_VALUE"""),"point")</f>
        <v>point</v>
      </c>
      <c r="AR8" s="28">
        <v>-25.0</v>
      </c>
      <c r="AS8" s="28" t="s">
        <v>228</v>
      </c>
      <c r="AT8" s="28">
        <f>IFERROR(__xludf.DUMMYFUNCTION("(AVERAGE(VALUE(REGEXEXTRACT(AS8, ""\d+"")), VALUE(REGEXEXTRACT(AS8, ""-\s*(\d+)\+""))))"),3.5)</f>
        <v>3.5</v>
      </c>
      <c r="AW8" s="28" t="str">
        <f>IFERROR(__xludf.DUMMYFUNCTION("""COMPUTED_VALUE"""),"17.2")</f>
        <v>17.2</v>
      </c>
      <c r="AX8" s="116">
        <f>IFERROR(__xludf.DUMMYFUNCTION("""COMPUTED_VALUE"""),243753.0)</f>
        <v>243753</v>
      </c>
      <c r="AY8" s="28" t="str">
        <f>IFERROR(__xludf.DUMMYFUNCTION("""COMPUTED_VALUE"""),"1+450")</f>
        <v>1+450</v>
      </c>
      <c r="AZ8" s="28" t="str">
        <f>IFERROR(__xludf.DUMMYFUNCTION("""COMPUTED_VALUE"""),"RT")</f>
        <v>RT</v>
      </c>
      <c r="BA8" s="28"/>
      <c r="BB8" s="28">
        <f>IFERROR(__xludf.DUMMYFUNCTION("""COMPUTED_VALUE"""),1.0)</f>
        <v>1</v>
      </c>
      <c r="BC8" s="28" t="str">
        <f>IFERROR(__xludf.DUMMYFUNCTION("""COMPUTED_VALUE"""),"จุด")</f>
        <v>จุด</v>
      </c>
      <c r="BD8" s="28" t="str">
        <f>IFERROR(__xludf.DUMMYFUNCTION("""COMPUTED_VALUE"""),"1+400 - 1+500")</f>
        <v>1+400 - 1+500</v>
      </c>
      <c r="BE8" s="28" t="str">
        <f>IFERROR(__xludf.DUMMYFUNCTION("""COMPUTED_VALUE"""),"per km")</f>
        <v>per km</v>
      </c>
      <c r="BF8" s="28" t="s">
        <v>227</v>
      </c>
      <c r="BG8" s="28" t="str">
        <f t="shared" si="1"/>
        <v>Not Found</v>
      </c>
      <c r="BH8" s="28">
        <v>-10.0</v>
      </c>
      <c r="BI8" s="28">
        <f>IFERROR(__xludf.DUMMYFUNCTION("(AVERAGE(VALUE(REGEXEXTRACT(BF8, ""\d+"")), VALUE(REGEXEXTRACT(BF8, ""-\s*(\d+)\+""))))"),1.5)</f>
        <v>1.5</v>
      </c>
    </row>
    <row r="9">
      <c r="A9" s="28" t="str">
        <f>IFERROR(__xludf.DUMMYFUNCTION("""COMPUTED_VALUE"""),"11.1")</f>
        <v>11.1</v>
      </c>
      <c r="B9" s="116">
        <f>IFERROR(__xludf.DUMMYFUNCTION("""COMPUTED_VALUE"""),243753.0)</f>
        <v>243753</v>
      </c>
      <c r="C9" s="28" t="str">
        <f>IFERROR(__xludf.DUMMYFUNCTION("""COMPUTED_VALUE"""),"2+050")</f>
        <v>2+050</v>
      </c>
      <c r="D9" s="28" t="str">
        <f>IFERROR(__xludf.DUMMYFUNCTION("""COMPUTED_VALUE"""),"LT")</f>
        <v>LT</v>
      </c>
      <c r="E9" s="28" t="str">
        <f>IFERROR(__xludf.DUMMYFUNCTION("""COMPUTED_VALUE"""),"L3")</f>
        <v>L3</v>
      </c>
      <c r="F9" s="28">
        <f>IFERROR(__xludf.DUMMYFUNCTION("""COMPUTED_VALUE"""),15.0)</f>
        <v>15</v>
      </c>
      <c r="G9" s="28" t="str">
        <f>IFERROR(__xludf.DUMMYFUNCTION("""COMPUTED_VALUE"""),"cm")</f>
        <v>cm</v>
      </c>
      <c r="H9" s="28" t="str">
        <f>IFERROR(__xludf.DUMMYFUNCTION("""COMPUTED_VALUE"""),"2+000 - 2+100")</f>
        <v>2+000 - 2+100</v>
      </c>
      <c r="I9" s="28" t="s">
        <v>198</v>
      </c>
      <c r="J9" s="28" t="s">
        <v>232</v>
      </c>
      <c r="L9" s="28" t="str">
        <f>IFERROR(__xludf.DUMMYFUNCTION("""COMPUTED_VALUE"""),"11.1")</f>
        <v>11.1</v>
      </c>
      <c r="M9" s="116">
        <f>IFERROR(__xludf.DUMMYFUNCTION("""COMPUTED_VALUE"""),243753.0)</f>
        <v>243753</v>
      </c>
      <c r="N9" s="28" t="str">
        <f>IFERROR(__xludf.DUMMYFUNCTION("""COMPUTED_VALUE"""),"2+050")</f>
        <v>2+050</v>
      </c>
      <c r="O9" s="28" t="str">
        <f>IFERROR(__xludf.DUMMYFUNCTION("""COMPUTED_VALUE"""),"LT")</f>
        <v>LT</v>
      </c>
      <c r="P9" s="28" t="str">
        <f>IFERROR(__xludf.DUMMYFUNCTION("""COMPUTED_VALUE"""),"L3")</f>
        <v>L3</v>
      </c>
      <c r="Q9" s="28">
        <f>IFERROR(__xludf.DUMMYFUNCTION("""COMPUTED_VALUE"""),15.0)</f>
        <v>15</v>
      </c>
      <c r="R9" s="28" t="str">
        <f>IFERROR(__xludf.DUMMYFUNCTION("""COMPUTED_VALUE"""),"cm")</f>
        <v>cm</v>
      </c>
      <c r="S9" s="28" t="str">
        <f>IFERROR(__xludf.DUMMYFUNCTION("""COMPUTED_VALUE"""),"2+000 - 2+100")</f>
        <v>2+000 - 2+100</v>
      </c>
      <c r="T9" s="28" t="str">
        <f>IFERROR(__xludf.DUMMYFUNCTION("""COMPUTED_VALUE"""),"per 100m")</f>
        <v>per 100m</v>
      </c>
      <c r="X9" s="28" t="str">
        <f>IFERROR(__xludf.DUMMYFUNCTION("""COMPUTED_VALUE"""),"13.2")</f>
        <v>13.2</v>
      </c>
      <c r="Y9" s="116">
        <f>IFERROR(__xludf.DUMMYFUNCTION("""COMPUTED_VALUE"""),243753.0)</f>
        <v>243753</v>
      </c>
      <c r="Z9" s="28" t="str">
        <f>IFERROR(__xludf.DUMMYFUNCTION("""COMPUTED_VALUE"""),"1+150")</f>
        <v>1+150</v>
      </c>
      <c r="AA9" s="28" t="str">
        <f>IFERROR(__xludf.DUMMYFUNCTION("""COMPUTED_VALUE"""),"LT")</f>
        <v>LT</v>
      </c>
      <c r="AB9" s="28" t="str">
        <f>IFERROR(__xludf.DUMMYFUNCTION("""COMPUTED_VALUE"""),"L3")</f>
        <v>L3</v>
      </c>
      <c r="AC9" s="28">
        <f>IFERROR(__xludf.DUMMYFUNCTION("""COMPUTED_VALUE"""),0.8)</f>
        <v>0.8</v>
      </c>
      <c r="AD9" s="28" t="str">
        <f>IFERROR(__xludf.DUMMYFUNCTION("""COMPUTED_VALUE"""),"m.")</f>
        <v>m.</v>
      </c>
      <c r="AE9" s="28" t="str">
        <f>IFERROR(__xludf.DUMMYFUNCTION("""COMPUTED_VALUE"""),"1+100 - 1+200")</f>
        <v>1+100 - 1+200</v>
      </c>
      <c r="AF9" s="28" t="str">
        <f>IFERROR(__xludf.DUMMYFUNCTION("""COMPUTED_VALUE"""),"multiple volume")</f>
        <v>multiple volume</v>
      </c>
      <c r="AG9" s="28">
        <v>-4.0</v>
      </c>
      <c r="AI9" s="28" t="str">
        <f>IFERROR(__xludf.DUMMYFUNCTION("""COMPUTED_VALUE"""),"13.9")</f>
        <v>13.9</v>
      </c>
      <c r="AJ9" s="116">
        <f>IFERROR(__xludf.DUMMYFUNCTION("""COMPUTED_VALUE"""),243753.0)</f>
        <v>243753</v>
      </c>
      <c r="AK9" s="28" t="str">
        <f>IFERROR(__xludf.DUMMYFUNCTION("""COMPUTED_VALUE"""),"8+150")</f>
        <v>8+150</v>
      </c>
      <c r="AL9" s="28" t="str">
        <f>IFERROR(__xludf.DUMMYFUNCTION("""COMPUTED_VALUE"""),"LT")</f>
        <v>LT</v>
      </c>
      <c r="AM9" s="28" t="str">
        <f>IFERROR(__xludf.DUMMYFUNCTION("""COMPUTED_VALUE"""),"L3")</f>
        <v>L3</v>
      </c>
      <c r="AN9" s="28">
        <f>IFERROR(__xludf.DUMMYFUNCTION("""COMPUTED_VALUE"""),1.0)</f>
        <v>1</v>
      </c>
      <c r="AO9" s="28" t="str">
        <f>IFERROR(__xludf.DUMMYFUNCTION("""COMPUTED_VALUE"""),"จุด")</f>
        <v>จุด</v>
      </c>
      <c r="AP9" s="28" t="str">
        <f>IFERROR(__xludf.DUMMYFUNCTION("""COMPUTED_VALUE"""),"8+100 - 8+200")</f>
        <v>8+100 - 8+200</v>
      </c>
      <c r="AQ9" s="28" t="str">
        <f>IFERROR(__xludf.DUMMYFUNCTION("""COMPUTED_VALUE"""),"point")</f>
        <v>point</v>
      </c>
      <c r="AR9" s="28">
        <v>-25.0</v>
      </c>
      <c r="AS9" s="28" t="s">
        <v>229</v>
      </c>
      <c r="AT9" s="28">
        <f>IFERROR(__xludf.DUMMYFUNCTION("(AVERAGE(VALUE(REGEXEXTRACT(AS9, ""\d+"")), VALUE(REGEXEXTRACT(AS9, ""-\s*(\d+)\+""))))"),8.5)</f>
        <v>8.5</v>
      </c>
    </row>
    <row r="10">
      <c r="A10" s="28" t="str">
        <f>IFERROR(__xludf.DUMMYFUNCTION("""COMPUTED_VALUE"""),"11.1")</f>
        <v>11.1</v>
      </c>
      <c r="B10" s="116">
        <f>IFERROR(__xludf.DUMMYFUNCTION("""COMPUTED_VALUE"""),243753.0)</f>
        <v>243753</v>
      </c>
      <c r="C10" s="28" t="str">
        <f>IFERROR(__xludf.DUMMYFUNCTION("""COMPUTED_VALUE"""),"2+100")</f>
        <v>2+100</v>
      </c>
      <c r="D10" s="28" t="str">
        <f>IFERROR(__xludf.DUMMYFUNCTION("""COMPUTED_VALUE"""),"LT")</f>
        <v>LT</v>
      </c>
      <c r="E10" s="28" t="str">
        <f>IFERROR(__xludf.DUMMYFUNCTION("""COMPUTED_VALUE"""),"L3")</f>
        <v>L3</v>
      </c>
      <c r="F10" s="28">
        <f>IFERROR(__xludf.DUMMYFUNCTION("""COMPUTED_VALUE"""),12.0)</f>
        <v>12</v>
      </c>
      <c r="G10" s="28" t="str">
        <f>IFERROR(__xludf.DUMMYFUNCTION("""COMPUTED_VALUE"""),"cm")</f>
        <v>cm</v>
      </c>
      <c r="H10" s="28" t="str">
        <f>IFERROR(__xludf.DUMMYFUNCTION("""COMPUTED_VALUE"""),"2+100 - 2+200")</f>
        <v>2+100 - 2+200</v>
      </c>
      <c r="I10" s="28" t="s">
        <v>198</v>
      </c>
      <c r="J10" s="28" t="s">
        <v>232</v>
      </c>
      <c r="L10" s="28" t="str">
        <f>IFERROR(__xludf.DUMMYFUNCTION("""COMPUTED_VALUE"""),"11.1")</f>
        <v>11.1</v>
      </c>
      <c r="M10" s="116">
        <f>IFERROR(__xludf.DUMMYFUNCTION("""COMPUTED_VALUE"""),243753.0)</f>
        <v>243753</v>
      </c>
      <c r="N10" s="28" t="str">
        <f>IFERROR(__xludf.DUMMYFUNCTION("""COMPUTED_VALUE"""),"2+100")</f>
        <v>2+100</v>
      </c>
      <c r="O10" s="28" t="str">
        <f>IFERROR(__xludf.DUMMYFUNCTION("""COMPUTED_VALUE"""),"LT")</f>
        <v>LT</v>
      </c>
      <c r="P10" s="28" t="str">
        <f>IFERROR(__xludf.DUMMYFUNCTION("""COMPUTED_VALUE"""),"L3")</f>
        <v>L3</v>
      </c>
      <c r="Q10" s="28">
        <f>IFERROR(__xludf.DUMMYFUNCTION("""COMPUTED_VALUE"""),12.0)</f>
        <v>12</v>
      </c>
      <c r="R10" s="28" t="str">
        <f>IFERROR(__xludf.DUMMYFUNCTION("""COMPUTED_VALUE"""),"cm")</f>
        <v>cm</v>
      </c>
      <c r="S10" s="28" t="str">
        <f>IFERROR(__xludf.DUMMYFUNCTION("""COMPUTED_VALUE"""),"2+100 - 2+200")</f>
        <v>2+100 - 2+200</v>
      </c>
      <c r="T10" s="28" t="str">
        <f>IFERROR(__xludf.DUMMYFUNCTION("""COMPUTED_VALUE"""),"per 100m")</f>
        <v>per 100m</v>
      </c>
      <c r="X10" s="28" t="str">
        <f>IFERROR(__xludf.DUMMYFUNCTION("""COMPUTED_VALUE"""),"13.2")</f>
        <v>13.2</v>
      </c>
      <c r="Y10" s="116">
        <f>IFERROR(__xludf.DUMMYFUNCTION("""COMPUTED_VALUE"""),243753.0)</f>
        <v>243753</v>
      </c>
      <c r="Z10" s="28" t="str">
        <f>IFERROR(__xludf.DUMMYFUNCTION("""COMPUTED_VALUE"""),"1+250")</f>
        <v>1+250</v>
      </c>
      <c r="AA10" s="28" t="str">
        <f>IFERROR(__xludf.DUMMYFUNCTION("""COMPUTED_VALUE"""),"LT")</f>
        <v>LT</v>
      </c>
      <c r="AB10" s="28" t="str">
        <f>IFERROR(__xludf.DUMMYFUNCTION("""COMPUTED_VALUE"""),"L2")</f>
        <v>L2</v>
      </c>
      <c r="AC10" s="28">
        <f>IFERROR(__xludf.DUMMYFUNCTION("""COMPUTED_VALUE"""),1.0)</f>
        <v>1</v>
      </c>
      <c r="AD10" s="28" t="str">
        <f>IFERROR(__xludf.DUMMYFUNCTION("""COMPUTED_VALUE"""),"m.")</f>
        <v>m.</v>
      </c>
      <c r="AE10" s="28" t="str">
        <f>IFERROR(__xludf.DUMMYFUNCTION("""COMPUTED_VALUE"""),"1+200 - 1+300")</f>
        <v>1+200 - 1+300</v>
      </c>
      <c r="AF10" s="28" t="str">
        <f>IFERROR(__xludf.DUMMYFUNCTION("""COMPUTED_VALUE"""),"multiple volume")</f>
        <v>multiple volume</v>
      </c>
      <c r="AG10" s="28">
        <v>-5.0</v>
      </c>
      <c r="AI10" s="28" t="str">
        <f>IFERROR(__xludf.DUMMYFUNCTION("""COMPUTED_VALUE"""),"13.9")</f>
        <v>13.9</v>
      </c>
      <c r="AJ10" s="116">
        <f>IFERROR(__xludf.DUMMYFUNCTION("""COMPUTED_VALUE"""),243753.0)</f>
        <v>243753</v>
      </c>
      <c r="AK10" s="28" t="str">
        <f>IFERROR(__xludf.DUMMYFUNCTION("""COMPUTED_VALUE"""),"15+250")</f>
        <v>15+250</v>
      </c>
      <c r="AL10" s="28" t="str">
        <f>IFERROR(__xludf.DUMMYFUNCTION("""COMPUTED_VALUE"""),"LT")</f>
        <v>LT</v>
      </c>
      <c r="AM10" s="28" t="str">
        <f>IFERROR(__xludf.DUMMYFUNCTION("""COMPUTED_VALUE"""),"L2")</f>
        <v>L2</v>
      </c>
      <c r="AN10" s="28">
        <f>IFERROR(__xludf.DUMMYFUNCTION("""COMPUTED_VALUE"""),1.0)</f>
        <v>1</v>
      </c>
      <c r="AO10" s="28" t="str">
        <f>IFERROR(__xludf.DUMMYFUNCTION("""COMPUTED_VALUE"""),"จุด")</f>
        <v>จุด</v>
      </c>
      <c r="AP10" s="28" t="str">
        <f>IFERROR(__xludf.DUMMYFUNCTION("""COMPUTED_VALUE"""),"15+200 - 15+300")</f>
        <v>15+200 - 15+300</v>
      </c>
      <c r="AQ10" s="28" t="str">
        <f>IFERROR(__xludf.DUMMYFUNCTION("""COMPUTED_VALUE"""),"point")</f>
        <v>point</v>
      </c>
      <c r="AR10" s="28">
        <v>-25.0</v>
      </c>
      <c r="AS10" s="28" t="s">
        <v>230</v>
      </c>
      <c r="AT10" s="28">
        <f>IFERROR(__xludf.DUMMYFUNCTION("(AVERAGE(VALUE(REGEXEXTRACT(AS10, ""\d+"")), VALUE(REGEXEXTRACT(AS10, ""-\s*(\d+)\+""))))"),15.5)</f>
        <v>15.5</v>
      </c>
    </row>
    <row r="11">
      <c r="A11" s="28" t="str">
        <f>IFERROR(__xludf.DUMMYFUNCTION("""COMPUTED_VALUE"""),"11.5")</f>
        <v>11.5</v>
      </c>
      <c r="B11" s="116">
        <f>IFERROR(__xludf.DUMMYFUNCTION("""COMPUTED_VALUE"""),243753.0)</f>
        <v>243753</v>
      </c>
      <c r="C11" s="28" t="str">
        <f>IFERROR(__xludf.DUMMYFUNCTION("""COMPUTED_VALUE"""),"1+050")</f>
        <v>1+050</v>
      </c>
      <c r="D11" s="28" t="str">
        <f>IFERROR(__xludf.DUMMYFUNCTION("""COMPUTED_VALUE"""),"RT")</f>
        <v>RT</v>
      </c>
      <c r="E11" s="28" t="str">
        <f>IFERROR(__xludf.DUMMYFUNCTION("""COMPUTED_VALUE"""),"L1")</f>
        <v>L1</v>
      </c>
      <c r="F11" s="28">
        <f>IFERROR(__xludf.DUMMYFUNCTION("""COMPUTED_VALUE"""),1.0)</f>
        <v>1</v>
      </c>
      <c r="G11" s="28" t="str">
        <f>IFERROR(__xludf.DUMMYFUNCTION("""COMPUTED_VALUE"""),"จุด")</f>
        <v>จุด</v>
      </c>
      <c r="H11" s="28" t="str">
        <f>IFERROR(__xludf.DUMMYFUNCTION("""COMPUTED_VALUE"""),"1+000 - 1+100")</f>
        <v>1+000 - 1+100</v>
      </c>
      <c r="I11" s="28" t="s">
        <v>198</v>
      </c>
      <c r="J11" s="28" t="s">
        <v>227</v>
      </c>
      <c r="L11" s="28" t="str">
        <f>IFERROR(__xludf.DUMMYFUNCTION("""COMPUTED_VALUE"""),"11.5")</f>
        <v>11.5</v>
      </c>
      <c r="M11" s="116">
        <f>IFERROR(__xludf.DUMMYFUNCTION("""COMPUTED_VALUE"""),243753.0)</f>
        <v>243753</v>
      </c>
      <c r="N11" s="28" t="str">
        <f>IFERROR(__xludf.DUMMYFUNCTION("""COMPUTED_VALUE"""),"1+050")</f>
        <v>1+050</v>
      </c>
      <c r="O11" s="28" t="str">
        <f>IFERROR(__xludf.DUMMYFUNCTION("""COMPUTED_VALUE"""),"RT")</f>
        <v>RT</v>
      </c>
      <c r="P11" s="28" t="str">
        <f>IFERROR(__xludf.DUMMYFUNCTION("""COMPUTED_VALUE"""),"L1")</f>
        <v>L1</v>
      </c>
      <c r="Q11" s="28">
        <f>IFERROR(__xludf.DUMMYFUNCTION("""COMPUTED_VALUE"""),1.0)</f>
        <v>1</v>
      </c>
      <c r="R11" s="28" t="str">
        <f>IFERROR(__xludf.DUMMYFUNCTION("""COMPUTED_VALUE"""),"จุด")</f>
        <v>จุด</v>
      </c>
      <c r="S11" s="28" t="str">
        <f>IFERROR(__xludf.DUMMYFUNCTION("""COMPUTED_VALUE"""),"1+000 - 1+100")</f>
        <v>1+000 - 1+100</v>
      </c>
      <c r="T11" s="28" t="str">
        <f>IFERROR(__xludf.DUMMYFUNCTION("""COMPUTED_VALUE"""),"per 100m")</f>
        <v>per 100m</v>
      </c>
      <c r="X11" s="28" t="str">
        <f>IFERROR(__xludf.DUMMYFUNCTION("""COMPUTED_VALUE"""),"13.5")</f>
        <v>13.5</v>
      </c>
      <c r="Y11" s="116">
        <f>IFERROR(__xludf.DUMMYFUNCTION("""COMPUTED_VALUE"""),243753.0)</f>
        <v>243753</v>
      </c>
      <c r="Z11" s="28" t="str">
        <f>IFERROR(__xludf.DUMMYFUNCTION("""COMPUTED_VALUE"""),"1+050")</f>
        <v>1+050</v>
      </c>
      <c r="AA11" s="28" t="str">
        <f>IFERROR(__xludf.DUMMYFUNCTION("""COMPUTED_VALUE"""),"RT")</f>
        <v>RT</v>
      </c>
      <c r="AB11" s="28" t="str">
        <f>IFERROR(__xludf.DUMMYFUNCTION("""COMPUTED_VALUE"""),"L2")</f>
        <v>L2</v>
      </c>
      <c r="AC11" s="28">
        <f>IFERROR(__xludf.DUMMYFUNCTION("""COMPUTED_VALUE"""),2.0)</f>
        <v>2</v>
      </c>
      <c r="AD11" s="28" t="str">
        <f>IFERROR(__xludf.DUMMYFUNCTION("""COMPUTED_VALUE"""),"m.")</f>
        <v>m.</v>
      </c>
      <c r="AE11" s="28" t="str">
        <f>IFERROR(__xludf.DUMMYFUNCTION("""COMPUTED_VALUE"""),"1+000 - 1+100")</f>
        <v>1+000 - 1+100</v>
      </c>
      <c r="AF11" s="28" t="str">
        <f>IFERROR(__xludf.DUMMYFUNCTION("""COMPUTED_VALUE"""),"multiple volume")</f>
        <v>multiple volume</v>
      </c>
      <c r="AG11" s="28">
        <v>-10.0</v>
      </c>
      <c r="AI11" s="28" t="str">
        <f>IFERROR(__xludf.DUMMYFUNCTION("""COMPUTED_VALUE"""),"13.9")</f>
        <v>13.9</v>
      </c>
      <c r="AJ11" s="116">
        <f>IFERROR(__xludf.DUMMYFUNCTION("""COMPUTED_VALUE"""),243753.0)</f>
        <v>243753</v>
      </c>
      <c r="AK11" s="28" t="str">
        <f>IFERROR(__xludf.DUMMYFUNCTION("""COMPUTED_VALUE"""),"20+000")</f>
        <v>20+000</v>
      </c>
      <c r="AL11" s="28" t="str">
        <f>IFERROR(__xludf.DUMMYFUNCTION("""COMPUTED_VALUE"""),"RT")</f>
        <v>RT</v>
      </c>
      <c r="AM11" s="28" t="str">
        <f>IFERROR(__xludf.DUMMYFUNCTION("""COMPUTED_VALUE"""),"L1")</f>
        <v>L1</v>
      </c>
      <c r="AN11" s="28">
        <f>IFERROR(__xludf.DUMMYFUNCTION("""COMPUTED_VALUE"""),1.0)</f>
        <v>1</v>
      </c>
      <c r="AO11" s="28" t="str">
        <f>IFERROR(__xludf.DUMMYFUNCTION("""COMPUTED_VALUE"""),"จุด")</f>
        <v>จุด</v>
      </c>
      <c r="AP11" s="28" t="str">
        <f>IFERROR(__xludf.DUMMYFUNCTION("""COMPUTED_VALUE"""),"20+000 - 20+100")</f>
        <v>20+000 - 20+100</v>
      </c>
      <c r="AQ11" s="28" t="str">
        <f>IFERROR(__xludf.DUMMYFUNCTION("""COMPUTED_VALUE"""),"point")</f>
        <v>point</v>
      </c>
      <c r="AR11" s="28">
        <v>-25.0</v>
      </c>
      <c r="AS11" s="28" t="s">
        <v>233</v>
      </c>
      <c r="AT11" s="28">
        <f>IFERROR(__xludf.DUMMYFUNCTION("(AVERAGE(VALUE(REGEXEXTRACT(AS11, ""\d+"")), VALUE(REGEXEXTRACT(AS11, ""-\s*(\d+)\+""))))"),20.5)</f>
        <v>20.5</v>
      </c>
    </row>
    <row r="12">
      <c r="A12" s="28" t="str">
        <f>IFERROR(__xludf.DUMMYFUNCTION("""COMPUTED_VALUE"""),"11.5")</f>
        <v>11.5</v>
      </c>
      <c r="B12" s="116">
        <f>IFERROR(__xludf.DUMMYFUNCTION("""COMPUTED_VALUE"""),243753.0)</f>
        <v>243753</v>
      </c>
      <c r="C12" s="28" t="str">
        <f>IFERROR(__xludf.DUMMYFUNCTION("""COMPUTED_VALUE"""),"1+075")</f>
        <v>1+075</v>
      </c>
      <c r="D12" s="28" t="str">
        <f>IFERROR(__xludf.DUMMYFUNCTION("""COMPUTED_VALUE"""),"RT")</f>
        <v>RT</v>
      </c>
      <c r="E12" s="28" t="str">
        <f>IFERROR(__xludf.DUMMYFUNCTION("""COMPUTED_VALUE"""),"L2")</f>
        <v>L2</v>
      </c>
      <c r="F12" s="28">
        <f>IFERROR(__xludf.DUMMYFUNCTION("""COMPUTED_VALUE"""),1.0)</f>
        <v>1</v>
      </c>
      <c r="G12" s="28" t="str">
        <f>IFERROR(__xludf.DUMMYFUNCTION("""COMPUTED_VALUE"""),"จุด")</f>
        <v>จุด</v>
      </c>
      <c r="H12" s="28" t="str">
        <f>IFERROR(__xludf.DUMMYFUNCTION("""COMPUTED_VALUE"""),"1+000 - 1+100")</f>
        <v>1+000 - 1+100</v>
      </c>
      <c r="I12" s="28" t="s">
        <v>198</v>
      </c>
      <c r="J12" s="28" t="s">
        <v>227</v>
      </c>
      <c r="L12" s="28" t="str">
        <f>IFERROR(__xludf.DUMMYFUNCTION("""COMPUTED_VALUE"""),"11.5")</f>
        <v>11.5</v>
      </c>
      <c r="M12" s="116">
        <f>IFERROR(__xludf.DUMMYFUNCTION("""COMPUTED_VALUE"""),243753.0)</f>
        <v>243753</v>
      </c>
      <c r="N12" s="28" t="str">
        <f>IFERROR(__xludf.DUMMYFUNCTION("""COMPUTED_VALUE"""),"1+075")</f>
        <v>1+075</v>
      </c>
      <c r="O12" s="28" t="str">
        <f>IFERROR(__xludf.DUMMYFUNCTION("""COMPUTED_VALUE"""),"RT")</f>
        <v>RT</v>
      </c>
      <c r="P12" s="28" t="str">
        <f>IFERROR(__xludf.DUMMYFUNCTION("""COMPUTED_VALUE"""),"L2")</f>
        <v>L2</v>
      </c>
      <c r="Q12" s="28">
        <f>IFERROR(__xludf.DUMMYFUNCTION("""COMPUTED_VALUE"""),1.0)</f>
        <v>1</v>
      </c>
      <c r="R12" s="28" t="str">
        <f>IFERROR(__xludf.DUMMYFUNCTION("""COMPUTED_VALUE"""),"จุด")</f>
        <v>จุด</v>
      </c>
      <c r="S12" s="28" t="str">
        <f>IFERROR(__xludf.DUMMYFUNCTION("""COMPUTED_VALUE"""),"1+000 - 1+100")</f>
        <v>1+000 - 1+100</v>
      </c>
      <c r="T12" s="28" t="str">
        <f>IFERROR(__xludf.DUMMYFUNCTION("""COMPUTED_VALUE"""),"per 100m")</f>
        <v>per 100m</v>
      </c>
      <c r="X12" s="28" t="str">
        <f>IFERROR(__xludf.DUMMYFUNCTION("""COMPUTED_VALUE"""),"13.5")</f>
        <v>13.5</v>
      </c>
      <c r="Y12" s="116">
        <f>IFERROR(__xludf.DUMMYFUNCTION("""COMPUTED_VALUE"""),243753.0)</f>
        <v>243753</v>
      </c>
      <c r="Z12" s="28" t="str">
        <f>IFERROR(__xludf.DUMMYFUNCTION("""COMPUTED_VALUE"""),"1+075")</f>
        <v>1+075</v>
      </c>
      <c r="AA12" s="28" t="str">
        <f>IFERROR(__xludf.DUMMYFUNCTION("""COMPUTED_VALUE"""),"RT")</f>
        <v>RT</v>
      </c>
      <c r="AB12" s="28" t="str">
        <f>IFERROR(__xludf.DUMMYFUNCTION("""COMPUTED_VALUE"""),"L1")</f>
        <v>L1</v>
      </c>
      <c r="AC12" s="28">
        <f>IFERROR(__xludf.DUMMYFUNCTION("""COMPUTED_VALUE"""),0.5)</f>
        <v>0.5</v>
      </c>
      <c r="AD12" s="28" t="str">
        <f>IFERROR(__xludf.DUMMYFUNCTION("""COMPUTED_VALUE"""),"m.")</f>
        <v>m.</v>
      </c>
      <c r="AE12" s="28" t="str">
        <f>IFERROR(__xludf.DUMMYFUNCTION("""COMPUTED_VALUE"""),"1+000 - 1+100")</f>
        <v>1+000 - 1+100</v>
      </c>
      <c r="AF12" s="28" t="str">
        <f>IFERROR(__xludf.DUMMYFUNCTION("""COMPUTED_VALUE"""),"multiple volume")</f>
        <v>multiple volume</v>
      </c>
      <c r="AG12" s="28">
        <v>-2.5</v>
      </c>
      <c r="AI12" s="28" t="str">
        <f>IFERROR(__xludf.DUMMYFUNCTION("""COMPUTED_VALUE"""),"13.9")</f>
        <v>13.9</v>
      </c>
      <c r="AJ12" s="116">
        <f>IFERROR(__xludf.DUMMYFUNCTION("""COMPUTED_VALUE"""),243753.0)</f>
        <v>243753</v>
      </c>
      <c r="AK12" s="28" t="str">
        <f>IFERROR(__xludf.DUMMYFUNCTION("""COMPUTED_VALUE"""),"21+000")</f>
        <v>21+000</v>
      </c>
      <c r="AL12" s="28" t="str">
        <f>IFERROR(__xludf.DUMMYFUNCTION("""COMPUTED_VALUE"""),"RT")</f>
        <v>RT</v>
      </c>
      <c r="AM12" s="28" t="str">
        <f>IFERROR(__xludf.DUMMYFUNCTION("""COMPUTED_VALUE"""),"L3")</f>
        <v>L3</v>
      </c>
      <c r="AN12" s="28">
        <f>IFERROR(__xludf.DUMMYFUNCTION("""COMPUTED_VALUE"""),1.0)</f>
        <v>1</v>
      </c>
      <c r="AO12" s="28" t="str">
        <f>IFERROR(__xludf.DUMMYFUNCTION("""COMPUTED_VALUE"""),"จุด")</f>
        <v>จุด</v>
      </c>
      <c r="AP12" s="28" t="str">
        <f>IFERROR(__xludf.DUMMYFUNCTION("""COMPUTED_VALUE"""),"21+000 - 21+100")</f>
        <v>21+000 - 21+100</v>
      </c>
      <c r="AQ12" s="28" t="str">
        <f>IFERROR(__xludf.DUMMYFUNCTION("""COMPUTED_VALUE"""),"point")</f>
        <v>point</v>
      </c>
      <c r="AR12" s="28">
        <v>-25.0</v>
      </c>
      <c r="AS12" s="28" t="s">
        <v>234</v>
      </c>
      <c r="AT12" s="28">
        <f>IFERROR(__xludf.DUMMYFUNCTION("(AVERAGE(VALUE(REGEXEXTRACT(AS12, ""\d+"")), VALUE(REGEXEXTRACT(AS12, ""-\s*(\d+)\+""))))"),21.5)</f>
        <v>21.5</v>
      </c>
    </row>
    <row r="13">
      <c r="A13" s="28" t="str">
        <f>IFERROR(__xludf.DUMMYFUNCTION("""COMPUTED_VALUE"""),"11.5")</f>
        <v>11.5</v>
      </c>
      <c r="B13" s="116">
        <f>IFERROR(__xludf.DUMMYFUNCTION("""COMPUTED_VALUE"""),243753.0)</f>
        <v>243753</v>
      </c>
      <c r="C13" s="28" t="str">
        <f>IFERROR(__xludf.DUMMYFUNCTION("""COMPUTED_VALUE"""),"1+150")</f>
        <v>1+150</v>
      </c>
      <c r="D13" s="28" t="str">
        <f>IFERROR(__xludf.DUMMYFUNCTION("""COMPUTED_VALUE"""),"RT")</f>
        <v>RT</v>
      </c>
      <c r="E13" s="28" t="str">
        <f>IFERROR(__xludf.DUMMYFUNCTION("""COMPUTED_VALUE"""),"L2")</f>
        <v>L2</v>
      </c>
      <c r="F13" s="28">
        <f>IFERROR(__xludf.DUMMYFUNCTION("""COMPUTED_VALUE"""),1.0)</f>
        <v>1</v>
      </c>
      <c r="G13" s="28" t="str">
        <f>IFERROR(__xludf.DUMMYFUNCTION("""COMPUTED_VALUE"""),"จุด")</f>
        <v>จุด</v>
      </c>
      <c r="H13" s="28" t="str">
        <f>IFERROR(__xludf.DUMMYFUNCTION("""COMPUTED_VALUE"""),"1+100 - 1+200")</f>
        <v>1+100 - 1+200</v>
      </c>
      <c r="I13" s="28" t="s">
        <v>198</v>
      </c>
      <c r="J13" s="28" t="s">
        <v>227</v>
      </c>
      <c r="L13" s="28" t="str">
        <f>IFERROR(__xludf.DUMMYFUNCTION("""COMPUTED_VALUE"""),"11.5")</f>
        <v>11.5</v>
      </c>
      <c r="M13" s="116">
        <f>IFERROR(__xludf.DUMMYFUNCTION("""COMPUTED_VALUE"""),243753.0)</f>
        <v>243753</v>
      </c>
      <c r="N13" s="28" t="str">
        <f>IFERROR(__xludf.DUMMYFUNCTION("""COMPUTED_VALUE"""),"1+150")</f>
        <v>1+150</v>
      </c>
      <c r="O13" s="28" t="str">
        <f>IFERROR(__xludf.DUMMYFUNCTION("""COMPUTED_VALUE"""),"RT")</f>
        <v>RT</v>
      </c>
      <c r="P13" s="28" t="str">
        <f>IFERROR(__xludf.DUMMYFUNCTION("""COMPUTED_VALUE"""),"L2")</f>
        <v>L2</v>
      </c>
      <c r="Q13" s="28">
        <f>IFERROR(__xludf.DUMMYFUNCTION("""COMPUTED_VALUE"""),1.0)</f>
        <v>1</v>
      </c>
      <c r="R13" s="28" t="str">
        <f>IFERROR(__xludf.DUMMYFUNCTION("""COMPUTED_VALUE"""),"จุด")</f>
        <v>จุด</v>
      </c>
      <c r="S13" s="28" t="str">
        <f>IFERROR(__xludf.DUMMYFUNCTION("""COMPUTED_VALUE"""),"1+100 - 1+200")</f>
        <v>1+100 - 1+200</v>
      </c>
      <c r="T13" s="28" t="str">
        <f>IFERROR(__xludf.DUMMYFUNCTION("""COMPUTED_VALUE"""),"per 100m")</f>
        <v>per 100m</v>
      </c>
      <c r="X13" s="28" t="str">
        <f>IFERROR(__xludf.DUMMYFUNCTION("""COMPUTED_VALUE"""),"13.5")</f>
        <v>13.5</v>
      </c>
      <c r="Y13" s="116">
        <f>IFERROR(__xludf.DUMMYFUNCTION("""COMPUTED_VALUE"""),243753.0)</f>
        <v>243753</v>
      </c>
      <c r="Z13" s="28" t="str">
        <f>IFERROR(__xludf.DUMMYFUNCTION("""COMPUTED_VALUE"""),"1+150")</f>
        <v>1+150</v>
      </c>
      <c r="AA13" s="28" t="str">
        <f>IFERROR(__xludf.DUMMYFUNCTION("""COMPUTED_VALUE"""),"LT")</f>
        <v>LT</v>
      </c>
      <c r="AB13" s="28" t="str">
        <f>IFERROR(__xludf.DUMMYFUNCTION("""COMPUTED_VALUE"""),"L3")</f>
        <v>L3</v>
      </c>
      <c r="AC13" s="28">
        <f>IFERROR(__xludf.DUMMYFUNCTION("""COMPUTED_VALUE"""),0.8)</f>
        <v>0.8</v>
      </c>
      <c r="AD13" s="28" t="str">
        <f>IFERROR(__xludf.DUMMYFUNCTION("""COMPUTED_VALUE"""),"m.")</f>
        <v>m.</v>
      </c>
      <c r="AE13" s="28" t="str">
        <f>IFERROR(__xludf.DUMMYFUNCTION("""COMPUTED_VALUE"""),"1+100 - 1+200")</f>
        <v>1+100 - 1+200</v>
      </c>
      <c r="AF13" s="28" t="str">
        <f>IFERROR(__xludf.DUMMYFUNCTION("""COMPUTED_VALUE"""),"multiple volume")</f>
        <v>multiple volume</v>
      </c>
      <c r="AG13" s="28">
        <v>-4.0</v>
      </c>
      <c r="AI13" s="28" t="str">
        <f>IFERROR(__xludf.DUMMYFUNCTION("""COMPUTED_VALUE"""),"13.9")</f>
        <v>13.9</v>
      </c>
      <c r="AJ13" s="116">
        <f>IFERROR(__xludf.DUMMYFUNCTION("""COMPUTED_VALUE"""),243753.0)</f>
        <v>243753</v>
      </c>
      <c r="AK13" s="28" t="str">
        <f>IFERROR(__xludf.DUMMYFUNCTION("""COMPUTED_VALUE"""),"24+000")</f>
        <v>24+000</v>
      </c>
      <c r="AL13" s="28" t="str">
        <f>IFERROR(__xludf.DUMMYFUNCTION("""COMPUTED_VALUE"""),"LT")</f>
        <v>LT</v>
      </c>
      <c r="AM13" s="28" t="str">
        <f>IFERROR(__xludf.DUMMYFUNCTION("""COMPUTED_VALUE"""),"L2")</f>
        <v>L2</v>
      </c>
      <c r="AN13" s="28">
        <f>IFERROR(__xludf.DUMMYFUNCTION("""COMPUTED_VALUE"""),1.0)</f>
        <v>1</v>
      </c>
      <c r="AO13" s="28" t="str">
        <f>IFERROR(__xludf.DUMMYFUNCTION("""COMPUTED_VALUE"""),"จุด")</f>
        <v>จุด</v>
      </c>
      <c r="AP13" s="28" t="str">
        <f>IFERROR(__xludf.DUMMYFUNCTION("""COMPUTED_VALUE"""),"24+000 - 24+100")</f>
        <v>24+000 - 24+100</v>
      </c>
      <c r="AQ13" s="28" t="str">
        <f>IFERROR(__xludf.DUMMYFUNCTION("""COMPUTED_VALUE"""),"point")</f>
        <v>point</v>
      </c>
      <c r="AR13" s="28">
        <v>-25.0</v>
      </c>
      <c r="AS13" s="28" t="s">
        <v>235</v>
      </c>
      <c r="AT13" s="28">
        <f>IFERROR(__xludf.DUMMYFUNCTION("(AVERAGE(VALUE(REGEXEXTRACT(AS13, ""\d+"")), VALUE(REGEXEXTRACT(AS13, ""-\s*(\d+)\+""))))"),24.5)</f>
        <v>24.5</v>
      </c>
    </row>
    <row r="14">
      <c r="A14" s="28" t="str">
        <f>IFERROR(__xludf.DUMMYFUNCTION("""COMPUTED_VALUE"""),"11.5")</f>
        <v>11.5</v>
      </c>
      <c r="B14" s="116">
        <f>IFERROR(__xludf.DUMMYFUNCTION("""COMPUTED_VALUE"""),243753.0)</f>
        <v>243753</v>
      </c>
      <c r="C14" s="28" t="str">
        <f>IFERROR(__xludf.DUMMYFUNCTION("""COMPUTED_VALUE"""),"1+250")</f>
        <v>1+250</v>
      </c>
      <c r="D14" s="28" t="str">
        <f>IFERROR(__xludf.DUMMYFUNCTION("""COMPUTED_VALUE"""),"RT")</f>
        <v>RT</v>
      </c>
      <c r="E14" s="28" t="str">
        <f>IFERROR(__xludf.DUMMYFUNCTION("""COMPUTED_VALUE"""),"L2")</f>
        <v>L2</v>
      </c>
      <c r="F14" s="28">
        <f>IFERROR(__xludf.DUMMYFUNCTION("""COMPUTED_VALUE"""),1.0)</f>
        <v>1</v>
      </c>
      <c r="G14" s="28" t="str">
        <f>IFERROR(__xludf.DUMMYFUNCTION("""COMPUTED_VALUE"""),"จุด")</f>
        <v>จุด</v>
      </c>
      <c r="H14" s="28" t="str">
        <f>IFERROR(__xludf.DUMMYFUNCTION("""COMPUTED_VALUE"""),"1+200 - 1+300")</f>
        <v>1+200 - 1+300</v>
      </c>
      <c r="I14" s="28" t="s">
        <v>198</v>
      </c>
      <c r="J14" s="28" t="s">
        <v>227</v>
      </c>
      <c r="L14" s="28" t="str">
        <f>IFERROR(__xludf.DUMMYFUNCTION("""COMPUTED_VALUE"""),"11.5")</f>
        <v>11.5</v>
      </c>
      <c r="M14" s="116">
        <f>IFERROR(__xludf.DUMMYFUNCTION("""COMPUTED_VALUE"""),243753.0)</f>
        <v>243753</v>
      </c>
      <c r="N14" s="28" t="str">
        <f>IFERROR(__xludf.DUMMYFUNCTION("""COMPUTED_VALUE"""),"1+250")</f>
        <v>1+250</v>
      </c>
      <c r="O14" s="28" t="str">
        <f>IFERROR(__xludf.DUMMYFUNCTION("""COMPUTED_VALUE"""),"RT")</f>
        <v>RT</v>
      </c>
      <c r="P14" s="28" t="str">
        <f>IFERROR(__xludf.DUMMYFUNCTION("""COMPUTED_VALUE"""),"L2")</f>
        <v>L2</v>
      </c>
      <c r="Q14" s="28">
        <f>IFERROR(__xludf.DUMMYFUNCTION("""COMPUTED_VALUE"""),1.0)</f>
        <v>1</v>
      </c>
      <c r="R14" s="28" t="str">
        <f>IFERROR(__xludf.DUMMYFUNCTION("""COMPUTED_VALUE"""),"จุด")</f>
        <v>จุด</v>
      </c>
      <c r="S14" s="28" t="str">
        <f>IFERROR(__xludf.DUMMYFUNCTION("""COMPUTED_VALUE"""),"1+200 - 1+300")</f>
        <v>1+200 - 1+300</v>
      </c>
      <c r="T14" s="28" t="str">
        <f>IFERROR(__xludf.DUMMYFUNCTION("""COMPUTED_VALUE"""),"per 100m")</f>
        <v>per 100m</v>
      </c>
      <c r="X14" s="28" t="str">
        <f>IFERROR(__xludf.DUMMYFUNCTION("""COMPUTED_VALUE"""),"13.5")</f>
        <v>13.5</v>
      </c>
      <c r="Y14" s="116">
        <f>IFERROR(__xludf.DUMMYFUNCTION("""COMPUTED_VALUE"""),243753.0)</f>
        <v>243753</v>
      </c>
      <c r="Z14" s="28" t="str">
        <f>IFERROR(__xludf.DUMMYFUNCTION("""COMPUTED_VALUE"""),"1+250")</f>
        <v>1+250</v>
      </c>
      <c r="AA14" s="28" t="str">
        <f>IFERROR(__xludf.DUMMYFUNCTION("""COMPUTED_VALUE"""),"LT")</f>
        <v>LT</v>
      </c>
      <c r="AB14" s="28" t="str">
        <f>IFERROR(__xludf.DUMMYFUNCTION("""COMPUTED_VALUE"""),"L2")</f>
        <v>L2</v>
      </c>
      <c r="AC14" s="28">
        <f>IFERROR(__xludf.DUMMYFUNCTION("""COMPUTED_VALUE"""),1.0)</f>
        <v>1</v>
      </c>
      <c r="AD14" s="28" t="str">
        <f>IFERROR(__xludf.DUMMYFUNCTION("""COMPUTED_VALUE"""),"m.")</f>
        <v>m.</v>
      </c>
      <c r="AE14" s="28" t="str">
        <f>IFERROR(__xludf.DUMMYFUNCTION("""COMPUTED_VALUE"""),"1+200 - 1+300")</f>
        <v>1+200 - 1+300</v>
      </c>
      <c r="AF14" s="28" t="str">
        <f>IFERROR(__xludf.DUMMYFUNCTION("""COMPUTED_VALUE"""),"multiple volume")</f>
        <v>multiple volume</v>
      </c>
      <c r="AG14" s="28">
        <v>-5.0</v>
      </c>
      <c r="AI14" s="28" t="str">
        <f>IFERROR(__xludf.DUMMYFUNCTION("""COMPUTED_VALUE"""),"13.9")</f>
        <v>13.9</v>
      </c>
      <c r="AJ14" s="116">
        <f>IFERROR(__xludf.DUMMYFUNCTION("""COMPUTED_VALUE"""),243753.0)</f>
        <v>243753</v>
      </c>
      <c r="AK14" s="28" t="str">
        <f>IFERROR(__xludf.DUMMYFUNCTION("""COMPUTED_VALUE"""),"28+000")</f>
        <v>28+000</v>
      </c>
      <c r="AL14" s="28" t="str">
        <f>IFERROR(__xludf.DUMMYFUNCTION("""COMPUTED_VALUE"""),"LT")</f>
        <v>LT</v>
      </c>
      <c r="AM14" s="28" t="str">
        <f>IFERROR(__xludf.DUMMYFUNCTION("""COMPUTED_VALUE"""),"L1")</f>
        <v>L1</v>
      </c>
      <c r="AN14" s="28">
        <f>IFERROR(__xludf.DUMMYFUNCTION("""COMPUTED_VALUE"""),1.0)</f>
        <v>1</v>
      </c>
      <c r="AO14" s="28" t="str">
        <f>IFERROR(__xludf.DUMMYFUNCTION("""COMPUTED_VALUE"""),"จุด")</f>
        <v>จุด</v>
      </c>
      <c r="AP14" s="28" t="str">
        <f>IFERROR(__xludf.DUMMYFUNCTION("""COMPUTED_VALUE"""),"28+000 - 28+100")</f>
        <v>28+000 - 28+100</v>
      </c>
      <c r="AQ14" s="28" t="str">
        <f>IFERROR(__xludf.DUMMYFUNCTION("""COMPUTED_VALUE"""),"point")</f>
        <v>point</v>
      </c>
      <c r="AR14" s="28">
        <v>-25.0</v>
      </c>
      <c r="AS14" s="28" t="s">
        <v>236</v>
      </c>
      <c r="AT14" s="28">
        <f>IFERROR(__xludf.DUMMYFUNCTION("(AVERAGE(VALUE(REGEXEXTRACT(AS14, ""\d+"")), VALUE(REGEXEXTRACT(AS14, ""-\s*(\d+)\+""))))"),28.5)</f>
        <v>28.5</v>
      </c>
    </row>
    <row r="15">
      <c r="A15" s="28" t="str">
        <f>IFERROR(__xludf.DUMMYFUNCTION("""COMPUTED_VALUE"""),"11.5")</f>
        <v>11.5</v>
      </c>
      <c r="B15" s="116">
        <f>IFERROR(__xludf.DUMMYFUNCTION("""COMPUTED_VALUE"""),243753.0)</f>
        <v>243753</v>
      </c>
      <c r="C15" s="28" t="str">
        <f>IFERROR(__xludf.DUMMYFUNCTION("""COMPUTED_VALUE"""),"1+550")</f>
        <v>1+550</v>
      </c>
      <c r="D15" s="28" t="str">
        <f>IFERROR(__xludf.DUMMYFUNCTION("""COMPUTED_VALUE"""),"RT")</f>
        <v>RT</v>
      </c>
      <c r="E15" s="28" t="str">
        <f>IFERROR(__xludf.DUMMYFUNCTION("""COMPUTED_VALUE"""),"L1")</f>
        <v>L1</v>
      </c>
      <c r="F15" s="28">
        <f>IFERROR(__xludf.DUMMYFUNCTION("""COMPUTED_VALUE"""),1.0)</f>
        <v>1</v>
      </c>
      <c r="G15" s="28" t="str">
        <f>IFERROR(__xludf.DUMMYFUNCTION("""COMPUTED_VALUE"""),"จุด")</f>
        <v>จุด</v>
      </c>
      <c r="H15" s="28" t="str">
        <f>IFERROR(__xludf.DUMMYFUNCTION("""COMPUTED_VALUE"""),"1+500 - 1+600")</f>
        <v>1+500 - 1+600</v>
      </c>
      <c r="I15" s="28" t="s">
        <v>198</v>
      </c>
      <c r="J15" s="28" t="s">
        <v>227</v>
      </c>
      <c r="L15" s="28" t="str">
        <f>IFERROR(__xludf.DUMMYFUNCTION("""COMPUTED_VALUE"""),"11.5")</f>
        <v>11.5</v>
      </c>
      <c r="M15" s="116">
        <f>IFERROR(__xludf.DUMMYFUNCTION("""COMPUTED_VALUE"""),243753.0)</f>
        <v>243753</v>
      </c>
      <c r="N15" s="28" t="str">
        <f>IFERROR(__xludf.DUMMYFUNCTION("""COMPUTED_VALUE"""),"1+550")</f>
        <v>1+550</v>
      </c>
      <c r="O15" s="28" t="str">
        <f>IFERROR(__xludf.DUMMYFUNCTION("""COMPUTED_VALUE"""),"RT")</f>
        <v>RT</v>
      </c>
      <c r="P15" s="28" t="str">
        <f>IFERROR(__xludf.DUMMYFUNCTION("""COMPUTED_VALUE"""),"L1")</f>
        <v>L1</v>
      </c>
      <c r="Q15" s="28">
        <f>IFERROR(__xludf.DUMMYFUNCTION("""COMPUTED_VALUE"""),1.0)</f>
        <v>1</v>
      </c>
      <c r="R15" s="28" t="str">
        <f>IFERROR(__xludf.DUMMYFUNCTION("""COMPUTED_VALUE"""),"จุด")</f>
        <v>จุด</v>
      </c>
      <c r="S15" s="28" t="str">
        <f>IFERROR(__xludf.DUMMYFUNCTION("""COMPUTED_VALUE"""),"1+500 - 1+600")</f>
        <v>1+500 - 1+600</v>
      </c>
      <c r="T15" s="28" t="str">
        <f>IFERROR(__xludf.DUMMYFUNCTION("""COMPUTED_VALUE"""),"per 100m")</f>
        <v>per 100m</v>
      </c>
      <c r="X15" s="28" t="str">
        <f>IFERROR(__xludf.DUMMYFUNCTION("""COMPUTED_VALUE"""),"13.5")</f>
        <v>13.5</v>
      </c>
      <c r="Y15" s="116">
        <f>IFERROR(__xludf.DUMMYFUNCTION("""COMPUTED_VALUE"""),243753.0)</f>
        <v>243753</v>
      </c>
      <c r="Z15" s="28" t="str">
        <f>IFERROR(__xludf.DUMMYFUNCTION("""COMPUTED_VALUE"""),"1+050")</f>
        <v>1+050</v>
      </c>
      <c r="AA15" s="28" t="str">
        <f>IFERROR(__xludf.DUMMYFUNCTION("""COMPUTED_VALUE"""),"RT")</f>
        <v>RT</v>
      </c>
      <c r="AB15" s="28" t="str">
        <f>IFERROR(__xludf.DUMMYFUNCTION("""COMPUTED_VALUE"""),"L1")</f>
        <v>L1</v>
      </c>
      <c r="AC15" s="28">
        <f>IFERROR(__xludf.DUMMYFUNCTION("""COMPUTED_VALUE"""),2.0)</f>
        <v>2</v>
      </c>
      <c r="AD15" s="28" t="str">
        <f>IFERROR(__xludf.DUMMYFUNCTION("""COMPUTED_VALUE"""),"m.")</f>
        <v>m.</v>
      </c>
      <c r="AE15" s="28" t="str">
        <f>IFERROR(__xludf.DUMMYFUNCTION("""COMPUTED_VALUE"""),"1+000 - 1+100")</f>
        <v>1+000 - 1+100</v>
      </c>
      <c r="AF15" s="28" t="str">
        <f>IFERROR(__xludf.DUMMYFUNCTION("""COMPUTED_VALUE"""),"multiple volume")</f>
        <v>multiple volume</v>
      </c>
      <c r="AG15" s="28">
        <v>-10.0</v>
      </c>
      <c r="AI15" s="28" t="str">
        <f>IFERROR(__xludf.DUMMYFUNCTION("""COMPUTED_VALUE"""),"14a.3")</f>
        <v>14a.3</v>
      </c>
      <c r="AJ15" s="116">
        <f>IFERROR(__xludf.DUMMYFUNCTION("""COMPUTED_VALUE"""),243753.0)</f>
        <v>243753</v>
      </c>
      <c r="AK15" s="28" t="str">
        <f>IFERROR(__xludf.DUMMYFUNCTION("""COMPUTED_VALUE"""),"1+050")</f>
        <v>1+050</v>
      </c>
      <c r="AL15" s="28" t="str">
        <f>IFERROR(__xludf.DUMMYFUNCTION("""COMPUTED_VALUE"""),"RT")</f>
        <v>RT</v>
      </c>
      <c r="AM15" s="28"/>
      <c r="AN15" s="28">
        <f>IFERROR(__xludf.DUMMYFUNCTION("""COMPUTED_VALUE"""),1.0)</f>
        <v>1</v>
      </c>
      <c r="AO15" s="28" t="str">
        <f>IFERROR(__xludf.DUMMYFUNCTION("""COMPUTED_VALUE"""),"จุด")</f>
        <v>จุด</v>
      </c>
      <c r="AP15" s="28" t="str">
        <f>IFERROR(__xludf.DUMMYFUNCTION("""COMPUTED_VALUE"""),"1+000 - 1+100")</f>
        <v>1+000 - 1+100</v>
      </c>
      <c r="AQ15" s="28" t="str">
        <f>IFERROR(__xludf.DUMMYFUNCTION("""COMPUTED_VALUE"""),"point")</f>
        <v>point</v>
      </c>
      <c r="AR15" s="28">
        <v>-5.0</v>
      </c>
      <c r="AS15" s="28" t="s">
        <v>227</v>
      </c>
      <c r="AT15" s="28">
        <f>IFERROR(__xludf.DUMMYFUNCTION("(AVERAGE(VALUE(REGEXEXTRACT(AS15, ""\d+"")), VALUE(REGEXEXTRACT(AS15, ""-\s*(\d+)\+""))))"),1.5)</f>
        <v>1.5</v>
      </c>
    </row>
    <row r="16">
      <c r="A16" s="28" t="str">
        <f>IFERROR(__xludf.DUMMYFUNCTION("""COMPUTED_VALUE"""),"11.5")</f>
        <v>11.5</v>
      </c>
      <c r="B16" s="116">
        <f>IFERROR(__xludf.DUMMYFUNCTION("""COMPUTED_VALUE"""),243753.0)</f>
        <v>243753</v>
      </c>
      <c r="C16" s="28" t="str">
        <f>IFERROR(__xludf.DUMMYFUNCTION("""COMPUTED_VALUE"""),"1+600")</f>
        <v>1+600</v>
      </c>
      <c r="D16" s="28" t="str">
        <f>IFERROR(__xludf.DUMMYFUNCTION("""COMPUTED_VALUE"""),"LT")</f>
        <v>LT</v>
      </c>
      <c r="E16" s="28" t="str">
        <f>IFERROR(__xludf.DUMMYFUNCTION("""COMPUTED_VALUE"""),"L3")</f>
        <v>L3</v>
      </c>
      <c r="F16" s="28">
        <f>IFERROR(__xludf.DUMMYFUNCTION("""COMPUTED_VALUE"""),1.0)</f>
        <v>1</v>
      </c>
      <c r="G16" s="28" t="str">
        <f>IFERROR(__xludf.DUMMYFUNCTION("""COMPUTED_VALUE"""),"จุด")</f>
        <v>จุด</v>
      </c>
      <c r="H16" s="28" t="str">
        <f>IFERROR(__xludf.DUMMYFUNCTION("""COMPUTED_VALUE"""),"1+600 - 1+700")</f>
        <v>1+600 - 1+700</v>
      </c>
      <c r="I16" s="28" t="s">
        <v>198</v>
      </c>
      <c r="J16" s="28" t="s">
        <v>227</v>
      </c>
      <c r="L16" s="28" t="str">
        <f>IFERROR(__xludf.DUMMYFUNCTION("""COMPUTED_VALUE"""),"11.5")</f>
        <v>11.5</v>
      </c>
      <c r="M16" s="116">
        <f>IFERROR(__xludf.DUMMYFUNCTION("""COMPUTED_VALUE"""),243753.0)</f>
        <v>243753</v>
      </c>
      <c r="N16" s="28" t="str">
        <f>IFERROR(__xludf.DUMMYFUNCTION("""COMPUTED_VALUE"""),"1+600")</f>
        <v>1+600</v>
      </c>
      <c r="O16" s="28" t="str">
        <f>IFERROR(__xludf.DUMMYFUNCTION("""COMPUTED_VALUE"""),"LT")</f>
        <v>LT</v>
      </c>
      <c r="P16" s="28" t="str">
        <f>IFERROR(__xludf.DUMMYFUNCTION("""COMPUTED_VALUE"""),"L3")</f>
        <v>L3</v>
      </c>
      <c r="Q16" s="28">
        <f>IFERROR(__xludf.DUMMYFUNCTION("""COMPUTED_VALUE"""),1.0)</f>
        <v>1</v>
      </c>
      <c r="R16" s="28" t="str">
        <f>IFERROR(__xludf.DUMMYFUNCTION("""COMPUTED_VALUE"""),"จุด")</f>
        <v>จุด</v>
      </c>
      <c r="S16" s="28" t="str">
        <f>IFERROR(__xludf.DUMMYFUNCTION("""COMPUTED_VALUE"""),"1+600 - 1+700")</f>
        <v>1+600 - 1+700</v>
      </c>
      <c r="T16" s="28" t="str">
        <f>IFERROR(__xludf.DUMMYFUNCTION("""COMPUTED_VALUE"""),"per 100m")</f>
        <v>per 100m</v>
      </c>
      <c r="AI16" s="28" t="str">
        <f>IFERROR(__xludf.DUMMYFUNCTION("""COMPUTED_VALUE"""),"14a.3")</f>
        <v>14a.3</v>
      </c>
      <c r="AJ16" s="116">
        <f>IFERROR(__xludf.DUMMYFUNCTION("""COMPUTED_VALUE"""),243753.0)</f>
        <v>243753</v>
      </c>
      <c r="AK16" s="28" t="str">
        <f>IFERROR(__xludf.DUMMYFUNCTION("""COMPUTED_VALUE"""),"1+075")</f>
        <v>1+075</v>
      </c>
      <c r="AL16" s="28" t="str">
        <f>IFERROR(__xludf.DUMMYFUNCTION("""COMPUTED_VALUE"""),"RT")</f>
        <v>RT</v>
      </c>
      <c r="AM16" s="28"/>
      <c r="AN16" s="28">
        <f>IFERROR(__xludf.DUMMYFUNCTION("""COMPUTED_VALUE"""),1.0)</f>
        <v>1</v>
      </c>
      <c r="AO16" s="28" t="str">
        <f>IFERROR(__xludf.DUMMYFUNCTION("""COMPUTED_VALUE"""),"จุด")</f>
        <v>จุด</v>
      </c>
      <c r="AP16" s="28" t="str">
        <f>IFERROR(__xludf.DUMMYFUNCTION("""COMPUTED_VALUE"""),"1+000 - 1+100")</f>
        <v>1+000 - 1+100</v>
      </c>
      <c r="AQ16" s="28" t="str">
        <f>IFERROR(__xludf.DUMMYFUNCTION("""COMPUTED_VALUE"""),"point")</f>
        <v>point</v>
      </c>
      <c r="AR16" s="28">
        <v>-5.0</v>
      </c>
      <c r="AS16" s="28" t="s">
        <v>227</v>
      </c>
      <c r="AT16" s="28">
        <f>IFERROR(__xludf.DUMMYFUNCTION("(AVERAGE(VALUE(REGEXEXTRACT(AS16, ""\d+"")), VALUE(REGEXEXTRACT(AS16, ""-\s*(\d+)\+""))))"),1.5)</f>
        <v>1.5</v>
      </c>
    </row>
    <row r="17">
      <c r="A17" s="28" t="str">
        <f>IFERROR(__xludf.DUMMYFUNCTION("""COMPUTED_VALUE"""),"11.5")</f>
        <v>11.5</v>
      </c>
      <c r="B17" s="116">
        <f>IFERROR(__xludf.DUMMYFUNCTION("""COMPUTED_VALUE"""),243753.0)</f>
        <v>243753</v>
      </c>
      <c r="C17" s="28" t="str">
        <f>IFERROR(__xludf.DUMMYFUNCTION("""COMPUTED_VALUE"""),"2+050")</f>
        <v>2+050</v>
      </c>
      <c r="D17" s="28" t="str">
        <f>IFERROR(__xludf.DUMMYFUNCTION("""COMPUTED_VALUE"""),"LT")</f>
        <v>LT</v>
      </c>
      <c r="E17" s="28" t="str">
        <f>IFERROR(__xludf.DUMMYFUNCTION("""COMPUTED_VALUE"""),"L3")</f>
        <v>L3</v>
      </c>
      <c r="F17" s="28">
        <f>IFERROR(__xludf.DUMMYFUNCTION("""COMPUTED_VALUE"""),1.0)</f>
        <v>1</v>
      </c>
      <c r="G17" s="28" t="str">
        <f>IFERROR(__xludf.DUMMYFUNCTION("""COMPUTED_VALUE"""),"จุด")</f>
        <v>จุด</v>
      </c>
      <c r="H17" s="28" t="str">
        <f>IFERROR(__xludf.DUMMYFUNCTION("""COMPUTED_VALUE"""),"2+000 - 2+100")</f>
        <v>2+000 - 2+100</v>
      </c>
      <c r="I17" s="28" t="s">
        <v>198</v>
      </c>
      <c r="J17" s="28" t="s">
        <v>232</v>
      </c>
      <c r="L17" s="28" t="str">
        <f>IFERROR(__xludf.DUMMYFUNCTION("""COMPUTED_VALUE"""),"11.5")</f>
        <v>11.5</v>
      </c>
      <c r="M17" s="116">
        <f>IFERROR(__xludf.DUMMYFUNCTION("""COMPUTED_VALUE"""),243753.0)</f>
        <v>243753</v>
      </c>
      <c r="N17" s="28" t="str">
        <f>IFERROR(__xludf.DUMMYFUNCTION("""COMPUTED_VALUE"""),"2+050")</f>
        <v>2+050</v>
      </c>
      <c r="O17" s="28" t="str">
        <f>IFERROR(__xludf.DUMMYFUNCTION("""COMPUTED_VALUE"""),"LT")</f>
        <v>LT</v>
      </c>
      <c r="P17" s="28" t="str">
        <f>IFERROR(__xludf.DUMMYFUNCTION("""COMPUTED_VALUE"""),"L3")</f>
        <v>L3</v>
      </c>
      <c r="Q17" s="28">
        <f>IFERROR(__xludf.DUMMYFUNCTION("""COMPUTED_VALUE"""),1.0)</f>
        <v>1</v>
      </c>
      <c r="R17" s="28" t="str">
        <f>IFERROR(__xludf.DUMMYFUNCTION("""COMPUTED_VALUE"""),"จุด")</f>
        <v>จุด</v>
      </c>
      <c r="S17" s="28" t="str">
        <f>IFERROR(__xludf.DUMMYFUNCTION("""COMPUTED_VALUE"""),"2+000 - 2+100")</f>
        <v>2+000 - 2+100</v>
      </c>
      <c r="T17" s="28" t="str">
        <f>IFERROR(__xludf.DUMMYFUNCTION("""COMPUTED_VALUE"""),"per 100m")</f>
        <v>per 100m</v>
      </c>
      <c r="AI17" s="28" t="str">
        <f>IFERROR(__xludf.DUMMYFUNCTION("""COMPUTED_VALUE"""),"14a.3")</f>
        <v>14a.3</v>
      </c>
      <c r="AJ17" s="116">
        <f>IFERROR(__xludf.DUMMYFUNCTION("""COMPUTED_VALUE"""),243753.0)</f>
        <v>243753</v>
      </c>
      <c r="AK17" s="28" t="str">
        <f>IFERROR(__xludf.DUMMYFUNCTION("""COMPUTED_VALUE"""),"1+150")</f>
        <v>1+150</v>
      </c>
      <c r="AL17" s="28" t="str">
        <f>IFERROR(__xludf.DUMMYFUNCTION("""COMPUTED_VALUE"""),"LT")</f>
        <v>LT</v>
      </c>
      <c r="AM17" s="28"/>
      <c r="AN17" s="28">
        <f>IFERROR(__xludf.DUMMYFUNCTION("""COMPUTED_VALUE"""),1.0)</f>
        <v>1</v>
      </c>
      <c r="AO17" s="28" t="str">
        <f>IFERROR(__xludf.DUMMYFUNCTION("""COMPUTED_VALUE"""),"จุด")</f>
        <v>จุด</v>
      </c>
      <c r="AP17" s="28" t="str">
        <f>IFERROR(__xludf.DUMMYFUNCTION("""COMPUTED_VALUE"""),"1+100 - 1+200")</f>
        <v>1+100 - 1+200</v>
      </c>
      <c r="AQ17" s="28" t="str">
        <f>IFERROR(__xludf.DUMMYFUNCTION("""COMPUTED_VALUE"""),"point")</f>
        <v>point</v>
      </c>
      <c r="AR17" s="28">
        <v>-5.0</v>
      </c>
      <c r="AS17" s="28" t="s">
        <v>227</v>
      </c>
      <c r="AT17" s="28">
        <f>IFERROR(__xludf.DUMMYFUNCTION("(AVERAGE(VALUE(REGEXEXTRACT(AS17, ""\d+"")), VALUE(REGEXEXTRACT(AS17, ""-\s*(\d+)\+""))))"),1.5)</f>
        <v>1.5</v>
      </c>
    </row>
    <row r="18">
      <c r="A18" s="28" t="str">
        <f>IFERROR(__xludf.DUMMYFUNCTION("""COMPUTED_VALUE"""),"11.5")</f>
        <v>11.5</v>
      </c>
      <c r="B18" s="116">
        <f>IFERROR(__xludf.DUMMYFUNCTION("""COMPUTED_VALUE"""),243753.0)</f>
        <v>243753</v>
      </c>
      <c r="C18" s="28" t="str">
        <f>IFERROR(__xludf.DUMMYFUNCTION("""COMPUTED_VALUE"""),"2+100")</f>
        <v>2+100</v>
      </c>
      <c r="D18" s="28" t="str">
        <f>IFERROR(__xludf.DUMMYFUNCTION("""COMPUTED_VALUE"""),"LT")</f>
        <v>LT</v>
      </c>
      <c r="E18" s="28" t="str">
        <f>IFERROR(__xludf.DUMMYFUNCTION("""COMPUTED_VALUE"""),"L1")</f>
        <v>L1</v>
      </c>
      <c r="F18" s="28">
        <f>IFERROR(__xludf.DUMMYFUNCTION("""COMPUTED_VALUE"""),1.0)</f>
        <v>1</v>
      </c>
      <c r="G18" s="28" t="str">
        <f>IFERROR(__xludf.DUMMYFUNCTION("""COMPUTED_VALUE"""),"จุด")</f>
        <v>จุด</v>
      </c>
      <c r="H18" s="28" t="str">
        <f>IFERROR(__xludf.DUMMYFUNCTION("""COMPUTED_VALUE"""),"2+100 - 2+200")</f>
        <v>2+100 - 2+200</v>
      </c>
      <c r="I18" s="28" t="s">
        <v>198</v>
      </c>
      <c r="J18" s="28" t="s">
        <v>232</v>
      </c>
      <c r="L18" s="28" t="str">
        <f>IFERROR(__xludf.DUMMYFUNCTION("""COMPUTED_VALUE"""),"11.5")</f>
        <v>11.5</v>
      </c>
      <c r="M18" s="116">
        <f>IFERROR(__xludf.DUMMYFUNCTION("""COMPUTED_VALUE"""),243753.0)</f>
        <v>243753</v>
      </c>
      <c r="N18" s="28" t="str">
        <f>IFERROR(__xludf.DUMMYFUNCTION("""COMPUTED_VALUE"""),"2+100")</f>
        <v>2+100</v>
      </c>
      <c r="O18" s="28" t="str">
        <f>IFERROR(__xludf.DUMMYFUNCTION("""COMPUTED_VALUE"""),"LT")</f>
        <v>LT</v>
      </c>
      <c r="P18" s="28" t="str">
        <f>IFERROR(__xludf.DUMMYFUNCTION("""COMPUTED_VALUE"""),"L1")</f>
        <v>L1</v>
      </c>
      <c r="Q18" s="28">
        <f>IFERROR(__xludf.DUMMYFUNCTION("""COMPUTED_VALUE"""),1.0)</f>
        <v>1</v>
      </c>
      <c r="R18" s="28" t="str">
        <f>IFERROR(__xludf.DUMMYFUNCTION("""COMPUTED_VALUE"""),"จุด")</f>
        <v>จุด</v>
      </c>
      <c r="S18" s="28" t="str">
        <f>IFERROR(__xludf.DUMMYFUNCTION("""COMPUTED_VALUE"""),"2+100 - 2+200")</f>
        <v>2+100 - 2+200</v>
      </c>
      <c r="T18" s="28" t="str">
        <f>IFERROR(__xludf.DUMMYFUNCTION("""COMPUTED_VALUE"""),"per 100m")</f>
        <v>per 100m</v>
      </c>
      <c r="AI18" s="28" t="str">
        <f>IFERROR(__xludf.DUMMYFUNCTION("""COMPUTED_VALUE"""),"14a.3")</f>
        <v>14a.3</v>
      </c>
      <c r="AJ18" s="116">
        <f>IFERROR(__xludf.DUMMYFUNCTION("""COMPUTED_VALUE"""),243753.0)</f>
        <v>243753</v>
      </c>
      <c r="AK18" s="28" t="str">
        <f>IFERROR(__xludf.DUMMYFUNCTION("""COMPUTED_VALUE"""),"2+075")</f>
        <v>2+075</v>
      </c>
      <c r="AL18" s="28" t="str">
        <f>IFERROR(__xludf.DUMMYFUNCTION("""COMPUTED_VALUE"""),"LT")</f>
        <v>LT</v>
      </c>
      <c r="AM18" s="28"/>
      <c r="AN18" s="28">
        <f>IFERROR(__xludf.DUMMYFUNCTION("""COMPUTED_VALUE"""),1.0)</f>
        <v>1</v>
      </c>
      <c r="AO18" s="28" t="str">
        <f>IFERROR(__xludf.DUMMYFUNCTION("""COMPUTED_VALUE"""),"จุด")</f>
        <v>จุด</v>
      </c>
      <c r="AP18" s="28" t="str">
        <f>IFERROR(__xludf.DUMMYFUNCTION("""COMPUTED_VALUE"""),"2+000 - 2+100")</f>
        <v>2+000 - 2+100</v>
      </c>
      <c r="AQ18" s="28" t="str">
        <f>IFERROR(__xludf.DUMMYFUNCTION("""COMPUTED_VALUE"""),"point")</f>
        <v>point</v>
      </c>
      <c r="AR18" s="28">
        <v>-5.0</v>
      </c>
      <c r="AS18" s="28" t="s">
        <v>232</v>
      </c>
      <c r="AT18" s="28">
        <f>IFERROR(__xludf.DUMMYFUNCTION("(AVERAGE(VALUE(REGEXEXTRACT(AS18, ""\d+"")), VALUE(REGEXEXTRACT(AS18, ""-\s*(\d+)\+""))))"),2.5)</f>
        <v>2.5</v>
      </c>
    </row>
    <row r="19">
      <c r="A19" s="28" t="str">
        <f>IFERROR(__xludf.DUMMYFUNCTION("""COMPUTED_VALUE"""),"11.5")</f>
        <v>11.5</v>
      </c>
      <c r="B19" s="116">
        <f>IFERROR(__xludf.DUMMYFUNCTION("""COMPUTED_VALUE"""),243754.0)</f>
        <v>243754</v>
      </c>
      <c r="C19" s="28" t="str">
        <f>IFERROR(__xludf.DUMMYFUNCTION("""COMPUTED_VALUE"""),"10+250")</f>
        <v>10+250</v>
      </c>
      <c r="D19" s="28" t="str">
        <f>IFERROR(__xludf.DUMMYFUNCTION("""COMPUTED_VALUE"""),"RT")</f>
        <v>RT</v>
      </c>
      <c r="E19" s="28" t="str">
        <f>IFERROR(__xludf.DUMMYFUNCTION("""COMPUTED_VALUE"""),"L2")</f>
        <v>L2</v>
      </c>
      <c r="F19" s="28">
        <f>IFERROR(__xludf.DUMMYFUNCTION("""COMPUTED_VALUE"""),1.0)</f>
        <v>1</v>
      </c>
      <c r="G19" s="28" t="str">
        <f>IFERROR(__xludf.DUMMYFUNCTION("""COMPUTED_VALUE"""),"จุด")</f>
        <v>จุด</v>
      </c>
      <c r="H19" s="28" t="str">
        <f>IFERROR(__xludf.DUMMYFUNCTION("""COMPUTED_VALUE"""),"10+200 - 10+300")</f>
        <v>10+200 - 10+300</v>
      </c>
      <c r="I19" s="28" t="s">
        <v>198</v>
      </c>
      <c r="J19" s="28" t="s">
        <v>237</v>
      </c>
      <c r="L19" s="28" t="str">
        <f>IFERROR(__xludf.DUMMYFUNCTION("""COMPUTED_VALUE"""),"11.5")</f>
        <v>11.5</v>
      </c>
      <c r="M19" s="116">
        <f>IFERROR(__xludf.DUMMYFUNCTION("""COMPUTED_VALUE"""),243754.0)</f>
        <v>243754</v>
      </c>
      <c r="N19" s="28" t="str">
        <f>IFERROR(__xludf.DUMMYFUNCTION("""COMPUTED_VALUE"""),"10+250")</f>
        <v>10+250</v>
      </c>
      <c r="O19" s="28" t="str">
        <f>IFERROR(__xludf.DUMMYFUNCTION("""COMPUTED_VALUE"""),"RT")</f>
        <v>RT</v>
      </c>
      <c r="P19" s="28" t="str">
        <f>IFERROR(__xludf.DUMMYFUNCTION("""COMPUTED_VALUE"""),"L2")</f>
        <v>L2</v>
      </c>
      <c r="Q19" s="28">
        <f>IFERROR(__xludf.DUMMYFUNCTION("""COMPUTED_VALUE"""),1.0)</f>
        <v>1</v>
      </c>
      <c r="R19" s="28" t="str">
        <f>IFERROR(__xludf.DUMMYFUNCTION("""COMPUTED_VALUE"""),"จุด")</f>
        <v>จุด</v>
      </c>
      <c r="S19" s="28" t="str">
        <f>IFERROR(__xludf.DUMMYFUNCTION("""COMPUTED_VALUE"""),"10+200 - 10+300")</f>
        <v>10+200 - 10+300</v>
      </c>
      <c r="T19" s="28" t="str">
        <f>IFERROR(__xludf.DUMMYFUNCTION("""COMPUTED_VALUE"""),"per 100m")</f>
        <v>per 100m</v>
      </c>
      <c r="AI19" s="28" t="str">
        <f>IFERROR(__xludf.DUMMYFUNCTION("""COMPUTED_VALUE"""),"14a.3")</f>
        <v>14a.3</v>
      </c>
      <c r="AJ19" s="116">
        <f>IFERROR(__xludf.DUMMYFUNCTION("""COMPUTED_VALUE"""),243754.0)</f>
        <v>243754</v>
      </c>
      <c r="AK19" s="28" t="str">
        <f>IFERROR(__xludf.DUMMYFUNCTION("""COMPUTED_VALUE"""),"4+076")</f>
        <v>4+076</v>
      </c>
      <c r="AL19" s="28" t="str">
        <f>IFERROR(__xludf.DUMMYFUNCTION("""COMPUTED_VALUE"""),"LT")</f>
        <v>LT</v>
      </c>
      <c r="AM19" s="28"/>
      <c r="AN19" s="28">
        <f>IFERROR(__xludf.DUMMYFUNCTION("""COMPUTED_VALUE"""),1.0)</f>
        <v>1</v>
      </c>
      <c r="AO19" s="28" t="str">
        <f>IFERROR(__xludf.DUMMYFUNCTION("""COMPUTED_VALUE"""),"จุุด")</f>
        <v>จุุด</v>
      </c>
      <c r="AP19" s="28" t="str">
        <f>IFERROR(__xludf.DUMMYFUNCTION("""COMPUTED_VALUE"""),"4+000 - 4+100")</f>
        <v>4+000 - 4+100</v>
      </c>
      <c r="AQ19" s="28" t="str">
        <f>IFERROR(__xludf.DUMMYFUNCTION("""COMPUTED_VALUE"""),"point")</f>
        <v>point</v>
      </c>
      <c r="AR19" s="28">
        <v>-5.0</v>
      </c>
      <c r="AS19" s="28" t="s">
        <v>238</v>
      </c>
      <c r="AT19" s="28">
        <f>IFERROR(__xludf.DUMMYFUNCTION("(AVERAGE(VALUE(REGEXEXTRACT(AS19, ""\d+"")), VALUE(REGEXEXTRACT(AS19, ""-\s*(\d+)\+""))))"),4.5)</f>
        <v>4.5</v>
      </c>
    </row>
    <row r="20">
      <c r="A20" s="28" t="str">
        <f>IFERROR(__xludf.DUMMYFUNCTION("""COMPUTED_VALUE"""),"11.5")</f>
        <v>11.5</v>
      </c>
      <c r="B20" s="116">
        <f>IFERROR(__xludf.DUMMYFUNCTION("""COMPUTED_VALUE"""),243754.0)</f>
        <v>243754</v>
      </c>
      <c r="C20" s="28" t="str">
        <f>IFERROR(__xludf.DUMMYFUNCTION("""COMPUTED_VALUE"""),"10+300")</f>
        <v>10+300</v>
      </c>
      <c r="D20" s="28" t="str">
        <f>IFERROR(__xludf.DUMMYFUNCTION("""COMPUTED_VALUE"""),"RT")</f>
        <v>RT</v>
      </c>
      <c r="E20" s="28" t="str">
        <f>IFERROR(__xludf.DUMMYFUNCTION("""COMPUTED_VALUE"""),"L2")</f>
        <v>L2</v>
      </c>
      <c r="F20" s="28">
        <f>IFERROR(__xludf.DUMMYFUNCTION("""COMPUTED_VALUE"""),1.0)</f>
        <v>1</v>
      </c>
      <c r="G20" s="28" t="str">
        <f>IFERROR(__xludf.DUMMYFUNCTION("""COMPUTED_VALUE"""),"จุด")</f>
        <v>จุด</v>
      </c>
      <c r="H20" s="28" t="str">
        <f>IFERROR(__xludf.DUMMYFUNCTION("""COMPUTED_VALUE"""),"10+300 - 10+400")</f>
        <v>10+300 - 10+400</v>
      </c>
      <c r="I20" s="28" t="s">
        <v>198</v>
      </c>
      <c r="J20" s="28" t="s">
        <v>237</v>
      </c>
      <c r="L20" s="28" t="str">
        <f>IFERROR(__xludf.DUMMYFUNCTION("""COMPUTED_VALUE"""),"11.5")</f>
        <v>11.5</v>
      </c>
      <c r="M20" s="116">
        <f>IFERROR(__xludf.DUMMYFUNCTION("""COMPUTED_VALUE"""),243754.0)</f>
        <v>243754</v>
      </c>
      <c r="N20" s="28" t="str">
        <f>IFERROR(__xludf.DUMMYFUNCTION("""COMPUTED_VALUE"""),"10+300")</f>
        <v>10+300</v>
      </c>
      <c r="O20" s="28" t="str">
        <f>IFERROR(__xludf.DUMMYFUNCTION("""COMPUTED_VALUE"""),"RT")</f>
        <v>RT</v>
      </c>
      <c r="P20" s="28" t="str">
        <f>IFERROR(__xludf.DUMMYFUNCTION("""COMPUTED_VALUE"""),"L2")</f>
        <v>L2</v>
      </c>
      <c r="Q20" s="28">
        <f>IFERROR(__xludf.DUMMYFUNCTION("""COMPUTED_VALUE"""),1.0)</f>
        <v>1</v>
      </c>
      <c r="R20" s="28" t="str">
        <f>IFERROR(__xludf.DUMMYFUNCTION("""COMPUTED_VALUE"""),"จุด")</f>
        <v>จุด</v>
      </c>
      <c r="S20" s="28" t="str">
        <f>IFERROR(__xludf.DUMMYFUNCTION("""COMPUTED_VALUE"""),"10+300 - 10+400")</f>
        <v>10+300 - 10+400</v>
      </c>
      <c r="T20" s="28" t="str">
        <f>IFERROR(__xludf.DUMMYFUNCTION("""COMPUTED_VALUE"""),"per 100m")</f>
        <v>per 100m</v>
      </c>
      <c r="AI20" s="28" t="str">
        <f>IFERROR(__xludf.DUMMYFUNCTION("""COMPUTED_VALUE"""),"14a.3")</f>
        <v>14a.3</v>
      </c>
      <c r="AJ20" s="116">
        <f>IFERROR(__xludf.DUMMYFUNCTION("""COMPUTED_VALUE"""),243753.0)</f>
        <v>243753</v>
      </c>
      <c r="AK20" s="28" t="str">
        <f>IFERROR(__xludf.DUMMYFUNCTION("""COMPUTED_VALUE"""),"2+150")</f>
        <v>2+150</v>
      </c>
      <c r="AL20" s="28" t="str">
        <f>IFERROR(__xludf.DUMMYFUNCTION("""COMPUTED_VALUE"""),"RT")</f>
        <v>RT</v>
      </c>
      <c r="AM20" s="28"/>
      <c r="AN20" s="28">
        <f>IFERROR(__xludf.DUMMYFUNCTION("""COMPUTED_VALUE"""),1.0)</f>
        <v>1</v>
      </c>
      <c r="AO20" s="28" t="str">
        <f>IFERROR(__xludf.DUMMYFUNCTION("""COMPUTED_VALUE"""),"จุด")</f>
        <v>จุด</v>
      </c>
      <c r="AP20" s="28" t="str">
        <f>IFERROR(__xludf.DUMMYFUNCTION("""COMPUTED_VALUE"""),"2+100 - 2+200")</f>
        <v>2+100 - 2+200</v>
      </c>
      <c r="AQ20" s="28" t="str">
        <f>IFERROR(__xludf.DUMMYFUNCTION("""COMPUTED_VALUE"""),"point")</f>
        <v>point</v>
      </c>
      <c r="AR20" s="28">
        <v>-5.0</v>
      </c>
      <c r="AS20" s="28" t="s">
        <v>232</v>
      </c>
      <c r="AT20" s="28">
        <f>IFERROR(__xludf.DUMMYFUNCTION("(AVERAGE(VALUE(REGEXEXTRACT(AS20, ""\d+"")), VALUE(REGEXEXTRACT(AS20, ""-\s*(\d+)\+""))))"),2.5)</f>
        <v>2.5</v>
      </c>
    </row>
    <row r="21">
      <c r="A21" s="28" t="str">
        <f>IFERROR(__xludf.DUMMYFUNCTION("""COMPUTED_VALUE"""),"11.5")</f>
        <v>11.5</v>
      </c>
      <c r="B21" s="116">
        <f>IFERROR(__xludf.DUMMYFUNCTION("""COMPUTED_VALUE"""),243754.0)</f>
        <v>243754</v>
      </c>
      <c r="C21" s="28" t="str">
        <f>IFERROR(__xludf.DUMMYFUNCTION("""COMPUTED_VALUE"""),"11+250")</f>
        <v>11+250</v>
      </c>
      <c r="D21" s="28" t="str">
        <f>IFERROR(__xludf.DUMMYFUNCTION("""COMPUTED_VALUE"""),"LT")</f>
        <v>LT</v>
      </c>
      <c r="E21" s="28" t="str">
        <f>IFERROR(__xludf.DUMMYFUNCTION("""COMPUTED_VALUE"""),"L2")</f>
        <v>L2</v>
      </c>
      <c r="F21" s="28">
        <f>IFERROR(__xludf.DUMMYFUNCTION("""COMPUTED_VALUE"""),1.0)</f>
        <v>1</v>
      </c>
      <c r="G21" s="28" t="str">
        <f>IFERROR(__xludf.DUMMYFUNCTION("""COMPUTED_VALUE"""),"จุด")</f>
        <v>จุด</v>
      </c>
      <c r="H21" s="28" t="str">
        <f>IFERROR(__xludf.DUMMYFUNCTION("""COMPUTED_VALUE"""),"11+200 - 11+300")</f>
        <v>11+200 - 11+300</v>
      </c>
      <c r="I21" s="28" t="s">
        <v>198</v>
      </c>
      <c r="J21" s="28" t="s">
        <v>239</v>
      </c>
      <c r="L21" s="28" t="str">
        <f>IFERROR(__xludf.DUMMYFUNCTION("""COMPUTED_VALUE"""),"11.5")</f>
        <v>11.5</v>
      </c>
      <c r="M21" s="116">
        <f>IFERROR(__xludf.DUMMYFUNCTION("""COMPUTED_VALUE"""),243754.0)</f>
        <v>243754</v>
      </c>
      <c r="N21" s="28" t="str">
        <f>IFERROR(__xludf.DUMMYFUNCTION("""COMPUTED_VALUE"""),"11+250")</f>
        <v>11+250</v>
      </c>
      <c r="O21" s="28" t="str">
        <f>IFERROR(__xludf.DUMMYFUNCTION("""COMPUTED_VALUE"""),"LT")</f>
        <v>LT</v>
      </c>
      <c r="P21" s="28" t="str">
        <f>IFERROR(__xludf.DUMMYFUNCTION("""COMPUTED_VALUE"""),"L2")</f>
        <v>L2</v>
      </c>
      <c r="Q21" s="28">
        <f>IFERROR(__xludf.DUMMYFUNCTION("""COMPUTED_VALUE"""),1.0)</f>
        <v>1</v>
      </c>
      <c r="R21" s="28" t="str">
        <f>IFERROR(__xludf.DUMMYFUNCTION("""COMPUTED_VALUE"""),"จุด")</f>
        <v>จุด</v>
      </c>
      <c r="S21" s="28" t="str">
        <f>IFERROR(__xludf.DUMMYFUNCTION("""COMPUTED_VALUE"""),"11+200 - 11+300")</f>
        <v>11+200 - 11+300</v>
      </c>
      <c r="T21" s="28" t="str">
        <f>IFERROR(__xludf.DUMMYFUNCTION("""COMPUTED_VALUE"""),"per 100m")</f>
        <v>per 100m</v>
      </c>
      <c r="AI21" s="28" t="str">
        <f>IFERROR(__xludf.DUMMYFUNCTION("""COMPUTED_VALUE"""),"14a.4")</f>
        <v>14a.4</v>
      </c>
      <c r="AJ21" s="116">
        <f>IFERROR(__xludf.DUMMYFUNCTION("""COMPUTED_VALUE"""),243753.0)</f>
        <v>243753</v>
      </c>
      <c r="AK21" s="28" t="str">
        <f>IFERROR(__xludf.DUMMYFUNCTION("""COMPUTED_VALUE"""),"1+150")</f>
        <v>1+150</v>
      </c>
      <c r="AL21" s="28" t="str">
        <f>IFERROR(__xludf.DUMMYFUNCTION("""COMPUTED_VALUE"""),"RT")</f>
        <v>RT</v>
      </c>
      <c r="AM21" s="28"/>
      <c r="AN21" s="28">
        <f>IFERROR(__xludf.DUMMYFUNCTION("""COMPUTED_VALUE"""),1.0)</f>
        <v>1</v>
      </c>
      <c r="AO21" s="28" t="str">
        <f>IFERROR(__xludf.DUMMYFUNCTION("""COMPUTED_VALUE"""),"จุด")</f>
        <v>จุด</v>
      </c>
      <c r="AP21" s="28" t="str">
        <f>IFERROR(__xludf.DUMMYFUNCTION("""COMPUTED_VALUE"""),"1+100 - 1+200")</f>
        <v>1+100 - 1+200</v>
      </c>
      <c r="AQ21" s="28" t="str">
        <f>IFERROR(__xludf.DUMMYFUNCTION("""COMPUTED_VALUE"""),"point")</f>
        <v>point</v>
      </c>
      <c r="AR21" s="28">
        <v>-10.0</v>
      </c>
      <c r="AS21" s="28" t="s">
        <v>227</v>
      </c>
      <c r="AT21" s="28">
        <f>IFERROR(__xludf.DUMMYFUNCTION("(AVERAGE(VALUE(REGEXEXTRACT(AS21, ""\d+"")), VALUE(REGEXEXTRACT(AS21, ""-\s*(\d+)\+""))))"),1.5)</f>
        <v>1.5</v>
      </c>
    </row>
    <row r="22">
      <c r="A22" s="28" t="str">
        <f>IFERROR(__xludf.DUMMYFUNCTION("""COMPUTED_VALUE"""),"11.5")</f>
        <v>11.5</v>
      </c>
      <c r="B22" s="116">
        <f>IFERROR(__xludf.DUMMYFUNCTION("""COMPUTED_VALUE"""),243754.0)</f>
        <v>243754</v>
      </c>
      <c r="C22" s="28" t="str">
        <f>IFERROR(__xludf.DUMMYFUNCTION("""COMPUTED_VALUE"""),"11+800")</f>
        <v>11+800</v>
      </c>
      <c r="D22" s="28" t="str">
        <f>IFERROR(__xludf.DUMMYFUNCTION("""COMPUTED_VALUE"""),"LT")</f>
        <v>LT</v>
      </c>
      <c r="E22" s="28" t="str">
        <f>IFERROR(__xludf.DUMMYFUNCTION("""COMPUTED_VALUE"""),"L1")</f>
        <v>L1</v>
      </c>
      <c r="F22" s="28">
        <f>IFERROR(__xludf.DUMMYFUNCTION("""COMPUTED_VALUE"""),1.0)</f>
        <v>1</v>
      </c>
      <c r="G22" s="28" t="str">
        <f>IFERROR(__xludf.DUMMYFUNCTION("""COMPUTED_VALUE"""),"จุด")</f>
        <v>จุด</v>
      </c>
      <c r="H22" s="28" t="str">
        <f>IFERROR(__xludf.DUMMYFUNCTION("""COMPUTED_VALUE"""),"11+800 - 11+900")</f>
        <v>11+800 - 11+900</v>
      </c>
      <c r="I22" s="28" t="s">
        <v>198</v>
      </c>
      <c r="J22" s="28" t="s">
        <v>239</v>
      </c>
      <c r="L22" s="28" t="str">
        <f>IFERROR(__xludf.DUMMYFUNCTION("""COMPUTED_VALUE"""),"11.5")</f>
        <v>11.5</v>
      </c>
      <c r="M22" s="116">
        <f>IFERROR(__xludf.DUMMYFUNCTION("""COMPUTED_VALUE"""),243754.0)</f>
        <v>243754</v>
      </c>
      <c r="N22" s="28" t="str">
        <f>IFERROR(__xludf.DUMMYFUNCTION("""COMPUTED_VALUE"""),"11+800")</f>
        <v>11+800</v>
      </c>
      <c r="O22" s="28" t="str">
        <f>IFERROR(__xludf.DUMMYFUNCTION("""COMPUTED_VALUE"""),"LT")</f>
        <v>LT</v>
      </c>
      <c r="P22" s="28" t="str">
        <f>IFERROR(__xludf.DUMMYFUNCTION("""COMPUTED_VALUE"""),"L1")</f>
        <v>L1</v>
      </c>
      <c r="Q22" s="28">
        <f>IFERROR(__xludf.DUMMYFUNCTION("""COMPUTED_VALUE"""),1.0)</f>
        <v>1</v>
      </c>
      <c r="R22" s="28" t="str">
        <f>IFERROR(__xludf.DUMMYFUNCTION("""COMPUTED_VALUE"""),"จุด")</f>
        <v>จุด</v>
      </c>
      <c r="S22" s="28" t="str">
        <f>IFERROR(__xludf.DUMMYFUNCTION("""COMPUTED_VALUE"""),"11+800 - 11+900")</f>
        <v>11+800 - 11+900</v>
      </c>
      <c r="T22" s="28" t="str">
        <f>IFERROR(__xludf.DUMMYFUNCTION("""COMPUTED_VALUE"""),"per 100m")</f>
        <v>per 100m</v>
      </c>
      <c r="AI22" s="28" t="str">
        <f>IFERROR(__xludf.DUMMYFUNCTION("""COMPUTED_VALUE"""),"14a.4")</f>
        <v>14a.4</v>
      </c>
      <c r="AJ22" s="116">
        <f>IFERROR(__xludf.DUMMYFUNCTION("""COMPUTED_VALUE"""),243753.0)</f>
        <v>243753</v>
      </c>
      <c r="AK22" s="28" t="str">
        <f>IFERROR(__xludf.DUMMYFUNCTION("""COMPUTED_VALUE"""),"2+075")</f>
        <v>2+075</v>
      </c>
      <c r="AL22" s="28" t="str">
        <f>IFERROR(__xludf.DUMMYFUNCTION("""COMPUTED_VALUE"""),"RT")</f>
        <v>RT</v>
      </c>
      <c r="AM22" s="28"/>
      <c r="AN22" s="28">
        <f>IFERROR(__xludf.DUMMYFUNCTION("""COMPUTED_VALUE"""),1.0)</f>
        <v>1</v>
      </c>
      <c r="AO22" s="28" t="str">
        <f>IFERROR(__xludf.DUMMYFUNCTION("""COMPUTED_VALUE"""),"จุด")</f>
        <v>จุด</v>
      </c>
      <c r="AP22" s="28" t="str">
        <f>IFERROR(__xludf.DUMMYFUNCTION("""COMPUTED_VALUE"""),"2+000 - 2+100")</f>
        <v>2+000 - 2+100</v>
      </c>
      <c r="AQ22" s="28" t="str">
        <f>IFERROR(__xludf.DUMMYFUNCTION("""COMPUTED_VALUE"""),"point")</f>
        <v>point</v>
      </c>
      <c r="AR22" s="28">
        <v>-10.0</v>
      </c>
      <c r="AS22" s="28" t="s">
        <v>232</v>
      </c>
      <c r="AT22" s="28">
        <f>IFERROR(__xludf.DUMMYFUNCTION("(AVERAGE(VALUE(REGEXEXTRACT(AS22, ""\d+"")), VALUE(REGEXEXTRACT(AS22, ""-\s*(\d+)\+""))))"),2.5)</f>
        <v>2.5</v>
      </c>
    </row>
    <row r="23">
      <c r="A23" s="28" t="str">
        <f>IFERROR(__xludf.DUMMYFUNCTION("""COMPUTED_VALUE"""),"11.5")</f>
        <v>11.5</v>
      </c>
      <c r="B23" s="116">
        <f>IFERROR(__xludf.DUMMYFUNCTION("""COMPUTED_VALUE"""),243754.0)</f>
        <v>243754</v>
      </c>
      <c r="C23" s="28" t="str">
        <f>IFERROR(__xludf.DUMMYFUNCTION("""COMPUTED_VALUE"""),"15+300")</f>
        <v>15+300</v>
      </c>
      <c r="D23" s="28" t="str">
        <f>IFERROR(__xludf.DUMMYFUNCTION("""COMPUTED_VALUE"""),"LT")</f>
        <v>LT</v>
      </c>
      <c r="E23" s="28" t="str">
        <f>IFERROR(__xludf.DUMMYFUNCTION("""COMPUTED_VALUE"""),"L3")</f>
        <v>L3</v>
      </c>
      <c r="F23" s="28">
        <f>IFERROR(__xludf.DUMMYFUNCTION("""COMPUTED_VALUE"""),1.0)</f>
        <v>1</v>
      </c>
      <c r="G23" s="28" t="str">
        <f>IFERROR(__xludf.DUMMYFUNCTION("""COMPUTED_VALUE"""),"จุด")</f>
        <v>จุด</v>
      </c>
      <c r="H23" s="28" t="str">
        <f>IFERROR(__xludf.DUMMYFUNCTION("""COMPUTED_VALUE"""),"15+300 - 15+400")</f>
        <v>15+300 - 15+400</v>
      </c>
      <c r="I23" s="28" t="s">
        <v>198</v>
      </c>
      <c r="J23" s="28" t="s">
        <v>230</v>
      </c>
      <c r="L23" s="28" t="str">
        <f>IFERROR(__xludf.DUMMYFUNCTION("""COMPUTED_VALUE"""),"11.5")</f>
        <v>11.5</v>
      </c>
      <c r="M23" s="116">
        <f>IFERROR(__xludf.DUMMYFUNCTION("""COMPUTED_VALUE"""),243754.0)</f>
        <v>243754</v>
      </c>
      <c r="N23" s="28" t="str">
        <f>IFERROR(__xludf.DUMMYFUNCTION("""COMPUTED_VALUE"""),"15+300")</f>
        <v>15+300</v>
      </c>
      <c r="O23" s="28" t="str">
        <f>IFERROR(__xludf.DUMMYFUNCTION("""COMPUTED_VALUE"""),"LT")</f>
        <v>LT</v>
      </c>
      <c r="P23" s="28" t="str">
        <f>IFERROR(__xludf.DUMMYFUNCTION("""COMPUTED_VALUE"""),"L3")</f>
        <v>L3</v>
      </c>
      <c r="Q23" s="28">
        <f>IFERROR(__xludf.DUMMYFUNCTION("""COMPUTED_VALUE"""),1.0)</f>
        <v>1</v>
      </c>
      <c r="R23" s="28" t="str">
        <f>IFERROR(__xludf.DUMMYFUNCTION("""COMPUTED_VALUE"""),"จุด")</f>
        <v>จุด</v>
      </c>
      <c r="S23" s="28" t="str">
        <f>IFERROR(__xludf.DUMMYFUNCTION("""COMPUTED_VALUE"""),"15+300 - 15+400")</f>
        <v>15+300 - 15+400</v>
      </c>
      <c r="T23" s="28" t="str">
        <f>IFERROR(__xludf.DUMMYFUNCTION("""COMPUTED_VALUE"""),"per 100m")</f>
        <v>per 100m</v>
      </c>
      <c r="AI23" s="28" t="str">
        <f>IFERROR(__xludf.DUMMYFUNCTION("""COMPUTED_VALUE"""),"14a.4")</f>
        <v>14a.4</v>
      </c>
      <c r="AJ23" s="116">
        <f>IFERROR(__xludf.DUMMYFUNCTION("""COMPUTED_VALUE"""),243753.0)</f>
        <v>243753</v>
      </c>
      <c r="AK23" s="28" t="str">
        <f>IFERROR(__xludf.DUMMYFUNCTION("""COMPUTED_VALUE"""),"4+076")</f>
        <v>4+076</v>
      </c>
      <c r="AL23" s="28" t="str">
        <f>IFERROR(__xludf.DUMMYFUNCTION("""COMPUTED_VALUE"""),"LT")</f>
        <v>LT</v>
      </c>
      <c r="AM23" s="28"/>
      <c r="AN23" s="28">
        <f>IFERROR(__xludf.DUMMYFUNCTION("""COMPUTED_VALUE"""),1.0)</f>
        <v>1</v>
      </c>
      <c r="AO23" s="28" t="str">
        <f>IFERROR(__xludf.DUMMYFUNCTION("""COMPUTED_VALUE"""),"จุด")</f>
        <v>จุด</v>
      </c>
      <c r="AP23" s="28" t="str">
        <f>IFERROR(__xludf.DUMMYFUNCTION("""COMPUTED_VALUE"""),"4+000 - 4+100")</f>
        <v>4+000 - 4+100</v>
      </c>
      <c r="AQ23" s="28" t="str">
        <f>IFERROR(__xludf.DUMMYFUNCTION("""COMPUTED_VALUE"""),"point")</f>
        <v>point</v>
      </c>
      <c r="AR23" s="28">
        <v>-10.0</v>
      </c>
      <c r="AS23" s="28" t="s">
        <v>238</v>
      </c>
      <c r="AT23" s="28">
        <f>IFERROR(__xludf.DUMMYFUNCTION("(AVERAGE(VALUE(REGEXEXTRACT(AS23, ""\d+"")), VALUE(REGEXEXTRACT(AS23, ""-\s*(\d+)\+""))))"),4.5)</f>
        <v>4.5</v>
      </c>
    </row>
    <row r="24">
      <c r="A24" s="28" t="str">
        <f>IFERROR(__xludf.DUMMYFUNCTION("""COMPUTED_VALUE"""),"12.3")</f>
        <v>12.3</v>
      </c>
      <c r="B24" s="116">
        <f>IFERROR(__xludf.DUMMYFUNCTION("""COMPUTED_VALUE"""),243753.0)</f>
        <v>243753</v>
      </c>
      <c r="C24" s="28" t="str">
        <f>IFERROR(__xludf.DUMMYFUNCTION("""COMPUTED_VALUE"""),"1+050")</f>
        <v>1+050</v>
      </c>
      <c r="D24" s="28" t="str">
        <f>IFERROR(__xludf.DUMMYFUNCTION("""COMPUTED_VALUE"""),"LT")</f>
        <v>LT</v>
      </c>
      <c r="E24" s="28" t="str">
        <f>IFERROR(__xludf.DUMMYFUNCTION("""COMPUTED_VALUE"""),"L1")</f>
        <v>L1</v>
      </c>
      <c r="F24" s="28">
        <f>IFERROR(__xludf.DUMMYFUNCTION("""COMPUTED_VALUE"""),1.0)</f>
        <v>1</v>
      </c>
      <c r="G24" s="28" t="str">
        <f>IFERROR(__xludf.DUMMYFUNCTION("""COMPUTED_VALUE"""),"จุด")</f>
        <v>จุด</v>
      </c>
      <c r="H24" s="28" t="str">
        <f>IFERROR(__xludf.DUMMYFUNCTION("""COMPUTED_VALUE"""),"1+000 - 1+100")</f>
        <v>1+000 - 1+100</v>
      </c>
      <c r="I24" s="28" t="s">
        <v>198</v>
      </c>
      <c r="J24" s="28" t="s">
        <v>227</v>
      </c>
      <c r="L24" s="28" t="str">
        <f>IFERROR(__xludf.DUMMYFUNCTION("""COMPUTED_VALUE"""),"12.3")</f>
        <v>12.3</v>
      </c>
      <c r="M24" s="116">
        <f>IFERROR(__xludf.DUMMYFUNCTION("""COMPUTED_VALUE"""),243753.0)</f>
        <v>243753</v>
      </c>
      <c r="N24" s="28" t="str">
        <f>IFERROR(__xludf.DUMMYFUNCTION("""COMPUTED_VALUE"""),"1+050")</f>
        <v>1+050</v>
      </c>
      <c r="O24" s="28" t="str">
        <f>IFERROR(__xludf.DUMMYFUNCTION("""COMPUTED_VALUE"""),"LT")</f>
        <v>LT</v>
      </c>
      <c r="P24" s="28" t="str">
        <f>IFERROR(__xludf.DUMMYFUNCTION("""COMPUTED_VALUE"""),"L1")</f>
        <v>L1</v>
      </c>
      <c r="Q24" s="28">
        <f>IFERROR(__xludf.DUMMYFUNCTION("""COMPUTED_VALUE"""),1.0)</f>
        <v>1</v>
      </c>
      <c r="R24" s="28" t="str">
        <f>IFERROR(__xludf.DUMMYFUNCTION("""COMPUTED_VALUE"""),"จุด")</f>
        <v>จุด</v>
      </c>
      <c r="S24" s="28" t="str">
        <f>IFERROR(__xludf.DUMMYFUNCTION("""COMPUTED_VALUE"""),"1+000 - 1+100")</f>
        <v>1+000 - 1+100</v>
      </c>
      <c r="T24" s="28" t="str">
        <f>IFERROR(__xludf.DUMMYFUNCTION("""COMPUTED_VALUE"""),"per 100m")</f>
        <v>per 100m</v>
      </c>
      <c r="AI24" s="28" t="str">
        <f>IFERROR(__xludf.DUMMYFUNCTION("""COMPUTED_VALUE"""),"14a.4")</f>
        <v>14a.4</v>
      </c>
      <c r="AJ24" s="116">
        <f>IFERROR(__xludf.DUMMYFUNCTION("""COMPUTED_VALUE"""),243753.0)</f>
        <v>243753</v>
      </c>
      <c r="AK24" s="28" t="str">
        <f>IFERROR(__xludf.DUMMYFUNCTION("""COMPUTED_VALUE"""),"5+250")</f>
        <v>5+250</v>
      </c>
      <c r="AL24" s="28" t="str">
        <f>IFERROR(__xludf.DUMMYFUNCTION("""COMPUTED_VALUE"""),"LT")</f>
        <v>LT</v>
      </c>
      <c r="AM24" s="28"/>
      <c r="AN24" s="28">
        <f>IFERROR(__xludf.DUMMYFUNCTION("""COMPUTED_VALUE"""),1.0)</f>
        <v>1</v>
      </c>
      <c r="AO24" s="28" t="str">
        <f>IFERROR(__xludf.DUMMYFUNCTION("""COMPUTED_VALUE"""),"จุด")</f>
        <v>จุด</v>
      </c>
      <c r="AP24" s="28" t="str">
        <f>IFERROR(__xludf.DUMMYFUNCTION("""COMPUTED_VALUE"""),"5+200 - 5+300")</f>
        <v>5+200 - 5+300</v>
      </c>
      <c r="AQ24" s="28" t="str">
        <f>IFERROR(__xludf.DUMMYFUNCTION("""COMPUTED_VALUE"""),"point")</f>
        <v>point</v>
      </c>
      <c r="AR24" s="28">
        <v>-10.0</v>
      </c>
      <c r="AS24" s="28" t="s">
        <v>231</v>
      </c>
      <c r="AT24" s="28">
        <f>IFERROR(__xludf.DUMMYFUNCTION("(AVERAGE(VALUE(REGEXEXTRACT(AS24, ""\d+"")), VALUE(REGEXEXTRACT(AS24, ""-\s*(\d+)\+""))))"),5.5)</f>
        <v>5.5</v>
      </c>
    </row>
    <row r="25">
      <c r="A25" s="28" t="str">
        <f>IFERROR(__xludf.DUMMYFUNCTION("""COMPUTED_VALUE"""),"12.3")</f>
        <v>12.3</v>
      </c>
      <c r="B25" s="116">
        <f>IFERROR(__xludf.DUMMYFUNCTION("""COMPUTED_VALUE"""),243753.0)</f>
        <v>243753</v>
      </c>
      <c r="C25" s="28" t="str">
        <f>IFERROR(__xludf.DUMMYFUNCTION("""COMPUTED_VALUE"""),"1+075")</f>
        <v>1+075</v>
      </c>
      <c r="D25" s="28" t="str">
        <f>IFERROR(__xludf.DUMMYFUNCTION("""COMPUTED_VALUE"""),"LT")</f>
        <v>LT</v>
      </c>
      <c r="E25" s="28" t="str">
        <f>IFERROR(__xludf.DUMMYFUNCTION("""COMPUTED_VALUE"""),"L2")</f>
        <v>L2</v>
      </c>
      <c r="F25" s="28">
        <f>IFERROR(__xludf.DUMMYFUNCTION("""COMPUTED_VALUE"""),1.0)</f>
        <v>1</v>
      </c>
      <c r="G25" s="28" t="str">
        <f>IFERROR(__xludf.DUMMYFUNCTION("""COMPUTED_VALUE"""),"จุุด")</f>
        <v>จุุด</v>
      </c>
      <c r="H25" s="28" t="str">
        <f>IFERROR(__xludf.DUMMYFUNCTION("""COMPUTED_VALUE"""),"1+000 - 1+100")</f>
        <v>1+000 - 1+100</v>
      </c>
      <c r="I25" s="28" t="s">
        <v>198</v>
      </c>
      <c r="J25" s="28" t="s">
        <v>227</v>
      </c>
      <c r="L25" s="28" t="str">
        <f>IFERROR(__xludf.DUMMYFUNCTION("""COMPUTED_VALUE"""),"12.3")</f>
        <v>12.3</v>
      </c>
      <c r="M25" s="116">
        <f>IFERROR(__xludf.DUMMYFUNCTION("""COMPUTED_VALUE"""),243753.0)</f>
        <v>243753</v>
      </c>
      <c r="N25" s="28" t="str">
        <f>IFERROR(__xludf.DUMMYFUNCTION("""COMPUTED_VALUE"""),"1+075")</f>
        <v>1+075</v>
      </c>
      <c r="O25" s="28" t="str">
        <f>IFERROR(__xludf.DUMMYFUNCTION("""COMPUTED_VALUE"""),"LT")</f>
        <v>LT</v>
      </c>
      <c r="P25" s="28" t="str">
        <f>IFERROR(__xludf.DUMMYFUNCTION("""COMPUTED_VALUE"""),"L2")</f>
        <v>L2</v>
      </c>
      <c r="Q25" s="28">
        <f>IFERROR(__xludf.DUMMYFUNCTION("""COMPUTED_VALUE"""),1.0)</f>
        <v>1</v>
      </c>
      <c r="R25" s="28" t="str">
        <f>IFERROR(__xludf.DUMMYFUNCTION("""COMPUTED_VALUE"""),"จุุด")</f>
        <v>จุุด</v>
      </c>
      <c r="S25" s="28" t="str">
        <f>IFERROR(__xludf.DUMMYFUNCTION("""COMPUTED_VALUE"""),"1+000 - 1+100")</f>
        <v>1+000 - 1+100</v>
      </c>
      <c r="T25" s="28" t="str">
        <f>IFERROR(__xludf.DUMMYFUNCTION("""COMPUTED_VALUE"""),"per 100m")</f>
        <v>per 100m</v>
      </c>
      <c r="AI25" s="28" t="str">
        <f>IFERROR(__xludf.DUMMYFUNCTION("""COMPUTED_VALUE"""),"14a.4")</f>
        <v>14a.4</v>
      </c>
      <c r="AJ25" s="116">
        <f>IFERROR(__xludf.DUMMYFUNCTION("""COMPUTED_VALUE"""),243753.0)</f>
        <v>243753</v>
      </c>
      <c r="AK25" s="28" t="str">
        <f>IFERROR(__xludf.DUMMYFUNCTION("""COMPUTED_VALUE"""),"6+050")</f>
        <v>6+050</v>
      </c>
      <c r="AL25" s="28" t="str">
        <f>IFERROR(__xludf.DUMMYFUNCTION("""COMPUTED_VALUE"""),"RT")</f>
        <v>RT</v>
      </c>
      <c r="AM25" s="28"/>
      <c r="AN25" s="28">
        <f>IFERROR(__xludf.DUMMYFUNCTION("""COMPUTED_VALUE"""),1.0)</f>
        <v>1</v>
      </c>
      <c r="AO25" s="28" t="str">
        <f>IFERROR(__xludf.DUMMYFUNCTION("""COMPUTED_VALUE"""),"จุด")</f>
        <v>จุด</v>
      </c>
      <c r="AP25" s="28" t="str">
        <f>IFERROR(__xludf.DUMMYFUNCTION("""COMPUTED_VALUE"""),"6+000 - 6+100")</f>
        <v>6+000 - 6+100</v>
      </c>
      <c r="AQ25" s="28" t="str">
        <f>IFERROR(__xludf.DUMMYFUNCTION("""COMPUTED_VALUE"""),"point")</f>
        <v>point</v>
      </c>
      <c r="AR25" s="28">
        <v>-10.0</v>
      </c>
      <c r="AS25" s="28" t="s">
        <v>240</v>
      </c>
      <c r="AT25" s="28">
        <f>IFERROR(__xludf.DUMMYFUNCTION("(AVERAGE(VALUE(REGEXEXTRACT(AS25, ""\d+"")), VALUE(REGEXEXTRACT(AS25, ""-\s*(\d+)\+""))))"),6.5)</f>
        <v>6.5</v>
      </c>
    </row>
    <row r="26">
      <c r="A26" s="28" t="str">
        <f>IFERROR(__xludf.DUMMYFUNCTION("""COMPUTED_VALUE"""),"12.3")</f>
        <v>12.3</v>
      </c>
      <c r="B26" s="116">
        <f>IFERROR(__xludf.DUMMYFUNCTION("""COMPUTED_VALUE"""),243753.0)</f>
        <v>243753</v>
      </c>
      <c r="C26" s="28" t="str">
        <f>IFERROR(__xludf.DUMMYFUNCTION("""COMPUTED_VALUE"""),"2+150")</f>
        <v>2+150</v>
      </c>
      <c r="D26" s="28" t="str">
        <f>IFERROR(__xludf.DUMMYFUNCTION("""COMPUTED_VALUE"""),"RT")</f>
        <v>RT</v>
      </c>
      <c r="E26" s="28" t="str">
        <f>IFERROR(__xludf.DUMMYFUNCTION("""COMPUTED_VALUE"""),"L2")</f>
        <v>L2</v>
      </c>
      <c r="F26" s="28">
        <f>IFERROR(__xludf.DUMMYFUNCTION("""COMPUTED_VALUE"""),1.0)</f>
        <v>1</v>
      </c>
      <c r="G26" s="28" t="str">
        <f>IFERROR(__xludf.DUMMYFUNCTION("""COMPUTED_VALUE"""),"จุุด")</f>
        <v>จุุด</v>
      </c>
      <c r="H26" s="28" t="str">
        <f>IFERROR(__xludf.DUMMYFUNCTION("""COMPUTED_VALUE"""),"2+100 - 2+200")</f>
        <v>2+100 - 2+200</v>
      </c>
      <c r="I26" s="28" t="s">
        <v>198</v>
      </c>
      <c r="J26" s="28" t="s">
        <v>232</v>
      </c>
      <c r="L26" s="28" t="str">
        <f>IFERROR(__xludf.DUMMYFUNCTION("""COMPUTED_VALUE"""),"12.3")</f>
        <v>12.3</v>
      </c>
      <c r="M26" s="116">
        <f>IFERROR(__xludf.DUMMYFUNCTION("""COMPUTED_VALUE"""),243753.0)</f>
        <v>243753</v>
      </c>
      <c r="N26" s="28" t="str">
        <f>IFERROR(__xludf.DUMMYFUNCTION("""COMPUTED_VALUE"""),"2+150")</f>
        <v>2+150</v>
      </c>
      <c r="O26" s="28" t="str">
        <f>IFERROR(__xludf.DUMMYFUNCTION("""COMPUTED_VALUE"""),"RT")</f>
        <v>RT</v>
      </c>
      <c r="P26" s="28" t="str">
        <f>IFERROR(__xludf.DUMMYFUNCTION("""COMPUTED_VALUE"""),"L2")</f>
        <v>L2</v>
      </c>
      <c r="Q26" s="28">
        <f>IFERROR(__xludf.DUMMYFUNCTION("""COMPUTED_VALUE"""),1.0)</f>
        <v>1</v>
      </c>
      <c r="R26" s="28" t="str">
        <f>IFERROR(__xludf.DUMMYFUNCTION("""COMPUTED_VALUE"""),"จุุด")</f>
        <v>จุุด</v>
      </c>
      <c r="S26" s="28" t="str">
        <f>IFERROR(__xludf.DUMMYFUNCTION("""COMPUTED_VALUE"""),"2+100 - 2+200")</f>
        <v>2+100 - 2+200</v>
      </c>
      <c r="T26" s="28" t="str">
        <f>IFERROR(__xludf.DUMMYFUNCTION("""COMPUTED_VALUE"""),"per 100m")</f>
        <v>per 100m</v>
      </c>
      <c r="AI26" s="28" t="str">
        <f>IFERROR(__xludf.DUMMYFUNCTION("""COMPUTED_VALUE"""),"14a.7")</f>
        <v>14a.7</v>
      </c>
      <c r="AJ26" s="116">
        <f>IFERROR(__xludf.DUMMYFUNCTION("""COMPUTED_VALUE"""),243753.0)</f>
        <v>243753</v>
      </c>
      <c r="AK26" s="28" t="str">
        <f>IFERROR(__xludf.DUMMYFUNCTION("""COMPUTED_VALUE"""),"1+250")</f>
        <v>1+250</v>
      </c>
      <c r="AL26" s="28" t="str">
        <f>IFERROR(__xludf.DUMMYFUNCTION("""COMPUTED_VALUE"""),"RT")</f>
        <v>RT</v>
      </c>
      <c r="AM26" s="28"/>
      <c r="AN26" s="28">
        <f>IFERROR(__xludf.DUMMYFUNCTION("""COMPUTED_VALUE"""),1.0)</f>
        <v>1</v>
      </c>
      <c r="AO26" s="28" t="str">
        <f>IFERROR(__xludf.DUMMYFUNCTION("""COMPUTED_VALUE"""),"จุด")</f>
        <v>จุด</v>
      </c>
      <c r="AP26" s="28" t="str">
        <f>IFERROR(__xludf.DUMMYFUNCTION("""COMPUTED_VALUE"""),"1+200 - 1+300")</f>
        <v>1+200 - 1+300</v>
      </c>
      <c r="AQ26" s="28" t="str">
        <f>IFERROR(__xludf.DUMMYFUNCTION("""COMPUTED_VALUE"""),"point")</f>
        <v>point</v>
      </c>
      <c r="AR26" s="28">
        <v>-10.0</v>
      </c>
      <c r="AS26" s="28" t="s">
        <v>227</v>
      </c>
      <c r="AT26" s="28">
        <f>IFERROR(__xludf.DUMMYFUNCTION("(AVERAGE(VALUE(REGEXEXTRACT(AS26, ""\d+"")), VALUE(REGEXEXTRACT(AS26, ""-\s*(\d+)\+""))))"),1.5)</f>
        <v>1.5</v>
      </c>
    </row>
    <row r="27">
      <c r="A27" s="28" t="str">
        <f>IFERROR(__xludf.DUMMYFUNCTION("""COMPUTED_VALUE"""),"12.3")</f>
        <v>12.3</v>
      </c>
      <c r="B27" s="116">
        <f>IFERROR(__xludf.DUMMYFUNCTION("""COMPUTED_VALUE"""),243753.0)</f>
        <v>243753</v>
      </c>
      <c r="C27" s="28" t="str">
        <f>IFERROR(__xludf.DUMMYFUNCTION("""COMPUTED_VALUE"""),"2+250")</f>
        <v>2+250</v>
      </c>
      <c r="D27" s="28" t="str">
        <f>IFERROR(__xludf.DUMMYFUNCTION("""COMPUTED_VALUE"""),"RT")</f>
        <v>RT</v>
      </c>
      <c r="E27" s="28" t="str">
        <f>IFERROR(__xludf.DUMMYFUNCTION("""COMPUTED_VALUE"""),"L2")</f>
        <v>L2</v>
      </c>
      <c r="F27" s="28">
        <f>IFERROR(__xludf.DUMMYFUNCTION("""COMPUTED_VALUE"""),1.0)</f>
        <v>1</v>
      </c>
      <c r="G27" s="28" t="str">
        <f>IFERROR(__xludf.DUMMYFUNCTION("""COMPUTED_VALUE"""),"จุุด")</f>
        <v>จุุด</v>
      </c>
      <c r="H27" s="28" t="str">
        <f>IFERROR(__xludf.DUMMYFUNCTION("""COMPUTED_VALUE"""),"2+200 - 2+300")</f>
        <v>2+200 - 2+300</v>
      </c>
      <c r="I27" s="28" t="s">
        <v>198</v>
      </c>
      <c r="J27" s="28" t="s">
        <v>232</v>
      </c>
      <c r="L27" s="28" t="str">
        <f>IFERROR(__xludf.DUMMYFUNCTION("""COMPUTED_VALUE"""),"12.3")</f>
        <v>12.3</v>
      </c>
      <c r="M27" s="116">
        <f>IFERROR(__xludf.DUMMYFUNCTION("""COMPUTED_VALUE"""),243753.0)</f>
        <v>243753</v>
      </c>
      <c r="N27" s="28" t="str">
        <f>IFERROR(__xludf.DUMMYFUNCTION("""COMPUTED_VALUE"""),"2+250")</f>
        <v>2+250</v>
      </c>
      <c r="O27" s="28" t="str">
        <f>IFERROR(__xludf.DUMMYFUNCTION("""COMPUTED_VALUE"""),"RT")</f>
        <v>RT</v>
      </c>
      <c r="P27" s="28" t="str">
        <f>IFERROR(__xludf.DUMMYFUNCTION("""COMPUTED_VALUE"""),"L2")</f>
        <v>L2</v>
      </c>
      <c r="Q27" s="28">
        <f>IFERROR(__xludf.DUMMYFUNCTION("""COMPUTED_VALUE"""),1.0)</f>
        <v>1</v>
      </c>
      <c r="R27" s="28" t="str">
        <f>IFERROR(__xludf.DUMMYFUNCTION("""COMPUTED_VALUE"""),"จุุด")</f>
        <v>จุุด</v>
      </c>
      <c r="S27" s="28" t="str">
        <f>IFERROR(__xludf.DUMMYFUNCTION("""COMPUTED_VALUE"""),"2+200 - 2+300")</f>
        <v>2+200 - 2+300</v>
      </c>
      <c r="T27" s="28" t="str">
        <f>IFERROR(__xludf.DUMMYFUNCTION("""COMPUTED_VALUE"""),"per 100m")</f>
        <v>per 100m</v>
      </c>
      <c r="AI27" s="28" t="str">
        <f>IFERROR(__xludf.DUMMYFUNCTION("""COMPUTED_VALUE"""),"14a.7")</f>
        <v>14a.7</v>
      </c>
      <c r="AJ27" s="116">
        <f>IFERROR(__xludf.DUMMYFUNCTION("""COMPUTED_VALUE"""),243753.0)</f>
        <v>243753</v>
      </c>
      <c r="AK27" s="28" t="str">
        <f>IFERROR(__xludf.DUMMYFUNCTION("""COMPUTED_VALUE"""),"20+075")</f>
        <v>20+075</v>
      </c>
      <c r="AL27" s="28" t="str">
        <f>IFERROR(__xludf.DUMMYFUNCTION("""COMPUTED_VALUE"""),"RT")</f>
        <v>RT</v>
      </c>
      <c r="AM27" s="28"/>
      <c r="AN27" s="28">
        <f>IFERROR(__xludf.DUMMYFUNCTION("""COMPUTED_VALUE"""),1.0)</f>
        <v>1</v>
      </c>
      <c r="AO27" s="28" t="str">
        <f>IFERROR(__xludf.DUMMYFUNCTION("""COMPUTED_VALUE"""),"จุด")</f>
        <v>จุด</v>
      </c>
      <c r="AP27" s="28" t="str">
        <f>IFERROR(__xludf.DUMMYFUNCTION("""COMPUTED_VALUE"""),"20+000 - 20+100")</f>
        <v>20+000 - 20+100</v>
      </c>
      <c r="AQ27" s="28" t="str">
        <f>IFERROR(__xludf.DUMMYFUNCTION("""COMPUTED_VALUE"""),"point")</f>
        <v>point</v>
      </c>
      <c r="AR27" s="28">
        <v>-10.0</v>
      </c>
      <c r="AS27" s="28" t="s">
        <v>233</v>
      </c>
      <c r="AT27" s="28">
        <f>IFERROR(__xludf.DUMMYFUNCTION("(AVERAGE(VALUE(REGEXEXTRACT(AS27, ""\d+"")), VALUE(REGEXEXTRACT(AS27, ""-\s*(\d+)\+""))))"),20.5)</f>
        <v>20.5</v>
      </c>
    </row>
    <row r="28">
      <c r="A28" s="28" t="str">
        <f>IFERROR(__xludf.DUMMYFUNCTION("""COMPUTED_VALUE"""),"12.3")</f>
        <v>12.3</v>
      </c>
      <c r="B28" s="116">
        <f>IFERROR(__xludf.DUMMYFUNCTION("""COMPUTED_VALUE"""),243753.0)</f>
        <v>243753</v>
      </c>
      <c r="C28" s="28" t="str">
        <f>IFERROR(__xludf.DUMMYFUNCTION("""COMPUTED_VALUE"""),"3+550")</f>
        <v>3+550</v>
      </c>
      <c r="D28" s="28" t="str">
        <f>IFERROR(__xludf.DUMMYFUNCTION("""COMPUTED_VALUE"""),"LT")</f>
        <v>LT</v>
      </c>
      <c r="E28" s="28" t="str">
        <f>IFERROR(__xludf.DUMMYFUNCTION("""COMPUTED_VALUE"""),"L1")</f>
        <v>L1</v>
      </c>
      <c r="F28" s="28">
        <f>IFERROR(__xludf.DUMMYFUNCTION("""COMPUTED_VALUE"""),1.0)</f>
        <v>1</v>
      </c>
      <c r="G28" s="28" t="str">
        <f>IFERROR(__xludf.DUMMYFUNCTION("""COMPUTED_VALUE"""),"จุด")</f>
        <v>จุด</v>
      </c>
      <c r="H28" s="28" t="str">
        <f>IFERROR(__xludf.DUMMYFUNCTION("""COMPUTED_VALUE"""),"3+500 - 3+600")</f>
        <v>3+500 - 3+600</v>
      </c>
      <c r="I28" s="28" t="s">
        <v>198</v>
      </c>
      <c r="J28" s="28" t="s">
        <v>228</v>
      </c>
      <c r="L28" s="28" t="str">
        <f>IFERROR(__xludf.DUMMYFUNCTION("""COMPUTED_VALUE"""),"12.3")</f>
        <v>12.3</v>
      </c>
      <c r="M28" s="116">
        <f>IFERROR(__xludf.DUMMYFUNCTION("""COMPUTED_VALUE"""),243753.0)</f>
        <v>243753</v>
      </c>
      <c r="N28" s="28" t="str">
        <f>IFERROR(__xludf.DUMMYFUNCTION("""COMPUTED_VALUE"""),"3+550")</f>
        <v>3+550</v>
      </c>
      <c r="O28" s="28" t="str">
        <f>IFERROR(__xludf.DUMMYFUNCTION("""COMPUTED_VALUE"""),"LT")</f>
        <v>LT</v>
      </c>
      <c r="P28" s="28" t="str">
        <f>IFERROR(__xludf.DUMMYFUNCTION("""COMPUTED_VALUE"""),"L1")</f>
        <v>L1</v>
      </c>
      <c r="Q28" s="28">
        <f>IFERROR(__xludf.DUMMYFUNCTION("""COMPUTED_VALUE"""),1.0)</f>
        <v>1</v>
      </c>
      <c r="R28" s="28" t="str">
        <f>IFERROR(__xludf.DUMMYFUNCTION("""COMPUTED_VALUE"""),"จุด")</f>
        <v>จุด</v>
      </c>
      <c r="S28" s="28" t="str">
        <f>IFERROR(__xludf.DUMMYFUNCTION("""COMPUTED_VALUE"""),"3+500 - 3+600")</f>
        <v>3+500 - 3+600</v>
      </c>
      <c r="T28" s="28" t="str">
        <f>IFERROR(__xludf.DUMMYFUNCTION("""COMPUTED_VALUE"""),"per 100m")</f>
        <v>per 100m</v>
      </c>
      <c r="AI28" s="28" t="str">
        <f>IFERROR(__xludf.DUMMYFUNCTION("""COMPUTED_VALUE"""),"14a.7")</f>
        <v>14a.7</v>
      </c>
      <c r="AJ28" s="116">
        <f>IFERROR(__xludf.DUMMYFUNCTION("""COMPUTED_VALUE"""),243753.0)</f>
        <v>243753</v>
      </c>
      <c r="AK28" s="28" t="str">
        <f>IFERROR(__xludf.DUMMYFUNCTION("""COMPUTED_VALUE"""),"30+150")</f>
        <v>30+150</v>
      </c>
      <c r="AL28" s="28" t="str">
        <f>IFERROR(__xludf.DUMMYFUNCTION("""COMPUTED_VALUE"""),"LT")</f>
        <v>LT</v>
      </c>
      <c r="AM28" s="28"/>
      <c r="AN28" s="28">
        <f>IFERROR(__xludf.DUMMYFUNCTION("""COMPUTED_VALUE"""),1.0)</f>
        <v>1</v>
      </c>
      <c r="AO28" s="28" t="str">
        <f>IFERROR(__xludf.DUMMYFUNCTION("""COMPUTED_VALUE"""),"จุด")</f>
        <v>จุด</v>
      </c>
      <c r="AP28" s="28" t="str">
        <f>IFERROR(__xludf.DUMMYFUNCTION("""COMPUTED_VALUE"""),"30+100 - 30+200")</f>
        <v>30+100 - 30+200</v>
      </c>
      <c r="AQ28" s="28" t="str">
        <f>IFERROR(__xludf.DUMMYFUNCTION("""COMPUTED_VALUE"""),"point")</f>
        <v>point</v>
      </c>
      <c r="AR28" s="28">
        <v>-10.0</v>
      </c>
      <c r="AS28" s="28" t="s">
        <v>241</v>
      </c>
      <c r="AT28" s="28">
        <f>IFERROR(__xludf.DUMMYFUNCTION("(AVERAGE(VALUE(REGEXEXTRACT(AS28, ""\d+"")), VALUE(REGEXEXTRACT(AS28, ""-\s*(\d+)\+""))))"),30.5)</f>
        <v>30.5</v>
      </c>
    </row>
    <row r="29">
      <c r="A29" s="28" t="str">
        <f>IFERROR(__xludf.DUMMYFUNCTION("""COMPUTED_VALUE"""),"12.4")</f>
        <v>12.4</v>
      </c>
      <c r="B29" s="116">
        <f>IFERROR(__xludf.DUMMYFUNCTION("""COMPUTED_VALUE"""),243753.0)</f>
        <v>243753</v>
      </c>
      <c r="C29" s="28" t="str">
        <f>IFERROR(__xludf.DUMMYFUNCTION("""COMPUTED_VALUE"""),"1+050")</f>
        <v>1+050</v>
      </c>
      <c r="D29" s="28" t="str">
        <f>IFERROR(__xludf.DUMMYFUNCTION("""COMPUTED_VALUE"""),"LT")</f>
        <v>LT</v>
      </c>
      <c r="E29" s="28" t="str">
        <f>IFERROR(__xludf.DUMMYFUNCTION("""COMPUTED_VALUE"""),"L1")</f>
        <v>L1</v>
      </c>
      <c r="F29" s="28">
        <f>IFERROR(__xludf.DUMMYFUNCTION("""COMPUTED_VALUE"""),1.0)</f>
        <v>1</v>
      </c>
      <c r="G29" s="28" t="str">
        <f>IFERROR(__xludf.DUMMYFUNCTION("""COMPUTED_VALUE"""),"จุด")</f>
        <v>จุด</v>
      </c>
      <c r="H29" s="28" t="str">
        <f>IFERROR(__xludf.DUMMYFUNCTION("""COMPUTED_VALUE"""),"1+000 - 1+100")</f>
        <v>1+000 - 1+100</v>
      </c>
      <c r="I29" s="28" t="s">
        <v>198</v>
      </c>
      <c r="J29" s="28" t="s">
        <v>227</v>
      </c>
      <c r="L29" s="28" t="str">
        <f>IFERROR(__xludf.DUMMYFUNCTION("""COMPUTED_VALUE"""),"12.4")</f>
        <v>12.4</v>
      </c>
      <c r="M29" s="116">
        <f>IFERROR(__xludf.DUMMYFUNCTION("""COMPUTED_VALUE"""),243753.0)</f>
        <v>243753</v>
      </c>
      <c r="N29" s="28" t="str">
        <f>IFERROR(__xludf.DUMMYFUNCTION("""COMPUTED_VALUE"""),"1+050")</f>
        <v>1+050</v>
      </c>
      <c r="O29" s="28" t="str">
        <f>IFERROR(__xludf.DUMMYFUNCTION("""COMPUTED_VALUE"""),"LT")</f>
        <v>LT</v>
      </c>
      <c r="P29" s="28" t="str">
        <f>IFERROR(__xludf.DUMMYFUNCTION("""COMPUTED_VALUE"""),"L1")</f>
        <v>L1</v>
      </c>
      <c r="Q29" s="28">
        <f>IFERROR(__xludf.DUMMYFUNCTION("""COMPUTED_VALUE"""),1.0)</f>
        <v>1</v>
      </c>
      <c r="R29" s="28" t="str">
        <f>IFERROR(__xludf.DUMMYFUNCTION("""COMPUTED_VALUE"""),"จุด")</f>
        <v>จุด</v>
      </c>
      <c r="S29" s="28" t="str">
        <f>IFERROR(__xludf.DUMMYFUNCTION("""COMPUTED_VALUE"""),"1+000 - 1+100")</f>
        <v>1+000 - 1+100</v>
      </c>
      <c r="T29" s="28" t="str">
        <f>IFERROR(__xludf.DUMMYFUNCTION("""COMPUTED_VALUE"""),"per 100m")</f>
        <v>per 100m</v>
      </c>
      <c r="AI29" s="28" t="str">
        <f>IFERROR(__xludf.DUMMYFUNCTION("""COMPUTED_VALUE"""),"14a.7")</f>
        <v>14a.7</v>
      </c>
      <c r="AJ29" s="116">
        <f>IFERROR(__xludf.DUMMYFUNCTION("""COMPUTED_VALUE"""),243753.0)</f>
        <v>243753</v>
      </c>
      <c r="AK29" s="28" t="str">
        <f>IFERROR(__xludf.DUMMYFUNCTION("""COMPUTED_VALUE"""),"8+250")</f>
        <v>8+250</v>
      </c>
      <c r="AL29" s="28" t="str">
        <f>IFERROR(__xludf.DUMMYFUNCTION("""COMPUTED_VALUE"""),"LT")</f>
        <v>LT</v>
      </c>
      <c r="AM29" s="28"/>
      <c r="AN29" s="28">
        <f>IFERROR(__xludf.DUMMYFUNCTION("""COMPUTED_VALUE"""),1.0)</f>
        <v>1</v>
      </c>
      <c r="AO29" s="28" t="str">
        <f>IFERROR(__xludf.DUMMYFUNCTION("""COMPUTED_VALUE"""),"จุด")</f>
        <v>จุด</v>
      </c>
      <c r="AP29" s="28" t="str">
        <f>IFERROR(__xludf.DUMMYFUNCTION("""COMPUTED_VALUE"""),"8+200 - 8+300")</f>
        <v>8+200 - 8+300</v>
      </c>
      <c r="AQ29" s="28" t="str">
        <f>IFERROR(__xludf.DUMMYFUNCTION("""COMPUTED_VALUE"""),"point")</f>
        <v>point</v>
      </c>
      <c r="AR29" s="28">
        <v>-10.0</v>
      </c>
      <c r="AS29" s="28" t="s">
        <v>229</v>
      </c>
      <c r="AT29" s="28">
        <f>IFERROR(__xludf.DUMMYFUNCTION("(AVERAGE(VALUE(REGEXEXTRACT(AS29, ""\d+"")), VALUE(REGEXEXTRACT(AS29, ""-\s*(\d+)\+""))))"),8.5)</f>
        <v>8.5</v>
      </c>
    </row>
    <row r="30">
      <c r="A30" s="28" t="str">
        <f>IFERROR(__xludf.DUMMYFUNCTION("""COMPUTED_VALUE"""),"12.4")</f>
        <v>12.4</v>
      </c>
      <c r="B30" s="116">
        <f>IFERROR(__xludf.DUMMYFUNCTION("""COMPUTED_VALUE"""),243753.0)</f>
        <v>243753</v>
      </c>
      <c r="C30" s="28" t="str">
        <f>IFERROR(__xludf.DUMMYFUNCTION("""COMPUTED_VALUE"""),"1+075")</f>
        <v>1+075</v>
      </c>
      <c r="D30" s="28" t="str">
        <f>IFERROR(__xludf.DUMMYFUNCTION("""COMPUTED_VALUE"""),"LT")</f>
        <v>LT</v>
      </c>
      <c r="E30" s="28" t="str">
        <f>IFERROR(__xludf.DUMMYFUNCTION("""COMPUTED_VALUE"""),"L2")</f>
        <v>L2</v>
      </c>
      <c r="F30" s="28">
        <f>IFERROR(__xludf.DUMMYFUNCTION("""COMPUTED_VALUE"""),1.0)</f>
        <v>1</v>
      </c>
      <c r="G30" s="28" t="str">
        <f>IFERROR(__xludf.DUMMYFUNCTION("""COMPUTED_VALUE"""),"จุด")</f>
        <v>จุด</v>
      </c>
      <c r="H30" s="28" t="str">
        <f>IFERROR(__xludf.DUMMYFUNCTION("""COMPUTED_VALUE"""),"1+000 - 1+100")</f>
        <v>1+000 - 1+100</v>
      </c>
      <c r="I30" s="28" t="s">
        <v>198</v>
      </c>
      <c r="J30" s="28" t="s">
        <v>227</v>
      </c>
      <c r="L30" s="28" t="str">
        <f>IFERROR(__xludf.DUMMYFUNCTION("""COMPUTED_VALUE"""),"12.4")</f>
        <v>12.4</v>
      </c>
      <c r="M30" s="116">
        <f>IFERROR(__xludf.DUMMYFUNCTION("""COMPUTED_VALUE"""),243753.0)</f>
        <v>243753</v>
      </c>
      <c r="N30" s="28" t="str">
        <f>IFERROR(__xludf.DUMMYFUNCTION("""COMPUTED_VALUE"""),"1+075")</f>
        <v>1+075</v>
      </c>
      <c r="O30" s="28" t="str">
        <f>IFERROR(__xludf.DUMMYFUNCTION("""COMPUTED_VALUE"""),"LT")</f>
        <v>LT</v>
      </c>
      <c r="P30" s="28" t="str">
        <f>IFERROR(__xludf.DUMMYFUNCTION("""COMPUTED_VALUE"""),"L2")</f>
        <v>L2</v>
      </c>
      <c r="Q30" s="28">
        <f>IFERROR(__xludf.DUMMYFUNCTION("""COMPUTED_VALUE"""),1.0)</f>
        <v>1</v>
      </c>
      <c r="R30" s="28" t="str">
        <f>IFERROR(__xludf.DUMMYFUNCTION("""COMPUTED_VALUE"""),"จุด")</f>
        <v>จุด</v>
      </c>
      <c r="S30" s="28" t="str">
        <f>IFERROR(__xludf.DUMMYFUNCTION("""COMPUTED_VALUE"""),"1+000 - 1+100")</f>
        <v>1+000 - 1+100</v>
      </c>
      <c r="T30" s="28" t="str">
        <f>IFERROR(__xludf.DUMMYFUNCTION("""COMPUTED_VALUE"""),"per 100m")</f>
        <v>per 100m</v>
      </c>
      <c r="AI30" s="28" t="str">
        <f>IFERROR(__xludf.DUMMYFUNCTION("""COMPUTED_VALUE"""),"15.1")</f>
        <v>15.1</v>
      </c>
      <c r="AJ30" s="116">
        <f>IFERROR(__xludf.DUMMYFUNCTION("""COMPUTED_VALUE"""),243753.0)</f>
        <v>243753</v>
      </c>
      <c r="AK30" s="28" t="str">
        <f>IFERROR(__xludf.DUMMYFUNCTION("""COMPUTED_VALUE"""),"15+250")</f>
        <v>15+250</v>
      </c>
      <c r="AL30" s="28" t="str">
        <f>IFERROR(__xludf.DUMMYFUNCTION("""COMPUTED_VALUE"""),"RT")</f>
        <v>RT</v>
      </c>
      <c r="AM30" s="28"/>
      <c r="AN30" s="28">
        <f>IFERROR(__xludf.DUMMYFUNCTION("""COMPUTED_VALUE"""),1.0)</f>
        <v>1</v>
      </c>
      <c r="AO30" s="28" t="str">
        <f>IFERROR(__xludf.DUMMYFUNCTION("""COMPUTED_VALUE"""),"เสา")</f>
        <v>เสา</v>
      </c>
      <c r="AP30" s="28" t="str">
        <f>IFERROR(__xludf.DUMMYFUNCTION("""COMPUTED_VALUE"""),"15+200 - 15+300")</f>
        <v>15+200 - 15+300</v>
      </c>
      <c r="AQ30" s="28" t="str">
        <f>IFERROR(__xludf.DUMMYFUNCTION("""COMPUTED_VALUE"""),"point")</f>
        <v>point</v>
      </c>
      <c r="AR30" s="28">
        <v>-1.0</v>
      </c>
      <c r="AS30" s="28" t="s">
        <v>230</v>
      </c>
      <c r="AT30" s="28">
        <f>IFERROR(__xludf.DUMMYFUNCTION("(AVERAGE(VALUE(REGEXEXTRACT(AS30, ""\d+"")), VALUE(REGEXEXTRACT(AS30, ""-\s*(\d+)\+""))))"),15.5)</f>
        <v>15.5</v>
      </c>
    </row>
    <row r="31">
      <c r="A31" s="28" t="str">
        <f>IFERROR(__xludf.DUMMYFUNCTION("""COMPUTED_VALUE"""),"12.4")</f>
        <v>12.4</v>
      </c>
      <c r="B31" s="116">
        <f>IFERROR(__xludf.DUMMYFUNCTION("""COMPUTED_VALUE"""),243753.0)</f>
        <v>243753</v>
      </c>
      <c r="C31" s="28" t="str">
        <f>IFERROR(__xludf.DUMMYFUNCTION("""COMPUTED_VALUE"""),"1+150")</f>
        <v>1+150</v>
      </c>
      <c r="D31" s="28" t="str">
        <f>IFERROR(__xludf.DUMMYFUNCTION("""COMPUTED_VALUE"""),"RT")</f>
        <v>RT</v>
      </c>
      <c r="E31" s="28" t="str">
        <f>IFERROR(__xludf.DUMMYFUNCTION("""COMPUTED_VALUE"""),"L2")</f>
        <v>L2</v>
      </c>
      <c r="F31" s="28">
        <f>IFERROR(__xludf.DUMMYFUNCTION("""COMPUTED_VALUE"""),1.0)</f>
        <v>1</v>
      </c>
      <c r="G31" s="28" t="str">
        <f>IFERROR(__xludf.DUMMYFUNCTION("""COMPUTED_VALUE"""),"จุด")</f>
        <v>จุด</v>
      </c>
      <c r="H31" s="28" t="str">
        <f>IFERROR(__xludf.DUMMYFUNCTION("""COMPUTED_VALUE"""),"1+100 - 1+200")</f>
        <v>1+100 - 1+200</v>
      </c>
      <c r="I31" s="28" t="s">
        <v>198</v>
      </c>
      <c r="J31" s="28" t="s">
        <v>227</v>
      </c>
      <c r="L31" s="28" t="str">
        <f>IFERROR(__xludf.DUMMYFUNCTION("""COMPUTED_VALUE"""),"12.4")</f>
        <v>12.4</v>
      </c>
      <c r="M31" s="116">
        <f>IFERROR(__xludf.DUMMYFUNCTION("""COMPUTED_VALUE"""),243753.0)</f>
        <v>243753</v>
      </c>
      <c r="N31" s="28" t="str">
        <f>IFERROR(__xludf.DUMMYFUNCTION("""COMPUTED_VALUE"""),"1+150")</f>
        <v>1+150</v>
      </c>
      <c r="O31" s="28" t="str">
        <f>IFERROR(__xludf.DUMMYFUNCTION("""COMPUTED_VALUE"""),"RT")</f>
        <v>RT</v>
      </c>
      <c r="P31" s="28" t="str">
        <f>IFERROR(__xludf.DUMMYFUNCTION("""COMPUTED_VALUE"""),"L2")</f>
        <v>L2</v>
      </c>
      <c r="Q31" s="28">
        <f>IFERROR(__xludf.DUMMYFUNCTION("""COMPUTED_VALUE"""),1.0)</f>
        <v>1</v>
      </c>
      <c r="R31" s="28" t="str">
        <f>IFERROR(__xludf.DUMMYFUNCTION("""COMPUTED_VALUE"""),"จุด")</f>
        <v>จุด</v>
      </c>
      <c r="S31" s="28" t="str">
        <f>IFERROR(__xludf.DUMMYFUNCTION("""COMPUTED_VALUE"""),"1+100 - 1+200")</f>
        <v>1+100 - 1+200</v>
      </c>
      <c r="T31" s="28" t="str">
        <f>IFERROR(__xludf.DUMMYFUNCTION("""COMPUTED_VALUE"""),"per 100m")</f>
        <v>per 100m</v>
      </c>
      <c r="AI31" s="28" t="str">
        <f>IFERROR(__xludf.DUMMYFUNCTION("""COMPUTED_VALUE"""),"15.1")</f>
        <v>15.1</v>
      </c>
      <c r="AJ31" s="116">
        <f>IFERROR(__xludf.DUMMYFUNCTION("""COMPUTED_VALUE"""),243753.0)</f>
        <v>243753</v>
      </c>
      <c r="AK31" s="28" t="str">
        <f>IFERROR(__xludf.DUMMYFUNCTION("""COMPUTED_VALUE"""),"29+075")</f>
        <v>29+075</v>
      </c>
      <c r="AL31" s="28" t="str">
        <f>IFERROR(__xludf.DUMMYFUNCTION("""COMPUTED_VALUE"""),"RT")</f>
        <v>RT</v>
      </c>
      <c r="AM31" s="28"/>
      <c r="AN31" s="28">
        <f>IFERROR(__xludf.DUMMYFUNCTION("""COMPUTED_VALUE"""),1.0)</f>
        <v>1</v>
      </c>
      <c r="AO31" s="28" t="str">
        <f>IFERROR(__xludf.DUMMYFUNCTION("""COMPUTED_VALUE"""),"เสา")</f>
        <v>เสา</v>
      </c>
      <c r="AP31" s="28" t="str">
        <f>IFERROR(__xludf.DUMMYFUNCTION("""COMPUTED_VALUE"""),"29+000 - 29+100")</f>
        <v>29+000 - 29+100</v>
      </c>
      <c r="AQ31" s="28" t="str">
        <f>IFERROR(__xludf.DUMMYFUNCTION("""COMPUTED_VALUE"""),"point")</f>
        <v>point</v>
      </c>
      <c r="AR31" s="28">
        <v>-1.0</v>
      </c>
      <c r="AS31" s="28" t="s">
        <v>242</v>
      </c>
      <c r="AT31" s="28">
        <f>IFERROR(__xludf.DUMMYFUNCTION("(AVERAGE(VALUE(REGEXEXTRACT(AS31, ""\d+"")), VALUE(REGEXEXTRACT(AS31, ""-\s*(\d+)\+""))))"),29.5)</f>
        <v>29.5</v>
      </c>
    </row>
    <row r="32">
      <c r="A32" s="28" t="str">
        <f>IFERROR(__xludf.DUMMYFUNCTION("""COMPUTED_VALUE"""),"12.4")</f>
        <v>12.4</v>
      </c>
      <c r="B32" s="116">
        <f>IFERROR(__xludf.DUMMYFUNCTION("""COMPUTED_VALUE"""),243753.0)</f>
        <v>243753</v>
      </c>
      <c r="C32" s="28" t="str">
        <f>IFERROR(__xludf.DUMMYFUNCTION("""COMPUTED_VALUE"""),"1+250")</f>
        <v>1+250</v>
      </c>
      <c r="D32" s="28" t="str">
        <f>IFERROR(__xludf.DUMMYFUNCTION("""COMPUTED_VALUE"""),"RT")</f>
        <v>RT</v>
      </c>
      <c r="E32" s="28" t="str">
        <f>IFERROR(__xludf.DUMMYFUNCTION("""COMPUTED_VALUE"""),"L2")</f>
        <v>L2</v>
      </c>
      <c r="F32" s="28">
        <f>IFERROR(__xludf.DUMMYFUNCTION("""COMPUTED_VALUE"""),1.0)</f>
        <v>1</v>
      </c>
      <c r="G32" s="28" t="str">
        <f>IFERROR(__xludf.DUMMYFUNCTION("""COMPUTED_VALUE"""),"จุด")</f>
        <v>จุด</v>
      </c>
      <c r="H32" s="28" t="str">
        <f>IFERROR(__xludf.DUMMYFUNCTION("""COMPUTED_VALUE"""),"1+200 - 1+300")</f>
        <v>1+200 - 1+300</v>
      </c>
      <c r="I32" s="28" t="s">
        <v>198</v>
      </c>
      <c r="J32" s="28" t="s">
        <v>227</v>
      </c>
      <c r="L32" s="28" t="str">
        <f>IFERROR(__xludf.DUMMYFUNCTION("""COMPUTED_VALUE"""),"12.4")</f>
        <v>12.4</v>
      </c>
      <c r="M32" s="116">
        <f>IFERROR(__xludf.DUMMYFUNCTION("""COMPUTED_VALUE"""),243753.0)</f>
        <v>243753</v>
      </c>
      <c r="N32" s="28" t="str">
        <f>IFERROR(__xludf.DUMMYFUNCTION("""COMPUTED_VALUE"""),"1+250")</f>
        <v>1+250</v>
      </c>
      <c r="O32" s="28" t="str">
        <f>IFERROR(__xludf.DUMMYFUNCTION("""COMPUTED_VALUE"""),"RT")</f>
        <v>RT</v>
      </c>
      <c r="P32" s="28" t="str">
        <f>IFERROR(__xludf.DUMMYFUNCTION("""COMPUTED_VALUE"""),"L2")</f>
        <v>L2</v>
      </c>
      <c r="Q32" s="28">
        <f>IFERROR(__xludf.DUMMYFUNCTION("""COMPUTED_VALUE"""),1.0)</f>
        <v>1</v>
      </c>
      <c r="R32" s="28" t="str">
        <f>IFERROR(__xludf.DUMMYFUNCTION("""COMPUTED_VALUE"""),"จุด")</f>
        <v>จุด</v>
      </c>
      <c r="S32" s="28" t="str">
        <f>IFERROR(__xludf.DUMMYFUNCTION("""COMPUTED_VALUE"""),"1+200 - 1+300")</f>
        <v>1+200 - 1+300</v>
      </c>
      <c r="T32" s="28" t="str">
        <f>IFERROR(__xludf.DUMMYFUNCTION("""COMPUTED_VALUE"""),"per 100m")</f>
        <v>per 100m</v>
      </c>
      <c r="AI32" s="28" t="str">
        <f>IFERROR(__xludf.DUMMYFUNCTION("""COMPUTED_VALUE"""),"15.1")</f>
        <v>15.1</v>
      </c>
      <c r="AJ32" s="116">
        <f>IFERROR(__xludf.DUMMYFUNCTION("""COMPUTED_VALUE"""),243753.0)</f>
        <v>243753</v>
      </c>
      <c r="AK32" s="28" t="str">
        <f>IFERROR(__xludf.DUMMYFUNCTION("""COMPUTED_VALUE"""),"40+1500")</f>
        <v>40+1500</v>
      </c>
      <c r="AL32" s="28" t="str">
        <f>IFERROR(__xludf.DUMMYFUNCTION("""COMPUTED_VALUE"""),"LT")</f>
        <v>LT</v>
      </c>
      <c r="AM32" s="28"/>
      <c r="AN32" s="28">
        <f>IFERROR(__xludf.DUMMYFUNCTION("""COMPUTED_VALUE"""),1.0)</f>
        <v>1</v>
      </c>
      <c r="AO32" s="28" t="str">
        <f>IFERROR(__xludf.DUMMYFUNCTION("""COMPUTED_VALUE"""),"เสา")</f>
        <v>เสา</v>
      </c>
      <c r="AP32" s="28" t="str">
        <f>IFERROR(__xludf.DUMMYFUNCTION("""COMPUTED_VALUE"""),"40+500 - 40+600")</f>
        <v>40+500 - 40+600</v>
      </c>
      <c r="AQ32" s="28" t="str">
        <f>IFERROR(__xludf.DUMMYFUNCTION("""COMPUTED_VALUE"""),"point")</f>
        <v>point</v>
      </c>
      <c r="AR32" s="28">
        <v>-1.0</v>
      </c>
      <c r="AS32" s="28" t="s">
        <v>243</v>
      </c>
      <c r="AT32" s="28">
        <f>IFERROR(__xludf.DUMMYFUNCTION("(AVERAGE(VALUE(REGEXEXTRACT(AS32, ""\d+"")), VALUE(REGEXEXTRACT(AS32, ""-\s*(\d+)\+""))))"),40.5)</f>
        <v>40.5</v>
      </c>
    </row>
    <row r="33">
      <c r="A33" s="28" t="str">
        <f>IFERROR(__xludf.DUMMYFUNCTION("""COMPUTED_VALUE"""),"12.4")</f>
        <v>12.4</v>
      </c>
      <c r="B33" s="116">
        <f>IFERROR(__xludf.DUMMYFUNCTION("""COMPUTED_VALUE"""),243753.0)</f>
        <v>243753</v>
      </c>
      <c r="C33" s="28" t="str">
        <f>IFERROR(__xludf.DUMMYFUNCTION("""COMPUTED_VALUE"""),"1+550")</f>
        <v>1+550</v>
      </c>
      <c r="D33" s="28" t="str">
        <f>IFERROR(__xludf.DUMMYFUNCTION("""COMPUTED_VALUE"""),"LT")</f>
        <v>LT</v>
      </c>
      <c r="E33" s="28" t="str">
        <f>IFERROR(__xludf.DUMMYFUNCTION("""COMPUTED_VALUE"""),"L1")</f>
        <v>L1</v>
      </c>
      <c r="F33" s="28">
        <f>IFERROR(__xludf.DUMMYFUNCTION("""COMPUTED_VALUE"""),1.0)</f>
        <v>1</v>
      </c>
      <c r="G33" s="28" t="str">
        <f>IFERROR(__xludf.DUMMYFUNCTION("""COMPUTED_VALUE"""),"จุด")</f>
        <v>จุด</v>
      </c>
      <c r="H33" s="28" t="str">
        <f>IFERROR(__xludf.DUMMYFUNCTION("""COMPUTED_VALUE"""),"1+500 - 1+600")</f>
        <v>1+500 - 1+600</v>
      </c>
      <c r="I33" s="28" t="s">
        <v>198</v>
      </c>
      <c r="J33" s="28" t="s">
        <v>227</v>
      </c>
      <c r="L33" s="28" t="str">
        <f>IFERROR(__xludf.DUMMYFUNCTION("""COMPUTED_VALUE"""),"12.4")</f>
        <v>12.4</v>
      </c>
      <c r="M33" s="116">
        <f>IFERROR(__xludf.DUMMYFUNCTION("""COMPUTED_VALUE"""),243753.0)</f>
        <v>243753</v>
      </c>
      <c r="N33" s="28" t="str">
        <f>IFERROR(__xludf.DUMMYFUNCTION("""COMPUTED_VALUE"""),"1+550")</f>
        <v>1+550</v>
      </c>
      <c r="O33" s="28" t="str">
        <f>IFERROR(__xludf.DUMMYFUNCTION("""COMPUTED_VALUE"""),"LT")</f>
        <v>LT</v>
      </c>
      <c r="P33" s="28" t="str">
        <f>IFERROR(__xludf.DUMMYFUNCTION("""COMPUTED_VALUE"""),"L1")</f>
        <v>L1</v>
      </c>
      <c r="Q33" s="28">
        <f>IFERROR(__xludf.DUMMYFUNCTION("""COMPUTED_VALUE"""),1.0)</f>
        <v>1</v>
      </c>
      <c r="R33" s="28" t="str">
        <f>IFERROR(__xludf.DUMMYFUNCTION("""COMPUTED_VALUE"""),"จุด")</f>
        <v>จุด</v>
      </c>
      <c r="S33" s="28" t="str">
        <f>IFERROR(__xludf.DUMMYFUNCTION("""COMPUTED_VALUE"""),"1+500 - 1+600")</f>
        <v>1+500 - 1+600</v>
      </c>
      <c r="T33" s="28" t="str">
        <f>IFERROR(__xludf.DUMMYFUNCTION("""COMPUTED_VALUE"""),"per 100m")</f>
        <v>per 100m</v>
      </c>
      <c r="AI33" s="28" t="str">
        <f>IFERROR(__xludf.DUMMYFUNCTION("""COMPUTED_VALUE"""),"15.2")</f>
        <v>15.2</v>
      </c>
      <c r="AJ33" s="116">
        <f>IFERROR(__xludf.DUMMYFUNCTION("""COMPUTED_VALUE"""),243753.0)</f>
        <v>243753</v>
      </c>
      <c r="AK33" s="28" t="str">
        <f>IFERROR(__xludf.DUMMYFUNCTION("""COMPUTED_VALUE"""),"1+375")</f>
        <v>1+375</v>
      </c>
      <c r="AL33" s="28" t="str">
        <f>IFERROR(__xludf.DUMMYFUNCTION("""COMPUTED_VALUE"""),"RT")</f>
        <v>RT</v>
      </c>
      <c r="AM33" s="28"/>
      <c r="AN33" s="28">
        <f>IFERROR(__xludf.DUMMYFUNCTION("""COMPUTED_VALUE"""),1.0)</f>
        <v>1</v>
      </c>
      <c r="AO33" s="28" t="str">
        <f>IFERROR(__xludf.DUMMYFUNCTION("""COMPUTED_VALUE"""),"เสา")</f>
        <v>เสา</v>
      </c>
      <c r="AP33" s="28" t="str">
        <f>IFERROR(__xludf.DUMMYFUNCTION("""COMPUTED_VALUE"""),"1+300 - 1+400")</f>
        <v>1+300 - 1+400</v>
      </c>
      <c r="AQ33" s="28" t="str">
        <f>IFERROR(__xludf.DUMMYFUNCTION("""COMPUTED_VALUE"""),"point")</f>
        <v>point</v>
      </c>
      <c r="AR33" s="28">
        <v>-1.0</v>
      </c>
      <c r="AS33" s="28" t="s">
        <v>227</v>
      </c>
      <c r="AT33" s="28">
        <f>IFERROR(__xludf.DUMMYFUNCTION("(AVERAGE(VALUE(REGEXEXTRACT(AS33, ""\d+"")), VALUE(REGEXEXTRACT(AS33, ""-\s*(\d+)\+""))))"),1.5)</f>
        <v>1.5</v>
      </c>
    </row>
    <row r="34">
      <c r="A34" s="28" t="str">
        <f>IFERROR(__xludf.DUMMYFUNCTION("""COMPUTED_VALUE"""),"12.4")</f>
        <v>12.4</v>
      </c>
      <c r="B34" s="116">
        <f>IFERROR(__xludf.DUMMYFUNCTION("""COMPUTED_VALUE"""),243753.0)</f>
        <v>243753</v>
      </c>
      <c r="C34" s="28" t="str">
        <f>IFERROR(__xludf.DUMMYFUNCTION("""COMPUTED_VALUE"""),"1+050")</f>
        <v>1+050</v>
      </c>
      <c r="D34" s="28" t="str">
        <f>IFERROR(__xludf.DUMMYFUNCTION("""COMPUTED_VALUE"""),"LT")</f>
        <v>LT</v>
      </c>
      <c r="E34" s="28" t="str">
        <f>IFERROR(__xludf.DUMMYFUNCTION("""COMPUTED_VALUE"""),"L1")</f>
        <v>L1</v>
      </c>
      <c r="F34" s="28">
        <f>IFERROR(__xludf.DUMMYFUNCTION("""COMPUTED_VALUE"""),1.0)</f>
        <v>1</v>
      </c>
      <c r="G34" s="28" t="str">
        <f>IFERROR(__xludf.DUMMYFUNCTION("""COMPUTED_VALUE"""),"จุด")</f>
        <v>จุด</v>
      </c>
      <c r="H34" s="28" t="str">
        <f>IFERROR(__xludf.DUMMYFUNCTION("""COMPUTED_VALUE"""),"1+000 - 1+100")</f>
        <v>1+000 - 1+100</v>
      </c>
      <c r="I34" s="28" t="s">
        <v>198</v>
      </c>
      <c r="J34" s="28" t="s">
        <v>227</v>
      </c>
      <c r="L34" s="28" t="str">
        <f>IFERROR(__xludf.DUMMYFUNCTION("""COMPUTED_VALUE"""),"12.4")</f>
        <v>12.4</v>
      </c>
      <c r="M34" s="116">
        <f>IFERROR(__xludf.DUMMYFUNCTION("""COMPUTED_VALUE"""),243753.0)</f>
        <v>243753</v>
      </c>
      <c r="N34" s="28" t="str">
        <f>IFERROR(__xludf.DUMMYFUNCTION("""COMPUTED_VALUE"""),"1+050")</f>
        <v>1+050</v>
      </c>
      <c r="O34" s="28" t="str">
        <f>IFERROR(__xludf.DUMMYFUNCTION("""COMPUTED_VALUE"""),"LT")</f>
        <v>LT</v>
      </c>
      <c r="P34" s="28" t="str">
        <f>IFERROR(__xludf.DUMMYFUNCTION("""COMPUTED_VALUE"""),"L1")</f>
        <v>L1</v>
      </c>
      <c r="Q34" s="28">
        <f>IFERROR(__xludf.DUMMYFUNCTION("""COMPUTED_VALUE"""),1.0)</f>
        <v>1</v>
      </c>
      <c r="R34" s="28" t="str">
        <f>IFERROR(__xludf.DUMMYFUNCTION("""COMPUTED_VALUE"""),"จุด")</f>
        <v>จุด</v>
      </c>
      <c r="S34" s="28" t="str">
        <f>IFERROR(__xludf.DUMMYFUNCTION("""COMPUTED_VALUE"""),"1+000 - 1+100")</f>
        <v>1+000 - 1+100</v>
      </c>
      <c r="T34" s="28" t="str">
        <f>IFERROR(__xludf.DUMMYFUNCTION("""COMPUTED_VALUE"""),"per 100m")</f>
        <v>per 100m</v>
      </c>
      <c r="AI34" s="28" t="str">
        <f>IFERROR(__xludf.DUMMYFUNCTION("""COMPUTED_VALUE"""),"15.2")</f>
        <v>15.2</v>
      </c>
      <c r="AJ34" s="116">
        <f>IFERROR(__xludf.DUMMYFUNCTION("""COMPUTED_VALUE"""),243753.0)</f>
        <v>243753</v>
      </c>
      <c r="AK34" s="28" t="str">
        <f>IFERROR(__xludf.DUMMYFUNCTION("""COMPUTED_VALUE"""),"1+400")</f>
        <v>1+400</v>
      </c>
      <c r="AL34" s="28" t="str">
        <f>IFERROR(__xludf.DUMMYFUNCTION("""COMPUTED_VALUE"""),"RT")</f>
        <v>RT</v>
      </c>
      <c r="AM34" s="28"/>
      <c r="AN34" s="28">
        <f>IFERROR(__xludf.DUMMYFUNCTION("""COMPUTED_VALUE"""),1.0)</f>
        <v>1</v>
      </c>
      <c r="AO34" s="28" t="str">
        <f>IFERROR(__xludf.DUMMYFUNCTION("""COMPUTED_VALUE"""),"เสา")</f>
        <v>เสา</v>
      </c>
      <c r="AP34" s="28" t="str">
        <f>IFERROR(__xludf.DUMMYFUNCTION("""COMPUTED_VALUE"""),"1+400 - 1+500")</f>
        <v>1+400 - 1+500</v>
      </c>
      <c r="AQ34" s="28" t="str">
        <f>IFERROR(__xludf.DUMMYFUNCTION("""COMPUTED_VALUE"""),"point")</f>
        <v>point</v>
      </c>
      <c r="AR34" s="28">
        <v>-1.0</v>
      </c>
      <c r="AS34" s="28" t="s">
        <v>227</v>
      </c>
      <c r="AT34" s="28">
        <f>IFERROR(__xludf.DUMMYFUNCTION("(AVERAGE(VALUE(REGEXEXTRACT(AS34, ""\d+"")), VALUE(REGEXEXTRACT(AS34, ""-\s*(\d+)\+""))))"),1.5)</f>
        <v>1.5</v>
      </c>
    </row>
    <row r="35">
      <c r="A35" s="28" t="str">
        <f>IFERROR(__xludf.DUMMYFUNCTION("""COMPUTED_VALUE"""),"13.1")</f>
        <v>13.1</v>
      </c>
      <c r="B35" s="116">
        <f>IFERROR(__xludf.DUMMYFUNCTION("""COMPUTED_VALUE"""),243753.0)</f>
        <v>243753</v>
      </c>
      <c r="C35" s="28" t="str">
        <f>IFERROR(__xludf.DUMMYFUNCTION("""COMPUTED_VALUE"""),"1+050")</f>
        <v>1+050</v>
      </c>
      <c r="D35" s="28" t="str">
        <f>IFERROR(__xludf.DUMMYFUNCTION("""COMPUTED_VALUE"""),"RT")</f>
        <v>RT</v>
      </c>
      <c r="E35" s="28"/>
      <c r="F35" s="28">
        <f>IFERROR(__xludf.DUMMYFUNCTION("""COMPUTED_VALUE"""),2.0)</f>
        <v>2</v>
      </c>
      <c r="G35" s="28" t="str">
        <f>IFERROR(__xludf.DUMMYFUNCTION("""COMPUTED_VALUE"""),"m.")</f>
        <v>m.</v>
      </c>
      <c r="H35" s="28" t="str">
        <f>IFERROR(__xludf.DUMMYFUNCTION("""COMPUTED_VALUE"""),"1+000 - 1+100")</f>
        <v>1+000 - 1+100</v>
      </c>
      <c r="I35" s="28" t="s">
        <v>201</v>
      </c>
      <c r="J35" s="28" t="s">
        <v>227</v>
      </c>
      <c r="L35" s="28" t="str">
        <f>IFERROR(__xludf.DUMMYFUNCTION("""COMPUTED_VALUE"""),"16.1")</f>
        <v>16.1</v>
      </c>
      <c r="M35" s="116">
        <f>IFERROR(__xludf.DUMMYFUNCTION("""COMPUTED_VALUE"""),243753.0)</f>
        <v>243753</v>
      </c>
      <c r="N35" s="28" t="str">
        <f>IFERROR(__xludf.DUMMYFUNCTION("""COMPUTED_VALUE"""),"1+375")</f>
        <v>1+375</v>
      </c>
      <c r="O35" s="28" t="str">
        <f>IFERROR(__xludf.DUMMYFUNCTION("""COMPUTED_VALUE"""),"RT")</f>
        <v>RT</v>
      </c>
      <c r="P35" s="28"/>
      <c r="Q35" s="28">
        <f>IFERROR(__xludf.DUMMYFUNCTION("""COMPUTED_VALUE"""),1.0)</f>
        <v>1</v>
      </c>
      <c r="R35" s="28" t="str">
        <f>IFERROR(__xludf.DUMMYFUNCTION("""COMPUTED_VALUE"""),"แห่ง")</f>
        <v>แห่ง</v>
      </c>
      <c r="S35" s="28" t="str">
        <f>IFERROR(__xludf.DUMMYFUNCTION("""COMPUTED_VALUE"""),"1+300 - 1+400")</f>
        <v>1+300 - 1+400</v>
      </c>
      <c r="T35" s="28" t="str">
        <f>IFERROR(__xludf.DUMMYFUNCTION("""COMPUTED_VALUE"""),"per 100m")</f>
        <v>per 100m</v>
      </c>
      <c r="AI35" s="28" t="str">
        <f>IFERROR(__xludf.DUMMYFUNCTION("""COMPUTED_VALUE"""),"15.2")</f>
        <v>15.2</v>
      </c>
      <c r="AJ35" s="116">
        <f>IFERROR(__xludf.DUMMYFUNCTION("""COMPUTED_VALUE"""),243753.0)</f>
        <v>243753</v>
      </c>
      <c r="AK35" s="28" t="str">
        <f>IFERROR(__xludf.DUMMYFUNCTION("""COMPUTED_VALUE"""),"1+450")</f>
        <v>1+450</v>
      </c>
      <c r="AL35" s="28" t="str">
        <f>IFERROR(__xludf.DUMMYFUNCTION("""COMPUTED_VALUE"""),"LT")</f>
        <v>LT</v>
      </c>
      <c r="AM35" s="28"/>
      <c r="AN35" s="28">
        <f>IFERROR(__xludf.DUMMYFUNCTION("""COMPUTED_VALUE"""),1.0)</f>
        <v>1</v>
      </c>
      <c r="AO35" s="28" t="str">
        <f>IFERROR(__xludf.DUMMYFUNCTION("""COMPUTED_VALUE"""),"เสา")</f>
        <v>เสา</v>
      </c>
      <c r="AP35" s="28" t="str">
        <f>IFERROR(__xludf.DUMMYFUNCTION("""COMPUTED_VALUE"""),"1+400 - 1+500")</f>
        <v>1+400 - 1+500</v>
      </c>
      <c r="AQ35" s="28" t="str">
        <f>IFERROR(__xludf.DUMMYFUNCTION("""COMPUTED_VALUE"""),"point")</f>
        <v>point</v>
      </c>
      <c r="AR35" s="28">
        <v>-1.0</v>
      </c>
      <c r="AS35" s="28" t="s">
        <v>227</v>
      </c>
      <c r="AT35" s="28">
        <f>IFERROR(__xludf.DUMMYFUNCTION("(AVERAGE(VALUE(REGEXEXTRACT(AS35, ""\d+"")), VALUE(REGEXEXTRACT(AS35, ""-\s*(\d+)\+""))))"),1.5)</f>
        <v>1.5</v>
      </c>
    </row>
    <row r="36">
      <c r="A36" s="28" t="str">
        <f>IFERROR(__xludf.DUMMYFUNCTION("""COMPUTED_VALUE"""),"13.1")</f>
        <v>13.1</v>
      </c>
      <c r="B36" s="116">
        <f>IFERROR(__xludf.DUMMYFUNCTION("""COMPUTED_VALUE"""),243753.0)</f>
        <v>243753</v>
      </c>
      <c r="C36" s="28" t="str">
        <f>IFERROR(__xludf.DUMMYFUNCTION("""COMPUTED_VALUE"""),"2+075")</f>
        <v>2+075</v>
      </c>
      <c r="D36" s="28" t="str">
        <f>IFERROR(__xludf.DUMMYFUNCTION("""COMPUTED_VALUE"""),"RT")</f>
        <v>RT</v>
      </c>
      <c r="E36" s="28"/>
      <c r="F36" s="28">
        <f>IFERROR(__xludf.DUMMYFUNCTION("""COMPUTED_VALUE"""),0.5)</f>
        <v>0.5</v>
      </c>
      <c r="G36" s="28" t="str">
        <f>IFERROR(__xludf.DUMMYFUNCTION("""COMPUTED_VALUE"""),"m.")</f>
        <v>m.</v>
      </c>
      <c r="H36" s="28" t="str">
        <f>IFERROR(__xludf.DUMMYFUNCTION("""COMPUTED_VALUE"""),"2+000 - 2+100")</f>
        <v>2+000 - 2+100</v>
      </c>
      <c r="I36" s="28" t="s">
        <v>201</v>
      </c>
      <c r="J36" s="28" t="s">
        <v>232</v>
      </c>
      <c r="L36" s="28" t="str">
        <f>IFERROR(__xludf.DUMMYFUNCTION("""COMPUTED_VALUE"""),"16.1")</f>
        <v>16.1</v>
      </c>
      <c r="M36" s="116">
        <f>IFERROR(__xludf.DUMMYFUNCTION("""COMPUTED_VALUE"""),243753.0)</f>
        <v>243753</v>
      </c>
      <c r="N36" s="28" t="str">
        <f>IFERROR(__xludf.DUMMYFUNCTION("""COMPUTED_VALUE"""),"1+400")</f>
        <v>1+400</v>
      </c>
      <c r="O36" s="28" t="str">
        <f>IFERROR(__xludf.DUMMYFUNCTION("""COMPUTED_VALUE"""),"RT")</f>
        <v>RT</v>
      </c>
      <c r="P36" s="28"/>
      <c r="Q36" s="28">
        <f>IFERROR(__xludf.DUMMYFUNCTION("""COMPUTED_VALUE"""),1.0)</f>
        <v>1</v>
      </c>
      <c r="R36" s="28" t="str">
        <f>IFERROR(__xludf.DUMMYFUNCTION("""COMPUTED_VALUE"""),"แห่ง")</f>
        <v>แห่ง</v>
      </c>
      <c r="S36" s="28" t="str">
        <f>IFERROR(__xludf.DUMMYFUNCTION("""COMPUTED_VALUE"""),"1+400 - 1+500")</f>
        <v>1+400 - 1+500</v>
      </c>
      <c r="T36" s="28" t="str">
        <f>IFERROR(__xludf.DUMMYFUNCTION("""COMPUTED_VALUE"""),"per 100m")</f>
        <v>per 100m</v>
      </c>
      <c r="AI36" s="28" t="str">
        <f>IFERROR(__xludf.DUMMYFUNCTION("""COMPUTED_VALUE"""),"15.2")</f>
        <v>15.2</v>
      </c>
      <c r="AJ36" s="116">
        <f>IFERROR(__xludf.DUMMYFUNCTION("""COMPUTED_VALUE"""),243753.0)</f>
        <v>243753</v>
      </c>
      <c r="AK36" s="28" t="str">
        <f>IFERROR(__xludf.DUMMYFUNCTION("""COMPUTED_VALUE"""),"1+400")</f>
        <v>1+400</v>
      </c>
      <c r="AL36" s="28" t="str">
        <f>IFERROR(__xludf.DUMMYFUNCTION("""COMPUTED_VALUE"""),"LT")</f>
        <v>LT</v>
      </c>
      <c r="AM36" s="28"/>
      <c r="AN36" s="28">
        <f>IFERROR(__xludf.DUMMYFUNCTION("""COMPUTED_VALUE"""),1.0)</f>
        <v>1</v>
      </c>
      <c r="AO36" s="28" t="str">
        <f>IFERROR(__xludf.DUMMYFUNCTION("""COMPUTED_VALUE"""),"เสา")</f>
        <v>เสา</v>
      </c>
      <c r="AP36" s="28" t="str">
        <f>IFERROR(__xludf.DUMMYFUNCTION("""COMPUTED_VALUE"""),"1+400 - 1+500")</f>
        <v>1+400 - 1+500</v>
      </c>
      <c r="AQ36" s="28" t="str">
        <f>IFERROR(__xludf.DUMMYFUNCTION("""COMPUTED_VALUE"""),"point")</f>
        <v>point</v>
      </c>
      <c r="AR36" s="28">
        <v>-1.0</v>
      </c>
      <c r="AS36" s="28" t="s">
        <v>227</v>
      </c>
      <c r="AT36" s="28">
        <f>IFERROR(__xludf.DUMMYFUNCTION("(AVERAGE(VALUE(REGEXEXTRACT(AS36, ""\d+"")), VALUE(REGEXEXTRACT(AS36, ""-\s*(\d+)\+""))))"),1.5)</f>
        <v>1.5</v>
      </c>
    </row>
    <row r="37">
      <c r="A37" s="28" t="str">
        <f>IFERROR(__xludf.DUMMYFUNCTION("""COMPUTED_VALUE"""),"13.1")</f>
        <v>13.1</v>
      </c>
      <c r="B37" s="116">
        <f>IFERROR(__xludf.DUMMYFUNCTION("""COMPUTED_VALUE"""),243753.0)</f>
        <v>243753</v>
      </c>
      <c r="C37" s="28" t="str">
        <f>IFERROR(__xludf.DUMMYFUNCTION("""COMPUTED_VALUE"""),"3+150")</f>
        <v>3+150</v>
      </c>
      <c r="D37" s="28" t="str">
        <f>IFERROR(__xludf.DUMMYFUNCTION("""COMPUTED_VALUE"""),"LT")</f>
        <v>LT</v>
      </c>
      <c r="E37" s="28"/>
      <c r="F37" s="28">
        <f>IFERROR(__xludf.DUMMYFUNCTION("""COMPUTED_VALUE"""),0.8)</f>
        <v>0.8</v>
      </c>
      <c r="G37" s="28" t="str">
        <f>IFERROR(__xludf.DUMMYFUNCTION("""COMPUTED_VALUE"""),"m.")</f>
        <v>m.</v>
      </c>
      <c r="H37" s="28" t="str">
        <f>IFERROR(__xludf.DUMMYFUNCTION("""COMPUTED_VALUE"""),"3+100 - 3+200")</f>
        <v>3+100 - 3+200</v>
      </c>
      <c r="I37" s="28" t="s">
        <v>201</v>
      </c>
      <c r="J37" s="28" t="s">
        <v>228</v>
      </c>
      <c r="L37" s="28" t="str">
        <f>IFERROR(__xludf.DUMMYFUNCTION("""COMPUTED_VALUE"""),"16.1")</f>
        <v>16.1</v>
      </c>
      <c r="M37" s="116">
        <f>IFERROR(__xludf.DUMMYFUNCTION("""COMPUTED_VALUE"""),243753.0)</f>
        <v>243753</v>
      </c>
      <c r="N37" s="28" t="str">
        <f>IFERROR(__xludf.DUMMYFUNCTION("""COMPUTED_VALUE"""),"1+450")</f>
        <v>1+450</v>
      </c>
      <c r="O37" s="28" t="str">
        <f>IFERROR(__xludf.DUMMYFUNCTION("""COMPUTED_VALUE"""),"LT")</f>
        <v>LT</v>
      </c>
      <c r="P37" s="28"/>
      <c r="Q37" s="28">
        <f>IFERROR(__xludf.DUMMYFUNCTION("""COMPUTED_VALUE"""),1.0)</f>
        <v>1</v>
      </c>
      <c r="R37" s="28" t="str">
        <f>IFERROR(__xludf.DUMMYFUNCTION("""COMPUTED_VALUE"""),"แห่ง")</f>
        <v>แห่ง</v>
      </c>
      <c r="S37" s="28" t="str">
        <f>IFERROR(__xludf.DUMMYFUNCTION("""COMPUTED_VALUE"""),"1+400 - 1+500")</f>
        <v>1+400 - 1+500</v>
      </c>
      <c r="T37" s="28" t="str">
        <f>IFERROR(__xludf.DUMMYFUNCTION("""COMPUTED_VALUE"""),"per 100m")</f>
        <v>per 100m</v>
      </c>
      <c r="AI37" s="28" t="str">
        <f>IFERROR(__xludf.DUMMYFUNCTION("""COMPUTED_VALUE"""),"15.2")</f>
        <v>15.2</v>
      </c>
      <c r="AJ37" s="116">
        <f>IFERROR(__xludf.DUMMYFUNCTION("""COMPUTED_VALUE"""),243753.0)</f>
        <v>243753</v>
      </c>
      <c r="AK37" s="28" t="str">
        <f>IFERROR(__xludf.DUMMYFUNCTION("""COMPUTED_VALUE"""),"2+500")</f>
        <v>2+500</v>
      </c>
      <c r="AL37" s="28" t="str">
        <f>IFERROR(__xludf.DUMMYFUNCTION("""COMPUTED_VALUE"""),"RT")</f>
        <v>RT</v>
      </c>
      <c r="AM37" s="28"/>
      <c r="AN37" s="28">
        <f>IFERROR(__xludf.DUMMYFUNCTION("""COMPUTED_VALUE"""),1.0)</f>
        <v>1</v>
      </c>
      <c r="AO37" s="28" t="str">
        <f>IFERROR(__xludf.DUMMYFUNCTION("""COMPUTED_VALUE"""),"เสา")</f>
        <v>เสา</v>
      </c>
      <c r="AP37" s="28" t="str">
        <f>IFERROR(__xludf.DUMMYFUNCTION("""COMPUTED_VALUE"""),"2+500 - 2+600")</f>
        <v>2+500 - 2+600</v>
      </c>
      <c r="AQ37" s="28" t="str">
        <f>IFERROR(__xludf.DUMMYFUNCTION("""COMPUTED_VALUE"""),"point")</f>
        <v>point</v>
      </c>
      <c r="AR37" s="28">
        <v>-1.0</v>
      </c>
      <c r="AS37" s="28" t="s">
        <v>232</v>
      </c>
      <c r="AT37" s="28">
        <f>IFERROR(__xludf.DUMMYFUNCTION("(AVERAGE(VALUE(REGEXEXTRACT(AS37, ""\d+"")), VALUE(REGEXEXTRACT(AS37, ""-\s*(\d+)\+""))))"),2.5)</f>
        <v>2.5</v>
      </c>
    </row>
    <row r="38">
      <c r="A38" s="28" t="str">
        <f>IFERROR(__xludf.DUMMYFUNCTION("""COMPUTED_VALUE"""),"13.1")</f>
        <v>13.1</v>
      </c>
      <c r="B38" s="116">
        <f>IFERROR(__xludf.DUMMYFUNCTION("""COMPUTED_VALUE"""),243753.0)</f>
        <v>243753</v>
      </c>
      <c r="C38" s="28" t="str">
        <f>IFERROR(__xludf.DUMMYFUNCTION("""COMPUTED_VALUE"""),"4+250")</f>
        <v>4+250</v>
      </c>
      <c r="D38" s="28" t="str">
        <f>IFERROR(__xludf.DUMMYFUNCTION("""COMPUTED_VALUE"""),"LT")</f>
        <v>LT</v>
      </c>
      <c r="E38" s="28"/>
      <c r="F38" s="28">
        <f>IFERROR(__xludf.DUMMYFUNCTION("""COMPUTED_VALUE"""),1.0)</f>
        <v>1</v>
      </c>
      <c r="G38" s="28" t="str">
        <f>IFERROR(__xludf.DUMMYFUNCTION("""COMPUTED_VALUE"""),"m.")</f>
        <v>m.</v>
      </c>
      <c r="H38" s="28" t="str">
        <f>IFERROR(__xludf.DUMMYFUNCTION("""COMPUTED_VALUE"""),"4+200 - 4+300")</f>
        <v>4+200 - 4+300</v>
      </c>
      <c r="I38" s="28" t="s">
        <v>201</v>
      </c>
      <c r="J38" s="28" t="s">
        <v>238</v>
      </c>
      <c r="L38" s="28" t="str">
        <f>IFERROR(__xludf.DUMMYFUNCTION("""COMPUTED_VALUE"""),"16.1")</f>
        <v>16.1</v>
      </c>
      <c r="M38" s="116">
        <f>IFERROR(__xludf.DUMMYFUNCTION("""COMPUTED_VALUE"""),243753.0)</f>
        <v>243753</v>
      </c>
      <c r="N38" s="28" t="str">
        <f>IFERROR(__xludf.DUMMYFUNCTION("""COMPUTED_VALUE"""),"1+490")</f>
        <v>1+490</v>
      </c>
      <c r="O38" s="28" t="str">
        <f>IFERROR(__xludf.DUMMYFUNCTION("""COMPUTED_VALUE"""),"LT")</f>
        <v>LT</v>
      </c>
      <c r="P38" s="28"/>
      <c r="Q38" s="28">
        <f>IFERROR(__xludf.DUMMYFUNCTION("""COMPUTED_VALUE"""),1.0)</f>
        <v>1</v>
      </c>
      <c r="R38" s="28" t="str">
        <f>IFERROR(__xludf.DUMMYFUNCTION("""COMPUTED_VALUE"""),"แห่ง")</f>
        <v>แห่ง</v>
      </c>
      <c r="S38" s="28" t="str">
        <f>IFERROR(__xludf.DUMMYFUNCTION("""COMPUTED_VALUE"""),"1+400 - 1+500")</f>
        <v>1+400 - 1+500</v>
      </c>
      <c r="T38" s="28" t="str">
        <f>IFERROR(__xludf.DUMMYFUNCTION("""COMPUTED_VALUE"""),"per 100m")</f>
        <v>per 100m</v>
      </c>
      <c r="AI38" s="28" t="str">
        <f>IFERROR(__xludf.DUMMYFUNCTION("""COMPUTED_VALUE"""),"15.2")</f>
        <v>15.2</v>
      </c>
      <c r="AJ38" s="116">
        <f>IFERROR(__xludf.DUMMYFUNCTION("""COMPUTED_VALUE"""),243753.0)</f>
        <v>243753</v>
      </c>
      <c r="AK38" s="28" t="str">
        <f>IFERROR(__xludf.DUMMYFUNCTION("""COMPUTED_VALUE"""),"2+600")</f>
        <v>2+600</v>
      </c>
      <c r="AL38" s="28" t="str">
        <f>IFERROR(__xludf.DUMMYFUNCTION("""COMPUTED_VALUE"""),"RT")</f>
        <v>RT</v>
      </c>
      <c r="AM38" s="28"/>
      <c r="AN38" s="28">
        <f>IFERROR(__xludf.DUMMYFUNCTION("""COMPUTED_VALUE"""),1.0)</f>
        <v>1</v>
      </c>
      <c r="AO38" s="28" t="str">
        <f>IFERROR(__xludf.DUMMYFUNCTION("""COMPUTED_VALUE"""),"เสา")</f>
        <v>เสา</v>
      </c>
      <c r="AP38" s="28" t="str">
        <f>IFERROR(__xludf.DUMMYFUNCTION("""COMPUTED_VALUE"""),"2+600 - 2+700")</f>
        <v>2+600 - 2+700</v>
      </c>
      <c r="AQ38" s="28" t="str">
        <f>IFERROR(__xludf.DUMMYFUNCTION("""COMPUTED_VALUE"""),"point")</f>
        <v>point</v>
      </c>
      <c r="AR38" s="28">
        <v>-1.0</v>
      </c>
      <c r="AS38" s="28" t="s">
        <v>232</v>
      </c>
      <c r="AT38" s="28">
        <f>IFERROR(__xludf.DUMMYFUNCTION("(AVERAGE(VALUE(REGEXEXTRACT(AS38, ""\d+"")), VALUE(REGEXEXTRACT(AS38, ""-\s*(\d+)\+""))))"),2.5)</f>
        <v>2.5</v>
      </c>
    </row>
    <row r="39">
      <c r="A39" s="28" t="str">
        <f>IFERROR(__xludf.DUMMYFUNCTION("""COMPUTED_VALUE"""),"13.2")</f>
        <v>13.2</v>
      </c>
      <c r="B39" s="116">
        <f>IFERROR(__xludf.DUMMYFUNCTION("""COMPUTED_VALUE"""),243753.0)</f>
        <v>243753</v>
      </c>
      <c r="C39" s="28" t="str">
        <f>IFERROR(__xludf.DUMMYFUNCTION("""COMPUTED_VALUE"""),"1+050")</f>
        <v>1+050</v>
      </c>
      <c r="D39" s="28" t="str">
        <f>IFERROR(__xludf.DUMMYFUNCTION("""COMPUTED_VALUE"""),"RT")</f>
        <v>RT</v>
      </c>
      <c r="E39" s="28" t="str">
        <f>IFERROR(__xludf.DUMMYFUNCTION("""COMPUTED_VALUE"""),"L2")</f>
        <v>L2</v>
      </c>
      <c r="F39" s="28">
        <f>IFERROR(__xludf.DUMMYFUNCTION("""COMPUTED_VALUE"""),2.0)</f>
        <v>2</v>
      </c>
      <c r="G39" s="28" t="str">
        <f>IFERROR(__xludf.DUMMYFUNCTION("""COMPUTED_VALUE"""),"m.")</f>
        <v>m.</v>
      </c>
      <c r="H39" s="28" t="str">
        <f>IFERROR(__xludf.DUMMYFUNCTION("""COMPUTED_VALUE"""),"1+000 - 1+100")</f>
        <v>1+000 - 1+100</v>
      </c>
      <c r="I39" s="28" t="s">
        <v>201</v>
      </c>
      <c r="J39" s="28" t="s">
        <v>227</v>
      </c>
      <c r="L39" s="28" t="str">
        <f>IFERROR(__xludf.DUMMYFUNCTION("""COMPUTED_VALUE"""),"16.3")</f>
        <v>16.3</v>
      </c>
      <c r="M39" s="116">
        <f>IFERROR(__xludf.DUMMYFUNCTION("""COMPUTED_VALUE"""),243753.0)</f>
        <v>243753</v>
      </c>
      <c r="N39" s="28" t="str">
        <f>IFERROR(__xludf.DUMMYFUNCTION("""COMPUTED_VALUE"""),"2+400")</f>
        <v>2+400</v>
      </c>
      <c r="O39" s="28" t="str">
        <f>IFERROR(__xludf.DUMMYFUNCTION("""COMPUTED_VALUE"""),"RT")</f>
        <v>RT</v>
      </c>
      <c r="P39" s="28"/>
      <c r="Q39" s="28">
        <f>IFERROR(__xludf.DUMMYFUNCTION("""COMPUTED_VALUE"""),1.0)</f>
        <v>1</v>
      </c>
      <c r="R39" s="28" t="str">
        <f>IFERROR(__xludf.DUMMYFUNCTION("""COMPUTED_VALUE"""),"แห่ง")</f>
        <v>แห่ง</v>
      </c>
      <c r="S39" s="28" t="str">
        <f>IFERROR(__xludf.DUMMYFUNCTION("""COMPUTED_VALUE"""),"2+400 - 2+500")</f>
        <v>2+400 - 2+500</v>
      </c>
      <c r="T39" s="28" t="str">
        <f>IFERROR(__xludf.DUMMYFUNCTION("""COMPUTED_VALUE"""),"per 100m")</f>
        <v>per 100m</v>
      </c>
      <c r="AI39" s="28" t="str">
        <f>IFERROR(__xludf.DUMMYFUNCTION("""COMPUTED_VALUE"""),"15.3")</f>
        <v>15.3</v>
      </c>
      <c r="AJ39" s="116">
        <f>IFERROR(__xludf.DUMMYFUNCTION("""COMPUTED_VALUE"""),243753.0)</f>
        <v>243753</v>
      </c>
      <c r="AK39" s="28" t="str">
        <f>IFERROR(__xludf.DUMMYFUNCTION("""COMPUTED_VALUE"""),"2+300")</f>
        <v>2+300</v>
      </c>
      <c r="AL39" s="28" t="str">
        <f>IFERROR(__xludf.DUMMYFUNCTION("""COMPUTED_VALUE"""),"RT")</f>
        <v>RT</v>
      </c>
      <c r="AM39" s="28"/>
      <c r="AN39" s="28">
        <f>IFERROR(__xludf.DUMMYFUNCTION("""COMPUTED_VALUE"""),1.0)</f>
        <v>1</v>
      </c>
      <c r="AO39" s="28" t="str">
        <f>IFERROR(__xludf.DUMMYFUNCTION("""COMPUTED_VALUE"""),"จุด")</f>
        <v>จุด</v>
      </c>
      <c r="AP39" s="28" t="str">
        <f>IFERROR(__xludf.DUMMYFUNCTION("""COMPUTED_VALUE"""),"2+300 - 2+400")</f>
        <v>2+300 - 2+400</v>
      </c>
      <c r="AQ39" s="28" t="str">
        <f>IFERROR(__xludf.DUMMYFUNCTION("""COMPUTED_VALUE"""),"point")</f>
        <v>point</v>
      </c>
      <c r="AR39" s="28">
        <v>-1.0</v>
      </c>
      <c r="AS39" s="28" t="s">
        <v>232</v>
      </c>
      <c r="AT39" s="28">
        <f>IFERROR(__xludf.DUMMYFUNCTION("(AVERAGE(VALUE(REGEXEXTRACT(AS39, ""\d+"")), VALUE(REGEXEXTRACT(AS39, ""-\s*(\d+)\+""))))"),2.5)</f>
        <v>2.5</v>
      </c>
    </row>
    <row r="40">
      <c r="A40" s="28" t="str">
        <f>IFERROR(__xludf.DUMMYFUNCTION("""COMPUTED_VALUE"""),"13.2")</f>
        <v>13.2</v>
      </c>
      <c r="B40" s="116">
        <f>IFERROR(__xludf.DUMMYFUNCTION("""COMPUTED_VALUE"""),243753.0)</f>
        <v>243753</v>
      </c>
      <c r="C40" s="28" t="str">
        <f>IFERROR(__xludf.DUMMYFUNCTION("""COMPUTED_VALUE"""),"1+075")</f>
        <v>1+075</v>
      </c>
      <c r="D40" s="28" t="str">
        <f>IFERROR(__xludf.DUMMYFUNCTION("""COMPUTED_VALUE"""),"RT")</f>
        <v>RT</v>
      </c>
      <c r="E40" s="28" t="str">
        <f>IFERROR(__xludf.DUMMYFUNCTION("""COMPUTED_VALUE"""),"L1")</f>
        <v>L1</v>
      </c>
      <c r="F40" s="28">
        <f>IFERROR(__xludf.DUMMYFUNCTION("""COMPUTED_VALUE"""),0.5)</f>
        <v>0.5</v>
      </c>
      <c r="G40" s="28" t="str">
        <f>IFERROR(__xludf.DUMMYFUNCTION("""COMPUTED_VALUE"""),"m.")</f>
        <v>m.</v>
      </c>
      <c r="H40" s="28" t="str">
        <f>IFERROR(__xludf.DUMMYFUNCTION("""COMPUTED_VALUE"""),"1+000 - 1+100")</f>
        <v>1+000 - 1+100</v>
      </c>
      <c r="I40" s="28" t="s">
        <v>201</v>
      </c>
      <c r="J40" s="28" t="s">
        <v>227</v>
      </c>
      <c r="L40" s="28" t="str">
        <f>IFERROR(__xludf.DUMMYFUNCTION("""COMPUTED_VALUE"""),"16.3")</f>
        <v>16.3</v>
      </c>
      <c r="M40" s="116">
        <f>IFERROR(__xludf.DUMMYFUNCTION("""COMPUTED_VALUE"""),243753.0)</f>
        <v>243753</v>
      </c>
      <c r="N40" s="28" t="str">
        <f>IFERROR(__xludf.DUMMYFUNCTION("""COMPUTED_VALUE"""),"4+450")</f>
        <v>4+450</v>
      </c>
      <c r="O40" s="28" t="str">
        <f>IFERROR(__xludf.DUMMYFUNCTION("""COMPUTED_VALUE"""),"RT")</f>
        <v>RT</v>
      </c>
      <c r="P40" s="28"/>
      <c r="Q40" s="28">
        <f>IFERROR(__xludf.DUMMYFUNCTION("""COMPUTED_VALUE"""),1.0)</f>
        <v>1</v>
      </c>
      <c r="R40" s="28" t="str">
        <f>IFERROR(__xludf.DUMMYFUNCTION("""COMPUTED_VALUE"""),"แห่ง")</f>
        <v>แห่ง</v>
      </c>
      <c r="S40" s="28" t="str">
        <f>IFERROR(__xludf.DUMMYFUNCTION("""COMPUTED_VALUE"""),"4+400 - 4+500")</f>
        <v>4+400 - 4+500</v>
      </c>
      <c r="T40" s="28" t="str">
        <f>IFERROR(__xludf.DUMMYFUNCTION("""COMPUTED_VALUE"""),"per 100m")</f>
        <v>per 100m</v>
      </c>
      <c r="AI40" s="28" t="str">
        <f>IFERROR(__xludf.DUMMYFUNCTION("""COMPUTED_VALUE"""),"15.3")</f>
        <v>15.3</v>
      </c>
      <c r="AJ40" s="116">
        <f>IFERROR(__xludf.DUMMYFUNCTION("""COMPUTED_VALUE"""),243753.0)</f>
        <v>243753</v>
      </c>
      <c r="AK40" s="28" t="str">
        <f>IFERROR(__xludf.DUMMYFUNCTION("""COMPUTED_VALUE"""),"2+350")</f>
        <v>2+350</v>
      </c>
      <c r="AL40" s="28" t="str">
        <f>IFERROR(__xludf.DUMMYFUNCTION("""COMPUTED_VALUE"""),"RT")</f>
        <v>RT</v>
      </c>
      <c r="AM40" s="28"/>
      <c r="AN40" s="28">
        <f>IFERROR(__xludf.DUMMYFUNCTION("""COMPUTED_VALUE"""),1.0)</f>
        <v>1</v>
      </c>
      <c r="AO40" s="28" t="str">
        <f>IFERROR(__xludf.DUMMYFUNCTION("""COMPUTED_VALUE"""),"จุด")</f>
        <v>จุด</v>
      </c>
      <c r="AP40" s="28" t="str">
        <f>IFERROR(__xludf.DUMMYFUNCTION("""COMPUTED_VALUE"""),"2+300 - 2+400")</f>
        <v>2+300 - 2+400</v>
      </c>
      <c r="AQ40" s="28" t="str">
        <f>IFERROR(__xludf.DUMMYFUNCTION("""COMPUTED_VALUE"""),"point")</f>
        <v>point</v>
      </c>
      <c r="AR40" s="28">
        <v>-1.0</v>
      </c>
      <c r="AS40" s="28" t="s">
        <v>232</v>
      </c>
      <c r="AT40" s="28">
        <f>IFERROR(__xludf.DUMMYFUNCTION("(AVERAGE(VALUE(REGEXEXTRACT(AS40, ""\d+"")), VALUE(REGEXEXTRACT(AS40, ""-\s*(\d+)\+""))))"),2.5)</f>
        <v>2.5</v>
      </c>
    </row>
    <row r="41">
      <c r="A41" s="28" t="str">
        <f>IFERROR(__xludf.DUMMYFUNCTION("""COMPUTED_VALUE"""),"13.2")</f>
        <v>13.2</v>
      </c>
      <c r="B41" s="116">
        <f>IFERROR(__xludf.DUMMYFUNCTION("""COMPUTED_VALUE"""),243753.0)</f>
        <v>243753</v>
      </c>
      <c r="C41" s="28" t="str">
        <f>IFERROR(__xludf.DUMMYFUNCTION("""COMPUTED_VALUE"""),"1+150")</f>
        <v>1+150</v>
      </c>
      <c r="D41" s="28" t="str">
        <f>IFERROR(__xludf.DUMMYFUNCTION("""COMPUTED_VALUE"""),"LT")</f>
        <v>LT</v>
      </c>
      <c r="E41" s="28" t="str">
        <f>IFERROR(__xludf.DUMMYFUNCTION("""COMPUTED_VALUE"""),"L3")</f>
        <v>L3</v>
      </c>
      <c r="F41" s="28">
        <f>IFERROR(__xludf.DUMMYFUNCTION("""COMPUTED_VALUE"""),0.8)</f>
        <v>0.8</v>
      </c>
      <c r="G41" s="28" t="str">
        <f>IFERROR(__xludf.DUMMYFUNCTION("""COMPUTED_VALUE"""),"m.")</f>
        <v>m.</v>
      </c>
      <c r="H41" s="28" t="str">
        <f>IFERROR(__xludf.DUMMYFUNCTION("""COMPUTED_VALUE"""),"1+100 - 1+200")</f>
        <v>1+100 - 1+200</v>
      </c>
      <c r="I41" s="28" t="s">
        <v>201</v>
      </c>
      <c r="J41" s="28" t="s">
        <v>227</v>
      </c>
      <c r="L41" s="28" t="str">
        <f>IFERROR(__xludf.DUMMYFUNCTION("""COMPUTED_VALUE"""),"16.3")</f>
        <v>16.3</v>
      </c>
      <c r="M41" s="116">
        <f>IFERROR(__xludf.DUMMYFUNCTION("""COMPUTED_VALUE"""),243753.0)</f>
        <v>243753</v>
      </c>
      <c r="N41" s="28" t="str">
        <f>IFERROR(__xludf.DUMMYFUNCTION("""COMPUTED_VALUE"""),"3+350")</f>
        <v>3+350</v>
      </c>
      <c r="O41" s="28" t="str">
        <f>IFERROR(__xludf.DUMMYFUNCTION("""COMPUTED_VALUE"""),"LT")</f>
        <v>LT</v>
      </c>
      <c r="P41" s="28"/>
      <c r="Q41" s="28">
        <f>IFERROR(__xludf.DUMMYFUNCTION("""COMPUTED_VALUE"""),1.0)</f>
        <v>1</v>
      </c>
      <c r="R41" s="28" t="str">
        <f>IFERROR(__xludf.DUMMYFUNCTION("""COMPUTED_VALUE"""),"แห่ง")</f>
        <v>แห่ง</v>
      </c>
      <c r="S41" s="28" t="str">
        <f>IFERROR(__xludf.DUMMYFUNCTION("""COMPUTED_VALUE"""),"3+300 - 3+400")</f>
        <v>3+300 - 3+400</v>
      </c>
      <c r="T41" s="28" t="str">
        <f>IFERROR(__xludf.DUMMYFUNCTION("""COMPUTED_VALUE"""),"per 100m")</f>
        <v>per 100m</v>
      </c>
      <c r="AI41" s="28" t="str">
        <f>IFERROR(__xludf.DUMMYFUNCTION("""COMPUTED_VALUE"""),"15.3")</f>
        <v>15.3</v>
      </c>
      <c r="AJ41" s="116">
        <f>IFERROR(__xludf.DUMMYFUNCTION("""COMPUTED_VALUE"""),243753.0)</f>
        <v>243753</v>
      </c>
      <c r="AK41" s="28" t="str">
        <f>IFERROR(__xludf.DUMMYFUNCTION("""COMPUTED_VALUE"""),"2+400")</f>
        <v>2+400</v>
      </c>
      <c r="AL41" s="28" t="str">
        <f>IFERROR(__xludf.DUMMYFUNCTION("""COMPUTED_VALUE"""),"LT")</f>
        <v>LT</v>
      </c>
      <c r="AM41" s="28"/>
      <c r="AN41" s="28">
        <f>IFERROR(__xludf.DUMMYFUNCTION("""COMPUTED_VALUE"""),1.0)</f>
        <v>1</v>
      </c>
      <c r="AO41" s="28" t="str">
        <f>IFERROR(__xludf.DUMMYFUNCTION("""COMPUTED_VALUE"""),"จุด")</f>
        <v>จุด</v>
      </c>
      <c r="AP41" s="28" t="str">
        <f>IFERROR(__xludf.DUMMYFUNCTION("""COMPUTED_VALUE"""),"2+400 - 2+500")</f>
        <v>2+400 - 2+500</v>
      </c>
      <c r="AQ41" s="28" t="str">
        <f>IFERROR(__xludf.DUMMYFUNCTION("""COMPUTED_VALUE"""),"point")</f>
        <v>point</v>
      </c>
      <c r="AR41" s="28">
        <v>-1.0</v>
      </c>
      <c r="AS41" s="28" t="s">
        <v>232</v>
      </c>
      <c r="AT41" s="28">
        <f>IFERROR(__xludf.DUMMYFUNCTION("(AVERAGE(VALUE(REGEXEXTRACT(AS41, ""\d+"")), VALUE(REGEXEXTRACT(AS41, ""-\s*(\d+)\+""))))"),2.5)</f>
        <v>2.5</v>
      </c>
    </row>
    <row r="42">
      <c r="A42" s="28" t="str">
        <f>IFERROR(__xludf.DUMMYFUNCTION("""COMPUTED_VALUE"""),"13.2")</f>
        <v>13.2</v>
      </c>
      <c r="B42" s="116">
        <f>IFERROR(__xludf.DUMMYFUNCTION("""COMPUTED_VALUE"""),243753.0)</f>
        <v>243753</v>
      </c>
      <c r="C42" s="28" t="str">
        <f>IFERROR(__xludf.DUMMYFUNCTION("""COMPUTED_VALUE"""),"1+250")</f>
        <v>1+250</v>
      </c>
      <c r="D42" s="28" t="str">
        <f>IFERROR(__xludf.DUMMYFUNCTION("""COMPUTED_VALUE"""),"LT")</f>
        <v>LT</v>
      </c>
      <c r="E42" s="28" t="str">
        <f>IFERROR(__xludf.DUMMYFUNCTION("""COMPUTED_VALUE"""),"L2")</f>
        <v>L2</v>
      </c>
      <c r="F42" s="28">
        <f>IFERROR(__xludf.DUMMYFUNCTION("""COMPUTED_VALUE"""),1.0)</f>
        <v>1</v>
      </c>
      <c r="G42" s="28" t="str">
        <f>IFERROR(__xludf.DUMMYFUNCTION("""COMPUTED_VALUE"""),"m.")</f>
        <v>m.</v>
      </c>
      <c r="H42" s="28" t="str">
        <f>IFERROR(__xludf.DUMMYFUNCTION("""COMPUTED_VALUE"""),"1+200 - 1+300")</f>
        <v>1+200 - 1+300</v>
      </c>
      <c r="I42" s="28" t="s">
        <v>201</v>
      </c>
      <c r="J42" s="28" t="s">
        <v>227</v>
      </c>
      <c r="L42" s="28" t="str">
        <f>IFERROR(__xludf.DUMMYFUNCTION("""COMPUTED_VALUE"""),"16.3")</f>
        <v>16.3</v>
      </c>
      <c r="M42" s="116">
        <f>IFERROR(__xludf.DUMMYFUNCTION("""COMPUTED_VALUE"""),243753.0)</f>
        <v>243753</v>
      </c>
      <c r="N42" s="28" t="str">
        <f>IFERROR(__xludf.DUMMYFUNCTION("""COMPUTED_VALUE"""),"5+550")</f>
        <v>5+550</v>
      </c>
      <c r="O42" s="28" t="str">
        <f>IFERROR(__xludf.DUMMYFUNCTION("""COMPUTED_VALUE"""),"LT")</f>
        <v>LT</v>
      </c>
      <c r="P42" s="28"/>
      <c r="Q42" s="28">
        <f>IFERROR(__xludf.DUMMYFUNCTION("""COMPUTED_VALUE"""),1.0)</f>
        <v>1</v>
      </c>
      <c r="R42" s="28" t="str">
        <f>IFERROR(__xludf.DUMMYFUNCTION("""COMPUTED_VALUE"""),"แห่ง")</f>
        <v>แห่ง</v>
      </c>
      <c r="S42" s="28" t="str">
        <f>IFERROR(__xludf.DUMMYFUNCTION("""COMPUTED_VALUE"""),"5+500 - 5+600")</f>
        <v>5+500 - 5+600</v>
      </c>
      <c r="T42" s="28" t="str">
        <f>IFERROR(__xludf.DUMMYFUNCTION("""COMPUTED_VALUE"""),"per 100m")</f>
        <v>per 100m</v>
      </c>
      <c r="AI42" s="28" t="str">
        <f>IFERROR(__xludf.DUMMYFUNCTION("""COMPUTED_VALUE"""),"15.3")</f>
        <v>15.3</v>
      </c>
      <c r="AJ42" s="116">
        <f>IFERROR(__xludf.DUMMYFUNCTION("""COMPUTED_VALUE"""),243753.0)</f>
        <v>243753</v>
      </c>
      <c r="AK42" s="28" t="str">
        <f>IFERROR(__xludf.DUMMYFUNCTION("""COMPUTED_VALUE"""),"4+450")</f>
        <v>4+450</v>
      </c>
      <c r="AL42" s="28" t="str">
        <f>IFERROR(__xludf.DUMMYFUNCTION("""COMPUTED_VALUE"""),"LT")</f>
        <v>LT</v>
      </c>
      <c r="AM42" s="28"/>
      <c r="AN42" s="28">
        <f>IFERROR(__xludf.DUMMYFUNCTION("""COMPUTED_VALUE"""),1.0)</f>
        <v>1</v>
      </c>
      <c r="AO42" s="28" t="str">
        <f>IFERROR(__xludf.DUMMYFUNCTION("""COMPUTED_VALUE"""),"จุด")</f>
        <v>จุด</v>
      </c>
      <c r="AP42" s="28" t="str">
        <f>IFERROR(__xludf.DUMMYFUNCTION("""COMPUTED_VALUE"""),"4+400 - 4+500")</f>
        <v>4+400 - 4+500</v>
      </c>
      <c r="AQ42" s="28" t="str">
        <f>IFERROR(__xludf.DUMMYFUNCTION("""COMPUTED_VALUE"""),"point")</f>
        <v>point</v>
      </c>
      <c r="AR42" s="28">
        <v>-1.0</v>
      </c>
      <c r="AS42" s="28" t="s">
        <v>238</v>
      </c>
      <c r="AT42" s="28">
        <f>IFERROR(__xludf.DUMMYFUNCTION("(AVERAGE(VALUE(REGEXEXTRACT(AS42, ""\d+"")), VALUE(REGEXEXTRACT(AS42, ""-\s*(\d+)\+""))))"),4.5)</f>
        <v>4.5</v>
      </c>
    </row>
    <row r="43">
      <c r="A43" s="28" t="str">
        <f>IFERROR(__xludf.DUMMYFUNCTION("""COMPUTED_VALUE"""),"13.5")</f>
        <v>13.5</v>
      </c>
      <c r="B43" s="116">
        <f>IFERROR(__xludf.DUMMYFUNCTION("""COMPUTED_VALUE"""),243753.0)</f>
        <v>243753</v>
      </c>
      <c r="C43" s="28" t="str">
        <f>IFERROR(__xludf.DUMMYFUNCTION("""COMPUTED_VALUE"""),"1+050")</f>
        <v>1+050</v>
      </c>
      <c r="D43" s="28" t="str">
        <f>IFERROR(__xludf.DUMMYFUNCTION("""COMPUTED_VALUE"""),"RT")</f>
        <v>RT</v>
      </c>
      <c r="E43" s="28" t="str">
        <f>IFERROR(__xludf.DUMMYFUNCTION("""COMPUTED_VALUE"""),"L2")</f>
        <v>L2</v>
      </c>
      <c r="F43" s="28">
        <f>IFERROR(__xludf.DUMMYFUNCTION("""COMPUTED_VALUE"""),2.0)</f>
        <v>2</v>
      </c>
      <c r="G43" s="28" t="str">
        <f>IFERROR(__xludf.DUMMYFUNCTION("""COMPUTED_VALUE"""),"m.")</f>
        <v>m.</v>
      </c>
      <c r="H43" s="28" t="str">
        <f>IFERROR(__xludf.DUMMYFUNCTION("""COMPUTED_VALUE"""),"1+000 - 1+100")</f>
        <v>1+000 - 1+100</v>
      </c>
      <c r="I43" s="28" t="s">
        <v>201</v>
      </c>
      <c r="J43" s="28" t="s">
        <v>227</v>
      </c>
      <c r="L43" s="28" t="str">
        <f>IFERROR(__xludf.DUMMYFUNCTION("""COMPUTED_VALUE"""),"16.3")</f>
        <v>16.3</v>
      </c>
      <c r="M43" s="116">
        <f>IFERROR(__xludf.DUMMYFUNCTION("""COMPUTED_VALUE"""),243753.0)</f>
        <v>243753</v>
      </c>
      <c r="N43" s="28" t="str">
        <f>IFERROR(__xludf.DUMMYFUNCTION("""COMPUTED_VALUE"""),"5+800")</f>
        <v>5+800</v>
      </c>
      <c r="O43" s="28" t="str">
        <f>IFERROR(__xludf.DUMMYFUNCTION("""COMPUTED_VALUE"""),"RT")</f>
        <v>RT</v>
      </c>
      <c r="P43" s="28"/>
      <c r="Q43" s="28">
        <f>IFERROR(__xludf.DUMMYFUNCTION("""COMPUTED_VALUE"""),1.0)</f>
        <v>1</v>
      </c>
      <c r="R43" s="28" t="str">
        <f>IFERROR(__xludf.DUMMYFUNCTION("""COMPUTED_VALUE"""),"แห่ง")</f>
        <v>แห่ง</v>
      </c>
      <c r="S43" s="28" t="str">
        <f>IFERROR(__xludf.DUMMYFUNCTION("""COMPUTED_VALUE"""),"5+800 - 5+900")</f>
        <v>5+800 - 5+900</v>
      </c>
      <c r="T43" s="28" t="str">
        <f>IFERROR(__xludf.DUMMYFUNCTION("""COMPUTED_VALUE"""),"per 100m")</f>
        <v>per 100m</v>
      </c>
      <c r="AI43" s="28" t="str">
        <f>IFERROR(__xludf.DUMMYFUNCTION("""COMPUTED_VALUE"""),"15.3")</f>
        <v>15.3</v>
      </c>
      <c r="AJ43" s="116">
        <f>IFERROR(__xludf.DUMMYFUNCTION("""COMPUTED_VALUE"""),243753.0)</f>
        <v>243753</v>
      </c>
      <c r="AK43" s="28" t="str">
        <f>IFERROR(__xludf.DUMMYFUNCTION("""COMPUTED_VALUE"""),"3+350")</f>
        <v>3+350</v>
      </c>
      <c r="AL43" s="28" t="str">
        <f>IFERROR(__xludf.DUMMYFUNCTION("""COMPUTED_VALUE"""),"RT")</f>
        <v>RT</v>
      </c>
      <c r="AM43" s="28"/>
      <c r="AN43" s="28">
        <f>IFERROR(__xludf.DUMMYFUNCTION("""COMPUTED_VALUE"""),1.0)</f>
        <v>1</v>
      </c>
      <c r="AO43" s="28" t="str">
        <f>IFERROR(__xludf.DUMMYFUNCTION("""COMPUTED_VALUE"""),"จุด")</f>
        <v>จุด</v>
      </c>
      <c r="AP43" s="28" t="str">
        <f>IFERROR(__xludf.DUMMYFUNCTION("""COMPUTED_VALUE"""),"3+300 - 3+400")</f>
        <v>3+300 - 3+400</v>
      </c>
      <c r="AQ43" s="28" t="str">
        <f>IFERROR(__xludf.DUMMYFUNCTION("""COMPUTED_VALUE"""),"point")</f>
        <v>point</v>
      </c>
      <c r="AR43" s="28">
        <v>-1.0</v>
      </c>
      <c r="AS43" s="28" t="s">
        <v>228</v>
      </c>
      <c r="AT43" s="28">
        <f>IFERROR(__xludf.DUMMYFUNCTION("(AVERAGE(VALUE(REGEXEXTRACT(AS43, ""\d+"")), VALUE(REGEXEXTRACT(AS43, ""-\s*(\d+)\+""))))"),3.5)</f>
        <v>3.5</v>
      </c>
    </row>
    <row r="44">
      <c r="A44" s="28" t="str">
        <f>IFERROR(__xludf.DUMMYFUNCTION("""COMPUTED_VALUE"""),"13.5")</f>
        <v>13.5</v>
      </c>
      <c r="B44" s="116">
        <f>IFERROR(__xludf.DUMMYFUNCTION("""COMPUTED_VALUE"""),243753.0)</f>
        <v>243753</v>
      </c>
      <c r="C44" s="28" t="str">
        <f>IFERROR(__xludf.DUMMYFUNCTION("""COMPUTED_VALUE"""),"1+075")</f>
        <v>1+075</v>
      </c>
      <c r="D44" s="28" t="str">
        <f>IFERROR(__xludf.DUMMYFUNCTION("""COMPUTED_VALUE"""),"RT")</f>
        <v>RT</v>
      </c>
      <c r="E44" s="28" t="str">
        <f>IFERROR(__xludf.DUMMYFUNCTION("""COMPUTED_VALUE"""),"L1")</f>
        <v>L1</v>
      </c>
      <c r="F44" s="28">
        <f>IFERROR(__xludf.DUMMYFUNCTION("""COMPUTED_VALUE"""),0.5)</f>
        <v>0.5</v>
      </c>
      <c r="G44" s="28" t="str">
        <f>IFERROR(__xludf.DUMMYFUNCTION("""COMPUTED_VALUE"""),"m.")</f>
        <v>m.</v>
      </c>
      <c r="H44" s="28" t="str">
        <f>IFERROR(__xludf.DUMMYFUNCTION("""COMPUTED_VALUE"""),"1+000 - 1+100")</f>
        <v>1+000 - 1+100</v>
      </c>
      <c r="I44" s="28" t="s">
        <v>201</v>
      </c>
      <c r="J44" s="28" t="s">
        <v>227</v>
      </c>
      <c r="L44" s="28" t="str">
        <f>IFERROR(__xludf.DUMMYFUNCTION("""COMPUTED_VALUE"""),"16.3")</f>
        <v>16.3</v>
      </c>
      <c r="M44" s="116">
        <f>IFERROR(__xludf.DUMMYFUNCTION("""COMPUTED_VALUE"""),243753.0)</f>
        <v>243753</v>
      </c>
      <c r="N44" s="28" t="str">
        <f>IFERROR(__xludf.DUMMYFUNCTION("""COMPUTED_VALUE"""),"8+400")</f>
        <v>8+400</v>
      </c>
      <c r="O44" s="28" t="str">
        <f>IFERROR(__xludf.DUMMYFUNCTION("""COMPUTED_VALUE"""),"RT")</f>
        <v>RT</v>
      </c>
      <c r="P44" s="28"/>
      <c r="Q44" s="28">
        <f>IFERROR(__xludf.DUMMYFUNCTION("""COMPUTED_VALUE"""),1.0)</f>
        <v>1</v>
      </c>
      <c r="R44" s="28" t="str">
        <f>IFERROR(__xludf.DUMMYFUNCTION("""COMPUTED_VALUE"""),"แห่ง")</f>
        <v>แห่ง</v>
      </c>
      <c r="S44" s="28" t="str">
        <f>IFERROR(__xludf.DUMMYFUNCTION("""COMPUTED_VALUE"""),"8+400 - 8+500")</f>
        <v>8+400 - 8+500</v>
      </c>
      <c r="T44" s="28" t="str">
        <f>IFERROR(__xludf.DUMMYFUNCTION("""COMPUTED_VALUE"""),"per 100m")</f>
        <v>per 100m</v>
      </c>
      <c r="AI44" s="28" t="str">
        <f>IFERROR(__xludf.DUMMYFUNCTION("""COMPUTED_VALUE"""),"15.3")</f>
        <v>15.3</v>
      </c>
      <c r="AJ44" s="116">
        <f>IFERROR(__xludf.DUMMYFUNCTION("""COMPUTED_VALUE"""),243753.0)</f>
        <v>243753</v>
      </c>
      <c r="AK44" s="28" t="str">
        <f>IFERROR(__xludf.DUMMYFUNCTION("""COMPUTED_VALUE"""),"5+550")</f>
        <v>5+550</v>
      </c>
      <c r="AL44" s="28" t="str">
        <f>IFERROR(__xludf.DUMMYFUNCTION("""COMPUTED_VALUE"""),"RT")</f>
        <v>RT</v>
      </c>
      <c r="AM44" s="28"/>
      <c r="AN44" s="28">
        <f>IFERROR(__xludf.DUMMYFUNCTION("""COMPUTED_VALUE"""),1.0)</f>
        <v>1</v>
      </c>
      <c r="AO44" s="28" t="str">
        <f>IFERROR(__xludf.DUMMYFUNCTION("""COMPUTED_VALUE"""),"จุด")</f>
        <v>จุด</v>
      </c>
      <c r="AP44" s="28" t="str">
        <f>IFERROR(__xludf.DUMMYFUNCTION("""COMPUTED_VALUE"""),"5+500 - 5+600")</f>
        <v>5+500 - 5+600</v>
      </c>
      <c r="AQ44" s="28" t="str">
        <f>IFERROR(__xludf.DUMMYFUNCTION("""COMPUTED_VALUE"""),"point")</f>
        <v>point</v>
      </c>
      <c r="AR44" s="28">
        <v>-1.0</v>
      </c>
      <c r="AS44" s="28" t="s">
        <v>231</v>
      </c>
      <c r="AT44" s="28">
        <f>IFERROR(__xludf.DUMMYFUNCTION("(AVERAGE(VALUE(REGEXEXTRACT(AS44, ""\d+"")), VALUE(REGEXEXTRACT(AS44, ""-\s*(\d+)\+""))))"),5.5)</f>
        <v>5.5</v>
      </c>
    </row>
    <row r="45">
      <c r="A45" s="28" t="str">
        <f>IFERROR(__xludf.DUMMYFUNCTION("""COMPUTED_VALUE"""),"13.5")</f>
        <v>13.5</v>
      </c>
      <c r="B45" s="116">
        <f>IFERROR(__xludf.DUMMYFUNCTION("""COMPUTED_VALUE"""),243753.0)</f>
        <v>243753</v>
      </c>
      <c r="C45" s="28" t="str">
        <f>IFERROR(__xludf.DUMMYFUNCTION("""COMPUTED_VALUE"""),"1+150")</f>
        <v>1+150</v>
      </c>
      <c r="D45" s="28" t="str">
        <f>IFERROR(__xludf.DUMMYFUNCTION("""COMPUTED_VALUE"""),"LT")</f>
        <v>LT</v>
      </c>
      <c r="E45" s="28" t="str">
        <f>IFERROR(__xludf.DUMMYFUNCTION("""COMPUTED_VALUE"""),"L3")</f>
        <v>L3</v>
      </c>
      <c r="F45" s="28">
        <f>IFERROR(__xludf.DUMMYFUNCTION("""COMPUTED_VALUE"""),0.8)</f>
        <v>0.8</v>
      </c>
      <c r="G45" s="28" t="str">
        <f>IFERROR(__xludf.DUMMYFUNCTION("""COMPUTED_VALUE"""),"m.")</f>
        <v>m.</v>
      </c>
      <c r="H45" s="28" t="str">
        <f>IFERROR(__xludf.DUMMYFUNCTION("""COMPUTED_VALUE"""),"1+100 - 1+200")</f>
        <v>1+100 - 1+200</v>
      </c>
      <c r="I45" s="28" t="s">
        <v>201</v>
      </c>
      <c r="J45" s="28" t="s">
        <v>227</v>
      </c>
      <c r="AI45" s="28" t="str">
        <f>IFERROR(__xludf.DUMMYFUNCTION("""COMPUTED_VALUE"""),"15.5")</f>
        <v>15.5</v>
      </c>
      <c r="AJ45" s="116">
        <f>IFERROR(__xludf.DUMMYFUNCTION("""COMPUTED_VALUE"""),243753.0)</f>
        <v>243753</v>
      </c>
      <c r="AK45" s="28" t="str">
        <f>IFERROR(__xludf.DUMMYFUNCTION("""COMPUTED_VALUE"""),"2+300")</f>
        <v>2+300</v>
      </c>
      <c r="AL45" s="28" t="str">
        <f>IFERROR(__xludf.DUMMYFUNCTION("""COMPUTED_VALUE"""),"RT")</f>
        <v>RT</v>
      </c>
      <c r="AM45" s="28"/>
      <c r="AN45" s="28">
        <f>IFERROR(__xludf.DUMMYFUNCTION("""COMPUTED_VALUE"""),1.0)</f>
        <v>1</v>
      </c>
      <c r="AO45" s="28" t="str">
        <f>IFERROR(__xludf.DUMMYFUNCTION("""COMPUTED_VALUE"""),"เสา")</f>
        <v>เสา</v>
      </c>
      <c r="AP45" s="28" t="str">
        <f>IFERROR(__xludf.DUMMYFUNCTION("""COMPUTED_VALUE"""),"2+300 - 2+400")</f>
        <v>2+300 - 2+400</v>
      </c>
      <c r="AQ45" s="28" t="str">
        <f>IFERROR(__xludf.DUMMYFUNCTION("""COMPUTED_VALUE"""),"point")</f>
        <v>point</v>
      </c>
      <c r="AR45" s="28">
        <v>-100.0</v>
      </c>
      <c r="AS45" s="28" t="s">
        <v>232</v>
      </c>
      <c r="AT45" s="28">
        <f>IFERROR(__xludf.DUMMYFUNCTION("(AVERAGE(VALUE(REGEXEXTRACT(AS45, ""\d+"")), VALUE(REGEXEXTRACT(AS45, ""-\s*(\d+)\+""))))"),2.5)</f>
        <v>2.5</v>
      </c>
    </row>
    <row r="46">
      <c r="A46" s="28" t="str">
        <f>IFERROR(__xludf.DUMMYFUNCTION("""COMPUTED_VALUE"""),"13.5")</f>
        <v>13.5</v>
      </c>
      <c r="B46" s="116">
        <f>IFERROR(__xludf.DUMMYFUNCTION("""COMPUTED_VALUE"""),243753.0)</f>
        <v>243753</v>
      </c>
      <c r="C46" s="28" t="str">
        <f>IFERROR(__xludf.DUMMYFUNCTION("""COMPUTED_VALUE"""),"1+250")</f>
        <v>1+250</v>
      </c>
      <c r="D46" s="28" t="str">
        <f>IFERROR(__xludf.DUMMYFUNCTION("""COMPUTED_VALUE"""),"LT")</f>
        <v>LT</v>
      </c>
      <c r="E46" s="28" t="str">
        <f>IFERROR(__xludf.DUMMYFUNCTION("""COMPUTED_VALUE"""),"L2")</f>
        <v>L2</v>
      </c>
      <c r="F46" s="28">
        <f>IFERROR(__xludf.DUMMYFUNCTION("""COMPUTED_VALUE"""),1.0)</f>
        <v>1</v>
      </c>
      <c r="G46" s="28" t="str">
        <f>IFERROR(__xludf.DUMMYFUNCTION("""COMPUTED_VALUE"""),"m.")</f>
        <v>m.</v>
      </c>
      <c r="H46" s="28" t="str">
        <f>IFERROR(__xludf.DUMMYFUNCTION("""COMPUTED_VALUE"""),"1+200 - 1+300")</f>
        <v>1+200 - 1+300</v>
      </c>
      <c r="I46" s="28" t="s">
        <v>201</v>
      </c>
      <c r="J46" s="28" t="s">
        <v>227</v>
      </c>
      <c r="AI46" s="28" t="str">
        <f>IFERROR(__xludf.DUMMYFUNCTION("""COMPUTED_VALUE"""),"15.5")</f>
        <v>15.5</v>
      </c>
      <c r="AJ46" s="116">
        <f>IFERROR(__xludf.DUMMYFUNCTION("""COMPUTED_VALUE"""),243753.0)</f>
        <v>243753</v>
      </c>
      <c r="AK46" s="28" t="str">
        <f>IFERROR(__xludf.DUMMYFUNCTION("""COMPUTED_VALUE"""),"2+350")</f>
        <v>2+350</v>
      </c>
      <c r="AL46" s="28" t="str">
        <f>IFERROR(__xludf.DUMMYFUNCTION("""COMPUTED_VALUE"""),"RT")</f>
        <v>RT</v>
      </c>
      <c r="AM46" s="28"/>
      <c r="AN46" s="28">
        <f>IFERROR(__xludf.DUMMYFUNCTION("""COMPUTED_VALUE"""),1.0)</f>
        <v>1</v>
      </c>
      <c r="AO46" s="28" t="str">
        <f>IFERROR(__xludf.DUMMYFUNCTION("""COMPUTED_VALUE"""),"เสา")</f>
        <v>เสา</v>
      </c>
      <c r="AP46" s="28" t="str">
        <f>IFERROR(__xludf.DUMMYFUNCTION("""COMPUTED_VALUE"""),"2+300 - 2+400")</f>
        <v>2+300 - 2+400</v>
      </c>
      <c r="AQ46" s="28" t="str">
        <f>IFERROR(__xludf.DUMMYFUNCTION("""COMPUTED_VALUE"""),"point")</f>
        <v>point</v>
      </c>
      <c r="AR46" s="28">
        <v>-100.0</v>
      </c>
      <c r="AS46" s="28" t="s">
        <v>232</v>
      </c>
      <c r="AT46" s="28">
        <f>IFERROR(__xludf.DUMMYFUNCTION("(AVERAGE(VALUE(REGEXEXTRACT(AS46, ""\d+"")), VALUE(REGEXEXTRACT(AS46, ""-\s*(\d+)\+""))))"),2.5)</f>
        <v>2.5</v>
      </c>
    </row>
    <row r="47">
      <c r="A47" s="28" t="str">
        <f>IFERROR(__xludf.DUMMYFUNCTION("""COMPUTED_VALUE"""),"13.5")</f>
        <v>13.5</v>
      </c>
      <c r="B47" s="116">
        <f>IFERROR(__xludf.DUMMYFUNCTION("""COMPUTED_VALUE"""),243753.0)</f>
        <v>243753</v>
      </c>
      <c r="C47" s="28" t="str">
        <f>IFERROR(__xludf.DUMMYFUNCTION("""COMPUTED_VALUE"""),"1+050")</f>
        <v>1+050</v>
      </c>
      <c r="D47" s="28" t="str">
        <f>IFERROR(__xludf.DUMMYFUNCTION("""COMPUTED_VALUE"""),"RT")</f>
        <v>RT</v>
      </c>
      <c r="E47" s="28" t="str">
        <f>IFERROR(__xludf.DUMMYFUNCTION("""COMPUTED_VALUE"""),"L1")</f>
        <v>L1</v>
      </c>
      <c r="F47" s="28">
        <f>IFERROR(__xludf.DUMMYFUNCTION("""COMPUTED_VALUE"""),2.0)</f>
        <v>2</v>
      </c>
      <c r="G47" s="28" t="str">
        <f>IFERROR(__xludf.DUMMYFUNCTION("""COMPUTED_VALUE"""),"m.")</f>
        <v>m.</v>
      </c>
      <c r="H47" s="28" t="str">
        <f>IFERROR(__xludf.DUMMYFUNCTION("""COMPUTED_VALUE"""),"1+000 - 1+100")</f>
        <v>1+000 - 1+100</v>
      </c>
      <c r="I47" s="28" t="s">
        <v>201</v>
      </c>
      <c r="J47" s="28" t="s">
        <v>227</v>
      </c>
      <c r="AI47" s="28" t="str">
        <f>IFERROR(__xludf.DUMMYFUNCTION("""COMPUTED_VALUE"""),"15.5")</f>
        <v>15.5</v>
      </c>
      <c r="AJ47" s="116">
        <f>IFERROR(__xludf.DUMMYFUNCTION("""COMPUTED_VALUE"""),243753.0)</f>
        <v>243753</v>
      </c>
      <c r="AK47" s="28" t="str">
        <f>IFERROR(__xludf.DUMMYFUNCTION("""COMPUTED_VALUE"""),"2+400")</f>
        <v>2+400</v>
      </c>
      <c r="AL47" s="28" t="str">
        <f>IFERROR(__xludf.DUMMYFUNCTION("""COMPUTED_VALUE"""),"LT")</f>
        <v>LT</v>
      </c>
      <c r="AM47" s="28"/>
      <c r="AN47" s="28">
        <f>IFERROR(__xludf.DUMMYFUNCTION("""COMPUTED_VALUE"""),1.0)</f>
        <v>1</v>
      </c>
      <c r="AO47" s="28" t="str">
        <f>IFERROR(__xludf.DUMMYFUNCTION("""COMPUTED_VALUE"""),"เสา")</f>
        <v>เสา</v>
      </c>
      <c r="AP47" s="28" t="str">
        <f>IFERROR(__xludf.DUMMYFUNCTION("""COMPUTED_VALUE"""),"2+400 - 2+500")</f>
        <v>2+400 - 2+500</v>
      </c>
      <c r="AQ47" s="28" t="str">
        <f>IFERROR(__xludf.DUMMYFUNCTION("""COMPUTED_VALUE"""),"point")</f>
        <v>point</v>
      </c>
      <c r="AR47" s="28">
        <v>-100.0</v>
      </c>
      <c r="AS47" s="28" t="s">
        <v>232</v>
      </c>
      <c r="AT47" s="28">
        <f>IFERROR(__xludf.DUMMYFUNCTION("(AVERAGE(VALUE(REGEXEXTRACT(AS47, ""\d+"")), VALUE(REGEXEXTRACT(AS47, ""-\s*(\d+)\+""))))"),2.5)</f>
        <v>2.5</v>
      </c>
    </row>
    <row r="48">
      <c r="A48" s="28" t="str">
        <f>IFERROR(__xludf.DUMMYFUNCTION("""COMPUTED_VALUE"""),"13.8")</f>
        <v>13.8</v>
      </c>
      <c r="B48" s="116">
        <f>IFERROR(__xludf.DUMMYFUNCTION("""COMPUTED_VALUE"""),243753.0)</f>
        <v>243753</v>
      </c>
      <c r="C48" s="28" t="str">
        <f>IFERROR(__xludf.DUMMYFUNCTION("""COMPUTED_VALUE"""),"1+050")</f>
        <v>1+050</v>
      </c>
      <c r="D48" s="28" t="str">
        <f>IFERROR(__xludf.DUMMYFUNCTION("""COMPUTED_VALUE"""),"RT")</f>
        <v>RT</v>
      </c>
      <c r="E48" s="28" t="str">
        <f>IFERROR(__xludf.DUMMYFUNCTION("""COMPUTED_VALUE"""),"L2")</f>
        <v>L2</v>
      </c>
      <c r="F48" s="28">
        <f>IFERROR(__xludf.DUMMYFUNCTION("""COMPUTED_VALUE"""),1.0)</f>
        <v>1</v>
      </c>
      <c r="G48" s="28" t="str">
        <f>IFERROR(__xludf.DUMMYFUNCTION("""COMPUTED_VALUE"""),"จุด")</f>
        <v>จุด</v>
      </c>
      <c r="H48" s="28" t="str">
        <f>IFERROR(__xludf.DUMMYFUNCTION("""COMPUTED_VALUE"""),"1+000 - 1+100")</f>
        <v>1+000 - 1+100</v>
      </c>
      <c r="I48" s="28" t="s">
        <v>203</v>
      </c>
      <c r="J48" s="28" t="s">
        <v>227</v>
      </c>
      <c r="AI48" s="28" t="str">
        <f>IFERROR(__xludf.DUMMYFUNCTION("""COMPUTED_VALUE"""),"15.5")</f>
        <v>15.5</v>
      </c>
      <c r="AJ48" s="116">
        <f>IFERROR(__xludf.DUMMYFUNCTION("""COMPUTED_VALUE"""),243753.0)</f>
        <v>243753</v>
      </c>
      <c r="AK48" s="28" t="str">
        <f>IFERROR(__xludf.DUMMYFUNCTION("""COMPUTED_VALUE"""),"4+450")</f>
        <v>4+450</v>
      </c>
      <c r="AL48" s="28" t="str">
        <f>IFERROR(__xludf.DUMMYFUNCTION("""COMPUTED_VALUE"""),"LT")</f>
        <v>LT</v>
      </c>
      <c r="AM48" s="28"/>
      <c r="AN48" s="28">
        <f>IFERROR(__xludf.DUMMYFUNCTION("""COMPUTED_VALUE"""),1.0)</f>
        <v>1</v>
      </c>
      <c r="AO48" s="28" t="str">
        <f>IFERROR(__xludf.DUMMYFUNCTION("""COMPUTED_VALUE"""),"เสา")</f>
        <v>เสา</v>
      </c>
      <c r="AP48" s="28" t="str">
        <f>IFERROR(__xludf.DUMMYFUNCTION("""COMPUTED_VALUE"""),"4+400 - 4+500")</f>
        <v>4+400 - 4+500</v>
      </c>
      <c r="AQ48" s="28" t="str">
        <f>IFERROR(__xludf.DUMMYFUNCTION("""COMPUTED_VALUE"""),"point")</f>
        <v>point</v>
      </c>
      <c r="AR48" s="28">
        <v>-100.0</v>
      </c>
      <c r="AS48" s="28" t="s">
        <v>238</v>
      </c>
      <c r="AT48" s="28">
        <f>IFERROR(__xludf.DUMMYFUNCTION("(AVERAGE(VALUE(REGEXEXTRACT(AS48, ""\d+"")), VALUE(REGEXEXTRACT(AS48, ""-\s*(\d+)\+""))))"),4.5)</f>
        <v>4.5</v>
      </c>
    </row>
    <row r="49">
      <c r="A49" s="28" t="str">
        <f>IFERROR(__xludf.DUMMYFUNCTION("""COMPUTED_VALUE"""),"13.8")</f>
        <v>13.8</v>
      </c>
      <c r="B49" s="116">
        <f>IFERROR(__xludf.DUMMYFUNCTION("""COMPUTED_VALUE"""),243753.0)</f>
        <v>243753</v>
      </c>
      <c r="C49" s="28" t="str">
        <f>IFERROR(__xludf.DUMMYFUNCTION("""COMPUTED_VALUE"""),"3+075")</f>
        <v>3+075</v>
      </c>
      <c r="D49" s="28" t="str">
        <f>IFERROR(__xludf.DUMMYFUNCTION("""COMPUTED_VALUE"""),"RT")</f>
        <v>RT</v>
      </c>
      <c r="E49" s="28" t="str">
        <f>IFERROR(__xludf.DUMMYFUNCTION("""COMPUTED_VALUE"""),"L1")</f>
        <v>L1</v>
      </c>
      <c r="F49" s="28">
        <f>IFERROR(__xludf.DUMMYFUNCTION("""COMPUTED_VALUE"""),1.0)</f>
        <v>1</v>
      </c>
      <c r="G49" s="28" t="str">
        <f>IFERROR(__xludf.DUMMYFUNCTION("""COMPUTED_VALUE"""),"จุด")</f>
        <v>จุด</v>
      </c>
      <c r="H49" s="28" t="str">
        <f>IFERROR(__xludf.DUMMYFUNCTION("""COMPUTED_VALUE"""),"3+000 - 3+100")</f>
        <v>3+000 - 3+100</v>
      </c>
      <c r="I49" s="28" t="s">
        <v>203</v>
      </c>
      <c r="J49" s="28" t="s">
        <v>228</v>
      </c>
      <c r="AI49" s="28" t="str">
        <f>IFERROR(__xludf.DUMMYFUNCTION("""COMPUTED_VALUE"""),"15.5")</f>
        <v>15.5</v>
      </c>
      <c r="AJ49" s="116">
        <f>IFERROR(__xludf.DUMMYFUNCTION("""COMPUTED_VALUE"""),243753.0)</f>
        <v>243753</v>
      </c>
      <c r="AK49" s="28" t="str">
        <f>IFERROR(__xludf.DUMMYFUNCTION("""COMPUTED_VALUE"""),"3+350")</f>
        <v>3+350</v>
      </c>
      <c r="AL49" s="28" t="str">
        <f>IFERROR(__xludf.DUMMYFUNCTION("""COMPUTED_VALUE"""),"RT")</f>
        <v>RT</v>
      </c>
      <c r="AM49" s="28"/>
      <c r="AN49" s="28">
        <f>IFERROR(__xludf.DUMMYFUNCTION("""COMPUTED_VALUE"""),1.0)</f>
        <v>1</v>
      </c>
      <c r="AO49" s="28" t="str">
        <f>IFERROR(__xludf.DUMMYFUNCTION("""COMPUTED_VALUE"""),"เสา")</f>
        <v>เสา</v>
      </c>
      <c r="AP49" s="28" t="str">
        <f>IFERROR(__xludf.DUMMYFUNCTION("""COMPUTED_VALUE"""),"3+300 - 3+400")</f>
        <v>3+300 - 3+400</v>
      </c>
      <c r="AQ49" s="28" t="str">
        <f>IFERROR(__xludf.DUMMYFUNCTION("""COMPUTED_VALUE"""),"point")</f>
        <v>point</v>
      </c>
      <c r="AR49" s="28">
        <v>-100.0</v>
      </c>
      <c r="AS49" s="28" t="s">
        <v>228</v>
      </c>
      <c r="AT49" s="28">
        <f>IFERROR(__xludf.DUMMYFUNCTION("(AVERAGE(VALUE(REGEXEXTRACT(AS49, ""\d+"")), VALUE(REGEXEXTRACT(AS49, ""-\s*(\d+)\+""))))"),3.5)</f>
        <v>3.5</v>
      </c>
    </row>
    <row r="50">
      <c r="A50" s="28" t="str">
        <f>IFERROR(__xludf.DUMMYFUNCTION("""COMPUTED_VALUE"""),"13.8")</f>
        <v>13.8</v>
      </c>
      <c r="B50" s="116">
        <f>IFERROR(__xludf.DUMMYFUNCTION("""COMPUTED_VALUE"""),243753.0)</f>
        <v>243753</v>
      </c>
      <c r="C50" s="28" t="str">
        <f>IFERROR(__xludf.DUMMYFUNCTION("""COMPUTED_VALUE"""),"8+150")</f>
        <v>8+150</v>
      </c>
      <c r="D50" s="28" t="str">
        <f>IFERROR(__xludf.DUMMYFUNCTION("""COMPUTED_VALUE"""),"LT")</f>
        <v>LT</v>
      </c>
      <c r="E50" s="28" t="str">
        <f>IFERROR(__xludf.DUMMYFUNCTION("""COMPUTED_VALUE"""),"L3")</f>
        <v>L3</v>
      </c>
      <c r="F50" s="28">
        <f>IFERROR(__xludf.DUMMYFUNCTION("""COMPUTED_VALUE"""),1.0)</f>
        <v>1</v>
      </c>
      <c r="G50" s="28" t="str">
        <f>IFERROR(__xludf.DUMMYFUNCTION("""COMPUTED_VALUE"""),"จุด")</f>
        <v>จุด</v>
      </c>
      <c r="H50" s="28" t="str">
        <f>IFERROR(__xludf.DUMMYFUNCTION("""COMPUTED_VALUE"""),"8+100 - 8+200")</f>
        <v>8+100 - 8+200</v>
      </c>
      <c r="I50" s="28" t="s">
        <v>203</v>
      </c>
      <c r="J50" s="28" t="s">
        <v>229</v>
      </c>
      <c r="AI50" s="28" t="str">
        <f>IFERROR(__xludf.DUMMYFUNCTION("""COMPUTED_VALUE"""),"15.5")</f>
        <v>15.5</v>
      </c>
      <c r="AJ50" s="116">
        <f>IFERROR(__xludf.DUMMYFUNCTION("""COMPUTED_VALUE"""),243753.0)</f>
        <v>243753</v>
      </c>
      <c r="AK50" s="28" t="str">
        <f>IFERROR(__xludf.DUMMYFUNCTION("""COMPUTED_VALUE"""),"5+550")</f>
        <v>5+550</v>
      </c>
      <c r="AL50" s="28" t="str">
        <f>IFERROR(__xludf.DUMMYFUNCTION("""COMPUTED_VALUE"""),"RT")</f>
        <v>RT</v>
      </c>
      <c r="AM50" s="28"/>
      <c r="AN50" s="28">
        <f>IFERROR(__xludf.DUMMYFUNCTION("""COMPUTED_VALUE"""),1.0)</f>
        <v>1</v>
      </c>
      <c r="AO50" s="28" t="str">
        <f>IFERROR(__xludf.DUMMYFUNCTION("""COMPUTED_VALUE"""),"เสา")</f>
        <v>เสา</v>
      </c>
      <c r="AP50" s="28" t="str">
        <f>IFERROR(__xludf.DUMMYFUNCTION("""COMPUTED_VALUE"""),"5+500 - 5+600")</f>
        <v>5+500 - 5+600</v>
      </c>
      <c r="AQ50" s="28" t="str">
        <f>IFERROR(__xludf.DUMMYFUNCTION("""COMPUTED_VALUE"""),"point")</f>
        <v>point</v>
      </c>
      <c r="AR50" s="28">
        <v>-100.0</v>
      </c>
      <c r="AS50" s="28" t="s">
        <v>231</v>
      </c>
      <c r="AT50" s="28">
        <f>IFERROR(__xludf.DUMMYFUNCTION("(AVERAGE(VALUE(REGEXEXTRACT(AS50, ""\d+"")), VALUE(REGEXEXTRACT(AS50, ""-\s*(\d+)\+""))))"),5.5)</f>
        <v>5.5</v>
      </c>
    </row>
    <row r="51">
      <c r="A51" s="28" t="str">
        <f>IFERROR(__xludf.DUMMYFUNCTION("""COMPUTED_VALUE"""),"13.8")</f>
        <v>13.8</v>
      </c>
      <c r="B51" s="116">
        <f>IFERROR(__xludf.DUMMYFUNCTION("""COMPUTED_VALUE"""),243753.0)</f>
        <v>243753</v>
      </c>
      <c r="C51" s="28" t="str">
        <f>IFERROR(__xludf.DUMMYFUNCTION("""COMPUTED_VALUE"""),"15+250")</f>
        <v>15+250</v>
      </c>
      <c r="D51" s="28" t="str">
        <f>IFERROR(__xludf.DUMMYFUNCTION("""COMPUTED_VALUE"""),"LT")</f>
        <v>LT</v>
      </c>
      <c r="E51" s="28" t="str">
        <f>IFERROR(__xludf.DUMMYFUNCTION("""COMPUTED_VALUE"""),"L2")</f>
        <v>L2</v>
      </c>
      <c r="F51" s="28">
        <f>IFERROR(__xludf.DUMMYFUNCTION("""COMPUTED_VALUE"""),1.0)</f>
        <v>1</v>
      </c>
      <c r="G51" s="28" t="str">
        <f>IFERROR(__xludf.DUMMYFUNCTION("""COMPUTED_VALUE"""),"จุด")</f>
        <v>จุด</v>
      </c>
      <c r="H51" s="28" t="str">
        <f>IFERROR(__xludf.DUMMYFUNCTION("""COMPUTED_VALUE"""),"15+200 - 15+300")</f>
        <v>15+200 - 15+300</v>
      </c>
      <c r="I51" s="28" t="s">
        <v>203</v>
      </c>
      <c r="J51" s="28" t="s">
        <v>230</v>
      </c>
      <c r="AI51" s="28" t="str">
        <f>IFERROR(__xludf.DUMMYFUNCTION("""COMPUTED_VALUE"""),"15.6")</f>
        <v>15.6</v>
      </c>
      <c r="AJ51" s="116">
        <f>IFERROR(__xludf.DUMMYFUNCTION("""COMPUTED_VALUE"""),243753.0)</f>
        <v>243753</v>
      </c>
      <c r="AK51" s="28" t="str">
        <f>IFERROR(__xludf.DUMMYFUNCTION("""COMPUTED_VALUE"""),"1+375")</f>
        <v>1+375</v>
      </c>
      <c r="AL51" s="28" t="str">
        <f>IFERROR(__xludf.DUMMYFUNCTION("""COMPUTED_VALUE"""),"RT")</f>
        <v>RT</v>
      </c>
      <c r="AM51" s="28"/>
      <c r="AN51" s="28">
        <f>IFERROR(__xludf.DUMMYFUNCTION("""COMPUTED_VALUE"""),1.0)</f>
        <v>1</v>
      </c>
      <c r="AO51" s="28" t="str">
        <f>IFERROR(__xludf.DUMMYFUNCTION("""COMPUTED_VALUE"""),"เสา")</f>
        <v>เสา</v>
      </c>
      <c r="AP51" s="28" t="str">
        <f>IFERROR(__xludf.DUMMYFUNCTION("""COMPUTED_VALUE"""),"1+300 - 1+400")</f>
        <v>1+300 - 1+400</v>
      </c>
      <c r="AQ51" s="28" t="str">
        <f>IFERROR(__xludf.DUMMYFUNCTION("""COMPUTED_VALUE"""),"point")</f>
        <v>point</v>
      </c>
      <c r="AR51" s="28">
        <v>-5.0</v>
      </c>
      <c r="AS51" s="28" t="s">
        <v>227</v>
      </c>
      <c r="AT51" s="28">
        <f>IFERROR(__xludf.DUMMYFUNCTION("(AVERAGE(VALUE(REGEXEXTRACT(AS51, ""\d+"")), VALUE(REGEXEXTRACT(AS51, ""-\s*(\d+)\+""))))"),1.5)</f>
        <v>1.5</v>
      </c>
    </row>
    <row r="52">
      <c r="A52" s="28" t="str">
        <f>IFERROR(__xludf.DUMMYFUNCTION("""COMPUTED_VALUE"""),"13.9")</f>
        <v>13.9</v>
      </c>
      <c r="B52" s="116">
        <f>IFERROR(__xludf.DUMMYFUNCTION("""COMPUTED_VALUE"""),243753.0)</f>
        <v>243753</v>
      </c>
      <c r="C52" s="28" t="str">
        <f>IFERROR(__xludf.DUMMYFUNCTION("""COMPUTED_VALUE"""),"1+050")</f>
        <v>1+050</v>
      </c>
      <c r="D52" s="28" t="str">
        <f>IFERROR(__xludf.DUMMYFUNCTION("""COMPUTED_VALUE"""),"RT")</f>
        <v>RT</v>
      </c>
      <c r="E52" s="28" t="str">
        <f>IFERROR(__xludf.DUMMYFUNCTION("""COMPUTED_VALUE"""),"L2")</f>
        <v>L2</v>
      </c>
      <c r="F52" s="28">
        <f>IFERROR(__xludf.DUMMYFUNCTION("""COMPUTED_VALUE"""),1.0)</f>
        <v>1</v>
      </c>
      <c r="G52" s="28" t="str">
        <f>IFERROR(__xludf.DUMMYFUNCTION("""COMPUTED_VALUE"""),"จุด")</f>
        <v>จุด</v>
      </c>
      <c r="H52" s="28" t="str">
        <f>IFERROR(__xludf.DUMMYFUNCTION("""COMPUTED_VALUE"""),"1+000 - 1+100")</f>
        <v>1+000 - 1+100</v>
      </c>
      <c r="I52" s="28" t="s">
        <v>203</v>
      </c>
      <c r="J52" s="28" t="s">
        <v>227</v>
      </c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AI52" s="28" t="str">
        <f>IFERROR(__xludf.DUMMYFUNCTION("""COMPUTED_VALUE"""),"15.6")</f>
        <v>15.6</v>
      </c>
      <c r="AJ52" s="116">
        <f>IFERROR(__xludf.DUMMYFUNCTION("""COMPUTED_VALUE"""),243753.0)</f>
        <v>243753</v>
      </c>
      <c r="AK52" s="28" t="str">
        <f>IFERROR(__xludf.DUMMYFUNCTION("""COMPUTED_VALUE"""),"1+400")</f>
        <v>1+400</v>
      </c>
      <c r="AL52" s="28" t="str">
        <f>IFERROR(__xludf.DUMMYFUNCTION("""COMPUTED_VALUE"""),"RT")</f>
        <v>RT</v>
      </c>
      <c r="AM52" s="28"/>
      <c r="AN52" s="28">
        <f>IFERROR(__xludf.DUMMYFUNCTION("""COMPUTED_VALUE"""),1.0)</f>
        <v>1</v>
      </c>
      <c r="AO52" s="28" t="str">
        <f>IFERROR(__xludf.DUMMYFUNCTION("""COMPUTED_VALUE"""),"เสา")</f>
        <v>เสา</v>
      </c>
      <c r="AP52" s="28" t="str">
        <f>IFERROR(__xludf.DUMMYFUNCTION("""COMPUTED_VALUE"""),"1+400 - 1+500")</f>
        <v>1+400 - 1+500</v>
      </c>
      <c r="AQ52" s="28" t="str">
        <f>IFERROR(__xludf.DUMMYFUNCTION("""COMPUTED_VALUE"""),"point")</f>
        <v>point</v>
      </c>
      <c r="AR52" s="28">
        <v>-5.0</v>
      </c>
      <c r="AS52" s="28" t="s">
        <v>227</v>
      </c>
      <c r="AT52" s="28">
        <f>IFERROR(__xludf.DUMMYFUNCTION("(AVERAGE(VALUE(REGEXEXTRACT(AS52, ""\d+"")), VALUE(REGEXEXTRACT(AS52, ""-\s*(\d+)\+""))))"),1.5)</f>
        <v>1.5</v>
      </c>
    </row>
    <row r="53">
      <c r="A53" s="28" t="str">
        <f>IFERROR(__xludf.DUMMYFUNCTION("""COMPUTED_VALUE"""),"13.9")</f>
        <v>13.9</v>
      </c>
      <c r="B53" s="116">
        <f>IFERROR(__xludf.DUMMYFUNCTION("""COMPUTED_VALUE"""),243753.0)</f>
        <v>243753</v>
      </c>
      <c r="C53" s="28" t="str">
        <f>IFERROR(__xludf.DUMMYFUNCTION("""COMPUTED_VALUE"""),"3+075")</f>
        <v>3+075</v>
      </c>
      <c r="D53" s="28" t="str">
        <f>IFERROR(__xludf.DUMMYFUNCTION("""COMPUTED_VALUE"""),"RT")</f>
        <v>RT</v>
      </c>
      <c r="E53" s="28" t="str">
        <f>IFERROR(__xludf.DUMMYFUNCTION("""COMPUTED_VALUE"""),"L1")</f>
        <v>L1</v>
      </c>
      <c r="F53" s="28">
        <f>IFERROR(__xludf.DUMMYFUNCTION("""COMPUTED_VALUE"""),1.0)</f>
        <v>1</v>
      </c>
      <c r="G53" s="28" t="str">
        <f>IFERROR(__xludf.DUMMYFUNCTION("""COMPUTED_VALUE"""),"จุด")</f>
        <v>จุด</v>
      </c>
      <c r="H53" s="28" t="str">
        <f>IFERROR(__xludf.DUMMYFUNCTION("""COMPUTED_VALUE"""),"3+000 - 3+100")</f>
        <v>3+000 - 3+100</v>
      </c>
      <c r="I53" s="28" t="s">
        <v>203</v>
      </c>
      <c r="J53" s="28" t="s">
        <v>228</v>
      </c>
      <c r="L53" s="118"/>
      <c r="M53" s="118"/>
      <c r="N53" s="118"/>
      <c r="O53" s="118"/>
      <c r="P53" s="118"/>
      <c r="Q53" s="118"/>
      <c r="R53" s="118"/>
      <c r="S53" s="118"/>
      <c r="T53" s="118"/>
      <c r="U53" s="9"/>
      <c r="V53" s="9"/>
      <c r="AI53" s="28" t="str">
        <f>IFERROR(__xludf.DUMMYFUNCTION("""COMPUTED_VALUE"""),"15.6")</f>
        <v>15.6</v>
      </c>
      <c r="AJ53" s="116">
        <f>IFERROR(__xludf.DUMMYFUNCTION("""COMPUTED_VALUE"""),243753.0)</f>
        <v>243753</v>
      </c>
      <c r="AK53" s="28" t="str">
        <f>IFERROR(__xludf.DUMMYFUNCTION("""COMPUTED_VALUE"""),"1+450")</f>
        <v>1+450</v>
      </c>
      <c r="AL53" s="28" t="str">
        <f>IFERROR(__xludf.DUMMYFUNCTION("""COMPUTED_VALUE"""),"LT")</f>
        <v>LT</v>
      </c>
      <c r="AM53" s="28"/>
      <c r="AN53" s="28">
        <f>IFERROR(__xludf.DUMMYFUNCTION("""COMPUTED_VALUE"""),1.0)</f>
        <v>1</v>
      </c>
      <c r="AO53" s="28" t="str">
        <f>IFERROR(__xludf.DUMMYFUNCTION("""COMPUTED_VALUE"""),"เสา")</f>
        <v>เสา</v>
      </c>
      <c r="AP53" s="28" t="str">
        <f>IFERROR(__xludf.DUMMYFUNCTION("""COMPUTED_VALUE"""),"1+400 - 1+500")</f>
        <v>1+400 - 1+500</v>
      </c>
      <c r="AQ53" s="28" t="str">
        <f>IFERROR(__xludf.DUMMYFUNCTION("""COMPUTED_VALUE"""),"point")</f>
        <v>point</v>
      </c>
      <c r="AR53" s="28">
        <v>-5.0</v>
      </c>
      <c r="AS53" s="28" t="s">
        <v>227</v>
      </c>
      <c r="AT53" s="28">
        <f>IFERROR(__xludf.DUMMYFUNCTION("(AVERAGE(VALUE(REGEXEXTRACT(AS53, ""\d+"")), VALUE(REGEXEXTRACT(AS53, ""-\s*(\d+)\+""))))"),1.5)</f>
        <v>1.5</v>
      </c>
    </row>
    <row r="54">
      <c r="A54" s="28" t="str">
        <f>IFERROR(__xludf.DUMMYFUNCTION("""COMPUTED_VALUE"""),"13.9")</f>
        <v>13.9</v>
      </c>
      <c r="B54" s="116">
        <f>IFERROR(__xludf.DUMMYFUNCTION("""COMPUTED_VALUE"""),243753.0)</f>
        <v>243753</v>
      </c>
      <c r="C54" s="28" t="str">
        <f>IFERROR(__xludf.DUMMYFUNCTION("""COMPUTED_VALUE"""),"8+150")</f>
        <v>8+150</v>
      </c>
      <c r="D54" s="28" t="str">
        <f>IFERROR(__xludf.DUMMYFUNCTION("""COMPUTED_VALUE"""),"LT")</f>
        <v>LT</v>
      </c>
      <c r="E54" s="28" t="str">
        <f>IFERROR(__xludf.DUMMYFUNCTION("""COMPUTED_VALUE"""),"L3")</f>
        <v>L3</v>
      </c>
      <c r="F54" s="28">
        <f>IFERROR(__xludf.DUMMYFUNCTION("""COMPUTED_VALUE"""),1.0)</f>
        <v>1</v>
      </c>
      <c r="G54" s="28" t="str">
        <f>IFERROR(__xludf.DUMMYFUNCTION("""COMPUTED_VALUE"""),"จุด")</f>
        <v>จุด</v>
      </c>
      <c r="H54" s="28" t="str">
        <f>IFERROR(__xludf.DUMMYFUNCTION("""COMPUTED_VALUE"""),"8+100 - 8+200")</f>
        <v>8+100 - 8+200</v>
      </c>
      <c r="I54" s="28" t="s">
        <v>203</v>
      </c>
      <c r="J54" s="28" t="s">
        <v>229</v>
      </c>
      <c r="L54" s="3"/>
      <c r="M54" s="3"/>
      <c r="N54" s="3"/>
      <c r="O54" s="3"/>
      <c r="P54" s="3"/>
      <c r="Q54" s="3"/>
      <c r="R54" s="3"/>
      <c r="S54" s="3"/>
      <c r="T54" s="3"/>
      <c r="U54" s="119"/>
      <c r="V54" s="3"/>
      <c r="AI54" s="28" t="str">
        <f>IFERROR(__xludf.DUMMYFUNCTION("""COMPUTED_VALUE"""),"15.6")</f>
        <v>15.6</v>
      </c>
      <c r="AJ54" s="116">
        <f>IFERROR(__xludf.DUMMYFUNCTION("""COMPUTED_VALUE"""),243753.0)</f>
        <v>243753</v>
      </c>
      <c r="AK54" s="28" t="str">
        <f>IFERROR(__xludf.DUMMYFUNCTION("""COMPUTED_VALUE"""),"1+490")</f>
        <v>1+490</v>
      </c>
      <c r="AL54" s="28" t="str">
        <f>IFERROR(__xludf.DUMMYFUNCTION("""COMPUTED_VALUE"""),"LT")</f>
        <v>LT</v>
      </c>
      <c r="AM54" s="28"/>
      <c r="AN54" s="28">
        <f>IFERROR(__xludf.DUMMYFUNCTION("""COMPUTED_VALUE"""),1.0)</f>
        <v>1</v>
      </c>
      <c r="AO54" s="28" t="str">
        <f>IFERROR(__xludf.DUMMYFUNCTION("""COMPUTED_VALUE"""),"เสา")</f>
        <v>เสา</v>
      </c>
      <c r="AP54" s="28" t="str">
        <f>IFERROR(__xludf.DUMMYFUNCTION("""COMPUTED_VALUE"""),"1+400 - 1+500")</f>
        <v>1+400 - 1+500</v>
      </c>
      <c r="AQ54" s="28" t="str">
        <f>IFERROR(__xludf.DUMMYFUNCTION("""COMPUTED_VALUE"""),"point")</f>
        <v>point</v>
      </c>
      <c r="AR54" s="28">
        <v>-5.0</v>
      </c>
      <c r="AS54" s="28" t="s">
        <v>227</v>
      </c>
      <c r="AT54" s="28">
        <f>IFERROR(__xludf.DUMMYFUNCTION("(AVERAGE(VALUE(REGEXEXTRACT(AS54, ""\d+"")), VALUE(REGEXEXTRACT(AS54, ""-\s*(\d+)\+""))))"),1.5)</f>
        <v>1.5</v>
      </c>
    </row>
    <row r="55">
      <c r="A55" s="28" t="str">
        <f>IFERROR(__xludf.DUMMYFUNCTION("""COMPUTED_VALUE"""),"13.9")</f>
        <v>13.9</v>
      </c>
      <c r="B55" s="116">
        <f>IFERROR(__xludf.DUMMYFUNCTION("""COMPUTED_VALUE"""),243753.0)</f>
        <v>243753</v>
      </c>
      <c r="C55" s="28" t="str">
        <f>IFERROR(__xludf.DUMMYFUNCTION("""COMPUTED_VALUE"""),"15+250")</f>
        <v>15+250</v>
      </c>
      <c r="D55" s="28" t="str">
        <f>IFERROR(__xludf.DUMMYFUNCTION("""COMPUTED_VALUE"""),"LT")</f>
        <v>LT</v>
      </c>
      <c r="E55" s="28" t="str">
        <f>IFERROR(__xludf.DUMMYFUNCTION("""COMPUTED_VALUE"""),"L2")</f>
        <v>L2</v>
      </c>
      <c r="F55" s="28">
        <f>IFERROR(__xludf.DUMMYFUNCTION("""COMPUTED_VALUE"""),1.0)</f>
        <v>1</v>
      </c>
      <c r="G55" s="28" t="str">
        <f>IFERROR(__xludf.DUMMYFUNCTION("""COMPUTED_VALUE"""),"จุด")</f>
        <v>จุด</v>
      </c>
      <c r="H55" s="28" t="str">
        <f>IFERROR(__xludf.DUMMYFUNCTION("""COMPUTED_VALUE"""),"15+200 - 15+300")</f>
        <v>15+200 - 15+300</v>
      </c>
      <c r="I55" s="28" t="s">
        <v>203</v>
      </c>
      <c r="J55" s="28" t="s">
        <v>230</v>
      </c>
      <c r="L55" s="3"/>
      <c r="M55" s="3"/>
      <c r="N55" s="3"/>
      <c r="O55" s="3"/>
      <c r="P55" s="3"/>
      <c r="Q55" s="3"/>
      <c r="R55" s="3"/>
      <c r="S55" s="3"/>
      <c r="T55" s="3"/>
      <c r="U55" s="119"/>
      <c r="V55" s="3"/>
      <c r="AI55" s="28" t="str">
        <f>IFERROR(__xludf.DUMMYFUNCTION("""COMPUTED_VALUE"""),"15.6")</f>
        <v>15.6</v>
      </c>
      <c r="AJ55" s="116">
        <f>IFERROR(__xludf.DUMMYFUNCTION("""COMPUTED_VALUE"""),243753.0)</f>
        <v>243753</v>
      </c>
      <c r="AK55" s="28" t="str">
        <f>IFERROR(__xludf.DUMMYFUNCTION("""COMPUTED_VALUE"""),"2+400")</f>
        <v>2+400</v>
      </c>
      <c r="AL55" s="28" t="str">
        <f>IFERROR(__xludf.DUMMYFUNCTION("""COMPUTED_VALUE"""),"RT")</f>
        <v>RT</v>
      </c>
      <c r="AM55" s="28"/>
      <c r="AN55" s="28">
        <f>IFERROR(__xludf.DUMMYFUNCTION("""COMPUTED_VALUE"""),1.0)</f>
        <v>1</v>
      </c>
      <c r="AO55" s="28" t="str">
        <f>IFERROR(__xludf.DUMMYFUNCTION("""COMPUTED_VALUE"""),"เสา")</f>
        <v>เสา</v>
      </c>
      <c r="AP55" s="28" t="str">
        <f>IFERROR(__xludf.DUMMYFUNCTION("""COMPUTED_VALUE"""),"2+400 - 2+500")</f>
        <v>2+400 - 2+500</v>
      </c>
      <c r="AQ55" s="28" t="str">
        <f>IFERROR(__xludf.DUMMYFUNCTION("""COMPUTED_VALUE"""),"point")</f>
        <v>point</v>
      </c>
      <c r="AR55" s="28">
        <v>-5.0</v>
      </c>
      <c r="AS55" s="28" t="s">
        <v>232</v>
      </c>
      <c r="AT55" s="28">
        <f>IFERROR(__xludf.DUMMYFUNCTION("(AVERAGE(VALUE(REGEXEXTRACT(AS55, ""\d+"")), VALUE(REGEXEXTRACT(AS55, ""-\s*(\d+)\+""))))"),2.5)</f>
        <v>2.5</v>
      </c>
    </row>
    <row r="56">
      <c r="A56" s="28" t="str">
        <f>IFERROR(__xludf.DUMMYFUNCTION("""COMPUTED_VALUE"""),"13.9")</f>
        <v>13.9</v>
      </c>
      <c r="B56" s="116">
        <f>IFERROR(__xludf.DUMMYFUNCTION("""COMPUTED_VALUE"""),243753.0)</f>
        <v>243753</v>
      </c>
      <c r="C56" s="28" t="str">
        <f>IFERROR(__xludf.DUMMYFUNCTION("""COMPUTED_VALUE"""),"20+000")</f>
        <v>20+000</v>
      </c>
      <c r="D56" s="28" t="str">
        <f>IFERROR(__xludf.DUMMYFUNCTION("""COMPUTED_VALUE"""),"RT")</f>
        <v>RT</v>
      </c>
      <c r="E56" s="28" t="str">
        <f>IFERROR(__xludf.DUMMYFUNCTION("""COMPUTED_VALUE"""),"L1")</f>
        <v>L1</v>
      </c>
      <c r="F56" s="28">
        <f>IFERROR(__xludf.DUMMYFUNCTION("""COMPUTED_VALUE"""),1.0)</f>
        <v>1</v>
      </c>
      <c r="G56" s="28" t="str">
        <f>IFERROR(__xludf.DUMMYFUNCTION("""COMPUTED_VALUE"""),"จุด")</f>
        <v>จุด</v>
      </c>
      <c r="H56" s="28" t="str">
        <f>IFERROR(__xludf.DUMMYFUNCTION("""COMPUTED_VALUE"""),"20+000 - 20+100")</f>
        <v>20+000 - 20+100</v>
      </c>
      <c r="I56" s="28" t="s">
        <v>203</v>
      </c>
      <c r="J56" s="28" t="s">
        <v>233</v>
      </c>
      <c r="L56" s="3"/>
      <c r="M56" s="3"/>
      <c r="N56" s="3"/>
      <c r="O56" s="3"/>
      <c r="P56" s="3"/>
      <c r="Q56" s="3"/>
      <c r="R56" s="3"/>
      <c r="S56" s="3"/>
      <c r="T56" s="3"/>
      <c r="U56" s="119"/>
      <c r="V56" s="3"/>
      <c r="AI56" s="28" t="str">
        <f>IFERROR(__xludf.DUMMYFUNCTION("""COMPUTED_VALUE"""),"16.2")</f>
        <v>16.2</v>
      </c>
      <c r="AJ56" s="116">
        <f>IFERROR(__xludf.DUMMYFUNCTION("""COMPUTED_VALUE"""),243753.0)</f>
        <v>243753</v>
      </c>
      <c r="AK56" s="28" t="str">
        <f>IFERROR(__xludf.DUMMYFUNCTION("""COMPUTED_VALUE"""),"1+375")</f>
        <v>1+375</v>
      </c>
      <c r="AL56" s="28" t="str">
        <f>IFERROR(__xludf.DUMMYFUNCTION("""COMPUTED_VALUE"""),"RT")</f>
        <v>RT</v>
      </c>
      <c r="AM56" s="28"/>
      <c r="AN56" s="28">
        <f>IFERROR(__xludf.DUMMYFUNCTION("""COMPUTED_VALUE"""),1.0)</f>
        <v>1</v>
      </c>
      <c r="AO56" s="28" t="str">
        <f>IFERROR(__xludf.DUMMYFUNCTION("""COMPUTED_VALUE"""),"แห่ง")</f>
        <v>แห่ง</v>
      </c>
      <c r="AP56" s="28" t="str">
        <f>IFERROR(__xludf.DUMMYFUNCTION("""COMPUTED_VALUE"""),"1+300 - 1+400")</f>
        <v>1+300 - 1+400</v>
      </c>
      <c r="AQ56" s="28" t="str">
        <f>IFERROR(__xludf.DUMMYFUNCTION("""COMPUTED_VALUE"""),"point")</f>
        <v>point</v>
      </c>
      <c r="AR56" s="28">
        <v>-50.0</v>
      </c>
      <c r="AS56" s="28" t="s">
        <v>227</v>
      </c>
      <c r="AT56" s="28">
        <f>IFERROR(__xludf.DUMMYFUNCTION("(AVERAGE(VALUE(REGEXEXTRACT(AS56, ""\d+"")), VALUE(REGEXEXTRACT(AS56, ""-\s*(\d+)\+""))))"),1.5)</f>
        <v>1.5</v>
      </c>
    </row>
    <row r="57">
      <c r="A57" s="28" t="str">
        <f>IFERROR(__xludf.DUMMYFUNCTION("""COMPUTED_VALUE"""),"13.9")</f>
        <v>13.9</v>
      </c>
      <c r="B57" s="116">
        <f>IFERROR(__xludf.DUMMYFUNCTION("""COMPUTED_VALUE"""),243753.0)</f>
        <v>243753</v>
      </c>
      <c r="C57" s="28" t="str">
        <f>IFERROR(__xludf.DUMMYFUNCTION("""COMPUTED_VALUE"""),"21+000")</f>
        <v>21+000</v>
      </c>
      <c r="D57" s="28" t="str">
        <f>IFERROR(__xludf.DUMMYFUNCTION("""COMPUTED_VALUE"""),"RT")</f>
        <v>RT</v>
      </c>
      <c r="E57" s="28" t="str">
        <f>IFERROR(__xludf.DUMMYFUNCTION("""COMPUTED_VALUE"""),"L3")</f>
        <v>L3</v>
      </c>
      <c r="F57" s="28">
        <f>IFERROR(__xludf.DUMMYFUNCTION("""COMPUTED_VALUE"""),1.0)</f>
        <v>1</v>
      </c>
      <c r="G57" s="28" t="str">
        <f>IFERROR(__xludf.DUMMYFUNCTION("""COMPUTED_VALUE"""),"จุด")</f>
        <v>จุด</v>
      </c>
      <c r="H57" s="28" t="str">
        <f>IFERROR(__xludf.DUMMYFUNCTION("""COMPUTED_VALUE"""),"21+000 - 21+100")</f>
        <v>21+000 - 21+100</v>
      </c>
      <c r="I57" s="28" t="s">
        <v>203</v>
      </c>
      <c r="J57" s="28" t="s">
        <v>234</v>
      </c>
      <c r="L57" s="3"/>
      <c r="M57" s="3"/>
      <c r="N57" s="3"/>
      <c r="O57" s="3"/>
      <c r="P57" s="3"/>
      <c r="Q57" s="3"/>
      <c r="R57" s="3"/>
      <c r="S57" s="3"/>
      <c r="T57" s="3"/>
      <c r="U57" s="119"/>
      <c r="V57" s="3"/>
      <c r="AI57" s="28" t="str">
        <f>IFERROR(__xludf.DUMMYFUNCTION("""COMPUTED_VALUE"""),"16.2")</f>
        <v>16.2</v>
      </c>
      <c r="AJ57" s="116">
        <f>IFERROR(__xludf.DUMMYFUNCTION("""COMPUTED_VALUE"""),243753.0)</f>
        <v>243753</v>
      </c>
      <c r="AK57" s="28" t="str">
        <f>IFERROR(__xludf.DUMMYFUNCTION("""COMPUTED_VALUE"""),"1+400")</f>
        <v>1+400</v>
      </c>
      <c r="AL57" s="28" t="str">
        <f>IFERROR(__xludf.DUMMYFUNCTION("""COMPUTED_VALUE"""),"RT")</f>
        <v>RT</v>
      </c>
      <c r="AM57" s="28"/>
      <c r="AN57" s="28">
        <f>IFERROR(__xludf.DUMMYFUNCTION("""COMPUTED_VALUE"""),1.0)</f>
        <v>1</v>
      </c>
      <c r="AO57" s="28" t="str">
        <f>IFERROR(__xludf.DUMMYFUNCTION("""COMPUTED_VALUE"""),"แห่ง")</f>
        <v>แห่ง</v>
      </c>
      <c r="AP57" s="28" t="str">
        <f>IFERROR(__xludf.DUMMYFUNCTION("""COMPUTED_VALUE"""),"1+400 - 1+500")</f>
        <v>1+400 - 1+500</v>
      </c>
      <c r="AQ57" s="28" t="str">
        <f>IFERROR(__xludf.DUMMYFUNCTION("""COMPUTED_VALUE"""),"point")</f>
        <v>point</v>
      </c>
      <c r="AR57" s="28">
        <v>-50.0</v>
      </c>
      <c r="AS57" s="28" t="s">
        <v>227</v>
      </c>
      <c r="AT57" s="28">
        <f>IFERROR(__xludf.DUMMYFUNCTION("(AVERAGE(VALUE(REGEXEXTRACT(AS57, ""\d+"")), VALUE(REGEXEXTRACT(AS57, ""-\s*(\d+)\+""))))"),1.5)</f>
        <v>1.5</v>
      </c>
    </row>
    <row r="58">
      <c r="A58" s="28" t="str">
        <f>IFERROR(__xludf.DUMMYFUNCTION("""COMPUTED_VALUE"""),"13.9")</f>
        <v>13.9</v>
      </c>
      <c r="B58" s="116">
        <f>IFERROR(__xludf.DUMMYFUNCTION("""COMPUTED_VALUE"""),243753.0)</f>
        <v>243753</v>
      </c>
      <c r="C58" s="28" t="str">
        <f>IFERROR(__xludf.DUMMYFUNCTION("""COMPUTED_VALUE"""),"24+000")</f>
        <v>24+000</v>
      </c>
      <c r="D58" s="28" t="str">
        <f>IFERROR(__xludf.DUMMYFUNCTION("""COMPUTED_VALUE"""),"LT")</f>
        <v>LT</v>
      </c>
      <c r="E58" s="28" t="str">
        <f>IFERROR(__xludf.DUMMYFUNCTION("""COMPUTED_VALUE"""),"L2")</f>
        <v>L2</v>
      </c>
      <c r="F58" s="28">
        <f>IFERROR(__xludf.DUMMYFUNCTION("""COMPUTED_VALUE"""),1.0)</f>
        <v>1</v>
      </c>
      <c r="G58" s="28" t="str">
        <f>IFERROR(__xludf.DUMMYFUNCTION("""COMPUTED_VALUE"""),"จุด")</f>
        <v>จุด</v>
      </c>
      <c r="H58" s="28" t="str">
        <f>IFERROR(__xludf.DUMMYFUNCTION("""COMPUTED_VALUE"""),"24+000 - 24+100")</f>
        <v>24+000 - 24+100</v>
      </c>
      <c r="I58" s="28" t="s">
        <v>203</v>
      </c>
      <c r="J58" s="28" t="s">
        <v>235</v>
      </c>
      <c r="L58" s="3"/>
      <c r="M58" s="3"/>
      <c r="N58" s="3"/>
      <c r="O58" s="3"/>
      <c r="P58" s="3"/>
      <c r="Q58" s="3"/>
      <c r="R58" s="3"/>
      <c r="S58" s="3"/>
      <c r="T58" s="3"/>
      <c r="U58" s="119"/>
      <c r="V58" s="3"/>
      <c r="AI58" s="28" t="str">
        <f>IFERROR(__xludf.DUMMYFUNCTION("""COMPUTED_VALUE"""),"16.2")</f>
        <v>16.2</v>
      </c>
      <c r="AJ58" s="116">
        <f>IFERROR(__xludf.DUMMYFUNCTION("""COMPUTED_VALUE"""),243753.0)</f>
        <v>243753</v>
      </c>
      <c r="AK58" s="28" t="str">
        <f>IFERROR(__xludf.DUMMYFUNCTION("""COMPUTED_VALUE"""),"1+450")</f>
        <v>1+450</v>
      </c>
      <c r="AL58" s="28" t="str">
        <f>IFERROR(__xludf.DUMMYFUNCTION("""COMPUTED_VALUE"""),"LT")</f>
        <v>LT</v>
      </c>
      <c r="AM58" s="28"/>
      <c r="AN58" s="28">
        <f>IFERROR(__xludf.DUMMYFUNCTION("""COMPUTED_VALUE"""),1.0)</f>
        <v>1</v>
      </c>
      <c r="AO58" s="28" t="str">
        <f>IFERROR(__xludf.DUMMYFUNCTION("""COMPUTED_VALUE"""),"แห่ง")</f>
        <v>แห่ง</v>
      </c>
      <c r="AP58" s="28" t="str">
        <f>IFERROR(__xludf.DUMMYFUNCTION("""COMPUTED_VALUE"""),"1+400 - 1+500")</f>
        <v>1+400 - 1+500</v>
      </c>
      <c r="AQ58" s="28" t="str">
        <f>IFERROR(__xludf.DUMMYFUNCTION("""COMPUTED_VALUE"""),"point")</f>
        <v>point</v>
      </c>
      <c r="AR58" s="28">
        <v>-50.0</v>
      </c>
      <c r="AS58" s="28" t="s">
        <v>227</v>
      </c>
      <c r="AT58" s="28">
        <f>IFERROR(__xludf.DUMMYFUNCTION("(AVERAGE(VALUE(REGEXEXTRACT(AS58, ""\d+"")), VALUE(REGEXEXTRACT(AS58, ""-\s*(\d+)\+""))))"),1.5)</f>
        <v>1.5</v>
      </c>
    </row>
    <row r="59">
      <c r="A59" s="28" t="str">
        <f>IFERROR(__xludf.DUMMYFUNCTION("""COMPUTED_VALUE"""),"13.9")</f>
        <v>13.9</v>
      </c>
      <c r="B59" s="116">
        <f>IFERROR(__xludf.DUMMYFUNCTION("""COMPUTED_VALUE"""),243753.0)</f>
        <v>243753</v>
      </c>
      <c r="C59" s="28" t="str">
        <f>IFERROR(__xludf.DUMMYFUNCTION("""COMPUTED_VALUE"""),"28+000")</f>
        <v>28+000</v>
      </c>
      <c r="D59" s="28" t="str">
        <f>IFERROR(__xludf.DUMMYFUNCTION("""COMPUTED_VALUE"""),"LT")</f>
        <v>LT</v>
      </c>
      <c r="E59" s="28" t="str">
        <f>IFERROR(__xludf.DUMMYFUNCTION("""COMPUTED_VALUE"""),"L1")</f>
        <v>L1</v>
      </c>
      <c r="F59" s="28">
        <f>IFERROR(__xludf.DUMMYFUNCTION("""COMPUTED_VALUE"""),1.0)</f>
        <v>1</v>
      </c>
      <c r="G59" s="28" t="str">
        <f>IFERROR(__xludf.DUMMYFUNCTION("""COMPUTED_VALUE"""),"จุด")</f>
        <v>จุด</v>
      </c>
      <c r="H59" s="28" t="str">
        <f>IFERROR(__xludf.DUMMYFUNCTION("""COMPUTED_VALUE"""),"28+000 - 28+100")</f>
        <v>28+000 - 28+100</v>
      </c>
      <c r="I59" s="28" t="s">
        <v>203</v>
      </c>
      <c r="J59" s="28" t="s">
        <v>236</v>
      </c>
      <c r="L59" s="3"/>
      <c r="M59" s="3"/>
      <c r="N59" s="3"/>
      <c r="O59" s="3"/>
      <c r="P59" s="3"/>
      <c r="Q59" s="3"/>
      <c r="R59" s="3"/>
      <c r="S59" s="3"/>
      <c r="T59" s="3"/>
      <c r="U59" s="119"/>
      <c r="V59" s="3"/>
      <c r="AI59" s="28" t="str">
        <f>IFERROR(__xludf.DUMMYFUNCTION("""COMPUTED_VALUE"""),"16.2")</f>
        <v>16.2</v>
      </c>
      <c r="AJ59" s="116">
        <f>IFERROR(__xludf.DUMMYFUNCTION("""COMPUTED_VALUE"""),243753.0)</f>
        <v>243753</v>
      </c>
      <c r="AK59" s="28" t="str">
        <f>IFERROR(__xludf.DUMMYFUNCTION("""COMPUTED_VALUE"""),"1+490")</f>
        <v>1+490</v>
      </c>
      <c r="AL59" s="28" t="str">
        <f>IFERROR(__xludf.DUMMYFUNCTION("""COMPUTED_VALUE"""),"LT")</f>
        <v>LT</v>
      </c>
      <c r="AM59" s="28"/>
      <c r="AN59" s="28">
        <f>IFERROR(__xludf.DUMMYFUNCTION("""COMPUTED_VALUE"""),1.0)</f>
        <v>1</v>
      </c>
      <c r="AO59" s="28" t="str">
        <f>IFERROR(__xludf.DUMMYFUNCTION("""COMPUTED_VALUE"""),"แห่ง")</f>
        <v>แห่ง</v>
      </c>
      <c r="AP59" s="28" t="str">
        <f>IFERROR(__xludf.DUMMYFUNCTION("""COMPUTED_VALUE"""),"1+400 - 1+500")</f>
        <v>1+400 - 1+500</v>
      </c>
      <c r="AQ59" s="28" t="str">
        <f>IFERROR(__xludf.DUMMYFUNCTION("""COMPUTED_VALUE"""),"point")</f>
        <v>point</v>
      </c>
      <c r="AR59" s="28">
        <v>-50.0</v>
      </c>
      <c r="AS59" s="28" t="s">
        <v>227</v>
      </c>
      <c r="AT59" s="28">
        <f>IFERROR(__xludf.DUMMYFUNCTION("(AVERAGE(VALUE(REGEXEXTRACT(AS59, ""\d+"")), VALUE(REGEXEXTRACT(AS59, ""-\s*(\d+)\+""))))"),1.5)</f>
        <v>1.5</v>
      </c>
    </row>
    <row r="60">
      <c r="A60" s="28" t="str">
        <f>IFERROR(__xludf.DUMMYFUNCTION("""COMPUTED_VALUE"""),"14a.3")</f>
        <v>14a.3</v>
      </c>
      <c r="B60" s="116">
        <f>IFERROR(__xludf.DUMMYFUNCTION("""COMPUTED_VALUE"""),243753.0)</f>
        <v>243753</v>
      </c>
      <c r="C60" s="28" t="str">
        <f>IFERROR(__xludf.DUMMYFUNCTION("""COMPUTED_VALUE"""),"1+050")</f>
        <v>1+050</v>
      </c>
      <c r="D60" s="28" t="str">
        <f>IFERROR(__xludf.DUMMYFUNCTION("""COMPUTED_VALUE"""),"RT")</f>
        <v>RT</v>
      </c>
      <c r="E60" s="28"/>
      <c r="F60" s="28">
        <f>IFERROR(__xludf.DUMMYFUNCTION("""COMPUTED_VALUE"""),1.0)</f>
        <v>1</v>
      </c>
      <c r="G60" s="28" t="str">
        <f>IFERROR(__xludf.DUMMYFUNCTION("""COMPUTED_VALUE"""),"จุด")</f>
        <v>จุด</v>
      </c>
      <c r="H60" s="28" t="str">
        <f>IFERROR(__xludf.DUMMYFUNCTION("""COMPUTED_VALUE"""),"1+000 - 1+100")</f>
        <v>1+000 - 1+100</v>
      </c>
      <c r="I60" s="28" t="s">
        <v>203</v>
      </c>
      <c r="J60" s="28" t="s">
        <v>227</v>
      </c>
      <c r="L60" s="3"/>
      <c r="M60" s="3"/>
      <c r="N60" s="3"/>
      <c r="O60" s="3"/>
      <c r="P60" s="3"/>
      <c r="Q60" s="3"/>
      <c r="R60" s="3"/>
      <c r="S60" s="3"/>
      <c r="T60" s="3"/>
      <c r="U60" s="119"/>
      <c r="V60" s="3"/>
      <c r="AI60" s="28" t="str">
        <f>IFERROR(__xludf.DUMMYFUNCTION("""COMPUTED_VALUE"""),"16.2")</f>
        <v>16.2</v>
      </c>
      <c r="AJ60" s="116">
        <f>IFERROR(__xludf.DUMMYFUNCTION("""COMPUTED_VALUE"""),243753.0)</f>
        <v>243753</v>
      </c>
      <c r="AK60" s="28" t="str">
        <f>IFERROR(__xludf.DUMMYFUNCTION("""COMPUTED_VALUE"""),"2+400")</f>
        <v>2+400</v>
      </c>
      <c r="AL60" s="28" t="str">
        <f>IFERROR(__xludf.DUMMYFUNCTION("""COMPUTED_VALUE"""),"RT")</f>
        <v>RT</v>
      </c>
      <c r="AM60" s="28"/>
      <c r="AN60" s="28">
        <f>IFERROR(__xludf.DUMMYFUNCTION("""COMPUTED_VALUE"""),1.0)</f>
        <v>1</v>
      </c>
      <c r="AO60" s="28" t="str">
        <f>IFERROR(__xludf.DUMMYFUNCTION("""COMPUTED_VALUE"""),"แห่ง")</f>
        <v>แห่ง</v>
      </c>
      <c r="AP60" s="28" t="str">
        <f>IFERROR(__xludf.DUMMYFUNCTION("""COMPUTED_VALUE"""),"2+400 - 2+500")</f>
        <v>2+400 - 2+500</v>
      </c>
      <c r="AQ60" s="28" t="str">
        <f>IFERROR(__xludf.DUMMYFUNCTION("""COMPUTED_VALUE"""),"point")</f>
        <v>point</v>
      </c>
      <c r="AR60" s="28">
        <v>-50.0</v>
      </c>
      <c r="AS60" s="28" t="s">
        <v>232</v>
      </c>
      <c r="AT60" s="28">
        <f>IFERROR(__xludf.DUMMYFUNCTION("(AVERAGE(VALUE(REGEXEXTRACT(AS60, ""\d+"")), VALUE(REGEXEXTRACT(AS60, ""-\s*(\d+)\+""))))"),2.5)</f>
        <v>2.5</v>
      </c>
    </row>
    <row r="61">
      <c r="A61" s="28" t="str">
        <f>IFERROR(__xludf.DUMMYFUNCTION("""COMPUTED_VALUE"""),"14a.3")</f>
        <v>14a.3</v>
      </c>
      <c r="B61" s="116">
        <f>IFERROR(__xludf.DUMMYFUNCTION("""COMPUTED_VALUE"""),243753.0)</f>
        <v>243753</v>
      </c>
      <c r="C61" s="28" t="str">
        <f>IFERROR(__xludf.DUMMYFUNCTION("""COMPUTED_VALUE"""),"1+075")</f>
        <v>1+075</v>
      </c>
      <c r="D61" s="28" t="str">
        <f>IFERROR(__xludf.DUMMYFUNCTION("""COMPUTED_VALUE"""),"RT")</f>
        <v>RT</v>
      </c>
      <c r="E61" s="28"/>
      <c r="F61" s="28">
        <f>IFERROR(__xludf.DUMMYFUNCTION("""COMPUTED_VALUE"""),1.0)</f>
        <v>1</v>
      </c>
      <c r="G61" s="28" t="str">
        <f>IFERROR(__xludf.DUMMYFUNCTION("""COMPUTED_VALUE"""),"จุด")</f>
        <v>จุด</v>
      </c>
      <c r="H61" s="28" t="str">
        <f>IFERROR(__xludf.DUMMYFUNCTION("""COMPUTED_VALUE"""),"1+000 - 1+100")</f>
        <v>1+000 - 1+100</v>
      </c>
      <c r="I61" s="28" t="s">
        <v>203</v>
      </c>
      <c r="J61" s="28" t="s">
        <v>227</v>
      </c>
      <c r="L61" s="3"/>
      <c r="M61" s="3"/>
      <c r="N61" s="3"/>
      <c r="O61" s="3"/>
      <c r="P61" s="3"/>
      <c r="Q61" s="3"/>
      <c r="R61" s="3"/>
      <c r="S61" s="3"/>
      <c r="T61" s="3"/>
      <c r="U61" s="119"/>
      <c r="V61" s="3"/>
      <c r="AI61" s="28" t="str">
        <f>IFERROR(__xludf.DUMMYFUNCTION("""COMPUTED_VALUE"""),"16.2")</f>
        <v>16.2</v>
      </c>
      <c r="AJ61" s="116">
        <f>IFERROR(__xludf.DUMMYFUNCTION("""COMPUTED_VALUE"""),243753.0)</f>
        <v>243753</v>
      </c>
      <c r="AK61" s="28" t="str">
        <f>IFERROR(__xludf.DUMMYFUNCTION("""COMPUTED_VALUE"""),"3+000")</f>
        <v>3+000</v>
      </c>
      <c r="AL61" s="28" t="str">
        <f>IFERROR(__xludf.DUMMYFUNCTION("""COMPUTED_VALUE"""),"RT")</f>
        <v>RT</v>
      </c>
      <c r="AM61" s="28"/>
      <c r="AN61" s="28">
        <f>IFERROR(__xludf.DUMMYFUNCTION("""COMPUTED_VALUE"""),1.0)</f>
        <v>1</v>
      </c>
      <c r="AO61" s="28" t="str">
        <f>IFERROR(__xludf.DUMMYFUNCTION("""COMPUTED_VALUE"""),"แห่ง")</f>
        <v>แห่ง</v>
      </c>
      <c r="AP61" s="28" t="str">
        <f>IFERROR(__xludf.DUMMYFUNCTION("""COMPUTED_VALUE"""),"3+000 - 3+100")</f>
        <v>3+000 - 3+100</v>
      </c>
      <c r="AQ61" s="28" t="str">
        <f>IFERROR(__xludf.DUMMYFUNCTION("""COMPUTED_VALUE"""),"point")</f>
        <v>point</v>
      </c>
      <c r="AR61" s="28">
        <v>-50.0</v>
      </c>
      <c r="AS61" s="28" t="s">
        <v>228</v>
      </c>
      <c r="AT61" s="28">
        <f>IFERROR(__xludf.DUMMYFUNCTION("(AVERAGE(VALUE(REGEXEXTRACT(AS61, ""\d+"")), VALUE(REGEXEXTRACT(AS61, ""-\s*(\d+)\+""))))"),3.5)</f>
        <v>3.5</v>
      </c>
    </row>
    <row r="62">
      <c r="A62" s="28" t="str">
        <f>IFERROR(__xludf.DUMMYFUNCTION("""COMPUTED_VALUE"""),"14a.3")</f>
        <v>14a.3</v>
      </c>
      <c r="B62" s="116">
        <f>IFERROR(__xludf.DUMMYFUNCTION("""COMPUTED_VALUE"""),243753.0)</f>
        <v>243753</v>
      </c>
      <c r="C62" s="28" t="str">
        <f>IFERROR(__xludf.DUMMYFUNCTION("""COMPUTED_VALUE"""),"1+150")</f>
        <v>1+150</v>
      </c>
      <c r="D62" s="28" t="str">
        <f>IFERROR(__xludf.DUMMYFUNCTION("""COMPUTED_VALUE"""),"LT")</f>
        <v>LT</v>
      </c>
      <c r="E62" s="28"/>
      <c r="F62" s="28">
        <f>IFERROR(__xludf.DUMMYFUNCTION("""COMPUTED_VALUE"""),1.0)</f>
        <v>1</v>
      </c>
      <c r="G62" s="28" t="str">
        <f>IFERROR(__xludf.DUMMYFUNCTION("""COMPUTED_VALUE"""),"จุด")</f>
        <v>จุด</v>
      </c>
      <c r="H62" s="28" t="str">
        <f>IFERROR(__xludf.DUMMYFUNCTION("""COMPUTED_VALUE"""),"1+100 - 1+200")</f>
        <v>1+100 - 1+200</v>
      </c>
      <c r="I62" s="28" t="s">
        <v>203</v>
      </c>
      <c r="J62" s="28" t="s">
        <v>227</v>
      </c>
      <c r="AI62" s="28" t="str">
        <f>IFERROR(__xludf.DUMMYFUNCTION("""COMPUTED_VALUE"""),"16.2")</f>
        <v>16.2</v>
      </c>
      <c r="AJ62" s="116">
        <f>IFERROR(__xludf.DUMMYFUNCTION("""COMPUTED_VALUE"""),243753.0)</f>
        <v>243753</v>
      </c>
      <c r="AK62" s="28" t="str">
        <f>IFERROR(__xludf.DUMMYFUNCTION("""COMPUTED_VALUE"""),"3+200")</f>
        <v>3+200</v>
      </c>
      <c r="AL62" s="28" t="str">
        <f>IFERROR(__xludf.DUMMYFUNCTION("""COMPUTED_VALUE"""),"LT")</f>
        <v>LT</v>
      </c>
      <c r="AM62" s="28"/>
      <c r="AN62" s="28">
        <f>IFERROR(__xludf.DUMMYFUNCTION("""COMPUTED_VALUE"""),1.0)</f>
        <v>1</v>
      </c>
      <c r="AO62" s="28" t="str">
        <f>IFERROR(__xludf.DUMMYFUNCTION("""COMPUTED_VALUE"""),"แห่ง")</f>
        <v>แห่ง</v>
      </c>
      <c r="AP62" s="28" t="str">
        <f>IFERROR(__xludf.DUMMYFUNCTION("""COMPUTED_VALUE"""),"3+200 - 3+300")</f>
        <v>3+200 - 3+300</v>
      </c>
      <c r="AQ62" s="28" t="str">
        <f>IFERROR(__xludf.DUMMYFUNCTION("""COMPUTED_VALUE"""),"point")</f>
        <v>point</v>
      </c>
      <c r="AR62" s="28">
        <v>-50.0</v>
      </c>
      <c r="AS62" s="28" t="s">
        <v>228</v>
      </c>
      <c r="AT62" s="28">
        <f>IFERROR(__xludf.DUMMYFUNCTION("(AVERAGE(VALUE(REGEXEXTRACT(AS62, ""\d+"")), VALUE(REGEXEXTRACT(AS62, ""-\s*(\d+)\+""))))"),3.5)</f>
        <v>3.5</v>
      </c>
    </row>
    <row r="63">
      <c r="A63" s="28" t="str">
        <f>IFERROR(__xludf.DUMMYFUNCTION("""COMPUTED_VALUE"""),"14a.3")</f>
        <v>14a.3</v>
      </c>
      <c r="B63" s="116">
        <f>IFERROR(__xludf.DUMMYFUNCTION("""COMPUTED_VALUE"""),243753.0)</f>
        <v>243753</v>
      </c>
      <c r="C63" s="28" t="str">
        <f>IFERROR(__xludf.DUMMYFUNCTION("""COMPUTED_VALUE"""),"2+075")</f>
        <v>2+075</v>
      </c>
      <c r="D63" s="28" t="str">
        <f>IFERROR(__xludf.DUMMYFUNCTION("""COMPUTED_VALUE"""),"LT")</f>
        <v>LT</v>
      </c>
      <c r="E63" s="28"/>
      <c r="F63" s="28">
        <f>IFERROR(__xludf.DUMMYFUNCTION("""COMPUTED_VALUE"""),1.0)</f>
        <v>1</v>
      </c>
      <c r="G63" s="28" t="str">
        <f>IFERROR(__xludf.DUMMYFUNCTION("""COMPUTED_VALUE"""),"จุด")</f>
        <v>จุด</v>
      </c>
      <c r="H63" s="28" t="str">
        <f>IFERROR(__xludf.DUMMYFUNCTION("""COMPUTED_VALUE"""),"2+000 - 2+100")</f>
        <v>2+000 - 2+100</v>
      </c>
      <c r="I63" s="28" t="s">
        <v>203</v>
      </c>
      <c r="J63" s="28" t="s">
        <v>232</v>
      </c>
      <c r="AI63" s="28" t="str">
        <f>IFERROR(__xludf.DUMMYFUNCTION("""COMPUTED_VALUE"""),"16.2")</f>
        <v>16.2</v>
      </c>
      <c r="AJ63" s="116">
        <f>IFERROR(__xludf.DUMMYFUNCTION("""COMPUTED_VALUE"""),243753.0)</f>
        <v>243753</v>
      </c>
      <c r="AK63" s="28" t="str">
        <f>IFERROR(__xludf.DUMMYFUNCTION("""COMPUTED_VALUE"""),"3+250")</f>
        <v>3+250</v>
      </c>
      <c r="AL63" s="28" t="str">
        <f>IFERROR(__xludf.DUMMYFUNCTION("""COMPUTED_VALUE"""),"LT")</f>
        <v>LT</v>
      </c>
      <c r="AM63" s="28"/>
      <c r="AN63" s="28">
        <f>IFERROR(__xludf.DUMMYFUNCTION("""COMPUTED_VALUE"""),1.0)</f>
        <v>1</v>
      </c>
      <c r="AO63" s="28" t="str">
        <f>IFERROR(__xludf.DUMMYFUNCTION("""COMPUTED_VALUE"""),"แห่ง")</f>
        <v>แห่ง</v>
      </c>
      <c r="AP63" s="28" t="str">
        <f>IFERROR(__xludf.DUMMYFUNCTION("""COMPUTED_VALUE"""),"3+200 - 3+300")</f>
        <v>3+200 - 3+300</v>
      </c>
      <c r="AQ63" s="28" t="str">
        <f>IFERROR(__xludf.DUMMYFUNCTION("""COMPUTED_VALUE"""),"point")</f>
        <v>point</v>
      </c>
      <c r="AR63" s="28">
        <v>-50.0</v>
      </c>
      <c r="AS63" s="28" t="s">
        <v>228</v>
      </c>
      <c r="AT63" s="28">
        <f>IFERROR(__xludf.DUMMYFUNCTION("(AVERAGE(VALUE(REGEXEXTRACT(AS63, ""\d+"")), VALUE(REGEXEXTRACT(AS63, ""-\s*(\d+)\+""))))"),3.5)</f>
        <v>3.5</v>
      </c>
    </row>
    <row r="64">
      <c r="A64" s="28" t="str">
        <f>IFERROR(__xludf.DUMMYFUNCTION("""COMPUTED_VALUE"""),"14a.3")</f>
        <v>14a.3</v>
      </c>
      <c r="B64" s="116">
        <f>IFERROR(__xludf.DUMMYFUNCTION("""COMPUTED_VALUE"""),243754.0)</f>
        <v>243754</v>
      </c>
      <c r="C64" s="28" t="str">
        <f>IFERROR(__xludf.DUMMYFUNCTION("""COMPUTED_VALUE"""),"4+076")</f>
        <v>4+076</v>
      </c>
      <c r="D64" s="28" t="str">
        <f>IFERROR(__xludf.DUMMYFUNCTION("""COMPUTED_VALUE"""),"LT")</f>
        <v>LT</v>
      </c>
      <c r="E64" s="28"/>
      <c r="F64" s="28">
        <f>IFERROR(__xludf.DUMMYFUNCTION("""COMPUTED_VALUE"""),1.0)</f>
        <v>1</v>
      </c>
      <c r="G64" s="28" t="str">
        <f>IFERROR(__xludf.DUMMYFUNCTION("""COMPUTED_VALUE"""),"จุุด")</f>
        <v>จุุด</v>
      </c>
      <c r="H64" s="28" t="str">
        <f>IFERROR(__xludf.DUMMYFUNCTION("""COMPUTED_VALUE"""),"4+000 - 4+100")</f>
        <v>4+000 - 4+100</v>
      </c>
      <c r="I64" s="28" t="s">
        <v>203</v>
      </c>
      <c r="J64" s="28" t="s">
        <v>238</v>
      </c>
      <c r="L64" s="120"/>
      <c r="M64" s="121"/>
      <c r="N64" s="121"/>
      <c r="O64" s="121"/>
      <c r="P64" s="121"/>
      <c r="Q64" s="121"/>
      <c r="R64" s="121"/>
      <c r="S64" s="121"/>
      <c r="T64" s="121"/>
      <c r="U64" s="108"/>
      <c r="V64" s="122"/>
      <c r="AI64" s="28" t="str">
        <f>IFERROR(__xludf.DUMMYFUNCTION("""COMPUTED_VALUE"""),"16.2")</f>
        <v>16.2</v>
      </c>
      <c r="AJ64" s="116">
        <f>IFERROR(__xludf.DUMMYFUNCTION("""COMPUTED_VALUE"""),243753.0)</f>
        <v>243753</v>
      </c>
      <c r="AK64" s="28" t="str">
        <f>IFERROR(__xludf.DUMMYFUNCTION("""COMPUTED_VALUE"""),"3+260")</f>
        <v>3+260</v>
      </c>
      <c r="AL64" s="28" t="str">
        <f>IFERROR(__xludf.DUMMYFUNCTION("""COMPUTED_VALUE"""),"RT")</f>
        <v>RT</v>
      </c>
      <c r="AM64" s="28"/>
      <c r="AN64" s="28">
        <f>IFERROR(__xludf.DUMMYFUNCTION("""COMPUTED_VALUE"""),1.0)</f>
        <v>1</v>
      </c>
      <c r="AO64" s="28" t="str">
        <f>IFERROR(__xludf.DUMMYFUNCTION("""COMPUTED_VALUE"""),"แห่ง")</f>
        <v>แห่ง</v>
      </c>
      <c r="AP64" s="28" t="str">
        <f>IFERROR(__xludf.DUMMYFUNCTION("""COMPUTED_VALUE"""),"3+200 - 3+300")</f>
        <v>3+200 - 3+300</v>
      </c>
      <c r="AQ64" s="28" t="str">
        <f>IFERROR(__xludf.DUMMYFUNCTION("""COMPUTED_VALUE"""),"point")</f>
        <v>point</v>
      </c>
      <c r="AR64" s="28">
        <v>-50.0</v>
      </c>
      <c r="AS64" s="28" t="s">
        <v>228</v>
      </c>
      <c r="AT64" s="28">
        <f>IFERROR(__xludf.DUMMYFUNCTION("(AVERAGE(VALUE(REGEXEXTRACT(AS64, ""\d+"")), VALUE(REGEXEXTRACT(AS64, ""-\s*(\d+)\+""))))"),3.5)</f>
        <v>3.5</v>
      </c>
    </row>
    <row r="65">
      <c r="A65" s="28" t="str">
        <f>IFERROR(__xludf.DUMMYFUNCTION("""COMPUTED_VALUE"""),"14a.3")</f>
        <v>14a.3</v>
      </c>
      <c r="B65" s="116">
        <f>IFERROR(__xludf.DUMMYFUNCTION("""COMPUTED_VALUE"""),243753.0)</f>
        <v>243753</v>
      </c>
      <c r="C65" s="28" t="str">
        <f>IFERROR(__xludf.DUMMYFUNCTION("""COMPUTED_VALUE"""),"2+150")</f>
        <v>2+150</v>
      </c>
      <c r="D65" s="28" t="str">
        <f>IFERROR(__xludf.DUMMYFUNCTION("""COMPUTED_VALUE"""),"RT")</f>
        <v>RT</v>
      </c>
      <c r="E65" s="28"/>
      <c r="F65" s="28">
        <f>IFERROR(__xludf.DUMMYFUNCTION("""COMPUTED_VALUE"""),1.0)</f>
        <v>1</v>
      </c>
      <c r="G65" s="28" t="str">
        <f>IFERROR(__xludf.DUMMYFUNCTION("""COMPUTED_VALUE"""),"จุด")</f>
        <v>จุด</v>
      </c>
      <c r="H65" s="28" t="str">
        <f>IFERROR(__xludf.DUMMYFUNCTION("""COMPUTED_VALUE"""),"2+100 - 2+200")</f>
        <v>2+100 - 2+200</v>
      </c>
      <c r="I65" s="28" t="s">
        <v>203</v>
      </c>
      <c r="J65" s="28" t="s">
        <v>232</v>
      </c>
      <c r="L65" s="106"/>
      <c r="M65" s="106"/>
      <c r="N65" s="106"/>
      <c r="O65" s="106"/>
      <c r="P65" s="106"/>
      <c r="Q65" s="106"/>
      <c r="R65" s="106"/>
      <c r="S65" s="106"/>
      <c r="T65" s="106"/>
      <c r="U65" s="123"/>
      <c r="V65" s="106"/>
      <c r="AI65" s="28" t="str">
        <f>IFERROR(__xludf.DUMMYFUNCTION("""COMPUTED_VALUE"""),"16.4")</f>
        <v>16.4</v>
      </c>
      <c r="AJ65" s="116">
        <f>IFERROR(__xludf.DUMMYFUNCTION("""COMPUTED_VALUE"""),243753.0)</f>
        <v>243753</v>
      </c>
      <c r="AK65" s="28" t="str">
        <f>IFERROR(__xludf.DUMMYFUNCTION("""COMPUTED_VALUE"""),"1+450")</f>
        <v>1+450</v>
      </c>
      <c r="AL65" s="28" t="str">
        <f>IFERROR(__xludf.DUMMYFUNCTION("""COMPUTED_VALUE"""),"RT")</f>
        <v>RT</v>
      </c>
      <c r="AM65" s="28"/>
      <c r="AN65" s="28">
        <f>IFERROR(__xludf.DUMMYFUNCTION("""COMPUTED_VALUE"""),1.0)</f>
        <v>1</v>
      </c>
      <c r="AO65" s="28" t="str">
        <f>IFERROR(__xludf.DUMMYFUNCTION("""COMPUTED_VALUE"""),"แห่ง")</f>
        <v>แห่ง</v>
      </c>
      <c r="AP65" s="28" t="str">
        <f>IFERROR(__xludf.DUMMYFUNCTION("""COMPUTED_VALUE"""),"1+400 - 1+500")</f>
        <v>1+400 - 1+500</v>
      </c>
      <c r="AQ65" s="28" t="str">
        <f>IFERROR(__xludf.DUMMYFUNCTION("""COMPUTED_VALUE"""),"point")</f>
        <v>point</v>
      </c>
      <c r="AR65" s="28">
        <v>-50.0</v>
      </c>
      <c r="AS65" s="28" t="s">
        <v>227</v>
      </c>
      <c r="AT65" s="28">
        <f>IFERROR(__xludf.DUMMYFUNCTION("(AVERAGE(VALUE(REGEXEXTRACT(AS65, ""\d+"")), VALUE(REGEXEXTRACT(AS65, ""-\s*(\d+)\+""))))"),1.5)</f>
        <v>1.5</v>
      </c>
    </row>
    <row r="66">
      <c r="A66" s="28" t="str">
        <f>IFERROR(__xludf.DUMMYFUNCTION("""COMPUTED_VALUE"""),"14a.4")</f>
        <v>14a.4</v>
      </c>
      <c r="B66" s="116">
        <f>IFERROR(__xludf.DUMMYFUNCTION("""COMPUTED_VALUE"""),243753.0)</f>
        <v>243753</v>
      </c>
      <c r="C66" s="28" t="str">
        <f>IFERROR(__xludf.DUMMYFUNCTION("""COMPUTED_VALUE"""),"1+150")</f>
        <v>1+150</v>
      </c>
      <c r="D66" s="28" t="str">
        <f>IFERROR(__xludf.DUMMYFUNCTION("""COMPUTED_VALUE"""),"RT")</f>
        <v>RT</v>
      </c>
      <c r="E66" s="28"/>
      <c r="F66" s="28">
        <f>IFERROR(__xludf.DUMMYFUNCTION("""COMPUTED_VALUE"""),1.0)</f>
        <v>1</v>
      </c>
      <c r="G66" s="28" t="str">
        <f>IFERROR(__xludf.DUMMYFUNCTION("""COMPUTED_VALUE"""),"จุด")</f>
        <v>จุด</v>
      </c>
      <c r="H66" s="28" t="str">
        <f>IFERROR(__xludf.DUMMYFUNCTION("""COMPUTED_VALUE"""),"1+100 - 1+200")</f>
        <v>1+100 - 1+200</v>
      </c>
      <c r="I66" s="28" t="s">
        <v>203</v>
      </c>
      <c r="J66" s="28" t="s">
        <v>227</v>
      </c>
      <c r="L66" s="106"/>
      <c r="M66" s="106"/>
      <c r="N66" s="106"/>
      <c r="O66" s="106"/>
      <c r="P66" s="106"/>
      <c r="Q66" s="106"/>
      <c r="R66" s="106"/>
      <c r="S66" s="106"/>
      <c r="T66" s="106"/>
      <c r="U66" s="123"/>
      <c r="V66" s="106"/>
      <c r="AI66" s="28" t="str">
        <f>IFERROR(__xludf.DUMMYFUNCTION("""COMPUTED_VALUE"""),"16.4")</f>
        <v>16.4</v>
      </c>
      <c r="AJ66" s="116">
        <f>IFERROR(__xludf.DUMMYFUNCTION("""COMPUTED_VALUE"""),243753.0)</f>
        <v>243753</v>
      </c>
      <c r="AK66" s="28" t="str">
        <f>IFERROR(__xludf.DUMMYFUNCTION("""COMPUTED_VALUE"""),"1+490")</f>
        <v>1+490</v>
      </c>
      <c r="AL66" s="28" t="str">
        <f>IFERROR(__xludf.DUMMYFUNCTION("""COMPUTED_VALUE"""),"RT")</f>
        <v>RT</v>
      </c>
      <c r="AM66" s="28"/>
      <c r="AN66" s="28">
        <f>IFERROR(__xludf.DUMMYFUNCTION("""COMPUTED_VALUE"""),1.0)</f>
        <v>1</v>
      </c>
      <c r="AO66" s="28" t="str">
        <f>IFERROR(__xludf.DUMMYFUNCTION("""COMPUTED_VALUE"""),"แห่ง")</f>
        <v>แห่ง</v>
      </c>
      <c r="AP66" s="28" t="str">
        <f>IFERROR(__xludf.DUMMYFUNCTION("""COMPUTED_VALUE"""),"1+400 - 1+500")</f>
        <v>1+400 - 1+500</v>
      </c>
      <c r="AQ66" s="28" t="str">
        <f>IFERROR(__xludf.DUMMYFUNCTION("""COMPUTED_VALUE"""),"point")</f>
        <v>point</v>
      </c>
      <c r="AR66" s="28">
        <v>-50.0</v>
      </c>
      <c r="AS66" s="28" t="s">
        <v>227</v>
      </c>
      <c r="AT66" s="28">
        <f>IFERROR(__xludf.DUMMYFUNCTION("(AVERAGE(VALUE(REGEXEXTRACT(AS66, ""\d+"")), VALUE(REGEXEXTRACT(AS66, ""-\s*(\d+)\+""))))"),1.5)</f>
        <v>1.5</v>
      </c>
    </row>
    <row r="67">
      <c r="A67" s="28" t="str">
        <f>IFERROR(__xludf.DUMMYFUNCTION("""COMPUTED_VALUE"""),"14a.4")</f>
        <v>14a.4</v>
      </c>
      <c r="B67" s="116">
        <f>IFERROR(__xludf.DUMMYFUNCTION("""COMPUTED_VALUE"""),243753.0)</f>
        <v>243753</v>
      </c>
      <c r="C67" s="28" t="str">
        <f>IFERROR(__xludf.DUMMYFUNCTION("""COMPUTED_VALUE"""),"2+075")</f>
        <v>2+075</v>
      </c>
      <c r="D67" s="28" t="str">
        <f>IFERROR(__xludf.DUMMYFUNCTION("""COMPUTED_VALUE"""),"RT")</f>
        <v>RT</v>
      </c>
      <c r="E67" s="28"/>
      <c r="F67" s="28">
        <f>IFERROR(__xludf.DUMMYFUNCTION("""COMPUTED_VALUE"""),1.0)</f>
        <v>1</v>
      </c>
      <c r="G67" s="28" t="str">
        <f>IFERROR(__xludf.DUMMYFUNCTION("""COMPUTED_VALUE"""),"จุด")</f>
        <v>จุด</v>
      </c>
      <c r="H67" s="28" t="str">
        <f>IFERROR(__xludf.DUMMYFUNCTION("""COMPUTED_VALUE"""),"2+000 - 2+100")</f>
        <v>2+000 - 2+100</v>
      </c>
      <c r="I67" s="28" t="s">
        <v>203</v>
      </c>
      <c r="J67" s="28" t="s">
        <v>232</v>
      </c>
      <c r="L67" s="106"/>
      <c r="M67" s="106"/>
      <c r="N67" s="106"/>
      <c r="O67" s="106"/>
      <c r="P67" s="106"/>
      <c r="Q67" s="106"/>
      <c r="R67" s="106"/>
      <c r="S67" s="106"/>
      <c r="T67" s="106"/>
      <c r="U67" s="123"/>
      <c r="V67" s="106"/>
      <c r="AI67" s="28" t="str">
        <f>IFERROR(__xludf.DUMMYFUNCTION("""COMPUTED_VALUE"""),"16.4")</f>
        <v>16.4</v>
      </c>
      <c r="AJ67" s="116">
        <f>IFERROR(__xludf.DUMMYFUNCTION("""COMPUTED_VALUE"""),243753.0)</f>
        <v>243753</v>
      </c>
      <c r="AK67" s="28" t="str">
        <f>IFERROR(__xludf.DUMMYFUNCTION("""COMPUTED_VALUE"""),"2+400")</f>
        <v>2+400</v>
      </c>
      <c r="AL67" s="28" t="str">
        <f>IFERROR(__xludf.DUMMYFUNCTION("""COMPUTED_VALUE"""),"LT")</f>
        <v>LT</v>
      </c>
      <c r="AM67" s="28"/>
      <c r="AN67" s="28">
        <f>IFERROR(__xludf.DUMMYFUNCTION("""COMPUTED_VALUE"""),1.0)</f>
        <v>1</v>
      </c>
      <c r="AO67" s="28" t="str">
        <f>IFERROR(__xludf.DUMMYFUNCTION("""COMPUTED_VALUE"""),"แห่ง")</f>
        <v>แห่ง</v>
      </c>
      <c r="AP67" s="28" t="str">
        <f>IFERROR(__xludf.DUMMYFUNCTION("""COMPUTED_VALUE"""),"2+400 - 2+500")</f>
        <v>2+400 - 2+500</v>
      </c>
      <c r="AQ67" s="28" t="str">
        <f>IFERROR(__xludf.DUMMYFUNCTION("""COMPUTED_VALUE"""),"point")</f>
        <v>point</v>
      </c>
      <c r="AR67" s="28">
        <v>-50.0</v>
      </c>
      <c r="AS67" s="28" t="s">
        <v>232</v>
      </c>
      <c r="AT67" s="28">
        <f>IFERROR(__xludf.DUMMYFUNCTION("(AVERAGE(VALUE(REGEXEXTRACT(AS67, ""\d+"")), VALUE(REGEXEXTRACT(AS67, ""-\s*(\d+)\+""))))"),2.5)</f>
        <v>2.5</v>
      </c>
    </row>
    <row r="68">
      <c r="A68" s="28" t="str">
        <f>IFERROR(__xludf.DUMMYFUNCTION("""COMPUTED_VALUE"""),"14a.4")</f>
        <v>14a.4</v>
      </c>
      <c r="B68" s="116">
        <f>IFERROR(__xludf.DUMMYFUNCTION("""COMPUTED_VALUE"""),243753.0)</f>
        <v>243753</v>
      </c>
      <c r="C68" s="28" t="str">
        <f>IFERROR(__xludf.DUMMYFUNCTION("""COMPUTED_VALUE"""),"4+076")</f>
        <v>4+076</v>
      </c>
      <c r="D68" s="28" t="str">
        <f>IFERROR(__xludf.DUMMYFUNCTION("""COMPUTED_VALUE"""),"LT")</f>
        <v>LT</v>
      </c>
      <c r="E68" s="28"/>
      <c r="F68" s="28">
        <f>IFERROR(__xludf.DUMMYFUNCTION("""COMPUTED_VALUE"""),1.0)</f>
        <v>1</v>
      </c>
      <c r="G68" s="28" t="str">
        <f>IFERROR(__xludf.DUMMYFUNCTION("""COMPUTED_VALUE"""),"จุด")</f>
        <v>จุด</v>
      </c>
      <c r="H68" s="28" t="str">
        <f>IFERROR(__xludf.DUMMYFUNCTION("""COMPUTED_VALUE"""),"4+000 - 4+100")</f>
        <v>4+000 - 4+100</v>
      </c>
      <c r="I68" s="28" t="s">
        <v>203</v>
      </c>
      <c r="J68" s="28" t="s">
        <v>238</v>
      </c>
      <c r="L68" s="106"/>
      <c r="M68" s="106"/>
      <c r="N68" s="106"/>
      <c r="O68" s="106"/>
      <c r="P68" s="106"/>
      <c r="Q68" s="106"/>
      <c r="R68" s="106"/>
      <c r="S68" s="106"/>
      <c r="T68" s="106"/>
      <c r="U68" s="123"/>
      <c r="V68" s="106"/>
      <c r="AI68" s="28" t="str">
        <f>IFERROR(__xludf.DUMMYFUNCTION("""COMPUTED_VALUE"""),"16.4")</f>
        <v>16.4</v>
      </c>
      <c r="AJ68" s="116">
        <f>IFERROR(__xludf.DUMMYFUNCTION("""COMPUTED_VALUE"""),243753.0)</f>
        <v>243753</v>
      </c>
      <c r="AK68" s="28" t="str">
        <f>IFERROR(__xludf.DUMMYFUNCTION("""COMPUTED_VALUE"""),"3+000")</f>
        <v>3+000</v>
      </c>
      <c r="AL68" s="28" t="str">
        <f>IFERROR(__xludf.DUMMYFUNCTION("""COMPUTED_VALUE"""),"LT")</f>
        <v>LT</v>
      </c>
      <c r="AM68" s="28"/>
      <c r="AN68" s="28">
        <f>IFERROR(__xludf.DUMMYFUNCTION("""COMPUTED_VALUE"""),1.0)</f>
        <v>1</v>
      </c>
      <c r="AO68" s="28" t="str">
        <f>IFERROR(__xludf.DUMMYFUNCTION("""COMPUTED_VALUE"""),"แห่ง")</f>
        <v>แห่ง</v>
      </c>
      <c r="AP68" s="28" t="str">
        <f>IFERROR(__xludf.DUMMYFUNCTION("""COMPUTED_VALUE"""),"3+000 - 3+100")</f>
        <v>3+000 - 3+100</v>
      </c>
      <c r="AQ68" s="28" t="str">
        <f>IFERROR(__xludf.DUMMYFUNCTION("""COMPUTED_VALUE"""),"point")</f>
        <v>point</v>
      </c>
      <c r="AR68" s="28">
        <v>-50.0</v>
      </c>
      <c r="AS68" s="28" t="s">
        <v>228</v>
      </c>
      <c r="AT68" s="28">
        <f>IFERROR(__xludf.DUMMYFUNCTION("(AVERAGE(VALUE(REGEXEXTRACT(AS68, ""\d+"")), VALUE(REGEXEXTRACT(AS68, ""-\s*(\d+)\+""))))"),3.5)</f>
        <v>3.5</v>
      </c>
    </row>
    <row r="69">
      <c r="A69" s="28" t="str">
        <f>IFERROR(__xludf.DUMMYFUNCTION("""COMPUTED_VALUE"""),"14a.4")</f>
        <v>14a.4</v>
      </c>
      <c r="B69" s="116">
        <f>IFERROR(__xludf.DUMMYFUNCTION("""COMPUTED_VALUE"""),243753.0)</f>
        <v>243753</v>
      </c>
      <c r="C69" s="28" t="str">
        <f>IFERROR(__xludf.DUMMYFUNCTION("""COMPUTED_VALUE"""),"5+250")</f>
        <v>5+250</v>
      </c>
      <c r="D69" s="28" t="str">
        <f>IFERROR(__xludf.DUMMYFUNCTION("""COMPUTED_VALUE"""),"LT")</f>
        <v>LT</v>
      </c>
      <c r="E69" s="28"/>
      <c r="F69" s="28">
        <f>IFERROR(__xludf.DUMMYFUNCTION("""COMPUTED_VALUE"""),1.0)</f>
        <v>1</v>
      </c>
      <c r="G69" s="28" t="str">
        <f>IFERROR(__xludf.DUMMYFUNCTION("""COMPUTED_VALUE"""),"จุด")</f>
        <v>จุด</v>
      </c>
      <c r="H69" s="28" t="str">
        <f>IFERROR(__xludf.DUMMYFUNCTION("""COMPUTED_VALUE"""),"5+200 - 5+300")</f>
        <v>5+200 - 5+300</v>
      </c>
      <c r="I69" s="28" t="s">
        <v>203</v>
      </c>
      <c r="J69" s="28" t="s">
        <v>231</v>
      </c>
      <c r="L69" s="106"/>
      <c r="M69" s="106"/>
      <c r="N69" s="106"/>
      <c r="O69" s="106"/>
      <c r="P69" s="106"/>
      <c r="Q69" s="106"/>
      <c r="R69" s="106"/>
      <c r="S69" s="106"/>
      <c r="T69" s="106"/>
      <c r="U69" s="123"/>
      <c r="V69" s="106"/>
      <c r="AI69" s="28" t="str">
        <f>IFERROR(__xludf.DUMMYFUNCTION("""COMPUTED_VALUE"""),"16.4")</f>
        <v>16.4</v>
      </c>
      <c r="AJ69" s="116">
        <f>IFERROR(__xludf.DUMMYFUNCTION("""COMPUTED_VALUE"""),243753.0)</f>
        <v>243753</v>
      </c>
      <c r="AK69" s="28" t="str">
        <f>IFERROR(__xludf.DUMMYFUNCTION("""COMPUTED_VALUE"""),"3+200")</f>
        <v>3+200</v>
      </c>
      <c r="AL69" s="28" t="str">
        <f>IFERROR(__xludf.DUMMYFUNCTION("""COMPUTED_VALUE"""),"RT")</f>
        <v>RT</v>
      </c>
      <c r="AM69" s="28"/>
      <c r="AN69" s="28">
        <f>IFERROR(__xludf.DUMMYFUNCTION("""COMPUTED_VALUE"""),1.0)</f>
        <v>1</v>
      </c>
      <c r="AO69" s="28" t="str">
        <f>IFERROR(__xludf.DUMMYFUNCTION("""COMPUTED_VALUE"""),"แห่ง")</f>
        <v>แห่ง</v>
      </c>
      <c r="AP69" s="28" t="str">
        <f>IFERROR(__xludf.DUMMYFUNCTION("""COMPUTED_VALUE"""),"3+200 - 3+300")</f>
        <v>3+200 - 3+300</v>
      </c>
      <c r="AQ69" s="28" t="str">
        <f>IFERROR(__xludf.DUMMYFUNCTION("""COMPUTED_VALUE"""),"point")</f>
        <v>point</v>
      </c>
      <c r="AR69" s="28">
        <v>-50.0</v>
      </c>
      <c r="AS69" s="28" t="s">
        <v>228</v>
      </c>
      <c r="AT69" s="28">
        <f>IFERROR(__xludf.DUMMYFUNCTION("(AVERAGE(VALUE(REGEXEXTRACT(AS69, ""\d+"")), VALUE(REGEXEXTRACT(AS69, ""-\s*(\d+)\+""))))"),3.5)</f>
        <v>3.5</v>
      </c>
    </row>
    <row r="70">
      <c r="A70" s="28" t="str">
        <f>IFERROR(__xludf.DUMMYFUNCTION("""COMPUTED_VALUE"""),"14a.4")</f>
        <v>14a.4</v>
      </c>
      <c r="B70" s="116">
        <f>IFERROR(__xludf.DUMMYFUNCTION("""COMPUTED_VALUE"""),243753.0)</f>
        <v>243753</v>
      </c>
      <c r="C70" s="28" t="str">
        <f>IFERROR(__xludf.DUMMYFUNCTION("""COMPUTED_VALUE"""),"6+050")</f>
        <v>6+050</v>
      </c>
      <c r="D70" s="28" t="str">
        <f>IFERROR(__xludf.DUMMYFUNCTION("""COMPUTED_VALUE"""),"RT")</f>
        <v>RT</v>
      </c>
      <c r="E70" s="28"/>
      <c r="F70" s="28">
        <f>IFERROR(__xludf.DUMMYFUNCTION("""COMPUTED_VALUE"""),1.0)</f>
        <v>1</v>
      </c>
      <c r="G70" s="28" t="str">
        <f>IFERROR(__xludf.DUMMYFUNCTION("""COMPUTED_VALUE"""),"จุด")</f>
        <v>จุด</v>
      </c>
      <c r="H70" s="28" t="str">
        <f>IFERROR(__xludf.DUMMYFUNCTION("""COMPUTED_VALUE"""),"6+000 - 6+100")</f>
        <v>6+000 - 6+100</v>
      </c>
      <c r="I70" s="28" t="s">
        <v>203</v>
      </c>
      <c r="J70" s="28" t="s">
        <v>240</v>
      </c>
      <c r="L70" s="106"/>
      <c r="M70" s="106"/>
      <c r="N70" s="106"/>
      <c r="O70" s="106"/>
      <c r="P70" s="106"/>
      <c r="Q70" s="106"/>
      <c r="R70" s="106"/>
      <c r="S70" s="106"/>
      <c r="T70" s="106"/>
      <c r="U70" s="123"/>
      <c r="V70" s="106"/>
      <c r="AI70" s="28" t="str">
        <f>IFERROR(__xludf.DUMMYFUNCTION("""COMPUTED_VALUE"""),"16.4")</f>
        <v>16.4</v>
      </c>
      <c r="AJ70" s="116">
        <f>IFERROR(__xludf.DUMMYFUNCTION("""COMPUTED_VALUE"""),243753.0)</f>
        <v>243753</v>
      </c>
      <c r="AK70" s="28" t="str">
        <f>IFERROR(__xludf.DUMMYFUNCTION("""COMPUTED_VALUE"""),"5+550")</f>
        <v>5+550</v>
      </c>
      <c r="AL70" s="28" t="str">
        <f>IFERROR(__xludf.DUMMYFUNCTION("""COMPUTED_VALUE"""),"RT")</f>
        <v>RT</v>
      </c>
      <c r="AM70" s="28"/>
      <c r="AN70" s="28">
        <f>IFERROR(__xludf.DUMMYFUNCTION("""COMPUTED_VALUE"""),1.0)</f>
        <v>1</v>
      </c>
      <c r="AO70" s="28" t="str">
        <f>IFERROR(__xludf.DUMMYFUNCTION("""COMPUTED_VALUE"""),"แห่ง")</f>
        <v>แห่ง</v>
      </c>
      <c r="AP70" s="28" t="str">
        <f>IFERROR(__xludf.DUMMYFUNCTION("""COMPUTED_VALUE"""),"5+500 - 5+600")</f>
        <v>5+500 - 5+600</v>
      </c>
      <c r="AQ70" s="28" t="str">
        <f>IFERROR(__xludf.DUMMYFUNCTION("""COMPUTED_VALUE"""),"point")</f>
        <v>point</v>
      </c>
      <c r="AR70" s="28">
        <v>-50.0</v>
      </c>
      <c r="AS70" s="28" t="s">
        <v>231</v>
      </c>
      <c r="AT70" s="28">
        <f>IFERROR(__xludf.DUMMYFUNCTION("(AVERAGE(VALUE(REGEXEXTRACT(AS70, ""\d+"")), VALUE(REGEXEXTRACT(AS70, ""-\s*(\d+)\+""))))"),5.5)</f>
        <v>5.5</v>
      </c>
    </row>
    <row r="71">
      <c r="A71" s="28" t="str">
        <f>IFERROR(__xludf.DUMMYFUNCTION("""COMPUTED_VALUE"""),"14a.7")</f>
        <v>14a.7</v>
      </c>
      <c r="B71" s="116">
        <f>IFERROR(__xludf.DUMMYFUNCTION("""COMPUTED_VALUE"""),243753.0)</f>
        <v>243753</v>
      </c>
      <c r="C71" s="28" t="str">
        <f>IFERROR(__xludf.DUMMYFUNCTION("""COMPUTED_VALUE"""),"1+250")</f>
        <v>1+250</v>
      </c>
      <c r="D71" s="28" t="str">
        <f>IFERROR(__xludf.DUMMYFUNCTION("""COMPUTED_VALUE"""),"RT")</f>
        <v>RT</v>
      </c>
      <c r="E71" s="28"/>
      <c r="F71" s="28">
        <f>IFERROR(__xludf.DUMMYFUNCTION("""COMPUTED_VALUE"""),1.0)</f>
        <v>1</v>
      </c>
      <c r="G71" s="28" t="str">
        <f>IFERROR(__xludf.DUMMYFUNCTION("""COMPUTED_VALUE"""),"จุด")</f>
        <v>จุด</v>
      </c>
      <c r="H71" s="28" t="str">
        <f>IFERROR(__xludf.DUMMYFUNCTION("""COMPUTED_VALUE"""),"1+200 - 1+300")</f>
        <v>1+200 - 1+300</v>
      </c>
      <c r="I71" s="28" t="s">
        <v>203</v>
      </c>
      <c r="J71" s="28" t="s">
        <v>227</v>
      </c>
      <c r="L71" s="106"/>
      <c r="M71" s="106"/>
      <c r="N71" s="106"/>
      <c r="O71" s="106"/>
      <c r="P71" s="106"/>
      <c r="Q71" s="106"/>
      <c r="R71" s="106"/>
      <c r="S71" s="106"/>
      <c r="T71" s="106"/>
      <c r="U71" s="123"/>
      <c r="V71" s="106"/>
      <c r="AI71" s="28" t="str">
        <f>IFERROR(__xludf.DUMMYFUNCTION("""COMPUTED_VALUE"""),"16.4")</f>
        <v>16.4</v>
      </c>
      <c r="AJ71" s="116">
        <f>IFERROR(__xludf.DUMMYFUNCTION("""COMPUTED_VALUE"""),243753.0)</f>
        <v>243753</v>
      </c>
      <c r="AK71" s="28" t="str">
        <f>IFERROR(__xludf.DUMMYFUNCTION("""COMPUTED_VALUE"""),"5+800")</f>
        <v>5+800</v>
      </c>
      <c r="AL71" s="28" t="str">
        <f>IFERROR(__xludf.DUMMYFUNCTION("""COMPUTED_VALUE"""),"LT")</f>
        <v>LT</v>
      </c>
      <c r="AM71" s="28"/>
      <c r="AN71" s="28">
        <f>IFERROR(__xludf.DUMMYFUNCTION("""COMPUTED_VALUE"""),1.0)</f>
        <v>1</v>
      </c>
      <c r="AO71" s="28" t="str">
        <f>IFERROR(__xludf.DUMMYFUNCTION("""COMPUTED_VALUE"""),"แห่ง")</f>
        <v>แห่ง</v>
      </c>
      <c r="AP71" s="28" t="str">
        <f>IFERROR(__xludf.DUMMYFUNCTION("""COMPUTED_VALUE"""),"5+800 - 5+900")</f>
        <v>5+800 - 5+900</v>
      </c>
      <c r="AQ71" s="28" t="str">
        <f>IFERROR(__xludf.DUMMYFUNCTION("""COMPUTED_VALUE"""),"point")</f>
        <v>point</v>
      </c>
      <c r="AR71" s="28">
        <v>-50.0</v>
      </c>
      <c r="AS71" s="28" t="s">
        <v>231</v>
      </c>
      <c r="AT71" s="28">
        <f>IFERROR(__xludf.DUMMYFUNCTION("(AVERAGE(VALUE(REGEXEXTRACT(AS71, ""\d+"")), VALUE(REGEXEXTRACT(AS71, ""-\s*(\d+)\+""))))"),5.5)</f>
        <v>5.5</v>
      </c>
    </row>
    <row r="72">
      <c r="A72" s="28" t="str">
        <f>IFERROR(__xludf.DUMMYFUNCTION("""COMPUTED_VALUE"""),"14a.7")</f>
        <v>14a.7</v>
      </c>
      <c r="B72" s="116">
        <f>IFERROR(__xludf.DUMMYFUNCTION("""COMPUTED_VALUE"""),243753.0)</f>
        <v>243753</v>
      </c>
      <c r="C72" s="28" t="str">
        <f>IFERROR(__xludf.DUMMYFUNCTION("""COMPUTED_VALUE"""),"20+075")</f>
        <v>20+075</v>
      </c>
      <c r="D72" s="28" t="str">
        <f>IFERROR(__xludf.DUMMYFUNCTION("""COMPUTED_VALUE"""),"RT")</f>
        <v>RT</v>
      </c>
      <c r="E72" s="28"/>
      <c r="F72" s="28">
        <f>IFERROR(__xludf.DUMMYFUNCTION("""COMPUTED_VALUE"""),1.0)</f>
        <v>1</v>
      </c>
      <c r="G72" s="28" t="str">
        <f>IFERROR(__xludf.DUMMYFUNCTION("""COMPUTED_VALUE"""),"จุด")</f>
        <v>จุด</v>
      </c>
      <c r="H72" s="28" t="str">
        <f>IFERROR(__xludf.DUMMYFUNCTION("""COMPUTED_VALUE"""),"20+000 - 20+100")</f>
        <v>20+000 - 20+100</v>
      </c>
      <c r="I72" s="28" t="s">
        <v>203</v>
      </c>
      <c r="J72" s="28" t="s">
        <v>233</v>
      </c>
      <c r="L72" s="106"/>
      <c r="M72" s="106"/>
      <c r="N72" s="106"/>
      <c r="O72" s="106"/>
      <c r="P72" s="106"/>
      <c r="Q72" s="106"/>
      <c r="R72" s="106"/>
      <c r="S72" s="106"/>
      <c r="T72" s="106"/>
      <c r="U72" s="123"/>
      <c r="V72" s="106"/>
      <c r="AI72" s="28" t="str">
        <f>IFERROR(__xludf.DUMMYFUNCTION("""COMPUTED_VALUE"""),"16.4")</f>
        <v>16.4</v>
      </c>
      <c r="AJ72" s="116">
        <f>IFERROR(__xludf.DUMMYFUNCTION("""COMPUTED_VALUE"""),243753.0)</f>
        <v>243753</v>
      </c>
      <c r="AK72" s="28" t="str">
        <f>IFERROR(__xludf.DUMMYFUNCTION("""COMPUTED_VALUE"""),"8+400")</f>
        <v>8+400</v>
      </c>
      <c r="AL72" s="28" t="str">
        <f>IFERROR(__xludf.DUMMYFUNCTION("""COMPUTED_VALUE"""),"LT")</f>
        <v>LT</v>
      </c>
      <c r="AM72" s="28"/>
      <c r="AN72" s="28">
        <f>IFERROR(__xludf.DUMMYFUNCTION("""COMPUTED_VALUE"""),1.0)</f>
        <v>1</v>
      </c>
      <c r="AO72" s="28" t="str">
        <f>IFERROR(__xludf.DUMMYFUNCTION("""COMPUTED_VALUE"""),"แห่ง")</f>
        <v>แห่ง</v>
      </c>
      <c r="AP72" s="28" t="str">
        <f>IFERROR(__xludf.DUMMYFUNCTION("""COMPUTED_VALUE"""),"8+400 - 8+500")</f>
        <v>8+400 - 8+500</v>
      </c>
      <c r="AQ72" s="28" t="str">
        <f>IFERROR(__xludf.DUMMYFUNCTION("""COMPUTED_VALUE"""),"point")</f>
        <v>point</v>
      </c>
      <c r="AR72" s="28">
        <v>-50.0</v>
      </c>
      <c r="AS72" s="28" t="s">
        <v>229</v>
      </c>
      <c r="AT72" s="28">
        <f>IFERROR(__xludf.DUMMYFUNCTION("(AVERAGE(VALUE(REGEXEXTRACT(AS72, ""\d+"")), VALUE(REGEXEXTRACT(AS72, ""-\s*(\d+)\+""))))"),8.5)</f>
        <v>8.5</v>
      </c>
    </row>
    <row r="73">
      <c r="A73" s="28" t="str">
        <f>IFERROR(__xludf.DUMMYFUNCTION("""COMPUTED_VALUE"""),"14a.7")</f>
        <v>14a.7</v>
      </c>
      <c r="B73" s="116">
        <f>IFERROR(__xludf.DUMMYFUNCTION("""COMPUTED_VALUE"""),243753.0)</f>
        <v>243753</v>
      </c>
      <c r="C73" s="28" t="str">
        <f>IFERROR(__xludf.DUMMYFUNCTION("""COMPUTED_VALUE"""),"30+150")</f>
        <v>30+150</v>
      </c>
      <c r="D73" s="28" t="str">
        <f>IFERROR(__xludf.DUMMYFUNCTION("""COMPUTED_VALUE"""),"LT")</f>
        <v>LT</v>
      </c>
      <c r="E73" s="28"/>
      <c r="F73" s="28">
        <f>IFERROR(__xludf.DUMMYFUNCTION("""COMPUTED_VALUE"""),1.0)</f>
        <v>1</v>
      </c>
      <c r="G73" s="28" t="str">
        <f>IFERROR(__xludf.DUMMYFUNCTION("""COMPUTED_VALUE"""),"จุด")</f>
        <v>จุด</v>
      </c>
      <c r="H73" s="28" t="str">
        <f>IFERROR(__xludf.DUMMYFUNCTION("""COMPUTED_VALUE"""),"30+100 - 30+200")</f>
        <v>30+100 - 30+200</v>
      </c>
      <c r="I73" s="28" t="s">
        <v>203</v>
      </c>
      <c r="J73" s="28" t="s">
        <v>241</v>
      </c>
      <c r="L73" s="106"/>
      <c r="M73" s="106"/>
      <c r="N73" s="106"/>
      <c r="O73" s="106"/>
      <c r="P73" s="106"/>
      <c r="Q73" s="106"/>
      <c r="R73" s="106"/>
      <c r="S73" s="106"/>
      <c r="T73" s="106"/>
      <c r="U73" s="123"/>
      <c r="V73" s="106"/>
      <c r="AI73" s="28" t="str">
        <f>IFERROR(__xludf.DUMMYFUNCTION("""COMPUTED_VALUE"""),"17.1")</f>
        <v>17.1</v>
      </c>
      <c r="AJ73" s="116">
        <f>IFERROR(__xludf.DUMMYFUNCTION("""COMPUTED_VALUE"""),243753.0)</f>
        <v>243753</v>
      </c>
      <c r="AK73" s="28" t="str">
        <f>IFERROR(__xludf.DUMMYFUNCTION("""COMPUTED_VALUE"""),"3+200")</f>
        <v>3+200</v>
      </c>
      <c r="AL73" s="28" t="str">
        <f>IFERROR(__xludf.DUMMYFUNCTION("""COMPUTED_VALUE"""),"LT")</f>
        <v>LT</v>
      </c>
      <c r="AM73" s="28"/>
      <c r="AN73" s="28">
        <f>IFERROR(__xludf.DUMMYFUNCTION("""COMPUTED_VALUE"""),1.0)</f>
        <v>1</v>
      </c>
      <c r="AO73" s="28" t="str">
        <f>IFERROR(__xludf.DUMMYFUNCTION("""COMPUTED_VALUE"""),"จุด")</f>
        <v>จุด</v>
      </c>
      <c r="AP73" s="28" t="str">
        <f>IFERROR(__xludf.DUMMYFUNCTION("""COMPUTED_VALUE"""),"3+200 - 3+300")</f>
        <v>3+200 - 3+300</v>
      </c>
      <c r="AQ73" s="28" t="str">
        <f>IFERROR(__xludf.DUMMYFUNCTION("""COMPUTED_VALUE"""),"point")</f>
        <v>point</v>
      </c>
      <c r="AR73" s="28">
        <v>-20.0</v>
      </c>
      <c r="AS73" s="28" t="s">
        <v>228</v>
      </c>
      <c r="AT73" s="28">
        <f>IFERROR(__xludf.DUMMYFUNCTION("(AVERAGE(VALUE(REGEXEXTRACT(AS73, ""\d+"")), VALUE(REGEXEXTRACT(AS73, ""-\s*(\d+)\+""))))"),3.5)</f>
        <v>3.5</v>
      </c>
    </row>
    <row r="74">
      <c r="A74" s="28" t="str">
        <f>IFERROR(__xludf.DUMMYFUNCTION("""COMPUTED_VALUE"""),"14a.7")</f>
        <v>14a.7</v>
      </c>
      <c r="B74" s="116">
        <f>IFERROR(__xludf.DUMMYFUNCTION("""COMPUTED_VALUE"""),243753.0)</f>
        <v>243753</v>
      </c>
      <c r="C74" s="28" t="str">
        <f>IFERROR(__xludf.DUMMYFUNCTION("""COMPUTED_VALUE"""),"8+250")</f>
        <v>8+250</v>
      </c>
      <c r="D74" s="28" t="str">
        <f>IFERROR(__xludf.DUMMYFUNCTION("""COMPUTED_VALUE"""),"LT")</f>
        <v>LT</v>
      </c>
      <c r="E74" s="28"/>
      <c r="F74" s="28">
        <f>IFERROR(__xludf.DUMMYFUNCTION("""COMPUTED_VALUE"""),1.0)</f>
        <v>1</v>
      </c>
      <c r="G74" s="28" t="str">
        <f>IFERROR(__xludf.DUMMYFUNCTION("""COMPUTED_VALUE"""),"จุด")</f>
        <v>จุด</v>
      </c>
      <c r="H74" s="28" t="str">
        <f>IFERROR(__xludf.DUMMYFUNCTION("""COMPUTED_VALUE"""),"8+200 - 8+300")</f>
        <v>8+200 - 8+300</v>
      </c>
      <c r="I74" s="28" t="s">
        <v>203</v>
      </c>
      <c r="J74" s="28" t="s">
        <v>229</v>
      </c>
      <c r="L74" s="106"/>
      <c r="M74" s="106"/>
      <c r="N74" s="106"/>
      <c r="O74" s="106"/>
      <c r="P74" s="106"/>
      <c r="Q74" s="106"/>
      <c r="R74" s="106"/>
      <c r="S74" s="106"/>
      <c r="T74" s="106"/>
      <c r="U74" s="123"/>
      <c r="V74" s="106"/>
      <c r="AI74" s="28" t="str">
        <f>IFERROR(__xludf.DUMMYFUNCTION("""COMPUTED_VALUE"""),"17.1")</f>
        <v>17.1</v>
      </c>
      <c r="AJ74" s="116">
        <f>IFERROR(__xludf.DUMMYFUNCTION("""COMPUTED_VALUE"""),243753.0)</f>
        <v>243753</v>
      </c>
      <c r="AK74" s="28" t="str">
        <f>IFERROR(__xludf.DUMMYFUNCTION("""COMPUTED_VALUE"""),"5+550")</f>
        <v>5+550</v>
      </c>
      <c r="AL74" s="28" t="str">
        <f>IFERROR(__xludf.DUMMYFUNCTION("""COMPUTED_VALUE"""),"RT")</f>
        <v>RT</v>
      </c>
      <c r="AM74" s="28"/>
      <c r="AN74" s="28">
        <f>IFERROR(__xludf.DUMMYFUNCTION("""COMPUTED_VALUE"""),1.0)</f>
        <v>1</v>
      </c>
      <c r="AO74" s="28" t="str">
        <f>IFERROR(__xludf.DUMMYFUNCTION("""COMPUTED_VALUE"""),"จุด")</f>
        <v>จุด</v>
      </c>
      <c r="AP74" s="28" t="str">
        <f>IFERROR(__xludf.DUMMYFUNCTION("""COMPUTED_VALUE"""),"5+500 - 5+600")</f>
        <v>5+500 - 5+600</v>
      </c>
      <c r="AQ74" s="28" t="str">
        <f>IFERROR(__xludf.DUMMYFUNCTION("""COMPUTED_VALUE"""),"point")</f>
        <v>point</v>
      </c>
      <c r="AR74" s="28">
        <v>-20.0</v>
      </c>
      <c r="AS74" s="28" t="s">
        <v>231</v>
      </c>
      <c r="AT74" s="28">
        <f>IFERROR(__xludf.DUMMYFUNCTION("(AVERAGE(VALUE(REGEXEXTRACT(AS74, ""\d+"")), VALUE(REGEXEXTRACT(AS74, ""-\s*(\d+)\+""))))"),5.5)</f>
        <v>5.5</v>
      </c>
    </row>
    <row r="75">
      <c r="A75" s="28" t="str">
        <f>IFERROR(__xludf.DUMMYFUNCTION("""COMPUTED_VALUE"""),"15.1")</f>
        <v>15.1</v>
      </c>
      <c r="B75" s="116">
        <f>IFERROR(__xludf.DUMMYFUNCTION("""COMPUTED_VALUE"""),243753.0)</f>
        <v>243753</v>
      </c>
      <c r="C75" s="28" t="str">
        <f>IFERROR(__xludf.DUMMYFUNCTION("""COMPUTED_VALUE"""),"15+250")</f>
        <v>15+250</v>
      </c>
      <c r="D75" s="28" t="str">
        <f>IFERROR(__xludf.DUMMYFUNCTION("""COMPUTED_VALUE"""),"RT")</f>
        <v>RT</v>
      </c>
      <c r="E75" s="28"/>
      <c r="F75" s="28">
        <f>IFERROR(__xludf.DUMMYFUNCTION("""COMPUTED_VALUE"""),1.0)</f>
        <v>1</v>
      </c>
      <c r="G75" s="28" t="str">
        <f>IFERROR(__xludf.DUMMYFUNCTION("""COMPUTED_VALUE"""),"เสา")</f>
        <v>เสา</v>
      </c>
      <c r="H75" s="28" t="str">
        <f>IFERROR(__xludf.DUMMYFUNCTION("""COMPUTED_VALUE"""),"15+200 - 15+300")</f>
        <v>15+200 - 15+300</v>
      </c>
      <c r="I75" s="28" t="s">
        <v>203</v>
      </c>
      <c r="J75" s="28" t="s">
        <v>230</v>
      </c>
      <c r="L75" s="106"/>
      <c r="M75" s="106"/>
      <c r="N75" s="106"/>
      <c r="O75" s="106"/>
      <c r="P75" s="106"/>
      <c r="Q75" s="106"/>
      <c r="R75" s="106"/>
      <c r="S75" s="106"/>
      <c r="T75" s="106"/>
      <c r="U75" s="123"/>
      <c r="V75" s="106"/>
      <c r="AI75" s="28" t="str">
        <f>IFERROR(__xludf.DUMMYFUNCTION("""COMPUTED_VALUE"""),"17.1")</f>
        <v>17.1</v>
      </c>
      <c r="AJ75" s="116">
        <f>IFERROR(__xludf.DUMMYFUNCTION("""COMPUTED_VALUE"""),243753.0)</f>
        <v>243753</v>
      </c>
      <c r="AK75" s="28" t="str">
        <f>IFERROR(__xludf.DUMMYFUNCTION("""COMPUTED_VALUE"""),"1+400")</f>
        <v>1+400</v>
      </c>
      <c r="AL75" s="28" t="str">
        <f>IFERROR(__xludf.DUMMYFUNCTION("""COMPUTED_VALUE"""),"RT")</f>
        <v>RT</v>
      </c>
      <c r="AM75" s="28"/>
      <c r="AN75" s="28">
        <f>IFERROR(__xludf.DUMMYFUNCTION("""COMPUTED_VALUE"""),1.0)</f>
        <v>1</v>
      </c>
      <c r="AO75" s="28" t="str">
        <f>IFERROR(__xludf.DUMMYFUNCTION("""COMPUTED_VALUE"""),"จุด")</f>
        <v>จุด</v>
      </c>
      <c r="AP75" s="28" t="str">
        <f>IFERROR(__xludf.DUMMYFUNCTION("""COMPUTED_VALUE"""),"1+400 - 1+500")</f>
        <v>1+400 - 1+500</v>
      </c>
      <c r="AQ75" s="28" t="str">
        <f>IFERROR(__xludf.DUMMYFUNCTION("""COMPUTED_VALUE"""),"point")</f>
        <v>point</v>
      </c>
      <c r="AR75" s="28">
        <v>-20.0</v>
      </c>
      <c r="AS75" s="28" t="s">
        <v>227</v>
      </c>
      <c r="AT75" s="28">
        <f>IFERROR(__xludf.DUMMYFUNCTION("(AVERAGE(VALUE(REGEXEXTRACT(AS75, ""\d+"")), VALUE(REGEXEXTRACT(AS75, ""-\s*(\d+)\+""))))"),1.5)</f>
        <v>1.5</v>
      </c>
    </row>
    <row r="76">
      <c r="A76" s="28" t="str">
        <f>IFERROR(__xludf.DUMMYFUNCTION("""COMPUTED_VALUE"""),"15.1")</f>
        <v>15.1</v>
      </c>
      <c r="B76" s="116">
        <f>IFERROR(__xludf.DUMMYFUNCTION("""COMPUTED_VALUE"""),243753.0)</f>
        <v>243753</v>
      </c>
      <c r="C76" s="28" t="str">
        <f>IFERROR(__xludf.DUMMYFUNCTION("""COMPUTED_VALUE"""),"29+075")</f>
        <v>29+075</v>
      </c>
      <c r="D76" s="28" t="str">
        <f>IFERROR(__xludf.DUMMYFUNCTION("""COMPUTED_VALUE"""),"RT")</f>
        <v>RT</v>
      </c>
      <c r="E76" s="28"/>
      <c r="F76" s="28">
        <f>IFERROR(__xludf.DUMMYFUNCTION("""COMPUTED_VALUE"""),1.0)</f>
        <v>1</v>
      </c>
      <c r="G76" s="28" t="str">
        <f>IFERROR(__xludf.DUMMYFUNCTION("""COMPUTED_VALUE"""),"เสา")</f>
        <v>เสา</v>
      </c>
      <c r="H76" s="28" t="str">
        <f>IFERROR(__xludf.DUMMYFUNCTION("""COMPUTED_VALUE"""),"29+000 - 29+100")</f>
        <v>29+000 - 29+100</v>
      </c>
      <c r="I76" s="28" t="s">
        <v>203</v>
      </c>
      <c r="J76" s="28" t="s">
        <v>242</v>
      </c>
      <c r="L76" s="106"/>
      <c r="M76" s="106"/>
      <c r="N76" s="106"/>
      <c r="O76" s="106"/>
      <c r="P76" s="106"/>
      <c r="Q76" s="106"/>
      <c r="R76" s="106"/>
      <c r="S76" s="106"/>
      <c r="T76" s="106"/>
      <c r="U76" s="123"/>
      <c r="V76" s="106"/>
      <c r="AI76" s="28" t="str">
        <f>IFERROR(__xludf.DUMMYFUNCTION("""COMPUTED_VALUE"""),"17.1")</f>
        <v>17.1</v>
      </c>
      <c r="AJ76" s="116">
        <f>IFERROR(__xludf.DUMMYFUNCTION("""COMPUTED_VALUE"""),243753.0)</f>
        <v>243753</v>
      </c>
      <c r="AK76" s="28" t="str">
        <f>IFERROR(__xludf.DUMMYFUNCTION("""COMPUTED_VALUE"""),"1+150")</f>
        <v>1+150</v>
      </c>
      <c r="AL76" s="28" t="str">
        <f>IFERROR(__xludf.DUMMYFUNCTION("""COMPUTED_VALUE"""),"LT")</f>
        <v>LT</v>
      </c>
      <c r="AM76" s="28"/>
      <c r="AN76" s="28">
        <f>IFERROR(__xludf.DUMMYFUNCTION("""COMPUTED_VALUE"""),1.0)</f>
        <v>1</v>
      </c>
      <c r="AO76" s="28" t="str">
        <f>IFERROR(__xludf.DUMMYFUNCTION("""COMPUTED_VALUE"""),"จุด")</f>
        <v>จุด</v>
      </c>
      <c r="AP76" s="28" t="str">
        <f>IFERROR(__xludf.DUMMYFUNCTION("""COMPUTED_VALUE"""),"1+100 - 1+200")</f>
        <v>1+100 - 1+200</v>
      </c>
      <c r="AQ76" s="28" t="str">
        <f>IFERROR(__xludf.DUMMYFUNCTION("""COMPUTED_VALUE"""),"point")</f>
        <v>point</v>
      </c>
      <c r="AR76" s="28">
        <v>-20.0</v>
      </c>
      <c r="AS76" s="28" t="s">
        <v>227</v>
      </c>
      <c r="AT76" s="28">
        <f>IFERROR(__xludf.DUMMYFUNCTION("(AVERAGE(VALUE(REGEXEXTRACT(AS76, ""\d+"")), VALUE(REGEXEXTRACT(AS76, ""-\s*(\d+)\+""))))"),1.5)</f>
        <v>1.5</v>
      </c>
    </row>
    <row r="77">
      <c r="A77" s="28" t="str">
        <f>IFERROR(__xludf.DUMMYFUNCTION("""COMPUTED_VALUE"""),"15.1")</f>
        <v>15.1</v>
      </c>
      <c r="B77" s="116">
        <f>IFERROR(__xludf.DUMMYFUNCTION("""COMPUTED_VALUE"""),243753.0)</f>
        <v>243753</v>
      </c>
      <c r="C77" s="28" t="str">
        <f>IFERROR(__xludf.DUMMYFUNCTION("""COMPUTED_VALUE"""),"40+1500")</f>
        <v>40+1500</v>
      </c>
      <c r="D77" s="28" t="str">
        <f>IFERROR(__xludf.DUMMYFUNCTION("""COMPUTED_VALUE"""),"LT")</f>
        <v>LT</v>
      </c>
      <c r="E77" s="28"/>
      <c r="F77" s="28">
        <f>IFERROR(__xludf.DUMMYFUNCTION("""COMPUTED_VALUE"""),1.0)</f>
        <v>1</v>
      </c>
      <c r="G77" s="28" t="str">
        <f>IFERROR(__xludf.DUMMYFUNCTION("""COMPUTED_VALUE"""),"เสา")</f>
        <v>เสา</v>
      </c>
      <c r="H77" s="28" t="str">
        <f>IFERROR(__xludf.DUMMYFUNCTION("""COMPUTED_VALUE"""),"40+500 - 40+600")</f>
        <v>40+500 - 40+600</v>
      </c>
      <c r="I77" s="28" t="s">
        <v>203</v>
      </c>
      <c r="J77" s="28" t="s">
        <v>243</v>
      </c>
      <c r="L77" s="106"/>
      <c r="M77" s="106"/>
      <c r="N77" s="106"/>
      <c r="O77" s="106"/>
      <c r="P77" s="106"/>
      <c r="Q77" s="106"/>
      <c r="R77" s="106"/>
      <c r="S77" s="106"/>
      <c r="T77" s="106"/>
      <c r="U77" s="123"/>
      <c r="V77" s="106"/>
      <c r="AI77" s="28" t="str">
        <f>IFERROR(__xludf.DUMMYFUNCTION("""COMPUTED_VALUE"""),"17.1")</f>
        <v>17.1</v>
      </c>
      <c r="AJ77" s="116">
        <f>IFERROR(__xludf.DUMMYFUNCTION("""COMPUTED_VALUE"""),243753.0)</f>
        <v>243753</v>
      </c>
      <c r="AK77" s="28" t="str">
        <f>IFERROR(__xludf.DUMMYFUNCTION("""COMPUTED_VALUE"""),"1+075")</f>
        <v>1+075</v>
      </c>
      <c r="AL77" s="28" t="str">
        <f>IFERROR(__xludf.DUMMYFUNCTION("""COMPUTED_VALUE"""),"RT")</f>
        <v>RT</v>
      </c>
      <c r="AM77" s="28"/>
      <c r="AN77" s="28">
        <f>IFERROR(__xludf.DUMMYFUNCTION("""COMPUTED_VALUE"""),1.0)</f>
        <v>1</v>
      </c>
      <c r="AO77" s="28" t="str">
        <f>IFERROR(__xludf.DUMMYFUNCTION("""COMPUTED_VALUE"""),"จุด")</f>
        <v>จุด</v>
      </c>
      <c r="AP77" s="28" t="str">
        <f>IFERROR(__xludf.DUMMYFUNCTION("""COMPUTED_VALUE"""),"1+000 - 1+100")</f>
        <v>1+000 - 1+100</v>
      </c>
      <c r="AQ77" s="28" t="str">
        <f>IFERROR(__xludf.DUMMYFUNCTION("""COMPUTED_VALUE"""),"point")</f>
        <v>point</v>
      </c>
      <c r="AR77" s="28">
        <v>-20.0</v>
      </c>
      <c r="AS77" s="28" t="s">
        <v>227</v>
      </c>
      <c r="AT77" s="28">
        <f>IFERROR(__xludf.DUMMYFUNCTION("(AVERAGE(VALUE(REGEXEXTRACT(AS77, ""\d+"")), VALUE(REGEXEXTRACT(AS77, ""-\s*(\d+)\+""))))"),1.5)</f>
        <v>1.5</v>
      </c>
    </row>
    <row r="78">
      <c r="A78" s="28" t="str">
        <f>IFERROR(__xludf.DUMMYFUNCTION("""COMPUTED_VALUE"""),"15.2")</f>
        <v>15.2</v>
      </c>
      <c r="B78" s="116">
        <f>IFERROR(__xludf.DUMMYFUNCTION("""COMPUTED_VALUE"""),243753.0)</f>
        <v>243753</v>
      </c>
      <c r="C78" s="28" t="str">
        <f>IFERROR(__xludf.DUMMYFUNCTION("""COMPUTED_VALUE"""),"1+375")</f>
        <v>1+375</v>
      </c>
      <c r="D78" s="28" t="str">
        <f>IFERROR(__xludf.DUMMYFUNCTION("""COMPUTED_VALUE"""),"RT")</f>
        <v>RT</v>
      </c>
      <c r="E78" s="28"/>
      <c r="F78" s="28">
        <f>IFERROR(__xludf.DUMMYFUNCTION("""COMPUTED_VALUE"""),1.0)</f>
        <v>1</v>
      </c>
      <c r="G78" s="28" t="str">
        <f>IFERROR(__xludf.DUMMYFUNCTION("""COMPUTED_VALUE"""),"เสา")</f>
        <v>เสา</v>
      </c>
      <c r="H78" s="28" t="str">
        <f>IFERROR(__xludf.DUMMYFUNCTION("""COMPUTED_VALUE"""),"1+300 - 1+400")</f>
        <v>1+300 - 1+400</v>
      </c>
      <c r="I78" s="28" t="s">
        <v>203</v>
      </c>
      <c r="J78" s="28" t="s">
        <v>227</v>
      </c>
      <c r="L78" s="106"/>
      <c r="M78" s="106"/>
      <c r="N78" s="106"/>
      <c r="O78" s="106"/>
      <c r="P78" s="106"/>
      <c r="Q78" s="106"/>
      <c r="R78" s="106"/>
      <c r="S78" s="106"/>
      <c r="T78" s="106"/>
      <c r="U78" s="106"/>
      <c r="V78" s="106"/>
      <c r="AI78" s="28" t="str">
        <f>IFERROR(__xludf.DUMMYFUNCTION("""COMPUTED_VALUE"""),"17.1")</f>
        <v>17.1</v>
      </c>
      <c r="AJ78" s="116">
        <f>IFERROR(__xludf.DUMMYFUNCTION("""COMPUTED_VALUE"""),243753.0)</f>
        <v>243753</v>
      </c>
      <c r="AK78" s="28" t="str">
        <f>IFERROR(__xludf.DUMMYFUNCTION("""COMPUTED_VALUE"""),"1+076")</f>
        <v>1+076</v>
      </c>
      <c r="AL78" s="28" t="str">
        <f>IFERROR(__xludf.DUMMYFUNCTION("""COMPUTED_VALUE"""),"RT")</f>
        <v>RT</v>
      </c>
      <c r="AM78" s="28"/>
      <c r="AN78" s="28">
        <f>IFERROR(__xludf.DUMMYFUNCTION("""COMPUTED_VALUE"""),1.0)</f>
        <v>1</v>
      </c>
      <c r="AO78" s="28" t="str">
        <f>IFERROR(__xludf.DUMMYFUNCTION("""COMPUTED_VALUE"""),"จุด")</f>
        <v>จุด</v>
      </c>
      <c r="AP78" s="28" t="str">
        <f>IFERROR(__xludf.DUMMYFUNCTION("""COMPUTED_VALUE"""),"1+000 - 1+100")</f>
        <v>1+000 - 1+100</v>
      </c>
      <c r="AQ78" s="28" t="str">
        <f>IFERROR(__xludf.DUMMYFUNCTION("""COMPUTED_VALUE"""),"point")</f>
        <v>point</v>
      </c>
      <c r="AR78" s="28">
        <v>-20.0</v>
      </c>
      <c r="AS78" s="28" t="s">
        <v>227</v>
      </c>
      <c r="AT78" s="28">
        <f>IFERROR(__xludf.DUMMYFUNCTION("(AVERAGE(VALUE(REGEXEXTRACT(AS78, ""\d+"")), VALUE(REGEXEXTRACT(AS78, ""-\s*(\d+)\+""))))"),1.5)</f>
        <v>1.5</v>
      </c>
    </row>
    <row r="79">
      <c r="A79" s="28" t="str">
        <f>IFERROR(__xludf.DUMMYFUNCTION("""COMPUTED_VALUE"""),"15.2")</f>
        <v>15.2</v>
      </c>
      <c r="B79" s="116">
        <f>IFERROR(__xludf.DUMMYFUNCTION("""COMPUTED_VALUE"""),243753.0)</f>
        <v>243753</v>
      </c>
      <c r="C79" s="28" t="str">
        <f>IFERROR(__xludf.DUMMYFUNCTION("""COMPUTED_VALUE"""),"1+400")</f>
        <v>1+400</v>
      </c>
      <c r="D79" s="28" t="str">
        <f>IFERROR(__xludf.DUMMYFUNCTION("""COMPUTED_VALUE"""),"RT")</f>
        <v>RT</v>
      </c>
      <c r="E79" s="28"/>
      <c r="F79" s="28">
        <f>IFERROR(__xludf.DUMMYFUNCTION("""COMPUTED_VALUE"""),1.0)</f>
        <v>1</v>
      </c>
      <c r="G79" s="28" t="str">
        <f>IFERROR(__xludf.DUMMYFUNCTION("""COMPUTED_VALUE"""),"เสา")</f>
        <v>เสา</v>
      </c>
      <c r="H79" s="28" t="str">
        <f>IFERROR(__xludf.DUMMYFUNCTION("""COMPUTED_VALUE"""),"1+400 - 1+500")</f>
        <v>1+400 - 1+500</v>
      </c>
      <c r="I79" s="28" t="s">
        <v>203</v>
      </c>
      <c r="J79" s="28" t="s">
        <v>227</v>
      </c>
      <c r="L79" s="106"/>
      <c r="M79" s="106"/>
      <c r="N79" s="106"/>
      <c r="O79" s="106"/>
      <c r="P79" s="106"/>
      <c r="Q79" s="106"/>
      <c r="R79" s="106"/>
      <c r="S79" s="106"/>
      <c r="T79" s="106"/>
      <c r="U79" s="106"/>
      <c r="V79" s="106"/>
      <c r="AI79" s="28" t="str">
        <f>IFERROR(__xludf.DUMMYFUNCTION("""COMPUTED_VALUE"""),"17.1")</f>
        <v>17.1</v>
      </c>
      <c r="AJ79" s="116">
        <f>IFERROR(__xludf.DUMMYFUNCTION("""COMPUTED_VALUE"""),243753.0)</f>
        <v>243753</v>
      </c>
      <c r="AK79" s="28" t="str">
        <f>IFERROR(__xludf.DUMMYFUNCTION("""COMPUTED_VALUE"""),"1+250")</f>
        <v>1+250</v>
      </c>
      <c r="AL79" s="28" t="str">
        <f>IFERROR(__xludf.DUMMYFUNCTION("""COMPUTED_VALUE"""),"LT")</f>
        <v>LT</v>
      </c>
      <c r="AM79" s="28"/>
      <c r="AN79" s="28">
        <f>IFERROR(__xludf.DUMMYFUNCTION("""COMPUTED_VALUE"""),1.0)</f>
        <v>1</v>
      </c>
      <c r="AO79" s="28" t="str">
        <f>IFERROR(__xludf.DUMMYFUNCTION("""COMPUTED_VALUE"""),"จุด")</f>
        <v>จุด</v>
      </c>
      <c r="AP79" s="28" t="str">
        <f>IFERROR(__xludf.DUMMYFUNCTION("""COMPUTED_VALUE"""),"1+200 - 1+300")</f>
        <v>1+200 - 1+300</v>
      </c>
      <c r="AQ79" s="28" t="str">
        <f>IFERROR(__xludf.DUMMYFUNCTION("""COMPUTED_VALUE"""),"point")</f>
        <v>point</v>
      </c>
      <c r="AR79" s="28">
        <v>-20.0</v>
      </c>
      <c r="AS79" s="28" t="s">
        <v>227</v>
      </c>
      <c r="AT79" s="28">
        <f>IFERROR(__xludf.DUMMYFUNCTION("(AVERAGE(VALUE(REGEXEXTRACT(AS79, ""\d+"")), VALUE(REGEXEXTRACT(AS79, ""-\s*(\d+)\+""))))"),1.5)</f>
        <v>1.5</v>
      </c>
    </row>
    <row r="80">
      <c r="A80" s="28" t="str">
        <f>IFERROR(__xludf.DUMMYFUNCTION("""COMPUTED_VALUE"""),"15.2")</f>
        <v>15.2</v>
      </c>
      <c r="B80" s="116">
        <f>IFERROR(__xludf.DUMMYFUNCTION("""COMPUTED_VALUE"""),243753.0)</f>
        <v>243753</v>
      </c>
      <c r="C80" s="28" t="str">
        <f>IFERROR(__xludf.DUMMYFUNCTION("""COMPUTED_VALUE"""),"1+450")</f>
        <v>1+450</v>
      </c>
      <c r="D80" s="28" t="str">
        <f>IFERROR(__xludf.DUMMYFUNCTION("""COMPUTED_VALUE"""),"LT")</f>
        <v>LT</v>
      </c>
      <c r="E80" s="28"/>
      <c r="F80" s="28">
        <f>IFERROR(__xludf.DUMMYFUNCTION("""COMPUTED_VALUE"""),1.0)</f>
        <v>1</v>
      </c>
      <c r="G80" s="28" t="str">
        <f>IFERROR(__xludf.DUMMYFUNCTION("""COMPUTED_VALUE"""),"เสา")</f>
        <v>เสา</v>
      </c>
      <c r="H80" s="28" t="str">
        <f>IFERROR(__xludf.DUMMYFUNCTION("""COMPUTED_VALUE"""),"1+400 - 1+500")</f>
        <v>1+400 - 1+500</v>
      </c>
      <c r="I80" s="28" t="s">
        <v>203</v>
      </c>
      <c r="J80" s="28" t="s">
        <v>227</v>
      </c>
      <c r="L80" s="121"/>
      <c r="M80" s="121"/>
      <c r="N80" s="121"/>
      <c r="O80" s="121"/>
      <c r="P80" s="121"/>
      <c r="Q80" s="121"/>
      <c r="R80" s="121"/>
      <c r="S80" s="121"/>
      <c r="T80" s="121"/>
      <c r="U80" s="108"/>
      <c r="V80" s="122"/>
      <c r="AI80" s="28" t="str">
        <f>IFERROR(__xludf.DUMMYFUNCTION("""COMPUTED_VALUE"""),"17.1")</f>
        <v>17.1</v>
      </c>
      <c r="AJ80" s="116">
        <f>IFERROR(__xludf.DUMMYFUNCTION("""COMPUTED_VALUE"""),243753.0)</f>
        <v>243753</v>
      </c>
      <c r="AK80" s="28" t="str">
        <f>IFERROR(__xludf.DUMMYFUNCTION("""COMPUTED_VALUE"""),"1+050")</f>
        <v>1+050</v>
      </c>
      <c r="AL80" s="28" t="str">
        <f>IFERROR(__xludf.DUMMYFUNCTION("""COMPUTED_VALUE"""),"RT")</f>
        <v>RT</v>
      </c>
      <c r="AM80" s="28"/>
      <c r="AN80" s="28">
        <f>IFERROR(__xludf.DUMMYFUNCTION("""COMPUTED_VALUE"""),1.0)</f>
        <v>1</v>
      </c>
      <c r="AO80" s="28" t="str">
        <f>IFERROR(__xludf.DUMMYFUNCTION("""COMPUTED_VALUE"""),"จุด")</f>
        <v>จุด</v>
      </c>
      <c r="AP80" s="28" t="str">
        <f>IFERROR(__xludf.DUMMYFUNCTION("""COMPUTED_VALUE"""),"1+000 - 1+100")</f>
        <v>1+000 - 1+100</v>
      </c>
      <c r="AQ80" s="28" t="str">
        <f>IFERROR(__xludf.DUMMYFUNCTION("""COMPUTED_VALUE"""),"point")</f>
        <v>point</v>
      </c>
      <c r="AR80" s="28">
        <v>-20.0</v>
      </c>
      <c r="AS80" s="28" t="s">
        <v>227</v>
      </c>
      <c r="AT80" s="28">
        <f>IFERROR(__xludf.DUMMYFUNCTION("(AVERAGE(VALUE(REGEXEXTRACT(AS80, ""\d+"")), VALUE(REGEXEXTRACT(AS80, ""-\s*(\d+)\+""))))"),1.5)</f>
        <v>1.5</v>
      </c>
    </row>
    <row r="81">
      <c r="A81" s="28" t="str">
        <f>IFERROR(__xludf.DUMMYFUNCTION("""COMPUTED_VALUE"""),"15.2")</f>
        <v>15.2</v>
      </c>
      <c r="B81" s="116">
        <f>IFERROR(__xludf.DUMMYFUNCTION("""COMPUTED_VALUE"""),243753.0)</f>
        <v>243753</v>
      </c>
      <c r="C81" s="28" t="str">
        <f>IFERROR(__xludf.DUMMYFUNCTION("""COMPUTED_VALUE"""),"1+400")</f>
        <v>1+400</v>
      </c>
      <c r="D81" s="28" t="str">
        <f>IFERROR(__xludf.DUMMYFUNCTION("""COMPUTED_VALUE"""),"LT")</f>
        <v>LT</v>
      </c>
      <c r="E81" s="28"/>
      <c r="F81" s="28">
        <f>IFERROR(__xludf.DUMMYFUNCTION("""COMPUTED_VALUE"""),1.0)</f>
        <v>1</v>
      </c>
      <c r="G81" s="28" t="str">
        <f>IFERROR(__xludf.DUMMYFUNCTION("""COMPUTED_VALUE"""),"เสา")</f>
        <v>เสา</v>
      </c>
      <c r="H81" s="28" t="str">
        <f>IFERROR(__xludf.DUMMYFUNCTION("""COMPUTED_VALUE"""),"1+400 - 1+500")</f>
        <v>1+400 - 1+500</v>
      </c>
      <c r="I81" s="28" t="s">
        <v>203</v>
      </c>
      <c r="J81" s="28" t="s">
        <v>227</v>
      </c>
      <c r="L81" s="106"/>
      <c r="M81" s="106"/>
      <c r="N81" s="106"/>
      <c r="O81" s="106"/>
      <c r="P81" s="106"/>
      <c r="Q81" s="106"/>
      <c r="R81" s="106"/>
      <c r="S81" s="106"/>
      <c r="T81" s="106"/>
      <c r="U81" s="106"/>
      <c r="V81" s="124"/>
      <c r="AI81" s="28" t="str">
        <f>IFERROR(__xludf.DUMMYFUNCTION("""COMPUTED_VALUE"""),"17.1")</f>
        <v>17.1</v>
      </c>
      <c r="AJ81" s="116">
        <f>IFERROR(__xludf.DUMMYFUNCTION("""COMPUTED_VALUE"""),243753.0)</f>
        <v>243753</v>
      </c>
      <c r="AK81" s="28" t="str">
        <f>IFERROR(__xludf.DUMMYFUNCTION("""COMPUTED_VALUE"""),"1+100")</f>
        <v>1+100</v>
      </c>
      <c r="AL81" s="28" t="str">
        <f>IFERROR(__xludf.DUMMYFUNCTION("""COMPUTED_VALUE"""),"RT")</f>
        <v>RT</v>
      </c>
      <c r="AM81" s="28"/>
      <c r="AN81" s="28">
        <f>IFERROR(__xludf.DUMMYFUNCTION("""COMPUTED_VALUE"""),1.0)</f>
        <v>1</v>
      </c>
      <c r="AO81" s="28" t="str">
        <f>IFERROR(__xludf.DUMMYFUNCTION("""COMPUTED_VALUE"""),"จุด")</f>
        <v>จุด</v>
      </c>
      <c r="AP81" s="28" t="str">
        <f>IFERROR(__xludf.DUMMYFUNCTION("""COMPUTED_VALUE"""),"1+100 - 1+200")</f>
        <v>1+100 - 1+200</v>
      </c>
      <c r="AQ81" s="28" t="str">
        <f>IFERROR(__xludf.DUMMYFUNCTION("""COMPUTED_VALUE"""),"point")</f>
        <v>point</v>
      </c>
      <c r="AR81" s="28">
        <v>-20.0</v>
      </c>
      <c r="AS81" s="28" t="s">
        <v>227</v>
      </c>
      <c r="AT81" s="28">
        <f>IFERROR(__xludf.DUMMYFUNCTION("(AVERAGE(VALUE(REGEXEXTRACT(AS81, ""\d+"")), VALUE(REGEXEXTRACT(AS81, ""-\s*(\d+)\+""))))"),1.5)</f>
        <v>1.5</v>
      </c>
    </row>
    <row r="82">
      <c r="A82" s="28" t="str">
        <f>IFERROR(__xludf.DUMMYFUNCTION("""COMPUTED_VALUE"""),"15.2")</f>
        <v>15.2</v>
      </c>
      <c r="B82" s="116">
        <f>IFERROR(__xludf.DUMMYFUNCTION("""COMPUTED_VALUE"""),243753.0)</f>
        <v>243753</v>
      </c>
      <c r="C82" s="28" t="str">
        <f>IFERROR(__xludf.DUMMYFUNCTION("""COMPUTED_VALUE"""),"2+500")</f>
        <v>2+500</v>
      </c>
      <c r="D82" s="28" t="str">
        <f>IFERROR(__xludf.DUMMYFUNCTION("""COMPUTED_VALUE"""),"RT")</f>
        <v>RT</v>
      </c>
      <c r="E82" s="28"/>
      <c r="F82" s="28">
        <f>IFERROR(__xludf.DUMMYFUNCTION("""COMPUTED_VALUE"""),1.0)</f>
        <v>1</v>
      </c>
      <c r="G82" s="28" t="str">
        <f>IFERROR(__xludf.DUMMYFUNCTION("""COMPUTED_VALUE"""),"เสา")</f>
        <v>เสา</v>
      </c>
      <c r="H82" s="28" t="str">
        <f>IFERROR(__xludf.DUMMYFUNCTION("""COMPUTED_VALUE"""),"2+500 - 2+600")</f>
        <v>2+500 - 2+600</v>
      </c>
      <c r="I82" s="28" t="s">
        <v>203</v>
      </c>
      <c r="J82" s="28" t="s">
        <v>232</v>
      </c>
      <c r="L82" s="106"/>
      <c r="M82" s="106"/>
      <c r="N82" s="106"/>
      <c r="O82" s="106"/>
      <c r="P82" s="106"/>
      <c r="Q82" s="106"/>
      <c r="R82" s="106"/>
      <c r="S82" s="106"/>
      <c r="T82" s="106"/>
      <c r="U82" s="106"/>
      <c r="V82" s="106"/>
      <c r="AI82" s="28" t="str">
        <f>IFERROR(__xludf.DUMMYFUNCTION("""COMPUTED_VALUE"""),"18.1")</f>
        <v>18.1</v>
      </c>
      <c r="AJ82" s="116">
        <f>IFERROR(__xludf.DUMMYFUNCTION("""COMPUTED_VALUE"""),243753.0)</f>
        <v>243753</v>
      </c>
      <c r="AK82" s="28" t="str">
        <f>IFERROR(__xludf.DUMMYFUNCTION("""COMPUTED_VALUE"""),"1+450")</f>
        <v>1+450</v>
      </c>
      <c r="AL82" s="28" t="str">
        <f>IFERROR(__xludf.DUMMYFUNCTION("""COMPUTED_VALUE"""),"LT")</f>
        <v>LT</v>
      </c>
      <c r="AM82" s="28"/>
      <c r="AN82" s="28">
        <f>IFERROR(__xludf.DUMMYFUNCTION("""COMPUTED_VALUE"""),1.0)</f>
        <v>1</v>
      </c>
      <c r="AO82" s="28" t="str">
        <f>IFERROR(__xludf.DUMMYFUNCTION("""COMPUTED_VALUE"""),"แห่ง")</f>
        <v>แห่ง</v>
      </c>
      <c r="AP82" s="28" t="str">
        <f>IFERROR(__xludf.DUMMYFUNCTION("""COMPUTED_VALUE"""),"1+400 - 1+500")</f>
        <v>1+400 - 1+500</v>
      </c>
      <c r="AQ82" s="28" t="str">
        <f>IFERROR(__xludf.DUMMYFUNCTION("""COMPUTED_VALUE"""),"point")</f>
        <v>point</v>
      </c>
      <c r="AR82" s="28">
        <v>-20.0</v>
      </c>
      <c r="AS82" s="28" t="s">
        <v>227</v>
      </c>
      <c r="AT82" s="28">
        <f>IFERROR(__xludf.DUMMYFUNCTION("(AVERAGE(VALUE(REGEXEXTRACT(AS82, ""\d+"")), VALUE(REGEXEXTRACT(AS82, ""-\s*(\d+)\+""))))"),1.5)</f>
        <v>1.5</v>
      </c>
    </row>
    <row r="83">
      <c r="A83" s="28" t="str">
        <f>IFERROR(__xludf.DUMMYFUNCTION("""COMPUTED_VALUE"""),"15.2")</f>
        <v>15.2</v>
      </c>
      <c r="B83" s="116">
        <f>IFERROR(__xludf.DUMMYFUNCTION("""COMPUTED_VALUE"""),243753.0)</f>
        <v>243753</v>
      </c>
      <c r="C83" s="28" t="str">
        <f>IFERROR(__xludf.DUMMYFUNCTION("""COMPUTED_VALUE"""),"2+600")</f>
        <v>2+600</v>
      </c>
      <c r="D83" s="28" t="str">
        <f>IFERROR(__xludf.DUMMYFUNCTION("""COMPUTED_VALUE"""),"RT")</f>
        <v>RT</v>
      </c>
      <c r="E83" s="28"/>
      <c r="F83" s="28">
        <f>IFERROR(__xludf.DUMMYFUNCTION("""COMPUTED_VALUE"""),1.0)</f>
        <v>1</v>
      </c>
      <c r="G83" s="28" t="str">
        <f>IFERROR(__xludf.DUMMYFUNCTION("""COMPUTED_VALUE"""),"เสา")</f>
        <v>เสา</v>
      </c>
      <c r="H83" s="28" t="str">
        <f>IFERROR(__xludf.DUMMYFUNCTION("""COMPUTED_VALUE"""),"2+600 - 2+700")</f>
        <v>2+600 - 2+700</v>
      </c>
      <c r="I83" s="28" t="s">
        <v>203</v>
      </c>
      <c r="J83" s="28" t="s">
        <v>232</v>
      </c>
      <c r="L83" s="106"/>
      <c r="M83" s="106"/>
      <c r="N83" s="106"/>
      <c r="O83" s="106"/>
      <c r="P83" s="106"/>
      <c r="Q83" s="106"/>
      <c r="R83" s="106"/>
      <c r="S83" s="106"/>
      <c r="T83" s="106"/>
      <c r="U83" s="106"/>
      <c r="V83" s="106"/>
      <c r="AI83" s="28" t="str">
        <f>IFERROR(__xludf.DUMMYFUNCTION("""COMPUTED_VALUE"""),"18.1")</f>
        <v>18.1</v>
      </c>
      <c r="AJ83" s="116">
        <f>IFERROR(__xludf.DUMMYFUNCTION("""COMPUTED_VALUE"""),243753.0)</f>
        <v>243753</v>
      </c>
      <c r="AK83" s="28" t="str">
        <f>IFERROR(__xludf.DUMMYFUNCTION("""COMPUTED_VALUE"""),"10+400")</f>
        <v>10+400</v>
      </c>
      <c r="AL83" s="28" t="str">
        <f>IFERROR(__xludf.DUMMYFUNCTION("""COMPUTED_VALUE"""),"RT")</f>
        <v>RT</v>
      </c>
      <c r="AM83" s="28"/>
      <c r="AN83" s="28">
        <f>IFERROR(__xludf.DUMMYFUNCTION("""COMPUTED_VALUE"""),1.0)</f>
        <v>1</v>
      </c>
      <c r="AO83" s="28" t="str">
        <f>IFERROR(__xludf.DUMMYFUNCTION("""COMPUTED_VALUE"""),"แห่ง")</f>
        <v>แห่ง</v>
      </c>
      <c r="AP83" s="28" t="str">
        <f>IFERROR(__xludf.DUMMYFUNCTION("""COMPUTED_VALUE"""),"10+400 - 10+500")</f>
        <v>10+400 - 10+500</v>
      </c>
      <c r="AQ83" s="28" t="str">
        <f>IFERROR(__xludf.DUMMYFUNCTION("""COMPUTED_VALUE"""),"point")</f>
        <v>point</v>
      </c>
      <c r="AR83" s="28">
        <v>-20.0</v>
      </c>
      <c r="AS83" s="28" t="s">
        <v>237</v>
      </c>
      <c r="AT83" s="28">
        <f>IFERROR(__xludf.DUMMYFUNCTION("(AVERAGE(VALUE(REGEXEXTRACT(AS83, ""\d+"")), VALUE(REGEXEXTRACT(AS83, ""-\s*(\d+)\+""))))"),10.5)</f>
        <v>10.5</v>
      </c>
    </row>
    <row r="84">
      <c r="A84" s="28" t="str">
        <f>IFERROR(__xludf.DUMMYFUNCTION("""COMPUTED_VALUE"""),"15.3")</f>
        <v>15.3</v>
      </c>
      <c r="B84" s="116">
        <f>IFERROR(__xludf.DUMMYFUNCTION("""COMPUTED_VALUE"""),243753.0)</f>
        <v>243753</v>
      </c>
      <c r="C84" s="28" t="str">
        <f>IFERROR(__xludf.DUMMYFUNCTION("""COMPUTED_VALUE"""),"2+300")</f>
        <v>2+300</v>
      </c>
      <c r="D84" s="28" t="str">
        <f>IFERROR(__xludf.DUMMYFUNCTION("""COMPUTED_VALUE"""),"RT")</f>
        <v>RT</v>
      </c>
      <c r="E84" s="28"/>
      <c r="F84" s="28">
        <f>IFERROR(__xludf.DUMMYFUNCTION("""COMPUTED_VALUE"""),1.0)</f>
        <v>1</v>
      </c>
      <c r="G84" s="28" t="str">
        <f>IFERROR(__xludf.DUMMYFUNCTION("""COMPUTED_VALUE"""),"จุด")</f>
        <v>จุด</v>
      </c>
      <c r="H84" s="28" t="str">
        <f>IFERROR(__xludf.DUMMYFUNCTION("""COMPUTED_VALUE"""),"2+300 - 2+400")</f>
        <v>2+300 - 2+400</v>
      </c>
      <c r="I84" s="28" t="s">
        <v>203</v>
      </c>
      <c r="J84" s="28" t="s">
        <v>232</v>
      </c>
      <c r="L84" s="106"/>
      <c r="M84" s="106"/>
      <c r="N84" s="106"/>
      <c r="O84" s="106"/>
      <c r="P84" s="106"/>
      <c r="Q84" s="106"/>
      <c r="R84" s="106"/>
      <c r="S84" s="106"/>
      <c r="T84" s="106"/>
      <c r="U84" s="106"/>
      <c r="V84" s="106"/>
      <c r="AI84" s="28" t="str">
        <f>IFERROR(__xludf.DUMMYFUNCTION("""COMPUTED_VALUE"""),"18.1")</f>
        <v>18.1</v>
      </c>
      <c r="AJ84" s="116">
        <f>IFERROR(__xludf.DUMMYFUNCTION("""COMPUTED_VALUE"""),243753.0)</f>
        <v>243753</v>
      </c>
      <c r="AK84" s="28" t="str">
        <f>IFERROR(__xludf.DUMMYFUNCTION("""COMPUTED_VALUE"""),"12+000")</f>
        <v>12+000</v>
      </c>
      <c r="AL84" s="28" t="str">
        <f>IFERROR(__xludf.DUMMYFUNCTION("""COMPUTED_VALUE"""),"RT")</f>
        <v>RT</v>
      </c>
      <c r="AM84" s="28"/>
      <c r="AN84" s="28">
        <f>IFERROR(__xludf.DUMMYFUNCTION("""COMPUTED_VALUE"""),1.0)</f>
        <v>1</v>
      </c>
      <c r="AO84" s="28" t="str">
        <f>IFERROR(__xludf.DUMMYFUNCTION("""COMPUTED_VALUE"""),"แห่ง")</f>
        <v>แห่ง</v>
      </c>
      <c r="AP84" s="28" t="str">
        <f>IFERROR(__xludf.DUMMYFUNCTION("""COMPUTED_VALUE"""),"12+000 - 12+100")</f>
        <v>12+000 - 12+100</v>
      </c>
      <c r="AQ84" s="28" t="str">
        <f>IFERROR(__xludf.DUMMYFUNCTION("""COMPUTED_VALUE"""),"point")</f>
        <v>point</v>
      </c>
      <c r="AR84" s="28">
        <v>-20.0</v>
      </c>
      <c r="AS84" s="28" t="s">
        <v>244</v>
      </c>
      <c r="AT84" s="28">
        <f>IFERROR(__xludf.DUMMYFUNCTION("(AVERAGE(VALUE(REGEXEXTRACT(AS84, ""\d+"")), VALUE(REGEXEXTRACT(AS84, ""-\s*(\d+)\+""))))"),12.5)</f>
        <v>12.5</v>
      </c>
    </row>
    <row r="85">
      <c r="A85" s="28" t="str">
        <f>IFERROR(__xludf.DUMMYFUNCTION("""COMPUTED_VALUE"""),"15.3")</f>
        <v>15.3</v>
      </c>
      <c r="B85" s="116">
        <f>IFERROR(__xludf.DUMMYFUNCTION("""COMPUTED_VALUE"""),243753.0)</f>
        <v>243753</v>
      </c>
      <c r="C85" s="28" t="str">
        <f>IFERROR(__xludf.DUMMYFUNCTION("""COMPUTED_VALUE"""),"2+350")</f>
        <v>2+350</v>
      </c>
      <c r="D85" s="28" t="str">
        <f>IFERROR(__xludf.DUMMYFUNCTION("""COMPUTED_VALUE"""),"RT")</f>
        <v>RT</v>
      </c>
      <c r="E85" s="28"/>
      <c r="F85" s="28">
        <f>IFERROR(__xludf.DUMMYFUNCTION("""COMPUTED_VALUE"""),1.0)</f>
        <v>1</v>
      </c>
      <c r="G85" s="28" t="str">
        <f>IFERROR(__xludf.DUMMYFUNCTION("""COMPUTED_VALUE"""),"จุด")</f>
        <v>จุด</v>
      </c>
      <c r="H85" s="28" t="str">
        <f>IFERROR(__xludf.DUMMYFUNCTION("""COMPUTED_VALUE"""),"2+300 - 2+400")</f>
        <v>2+300 - 2+400</v>
      </c>
      <c r="I85" s="28" t="s">
        <v>203</v>
      </c>
      <c r="J85" s="28" t="s">
        <v>232</v>
      </c>
      <c r="L85" s="106"/>
      <c r="M85" s="106"/>
      <c r="N85" s="106"/>
      <c r="O85" s="106"/>
      <c r="P85" s="106"/>
      <c r="Q85" s="106"/>
      <c r="R85" s="106"/>
      <c r="S85" s="106"/>
      <c r="T85" s="106"/>
      <c r="U85" s="106"/>
      <c r="V85" s="106"/>
      <c r="AI85" s="28" t="str">
        <f>IFERROR(__xludf.DUMMYFUNCTION("""COMPUTED_VALUE"""),"18.1")</f>
        <v>18.1</v>
      </c>
      <c r="AJ85" s="116">
        <f>IFERROR(__xludf.DUMMYFUNCTION("""COMPUTED_VALUE"""),243753.0)</f>
        <v>243753</v>
      </c>
      <c r="AK85" s="28" t="str">
        <f>IFERROR(__xludf.DUMMYFUNCTION("""COMPUTED_VALUE"""),"18+200")</f>
        <v>18+200</v>
      </c>
      <c r="AL85" s="28" t="str">
        <f>IFERROR(__xludf.DUMMYFUNCTION("""COMPUTED_VALUE"""),"LT")</f>
        <v>LT</v>
      </c>
      <c r="AM85" s="28"/>
      <c r="AN85" s="28">
        <f>IFERROR(__xludf.DUMMYFUNCTION("""COMPUTED_VALUE"""),1.0)</f>
        <v>1</v>
      </c>
      <c r="AO85" s="28" t="str">
        <f>IFERROR(__xludf.DUMMYFUNCTION("""COMPUTED_VALUE"""),"แห่ง")</f>
        <v>แห่ง</v>
      </c>
      <c r="AP85" s="28" t="str">
        <f>IFERROR(__xludf.DUMMYFUNCTION("""COMPUTED_VALUE"""),"18+200 - 18+300")</f>
        <v>18+200 - 18+300</v>
      </c>
      <c r="AQ85" s="28" t="str">
        <f>IFERROR(__xludf.DUMMYFUNCTION("""COMPUTED_VALUE"""),"point")</f>
        <v>point</v>
      </c>
      <c r="AR85" s="28">
        <v>-20.0</v>
      </c>
      <c r="AS85" s="28" t="s">
        <v>245</v>
      </c>
      <c r="AT85" s="28">
        <f>IFERROR(__xludf.DUMMYFUNCTION("(AVERAGE(VALUE(REGEXEXTRACT(AS85, ""\d+"")), VALUE(REGEXEXTRACT(AS85, ""-\s*(\d+)\+""))))"),18.5)</f>
        <v>18.5</v>
      </c>
    </row>
    <row r="86">
      <c r="A86" s="28" t="str">
        <f>IFERROR(__xludf.DUMMYFUNCTION("""COMPUTED_VALUE"""),"15.3")</f>
        <v>15.3</v>
      </c>
      <c r="B86" s="116">
        <f>IFERROR(__xludf.DUMMYFUNCTION("""COMPUTED_VALUE"""),243753.0)</f>
        <v>243753</v>
      </c>
      <c r="C86" s="28" t="str">
        <f>IFERROR(__xludf.DUMMYFUNCTION("""COMPUTED_VALUE"""),"2+400")</f>
        <v>2+400</v>
      </c>
      <c r="D86" s="28" t="str">
        <f>IFERROR(__xludf.DUMMYFUNCTION("""COMPUTED_VALUE"""),"LT")</f>
        <v>LT</v>
      </c>
      <c r="E86" s="28"/>
      <c r="F86" s="28">
        <f>IFERROR(__xludf.DUMMYFUNCTION("""COMPUTED_VALUE"""),1.0)</f>
        <v>1</v>
      </c>
      <c r="G86" s="28" t="str">
        <f>IFERROR(__xludf.DUMMYFUNCTION("""COMPUTED_VALUE"""),"จุด")</f>
        <v>จุด</v>
      </c>
      <c r="H86" s="28" t="str">
        <f>IFERROR(__xludf.DUMMYFUNCTION("""COMPUTED_VALUE"""),"2+400 - 2+500")</f>
        <v>2+400 - 2+500</v>
      </c>
      <c r="I86" s="28" t="s">
        <v>203</v>
      </c>
      <c r="J86" s="28" t="s">
        <v>232</v>
      </c>
      <c r="L86" s="106"/>
      <c r="M86" s="106"/>
      <c r="N86" s="106"/>
      <c r="O86" s="106"/>
      <c r="P86" s="106"/>
      <c r="Q86" s="106"/>
      <c r="R86" s="106"/>
      <c r="S86" s="106"/>
      <c r="T86" s="106"/>
      <c r="U86" s="106"/>
      <c r="V86" s="106"/>
      <c r="AI86" s="28" t="str">
        <f>IFERROR(__xludf.DUMMYFUNCTION("""COMPUTED_VALUE"""),"18.1")</f>
        <v>18.1</v>
      </c>
      <c r="AJ86" s="116">
        <f>IFERROR(__xludf.DUMMYFUNCTION("""COMPUTED_VALUE"""),243753.0)</f>
        <v>243753</v>
      </c>
      <c r="AK86" s="28" t="str">
        <f>IFERROR(__xludf.DUMMYFUNCTION("""COMPUTED_VALUE"""),"20+550")</f>
        <v>20+550</v>
      </c>
      <c r="AL86" s="28" t="str">
        <f>IFERROR(__xludf.DUMMYFUNCTION("""COMPUTED_VALUE"""),"RT")</f>
        <v>RT</v>
      </c>
      <c r="AM86" s="28"/>
      <c r="AN86" s="28">
        <f>IFERROR(__xludf.DUMMYFUNCTION("""COMPUTED_VALUE"""),1.0)</f>
        <v>1</v>
      </c>
      <c r="AO86" s="28" t="str">
        <f>IFERROR(__xludf.DUMMYFUNCTION("""COMPUTED_VALUE"""),"แห่ง")</f>
        <v>แห่ง</v>
      </c>
      <c r="AP86" s="28" t="str">
        <f>IFERROR(__xludf.DUMMYFUNCTION("""COMPUTED_VALUE"""),"20+500 - 20+600")</f>
        <v>20+500 - 20+600</v>
      </c>
      <c r="AQ86" s="28" t="str">
        <f>IFERROR(__xludf.DUMMYFUNCTION("""COMPUTED_VALUE"""),"point")</f>
        <v>point</v>
      </c>
      <c r="AR86" s="28">
        <v>-20.0</v>
      </c>
      <c r="AS86" s="28" t="s">
        <v>233</v>
      </c>
      <c r="AT86" s="28">
        <f>IFERROR(__xludf.DUMMYFUNCTION("(AVERAGE(VALUE(REGEXEXTRACT(AS86, ""\d+"")), VALUE(REGEXEXTRACT(AS86, ""-\s*(\d+)\+""))))"),20.5)</f>
        <v>20.5</v>
      </c>
    </row>
    <row r="87">
      <c r="A87" s="28" t="str">
        <f>IFERROR(__xludf.DUMMYFUNCTION("""COMPUTED_VALUE"""),"15.3")</f>
        <v>15.3</v>
      </c>
      <c r="B87" s="116">
        <f>IFERROR(__xludf.DUMMYFUNCTION("""COMPUTED_VALUE"""),243753.0)</f>
        <v>243753</v>
      </c>
      <c r="C87" s="28" t="str">
        <f>IFERROR(__xludf.DUMMYFUNCTION("""COMPUTED_VALUE"""),"4+450")</f>
        <v>4+450</v>
      </c>
      <c r="D87" s="28" t="str">
        <f>IFERROR(__xludf.DUMMYFUNCTION("""COMPUTED_VALUE"""),"LT")</f>
        <v>LT</v>
      </c>
      <c r="E87" s="28"/>
      <c r="F87" s="28">
        <f>IFERROR(__xludf.DUMMYFUNCTION("""COMPUTED_VALUE"""),1.0)</f>
        <v>1</v>
      </c>
      <c r="G87" s="28" t="str">
        <f>IFERROR(__xludf.DUMMYFUNCTION("""COMPUTED_VALUE"""),"จุด")</f>
        <v>จุด</v>
      </c>
      <c r="H87" s="28" t="str">
        <f>IFERROR(__xludf.DUMMYFUNCTION("""COMPUTED_VALUE"""),"4+400 - 4+500")</f>
        <v>4+400 - 4+500</v>
      </c>
      <c r="I87" s="28" t="s">
        <v>203</v>
      </c>
      <c r="J87" s="28" t="s">
        <v>238</v>
      </c>
      <c r="L87" s="106"/>
      <c r="M87" s="106"/>
      <c r="N87" s="106"/>
      <c r="O87" s="106"/>
      <c r="P87" s="106"/>
      <c r="Q87" s="106"/>
      <c r="R87" s="106"/>
      <c r="S87" s="106"/>
      <c r="T87" s="106"/>
      <c r="U87" s="106"/>
      <c r="V87" s="106"/>
      <c r="AI87" s="28" t="str">
        <f>IFERROR(__xludf.DUMMYFUNCTION("""COMPUTED_VALUE"""),"18.1")</f>
        <v>18.1</v>
      </c>
      <c r="AJ87" s="116">
        <f>IFERROR(__xludf.DUMMYFUNCTION("""COMPUTED_VALUE"""),243753.0)</f>
        <v>243753</v>
      </c>
      <c r="AK87" s="28" t="str">
        <f>IFERROR(__xludf.DUMMYFUNCTION("""COMPUTED_VALUE"""),"27+800")</f>
        <v>27+800</v>
      </c>
      <c r="AL87" s="28" t="str">
        <f>IFERROR(__xludf.DUMMYFUNCTION("""COMPUTED_VALUE"""),"RT")</f>
        <v>RT</v>
      </c>
      <c r="AM87" s="28"/>
      <c r="AN87" s="28">
        <f>IFERROR(__xludf.DUMMYFUNCTION("""COMPUTED_VALUE"""),1.0)</f>
        <v>1</v>
      </c>
      <c r="AO87" s="28" t="str">
        <f>IFERROR(__xludf.DUMMYFUNCTION("""COMPUTED_VALUE"""),"แห่ง")</f>
        <v>แห่ง</v>
      </c>
      <c r="AP87" s="28" t="str">
        <f>IFERROR(__xludf.DUMMYFUNCTION("""COMPUTED_VALUE"""),"27+800 - 27+900")</f>
        <v>27+800 - 27+900</v>
      </c>
      <c r="AQ87" s="28" t="str">
        <f>IFERROR(__xludf.DUMMYFUNCTION("""COMPUTED_VALUE"""),"point")</f>
        <v>point</v>
      </c>
      <c r="AR87" s="28">
        <v>-20.0</v>
      </c>
      <c r="AS87" s="28" t="s">
        <v>246</v>
      </c>
      <c r="AT87" s="28">
        <f>IFERROR(__xludf.DUMMYFUNCTION("(AVERAGE(VALUE(REGEXEXTRACT(AS87, ""\d+"")), VALUE(REGEXEXTRACT(AS87, ""-\s*(\d+)\+""))))"),27.5)</f>
        <v>27.5</v>
      </c>
    </row>
    <row r="88">
      <c r="A88" s="28" t="str">
        <f>IFERROR(__xludf.DUMMYFUNCTION("""COMPUTED_VALUE"""),"15.3")</f>
        <v>15.3</v>
      </c>
      <c r="B88" s="116">
        <f>IFERROR(__xludf.DUMMYFUNCTION("""COMPUTED_VALUE"""),243753.0)</f>
        <v>243753</v>
      </c>
      <c r="C88" s="28" t="str">
        <f>IFERROR(__xludf.DUMMYFUNCTION("""COMPUTED_VALUE"""),"3+350")</f>
        <v>3+350</v>
      </c>
      <c r="D88" s="28" t="str">
        <f>IFERROR(__xludf.DUMMYFUNCTION("""COMPUTED_VALUE"""),"RT")</f>
        <v>RT</v>
      </c>
      <c r="E88" s="28"/>
      <c r="F88" s="28">
        <f>IFERROR(__xludf.DUMMYFUNCTION("""COMPUTED_VALUE"""),1.0)</f>
        <v>1</v>
      </c>
      <c r="G88" s="28" t="str">
        <f>IFERROR(__xludf.DUMMYFUNCTION("""COMPUTED_VALUE"""),"จุด")</f>
        <v>จุด</v>
      </c>
      <c r="H88" s="28" t="str">
        <f>IFERROR(__xludf.DUMMYFUNCTION("""COMPUTED_VALUE"""),"3+300 - 3+400")</f>
        <v>3+300 - 3+400</v>
      </c>
      <c r="I88" s="28" t="s">
        <v>203</v>
      </c>
      <c r="J88" s="28" t="s">
        <v>228</v>
      </c>
      <c r="L88" s="121"/>
      <c r="M88" s="121"/>
      <c r="N88" s="121"/>
      <c r="O88" s="121"/>
      <c r="P88" s="121"/>
      <c r="Q88" s="121"/>
      <c r="R88" s="121"/>
      <c r="S88" s="121"/>
      <c r="T88" s="121"/>
      <c r="U88" s="108"/>
      <c r="V88" s="122"/>
      <c r="AI88" s="28" t="str">
        <f>IFERROR(__xludf.DUMMYFUNCTION("""COMPUTED_VALUE"""),"20.1")</f>
        <v>20.1</v>
      </c>
      <c r="AJ88" s="116">
        <f>IFERROR(__xludf.DUMMYFUNCTION("""COMPUTED_VALUE"""),243753.0)</f>
        <v>243753</v>
      </c>
      <c r="AK88" s="28" t="str">
        <f>IFERROR(__xludf.DUMMYFUNCTION("""COMPUTED_VALUE"""),"1+450")</f>
        <v>1+450</v>
      </c>
      <c r="AL88" s="28" t="str">
        <f>IFERROR(__xludf.DUMMYFUNCTION("""COMPUTED_VALUE"""),"LT")</f>
        <v>LT</v>
      </c>
      <c r="AM88" s="28" t="str">
        <f>IFERROR(__xludf.DUMMYFUNCTION("""COMPUTED_VALUE"""),"L2")</f>
        <v>L2</v>
      </c>
      <c r="AN88" s="28">
        <f>IFERROR(__xludf.DUMMYFUNCTION("""COMPUTED_VALUE"""),1.0)</f>
        <v>1</v>
      </c>
      <c r="AO88" s="28" t="str">
        <f>IFERROR(__xludf.DUMMYFUNCTION("""COMPUTED_VALUE"""),"จุด")</f>
        <v>จุด</v>
      </c>
      <c r="AP88" s="28" t="str">
        <f>IFERROR(__xludf.DUMMYFUNCTION("""COMPUTED_VALUE"""),"1+400 - 1+500")</f>
        <v>1+400 - 1+500</v>
      </c>
      <c r="AQ88" s="28" t="str">
        <f>IFERROR(__xludf.DUMMYFUNCTION("""COMPUTED_VALUE"""),"point")</f>
        <v>point</v>
      </c>
      <c r="AR88" s="28">
        <v>-10.0</v>
      </c>
      <c r="AS88" s="28" t="s">
        <v>227</v>
      </c>
      <c r="AT88" s="28">
        <f>IFERROR(__xludf.DUMMYFUNCTION("(AVERAGE(VALUE(REGEXEXTRACT(AS88, ""\d+"")), VALUE(REGEXEXTRACT(AS88, ""-\s*(\d+)\+""))))"),1.5)</f>
        <v>1.5</v>
      </c>
    </row>
    <row r="89">
      <c r="A89" s="28" t="str">
        <f>IFERROR(__xludf.DUMMYFUNCTION("""COMPUTED_VALUE"""),"15.3")</f>
        <v>15.3</v>
      </c>
      <c r="B89" s="116">
        <f>IFERROR(__xludf.DUMMYFUNCTION("""COMPUTED_VALUE"""),243753.0)</f>
        <v>243753</v>
      </c>
      <c r="C89" s="28" t="str">
        <f>IFERROR(__xludf.DUMMYFUNCTION("""COMPUTED_VALUE"""),"5+550")</f>
        <v>5+550</v>
      </c>
      <c r="D89" s="28" t="str">
        <f>IFERROR(__xludf.DUMMYFUNCTION("""COMPUTED_VALUE"""),"RT")</f>
        <v>RT</v>
      </c>
      <c r="E89" s="28"/>
      <c r="F89" s="28">
        <f>IFERROR(__xludf.DUMMYFUNCTION("""COMPUTED_VALUE"""),1.0)</f>
        <v>1</v>
      </c>
      <c r="G89" s="28" t="str">
        <f>IFERROR(__xludf.DUMMYFUNCTION("""COMPUTED_VALUE"""),"จุด")</f>
        <v>จุด</v>
      </c>
      <c r="H89" s="28" t="str">
        <f>IFERROR(__xludf.DUMMYFUNCTION("""COMPUTED_VALUE"""),"5+500 - 5+600")</f>
        <v>5+500 - 5+600</v>
      </c>
      <c r="I89" s="28" t="s">
        <v>203</v>
      </c>
      <c r="J89" s="28" t="s">
        <v>231</v>
      </c>
      <c r="L89" s="106"/>
      <c r="M89" s="106"/>
      <c r="N89" s="106"/>
      <c r="O89" s="106"/>
      <c r="P89" s="106"/>
      <c r="Q89" s="106"/>
      <c r="R89" s="106"/>
      <c r="S89" s="106"/>
      <c r="T89" s="106"/>
      <c r="U89" s="123"/>
      <c r="V89" s="106"/>
      <c r="AI89" s="28" t="str">
        <f>IFERROR(__xludf.DUMMYFUNCTION("""COMPUTED_VALUE"""),"20.1")</f>
        <v>20.1</v>
      </c>
      <c r="AJ89" s="116">
        <f>IFERROR(__xludf.DUMMYFUNCTION("""COMPUTED_VALUE"""),243753.0)</f>
        <v>243753</v>
      </c>
      <c r="AK89" s="28" t="str">
        <f>IFERROR(__xludf.DUMMYFUNCTION("""COMPUTED_VALUE"""),"2+400")</f>
        <v>2+400</v>
      </c>
      <c r="AL89" s="28" t="str">
        <f>IFERROR(__xludf.DUMMYFUNCTION("""COMPUTED_VALUE"""),"RT")</f>
        <v>RT</v>
      </c>
      <c r="AM89" s="28" t="str">
        <f>IFERROR(__xludf.DUMMYFUNCTION("""COMPUTED_VALUE"""),"L1")</f>
        <v>L1</v>
      </c>
      <c r="AN89" s="28">
        <f>IFERROR(__xludf.DUMMYFUNCTION("""COMPUTED_VALUE"""),1.0)</f>
        <v>1</v>
      </c>
      <c r="AO89" s="28" t="str">
        <f>IFERROR(__xludf.DUMMYFUNCTION("""COMPUTED_VALUE"""),"จุด")</f>
        <v>จุด</v>
      </c>
      <c r="AP89" s="28" t="str">
        <f>IFERROR(__xludf.DUMMYFUNCTION("""COMPUTED_VALUE"""),"2+400 - 2+500")</f>
        <v>2+400 - 2+500</v>
      </c>
      <c r="AQ89" s="28" t="str">
        <f>IFERROR(__xludf.DUMMYFUNCTION("""COMPUTED_VALUE"""),"point")</f>
        <v>point</v>
      </c>
      <c r="AR89" s="28">
        <v>-10.0</v>
      </c>
      <c r="AS89" s="28" t="s">
        <v>232</v>
      </c>
      <c r="AT89" s="28">
        <f>IFERROR(__xludf.DUMMYFUNCTION("(AVERAGE(VALUE(REGEXEXTRACT(AS89, ""\d+"")), VALUE(REGEXEXTRACT(AS89, ""-\s*(\d+)\+""))))"),2.5)</f>
        <v>2.5</v>
      </c>
    </row>
    <row r="90">
      <c r="A90" s="28" t="str">
        <f>IFERROR(__xludf.DUMMYFUNCTION("""COMPUTED_VALUE"""),"15.5")</f>
        <v>15.5</v>
      </c>
      <c r="B90" s="116">
        <f>IFERROR(__xludf.DUMMYFUNCTION("""COMPUTED_VALUE"""),243753.0)</f>
        <v>243753</v>
      </c>
      <c r="C90" s="28" t="str">
        <f>IFERROR(__xludf.DUMMYFUNCTION("""COMPUTED_VALUE"""),"2+300")</f>
        <v>2+300</v>
      </c>
      <c r="D90" s="28" t="str">
        <f>IFERROR(__xludf.DUMMYFUNCTION("""COMPUTED_VALUE"""),"RT")</f>
        <v>RT</v>
      </c>
      <c r="E90" s="28"/>
      <c r="F90" s="28">
        <f>IFERROR(__xludf.DUMMYFUNCTION("""COMPUTED_VALUE"""),1.0)</f>
        <v>1</v>
      </c>
      <c r="G90" s="28" t="str">
        <f>IFERROR(__xludf.DUMMYFUNCTION("""COMPUTED_VALUE"""),"เสา")</f>
        <v>เสา</v>
      </c>
      <c r="H90" s="28" t="str">
        <f>IFERROR(__xludf.DUMMYFUNCTION("""COMPUTED_VALUE"""),"2+300 - 2+400")</f>
        <v>2+300 - 2+400</v>
      </c>
      <c r="I90" s="28" t="s">
        <v>203</v>
      </c>
      <c r="J90" s="28" t="s">
        <v>232</v>
      </c>
      <c r="L90" s="106"/>
      <c r="M90" s="106"/>
      <c r="N90" s="106"/>
      <c r="O90" s="106"/>
      <c r="P90" s="106"/>
      <c r="Q90" s="106"/>
      <c r="R90" s="106"/>
      <c r="S90" s="106"/>
      <c r="T90" s="106"/>
      <c r="U90" s="123"/>
      <c r="V90" s="106"/>
      <c r="AI90" s="28" t="str">
        <f>IFERROR(__xludf.DUMMYFUNCTION("""COMPUTED_VALUE"""),"20.1")</f>
        <v>20.1</v>
      </c>
      <c r="AJ90" s="116">
        <f>IFERROR(__xludf.DUMMYFUNCTION("""COMPUTED_VALUE"""),243753.0)</f>
        <v>243753</v>
      </c>
      <c r="AK90" s="28" t="str">
        <f>IFERROR(__xludf.DUMMYFUNCTION("""COMPUTED_VALUE"""),"3+000")</f>
        <v>3+000</v>
      </c>
      <c r="AL90" s="28" t="str">
        <f>IFERROR(__xludf.DUMMYFUNCTION("""COMPUTED_VALUE"""),"RT")</f>
        <v>RT</v>
      </c>
      <c r="AM90" s="28" t="str">
        <f>IFERROR(__xludf.DUMMYFUNCTION("""COMPUTED_VALUE"""),"L3")</f>
        <v>L3</v>
      </c>
      <c r="AN90" s="28">
        <f>IFERROR(__xludf.DUMMYFUNCTION("""COMPUTED_VALUE"""),1.0)</f>
        <v>1</v>
      </c>
      <c r="AO90" s="28" t="str">
        <f>IFERROR(__xludf.DUMMYFUNCTION("""COMPUTED_VALUE"""),"จุด")</f>
        <v>จุด</v>
      </c>
      <c r="AP90" s="28" t="str">
        <f>IFERROR(__xludf.DUMMYFUNCTION("""COMPUTED_VALUE"""),"3+000 - 3+100")</f>
        <v>3+000 - 3+100</v>
      </c>
      <c r="AQ90" s="28" t="str">
        <f>IFERROR(__xludf.DUMMYFUNCTION("""COMPUTED_VALUE"""),"point")</f>
        <v>point</v>
      </c>
      <c r="AR90" s="28">
        <v>-10.0</v>
      </c>
      <c r="AS90" s="28" t="s">
        <v>228</v>
      </c>
      <c r="AT90" s="28">
        <f>IFERROR(__xludf.DUMMYFUNCTION("(AVERAGE(VALUE(REGEXEXTRACT(AS90, ""\d+"")), VALUE(REGEXEXTRACT(AS90, ""-\s*(\d+)\+""))))"),3.5)</f>
        <v>3.5</v>
      </c>
    </row>
    <row r="91">
      <c r="A91" s="28" t="str">
        <f>IFERROR(__xludf.DUMMYFUNCTION("""COMPUTED_VALUE"""),"15.5")</f>
        <v>15.5</v>
      </c>
      <c r="B91" s="116">
        <f>IFERROR(__xludf.DUMMYFUNCTION("""COMPUTED_VALUE"""),243753.0)</f>
        <v>243753</v>
      </c>
      <c r="C91" s="28" t="str">
        <f>IFERROR(__xludf.DUMMYFUNCTION("""COMPUTED_VALUE"""),"2+350")</f>
        <v>2+350</v>
      </c>
      <c r="D91" s="28" t="str">
        <f>IFERROR(__xludf.DUMMYFUNCTION("""COMPUTED_VALUE"""),"RT")</f>
        <v>RT</v>
      </c>
      <c r="E91" s="28"/>
      <c r="F91" s="28">
        <f>IFERROR(__xludf.DUMMYFUNCTION("""COMPUTED_VALUE"""),1.0)</f>
        <v>1</v>
      </c>
      <c r="G91" s="28" t="str">
        <f>IFERROR(__xludf.DUMMYFUNCTION("""COMPUTED_VALUE"""),"เสา")</f>
        <v>เสา</v>
      </c>
      <c r="H91" s="28" t="str">
        <f>IFERROR(__xludf.DUMMYFUNCTION("""COMPUTED_VALUE"""),"2+300 - 2+400")</f>
        <v>2+300 - 2+400</v>
      </c>
      <c r="I91" s="28" t="s">
        <v>203</v>
      </c>
      <c r="J91" s="28" t="s">
        <v>232</v>
      </c>
      <c r="L91" s="106"/>
      <c r="M91" s="106"/>
      <c r="N91" s="106"/>
      <c r="O91" s="106"/>
      <c r="P91" s="106"/>
      <c r="Q91" s="106"/>
      <c r="R91" s="106"/>
      <c r="S91" s="106"/>
      <c r="T91" s="106"/>
      <c r="U91" s="123"/>
      <c r="V91" s="106"/>
      <c r="AI91" s="28" t="str">
        <f>IFERROR(__xludf.DUMMYFUNCTION("""COMPUTED_VALUE"""),"20.1")</f>
        <v>20.1</v>
      </c>
      <c r="AJ91" s="116">
        <f>IFERROR(__xludf.DUMMYFUNCTION("""COMPUTED_VALUE"""),243753.0)</f>
        <v>243753</v>
      </c>
      <c r="AK91" s="28" t="str">
        <f>IFERROR(__xludf.DUMMYFUNCTION("""COMPUTED_VALUE"""),"3+200")</f>
        <v>3+200</v>
      </c>
      <c r="AL91" s="28" t="str">
        <f>IFERROR(__xludf.DUMMYFUNCTION("""COMPUTED_VALUE"""),"LT")</f>
        <v>LT</v>
      </c>
      <c r="AM91" s="28" t="str">
        <f>IFERROR(__xludf.DUMMYFUNCTION("""COMPUTED_VALUE"""),"L2")</f>
        <v>L2</v>
      </c>
      <c r="AN91" s="28">
        <f>IFERROR(__xludf.DUMMYFUNCTION("""COMPUTED_VALUE"""),1.0)</f>
        <v>1</v>
      </c>
      <c r="AO91" s="28" t="str">
        <f>IFERROR(__xludf.DUMMYFUNCTION("""COMPUTED_VALUE"""),"จุด")</f>
        <v>จุด</v>
      </c>
      <c r="AP91" s="28" t="str">
        <f>IFERROR(__xludf.DUMMYFUNCTION("""COMPUTED_VALUE"""),"3+200 - 3+300")</f>
        <v>3+200 - 3+300</v>
      </c>
      <c r="AQ91" s="28" t="str">
        <f>IFERROR(__xludf.DUMMYFUNCTION("""COMPUTED_VALUE"""),"point")</f>
        <v>point</v>
      </c>
      <c r="AR91" s="28">
        <v>-10.0</v>
      </c>
      <c r="AS91" s="28" t="s">
        <v>228</v>
      </c>
      <c r="AT91" s="28">
        <f>IFERROR(__xludf.DUMMYFUNCTION("(AVERAGE(VALUE(REGEXEXTRACT(AS91, ""\d+"")), VALUE(REGEXEXTRACT(AS91, ""-\s*(\d+)\+""))))"),3.5)</f>
        <v>3.5</v>
      </c>
    </row>
    <row r="92">
      <c r="A92" s="28" t="str">
        <f>IFERROR(__xludf.DUMMYFUNCTION("""COMPUTED_VALUE"""),"15.5")</f>
        <v>15.5</v>
      </c>
      <c r="B92" s="116">
        <f>IFERROR(__xludf.DUMMYFUNCTION("""COMPUTED_VALUE"""),243753.0)</f>
        <v>243753</v>
      </c>
      <c r="C92" s="28" t="str">
        <f>IFERROR(__xludf.DUMMYFUNCTION("""COMPUTED_VALUE"""),"2+400")</f>
        <v>2+400</v>
      </c>
      <c r="D92" s="28" t="str">
        <f>IFERROR(__xludf.DUMMYFUNCTION("""COMPUTED_VALUE"""),"LT")</f>
        <v>LT</v>
      </c>
      <c r="E92" s="28"/>
      <c r="F92" s="28">
        <f>IFERROR(__xludf.DUMMYFUNCTION("""COMPUTED_VALUE"""),1.0)</f>
        <v>1</v>
      </c>
      <c r="G92" s="28" t="str">
        <f>IFERROR(__xludf.DUMMYFUNCTION("""COMPUTED_VALUE"""),"เสา")</f>
        <v>เสา</v>
      </c>
      <c r="H92" s="28" t="str">
        <f>IFERROR(__xludf.DUMMYFUNCTION("""COMPUTED_VALUE"""),"2+400 - 2+500")</f>
        <v>2+400 - 2+500</v>
      </c>
      <c r="I92" s="28" t="s">
        <v>203</v>
      </c>
      <c r="J92" s="28" t="s">
        <v>232</v>
      </c>
      <c r="L92" s="106"/>
      <c r="M92" s="106"/>
      <c r="N92" s="106"/>
      <c r="O92" s="106"/>
      <c r="P92" s="106"/>
      <c r="Q92" s="106"/>
      <c r="R92" s="106"/>
      <c r="S92" s="106"/>
      <c r="T92" s="106"/>
      <c r="U92" s="123"/>
      <c r="V92" s="106"/>
      <c r="AI92" s="28" t="str">
        <f>IFERROR(__xludf.DUMMYFUNCTION("""COMPUTED_VALUE"""),"20.1")</f>
        <v>20.1</v>
      </c>
      <c r="AJ92" s="116">
        <f>IFERROR(__xludf.DUMMYFUNCTION("""COMPUTED_VALUE"""),243753.0)</f>
        <v>243753</v>
      </c>
      <c r="AK92" s="28" t="str">
        <f>IFERROR(__xludf.DUMMYFUNCTION("""COMPUTED_VALUE"""),"5+550")</f>
        <v>5+550</v>
      </c>
      <c r="AL92" s="28" t="str">
        <f>IFERROR(__xludf.DUMMYFUNCTION("""COMPUTED_VALUE"""),"RT")</f>
        <v>RT</v>
      </c>
      <c r="AM92" s="28" t="str">
        <f>IFERROR(__xludf.DUMMYFUNCTION("""COMPUTED_VALUE"""),"L1")</f>
        <v>L1</v>
      </c>
      <c r="AN92" s="28">
        <f>IFERROR(__xludf.DUMMYFUNCTION("""COMPUTED_VALUE"""),1.0)</f>
        <v>1</v>
      </c>
      <c r="AO92" s="28" t="str">
        <f>IFERROR(__xludf.DUMMYFUNCTION("""COMPUTED_VALUE"""),"จุด")</f>
        <v>จุด</v>
      </c>
      <c r="AP92" s="28" t="str">
        <f>IFERROR(__xludf.DUMMYFUNCTION("""COMPUTED_VALUE"""),"5+500 - 5+600")</f>
        <v>5+500 - 5+600</v>
      </c>
      <c r="AQ92" s="28" t="str">
        <f>IFERROR(__xludf.DUMMYFUNCTION("""COMPUTED_VALUE"""),"point")</f>
        <v>point</v>
      </c>
      <c r="AR92" s="28">
        <v>-10.0</v>
      </c>
      <c r="AS92" s="28" t="s">
        <v>231</v>
      </c>
      <c r="AT92" s="28">
        <f>IFERROR(__xludf.DUMMYFUNCTION("(AVERAGE(VALUE(REGEXEXTRACT(AS92, ""\d+"")), VALUE(REGEXEXTRACT(AS92, ""-\s*(\d+)\+""))))"),5.5)</f>
        <v>5.5</v>
      </c>
    </row>
    <row r="93">
      <c r="A93" s="28" t="str">
        <f>IFERROR(__xludf.DUMMYFUNCTION("""COMPUTED_VALUE"""),"15.5")</f>
        <v>15.5</v>
      </c>
      <c r="B93" s="116">
        <f>IFERROR(__xludf.DUMMYFUNCTION("""COMPUTED_VALUE"""),243753.0)</f>
        <v>243753</v>
      </c>
      <c r="C93" s="28" t="str">
        <f>IFERROR(__xludf.DUMMYFUNCTION("""COMPUTED_VALUE"""),"4+450")</f>
        <v>4+450</v>
      </c>
      <c r="D93" s="28" t="str">
        <f>IFERROR(__xludf.DUMMYFUNCTION("""COMPUTED_VALUE"""),"LT")</f>
        <v>LT</v>
      </c>
      <c r="E93" s="28"/>
      <c r="F93" s="28">
        <f>IFERROR(__xludf.DUMMYFUNCTION("""COMPUTED_VALUE"""),1.0)</f>
        <v>1</v>
      </c>
      <c r="G93" s="28" t="str">
        <f>IFERROR(__xludf.DUMMYFUNCTION("""COMPUTED_VALUE"""),"เสา")</f>
        <v>เสา</v>
      </c>
      <c r="H93" s="28" t="str">
        <f>IFERROR(__xludf.DUMMYFUNCTION("""COMPUTED_VALUE"""),"4+400 - 4+500")</f>
        <v>4+400 - 4+500</v>
      </c>
      <c r="I93" s="28" t="s">
        <v>203</v>
      </c>
      <c r="J93" s="28" t="s">
        <v>238</v>
      </c>
      <c r="L93" s="106"/>
      <c r="M93" s="106"/>
      <c r="N93" s="106"/>
      <c r="O93" s="106"/>
      <c r="P93" s="106"/>
      <c r="Q93" s="106"/>
      <c r="R93" s="106"/>
      <c r="S93" s="106"/>
      <c r="T93" s="106"/>
      <c r="U93" s="123"/>
      <c r="V93" s="106"/>
      <c r="AI93" s="28" t="str">
        <f>IFERROR(__xludf.DUMMYFUNCTION("""COMPUTED_VALUE"""),"20.1")</f>
        <v>20.1</v>
      </c>
      <c r="AJ93" s="116">
        <f>IFERROR(__xludf.DUMMYFUNCTION("""COMPUTED_VALUE"""),243753.0)</f>
        <v>243753</v>
      </c>
      <c r="AK93" s="28" t="str">
        <f>IFERROR(__xludf.DUMMYFUNCTION("""COMPUTED_VALUE"""),"5+800")</f>
        <v>5+800</v>
      </c>
      <c r="AL93" s="28" t="str">
        <f>IFERROR(__xludf.DUMMYFUNCTION("""COMPUTED_VALUE"""),"RT")</f>
        <v>RT</v>
      </c>
      <c r="AM93" s="28" t="str">
        <f>IFERROR(__xludf.DUMMYFUNCTION("""COMPUTED_VALUE"""),"L3")</f>
        <v>L3</v>
      </c>
      <c r="AN93" s="28">
        <f>IFERROR(__xludf.DUMMYFUNCTION("""COMPUTED_VALUE"""),1.0)</f>
        <v>1</v>
      </c>
      <c r="AO93" s="28" t="str">
        <f>IFERROR(__xludf.DUMMYFUNCTION("""COMPUTED_VALUE"""),"จุด")</f>
        <v>จุด</v>
      </c>
      <c r="AP93" s="28" t="str">
        <f>IFERROR(__xludf.DUMMYFUNCTION("""COMPUTED_VALUE"""),"5+800 - 5+900")</f>
        <v>5+800 - 5+900</v>
      </c>
      <c r="AQ93" s="28" t="str">
        <f>IFERROR(__xludf.DUMMYFUNCTION("""COMPUTED_VALUE"""),"point")</f>
        <v>point</v>
      </c>
      <c r="AR93" s="28">
        <v>-10.0</v>
      </c>
      <c r="AS93" s="28" t="s">
        <v>231</v>
      </c>
      <c r="AT93" s="28">
        <f>IFERROR(__xludf.DUMMYFUNCTION("(AVERAGE(VALUE(REGEXEXTRACT(AS93, ""\d+"")), VALUE(REGEXEXTRACT(AS93, ""-\s*(\d+)\+""))))"),5.5)</f>
        <v>5.5</v>
      </c>
    </row>
    <row r="94">
      <c r="A94" s="28" t="str">
        <f>IFERROR(__xludf.DUMMYFUNCTION("""COMPUTED_VALUE"""),"15.5")</f>
        <v>15.5</v>
      </c>
      <c r="B94" s="116">
        <f>IFERROR(__xludf.DUMMYFUNCTION("""COMPUTED_VALUE"""),243753.0)</f>
        <v>243753</v>
      </c>
      <c r="C94" s="28" t="str">
        <f>IFERROR(__xludf.DUMMYFUNCTION("""COMPUTED_VALUE"""),"3+350")</f>
        <v>3+350</v>
      </c>
      <c r="D94" s="28" t="str">
        <f>IFERROR(__xludf.DUMMYFUNCTION("""COMPUTED_VALUE"""),"RT")</f>
        <v>RT</v>
      </c>
      <c r="E94" s="28"/>
      <c r="F94" s="28">
        <f>IFERROR(__xludf.DUMMYFUNCTION("""COMPUTED_VALUE"""),1.0)</f>
        <v>1</v>
      </c>
      <c r="G94" s="28" t="str">
        <f>IFERROR(__xludf.DUMMYFUNCTION("""COMPUTED_VALUE"""),"เสา")</f>
        <v>เสา</v>
      </c>
      <c r="H94" s="28" t="str">
        <f>IFERROR(__xludf.DUMMYFUNCTION("""COMPUTED_VALUE"""),"3+300 - 3+400")</f>
        <v>3+300 - 3+400</v>
      </c>
      <c r="I94" s="28" t="s">
        <v>203</v>
      </c>
      <c r="J94" s="28" t="s">
        <v>228</v>
      </c>
      <c r="L94" s="106"/>
      <c r="M94" s="106"/>
      <c r="N94" s="106"/>
      <c r="O94" s="106"/>
      <c r="P94" s="106"/>
      <c r="Q94" s="106"/>
      <c r="R94" s="106"/>
      <c r="S94" s="106"/>
      <c r="T94" s="106"/>
      <c r="U94" s="123"/>
      <c r="V94" s="106"/>
      <c r="AI94" s="28" t="str">
        <f>IFERROR(__xludf.DUMMYFUNCTION("""COMPUTED_VALUE"""),"20.1")</f>
        <v>20.1</v>
      </c>
      <c r="AJ94" s="116">
        <f>IFERROR(__xludf.DUMMYFUNCTION("""COMPUTED_VALUE"""),243753.0)</f>
        <v>243753</v>
      </c>
      <c r="AK94" s="28" t="str">
        <f>IFERROR(__xludf.DUMMYFUNCTION("""COMPUTED_VALUE"""),"5+550")</f>
        <v>5+550</v>
      </c>
      <c r="AL94" s="28" t="str">
        <f>IFERROR(__xludf.DUMMYFUNCTION("""COMPUTED_VALUE"""),"LT")</f>
        <v>LT</v>
      </c>
      <c r="AM94" s="28" t="str">
        <f>IFERROR(__xludf.DUMMYFUNCTION("""COMPUTED_VALUE"""),"L2")</f>
        <v>L2</v>
      </c>
      <c r="AN94" s="28">
        <f>IFERROR(__xludf.DUMMYFUNCTION("""COMPUTED_VALUE"""),1.0)</f>
        <v>1</v>
      </c>
      <c r="AO94" s="28" t="str">
        <f>IFERROR(__xludf.DUMMYFUNCTION("""COMPUTED_VALUE"""),"จุด")</f>
        <v>จุด</v>
      </c>
      <c r="AP94" s="28" t="str">
        <f>IFERROR(__xludf.DUMMYFUNCTION("""COMPUTED_VALUE"""),"5+500 - 5+600")</f>
        <v>5+500 - 5+600</v>
      </c>
      <c r="AQ94" s="28" t="str">
        <f>IFERROR(__xludf.DUMMYFUNCTION("""COMPUTED_VALUE"""),"point")</f>
        <v>point</v>
      </c>
      <c r="AR94" s="28">
        <v>-10.0</v>
      </c>
      <c r="AS94" s="28" t="s">
        <v>231</v>
      </c>
      <c r="AT94" s="28">
        <f>IFERROR(__xludf.DUMMYFUNCTION("(AVERAGE(VALUE(REGEXEXTRACT(AS94, ""\d+"")), VALUE(REGEXEXTRACT(AS94, ""-\s*(\d+)\+""))))"),5.5)</f>
        <v>5.5</v>
      </c>
    </row>
    <row r="95">
      <c r="A95" s="28" t="str">
        <f>IFERROR(__xludf.DUMMYFUNCTION("""COMPUTED_VALUE"""),"15.5")</f>
        <v>15.5</v>
      </c>
      <c r="B95" s="116">
        <f>IFERROR(__xludf.DUMMYFUNCTION("""COMPUTED_VALUE"""),243753.0)</f>
        <v>243753</v>
      </c>
      <c r="C95" s="28" t="str">
        <f>IFERROR(__xludf.DUMMYFUNCTION("""COMPUTED_VALUE"""),"5+550")</f>
        <v>5+550</v>
      </c>
      <c r="D95" s="28" t="str">
        <f>IFERROR(__xludf.DUMMYFUNCTION("""COMPUTED_VALUE"""),"RT")</f>
        <v>RT</v>
      </c>
      <c r="E95" s="28"/>
      <c r="F95" s="28">
        <f>IFERROR(__xludf.DUMMYFUNCTION("""COMPUTED_VALUE"""),1.0)</f>
        <v>1</v>
      </c>
      <c r="G95" s="28" t="str">
        <f>IFERROR(__xludf.DUMMYFUNCTION("""COMPUTED_VALUE"""),"เสา")</f>
        <v>เสา</v>
      </c>
      <c r="H95" s="28" t="str">
        <f>IFERROR(__xludf.DUMMYFUNCTION("""COMPUTED_VALUE"""),"5+500 - 5+600")</f>
        <v>5+500 - 5+600</v>
      </c>
      <c r="I95" s="28" t="s">
        <v>203</v>
      </c>
      <c r="J95" s="28" t="s">
        <v>231</v>
      </c>
      <c r="L95" s="106"/>
      <c r="M95" s="106"/>
      <c r="N95" s="106"/>
      <c r="O95" s="106"/>
      <c r="P95" s="106"/>
      <c r="Q95" s="106"/>
      <c r="R95" s="106"/>
      <c r="S95" s="106"/>
      <c r="T95" s="106"/>
      <c r="U95" s="106"/>
      <c r="V95" s="106"/>
      <c r="AI95" s="28" t="str">
        <f>IFERROR(__xludf.DUMMYFUNCTION("""COMPUTED_VALUE"""),"20.1")</f>
        <v>20.1</v>
      </c>
      <c r="AJ95" s="116">
        <f>IFERROR(__xludf.DUMMYFUNCTION("""COMPUTED_VALUE"""),243753.0)</f>
        <v>243753</v>
      </c>
      <c r="AK95" s="28" t="str">
        <f>IFERROR(__xludf.DUMMYFUNCTION("""COMPUTED_VALUE"""),"5+800")</f>
        <v>5+800</v>
      </c>
      <c r="AL95" s="28" t="str">
        <f>IFERROR(__xludf.DUMMYFUNCTION("""COMPUTED_VALUE"""),"RT")</f>
        <v>RT</v>
      </c>
      <c r="AM95" s="28" t="str">
        <f>IFERROR(__xludf.DUMMYFUNCTION("""COMPUTED_VALUE"""),"L1")</f>
        <v>L1</v>
      </c>
      <c r="AN95" s="28">
        <f>IFERROR(__xludf.DUMMYFUNCTION("""COMPUTED_VALUE"""),1.0)</f>
        <v>1</v>
      </c>
      <c r="AO95" s="28" t="str">
        <f>IFERROR(__xludf.DUMMYFUNCTION("""COMPUTED_VALUE"""),"จุด")</f>
        <v>จุด</v>
      </c>
      <c r="AP95" s="28" t="str">
        <f>IFERROR(__xludf.DUMMYFUNCTION("""COMPUTED_VALUE"""),"5+800 - 5+900")</f>
        <v>5+800 - 5+900</v>
      </c>
      <c r="AQ95" s="28" t="str">
        <f>IFERROR(__xludf.DUMMYFUNCTION("""COMPUTED_VALUE"""),"point")</f>
        <v>point</v>
      </c>
      <c r="AR95" s="28">
        <v>-10.0</v>
      </c>
      <c r="AS95" s="28" t="s">
        <v>231</v>
      </c>
      <c r="AT95" s="28">
        <f>IFERROR(__xludf.DUMMYFUNCTION("(AVERAGE(VALUE(REGEXEXTRACT(AS95, ""\d+"")), VALUE(REGEXEXTRACT(AS95, ""-\s*(\d+)\+""))))"),5.5)</f>
        <v>5.5</v>
      </c>
    </row>
    <row r="96">
      <c r="A96" s="28" t="str">
        <f>IFERROR(__xludf.DUMMYFUNCTION("""COMPUTED_VALUE"""),"15.6")</f>
        <v>15.6</v>
      </c>
      <c r="B96" s="116">
        <f>IFERROR(__xludf.DUMMYFUNCTION("""COMPUTED_VALUE"""),243753.0)</f>
        <v>243753</v>
      </c>
      <c r="C96" s="28" t="str">
        <f>IFERROR(__xludf.DUMMYFUNCTION("""COMPUTED_VALUE"""),"1+375")</f>
        <v>1+375</v>
      </c>
      <c r="D96" s="28" t="str">
        <f>IFERROR(__xludf.DUMMYFUNCTION("""COMPUTED_VALUE"""),"RT")</f>
        <v>RT</v>
      </c>
      <c r="E96" s="28"/>
      <c r="F96" s="28">
        <f>IFERROR(__xludf.DUMMYFUNCTION("""COMPUTED_VALUE"""),1.0)</f>
        <v>1</v>
      </c>
      <c r="G96" s="28" t="str">
        <f>IFERROR(__xludf.DUMMYFUNCTION("""COMPUTED_VALUE"""),"เสา")</f>
        <v>เสา</v>
      </c>
      <c r="H96" s="28" t="str">
        <f>IFERROR(__xludf.DUMMYFUNCTION("""COMPUTED_VALUE"""),"1+300 - 1+400")</f>
        <v>1+300 - 1+400</v>
      </c>
      <c r="I96" s="28" t="s">
        <v>203</v>
      </c>
      <c r="J96" s="28" t="s">
        <v>227</v>
      </c>
      <c r="L96" s="106"/>
      <c r="M96" s="106"/>
      <c r="N96" s="106"/>
      <c r="O96" s="106"/>
      <c r="P96" s="106"/>
      <c r="Q96" s="106"/>
      <c r="R96" s="106"/>
      <c r="S96" s="106"/>
      <c r="T96" s="106"/>
      <c r="U96" s="106"/>
      <c r="V96" s="106"/>
      <c r="AI96" s="28" t="str">
        <f>IFERROR(__xludf.DUMMYFUNCTION("""COMPUTED_VALUE"""),"20.1")</f>
        <v>20.1</v>
      </c>
      <c r="AJ96" s="116">
        <f>IFERROR(__xludf.DUMMYFUNCTION("""COMPUTED_VALUE"""),243753.0)</f>
        <v>243753</v>
      </c>
      <c r="AK96" s="28" t="str">
        <f>IFERROR(__xludf.DUMMYFUNCTION("""COMPUTED_VALUE"""),"8+560")</f>
        <v>8+560</v>
      </c>
      <c r="AL96" s="28" t="str">
        <f>IFERROR(__xludf.DUMMYFUNCTION("""COMPUTED_VALUE"""),"RT")</f>
        <v>RT</v>
      </c>
      <c r="AM96" s="28" t="str">
        <f>IFERROR(__xludf.DUMMYFUNCTION("""COMPUTED_VALUE"""),"L3")</f>
        <v>L3</v>
      </c>
      <c r="AN96" s="28">
        <f>IFERROR(__xludf.DUMMYFUNCTION("""COMPUTED_VALUE"""),1.0)</f>
        <v>1</v>
      </c>
      <c r="AO96" s="28" t="str">
        <f>IFERROR(__xludf.DUMMYFUNCTION("""COMPUTED_VALUE"""),"จุด")</f>
        <v>จุด</v>
      </c>
      <c r="AP96" s="28" t="str">
        <f>IFERROR(__xludf.DUMMYFUNCTION("""COMPUTED_VALUE"""),"8+500 - 8+600")</f>
        <v>8+500 - 8+600</v>
      </c>
      <c r="AQ96" s="28" t="str">
        <f>IFERROR(__xludf.DUMMYFUNCTION("""COMPUTED_VALUE"""),"point")</f>
        <v>point</v>
      </c>
      <c r="AR96" s="28">
        <v>-10.0</v>
      </c>
      <c r="AS96" s="28" t="s">
        <v>229</v>
      </c>
      <c r="AT96" s="28">
        <f>IFERROR(__xludf.DUMMYFUNCTION("(AVERAGE(VALUE(REGEXEXTRACT(AS96, ""\d+"")), VALUE(REGEXEXTRACT(AS96, ""-\s*(\d+)\+""))))"),8.5)</f>
        <v>8.5</v>
      </c>
    </row>
    <row r="97">
      <c r="A97" s="28" t="str">
        <f>IFERROR(__xludf.DUMMYFUNCTION("""COMPUTED_VALUE"""),"15.6")</f>
        <v>15.6</v>
      </c>
      <c r="B97" s="116">
        <f>IFERROR(__xludf.DUMMYFUNCTION("""COMPUTED_VALUE"""),243753.0)</f>
        <v>243753</v>
      </c>
      <c r="C97" s="28" t="str">
        <f>IFERROR(__xludf.DUMMYFUNCTION("""COMPUTED_VALUE"""),"1+400")</f>
        <v>1+400</v>
      </c>
      <c r="D97" s="28" t="str">
        <f>IFERROR(__xludf.DUMMYFUNCTION("""COMPUTED_VALUE"""),"RT")</f>
        <v>RT</v>
      </c>
      <c r="E97" s="28"/>
      <c r="F97" s="28">
        <f>IFERROR(__xludf.DUMMYFUNCTION("""COMPUTED_VALUE"""),1.0)</f>
        <v>1</v>
      </c>
      <c r="G97" s="28" t="str">
        <f>IFERROR(__xludf.DUMMYFUNCTION("""COMPUTED_VALUE"""),"เสา")</f>
        <v>เสา</v>
      </c>
      <c r="H97" s="28" t="str">
        <f>IFERROR(__xludf.DUMMYFUNCTION("""COMPUTED_VALUE"""),"1+400 - 1+500")</f>
        <v>1+400 - 1+500</v>
      </c>
      <c r="I97" s="28" t="s">
        <v>203</v>
      </c>
      <c r="J97" s="28" t="s">
        <v>227</v>
      </c>
      <c r="L97" s="121"/>
      <c r="M97" s="121"/>
      <c r="N97" s="121"/>
      <c r="O97" s="121"/>
      <c r="P97" s="121"/>
      <c r="Q97" s="121"/>
      <c r="R97" s="121"/>
      <c r="S97" s="121"/>
      <c r="T97" s="121"/>
      <c r="U97" s="108"/>
      <c r="V97" s="122"/>
      <c r="AI97" s="28" t="str">
        <f>IFERROR(__xludf.DUMMYFUNCTION("""COMPUTED_VALUE"""),"20.1")</f>
        <v>20.1</v>
      </c>
      <c r="AJ97" s="116">
        <f>IFERROR(__xludf.DUMMYFUNCTION("""COMPUTED_VALUE"""),243753.0)</f>
        <v>243753</v>
      </c>
      <c r="AK97" s="28" t="str">
        <f>IFERROR(__xludf.DUMMYFUNCTION("""COMPUTED_VALUE"""),"8+600")</f>
        <v>8+600</v>
      </c>
      <c r="AL97" s="28" t="str">
        <f>IFERROR(__xludf.DUMMYFUNCTION("""COMPUTED_VALUE"""),"LT")</f>
        <v>LT</v>
      </c>
      <c r="AM97" s="28" t="str">
        <f>IFERROR(__xludf.DUMMYFUNCTION("""COMPUTED_VALUE"""),"L2")</f>
        <v>L2</v>
      </c>
      <c r="AN97" s="28">
        <f>IFERROR(__xludf.DUMMYFUNCTION("""COMPUTED_VALUE"""),1.0)</f>
        <v>1</v>
      </c>
      <c r="AO97" s="28" t="str">
        <f>IFERROR(__xludf.DUMMYFUNCTION("""COMPUTED_VALUE"""),"จุด")</f>
        <v>จุด</v>
      </c>
      <c r="AP97" s="28" t="str">
        <f>IFERROR(__xludf.DUMMYFUNCTION("""COMPUTED_VALUE"""),"8+600 - 8+700")</f>
        <v>8+600 - 8+700</v>
      </c>
      <c r="AQ97" s="28" t="str">
        <f>IFERROR(__xludf.DUMMYFUNCTION("""COMPUTED_VALUE"""),"point")</f>
        <v>point</v>
      </c>
    </row>
    <row r="98">
      <c r="A98" s="28" t="str">
        <f>IFERROR(__xludf.DUMMYFUNCTION("""COMPUTED_VALUE"""),"15.6")</f>
        <v>15.6</v>
      </c>
      <c r="B98" s="116">
        <f>IFERROR(__xludf.DUMMYFUNCTION("""COMPUTED_VALUE"""),243753.0)</f>
        <v>243753</v>
      </c>
      <c r="C98" s="28" t="str">
        <f>IFERROR(__xludf.DUMMYFUNCTION("""COMPUTED_VALUE"""),"1+450")</f>
        <v>1+450</v>
      </c>
      <c r="D98" s="28" t="str">
        <f>IFERROR(__xludf.DUMMYFUNCTION("""COMPUTED_VALUE"""),"LT")</f>
        <v>LT</v>
      </c>
      <c r="E98" s="28"/>
      <c r="F98" s="28">
        <f>IFERROR(__xludf.DUMMYFUNCTION("""COMPUTED_VALUE"""),1.0)</f>
        <v>1</v>
      </c>
      <c r="G98" s="28" t="str">
        <f>IFERROR(__xludf.DUMMYFUNCTION("""COMPUTED_VALUE"""),"เสา")</f>
        <v>เสา</v>
      </c>
      <c r="H98" s="28" t="str">
        <f>IFERROR(__xludf.DUMMYFUNCTION("""COMPUTED_VALUE"""),"1+400 - 1+500")</f>
        <v>1+400 - 1+500</v>
      </c>
      <c r="I98" s="28" t="s">
        <v>203</v>
      </c>
      <c r="J98" s="28" t="s">
        <v>227</v>
      </c>
      <c r="L98" s="106"/>
      <c r="M98" s="106"/>
      <c r="N98" s="106"/>
      <c r="O98" s="106"/>
      <c r="P98" s="106"/>
      <c r="Q98" s="106"/>
      <c r="R98" s="106"/>
      <c r="S98" s="106"/>
      <c r="T98" s="106"/>
      <c r="U98" s="106"/>
      <c r="V98" s="106"/>
      <c r="AI98" s="28" t="str">
        <f>IFERROR(__xludf.DUMMYFUNCTION("""COMPUTED_VALUE"""),"20.1")</f>
        <v>20.1</v>
      </c>
      <c r="AJ98" s="116">
        <f>IFERROR(__xludf.DUMMYFUNCTION("""COMPUTED_VALUE"""),243753.0)</f>
        <v>243753</v>
      </c>
      <c r="AK98" s="28" t="str">
        <f>IFERROR(__xludf.DUMMYFUNCTION("""COMPUTED_VALUE"""),"9+600")</f>
        <v>9+600</v>
      </c>
      <c r="AL98" s="28" t="str">
        <f>IFERROR(__xludf.DUMMYFUNCTION("""COMPUTED_VALUE"""),"RT")</f>
        <v>RT</v>
      </c>
      <c r="AM98" s="28" t="str">
        <f>IFERROR(__xludf.DUMMYFUNCTION("""COMPUTED_VALUE"""),"L1")</f>
        <v>L1</v>
      </c>
      <c r="AN98" s="28">
        <f>IFERROR(__xludf.DUMMYFUNCTION("""COMPUTED_VALUE"""),1.0)</f>
        <v>1</v>
      </c>
      <c r="AO98" s="28" t="str">
        <f>IFERROR(__xludf.DUMMYFUNCTION("""COMPUTED_VALUE"""),"จุด")</f>
        <v>จุด</v>
      </c>
      <c r="AP98" s="28" t="str">
        <f>IFERROR(__xludf.DUMMYFUNCTION("""COMPUTED_VALUE"""),"9+600 - 9+700")</f>
        <v>9+600 - 9+700</v>
      </c>
      <c r="AQ98" s="28" t="str">
        <f>IFERROR(__xludf.DUMMYFUNCTION("""COMPUTED_VALUE"""),"point")</f>
        <v>point</v>
      </c>
    </row>
    <row r="99">
      <c r="A99" s="28" t="str">
        <f>IFERROR(__xludf.DUMMYFUNCTION("""COMPUTED_VALUE"""),"15.6")</f>
        <v>15.6</v>
      </c>
      <c r="B99" s="116">
        <f>IFERROR(__xludf.DUMMYFUNCTION("""COMPUTED_VALUE"""),243753.0)</f>
        <v>243753</v>
      </c>
      <c r="C99" s="28" t="str">
        <f>IFERROR(__xludf.DUMMYFUNCTION("""COMPUTED_VALUE"""),"1+490")</f>
        <v>1+490</v>
      </c>
      <c r="D99" s="28" t="str">
        <f>IFERROR(__xludf.DUMMYFUNCTION("""COMPUTED_VALUE"""),"LT")</f>
        <v>LT</v>
      </c>
      <c r="E99" s="28"/>
      <c r="F99" s="28">
        <f>IFERROR(__xludf.DUMMYFUNCTION("""COMPUTED_VALUE"""),1.0)</f>
        <v>1</v>
      </c>
      <c r="G99" s="28" t="str">
        <f>IFERROR(__xludf.DUMMYFUNCTION("""COMPUTED_VALUE"""),"เสา")</f>
        <v>เสา</v>
      </c>
      <c r="H99" s="28" t="str">
        <f>IFERROR(__xludf.DUMMYFUNCTION("""COMPUTED_VALUE"""),"1+400 - 1+500")</f>
        <v>1+400 - 1+500</v>
      </c>
      <c r="I99" s="28" t="s">
        <v>203</v>
      </c>
      <c r="J99" s="28" t="s">
        <v>227</v>
      </c>
      <c r="L99" s="106"/>
      <c r="M99" s="106"/>
      <c r="N99" s="106"/>
      <c r="O99" s="106"/>
      <c r="P99" s="106"/>
      <c r="Q99" s="106"/>
      <c r="R99" s="106"/>
      <c r="S99" s="106"/>
      <c r="T99" s="106"/>
      <c r="U99" s="106"/>
      <c r="V99" s="106"/>
      <c r="AI99" s="28" t="str">
        <f>IFERROR(__xludf.DUMMYFUNCTION("""COMPUTED_VALUE"""),"20.1")</f>
        <v>20.1</v>
      </c>
      <c r="AJ99" s="116">
        <f>IFERROR(__xludf.DUMMYFUNCTION("""COMPUTED_VALUE"""),243753.0)</f>
        <v>243753</v>
      </c>
      <c r="AK99" s="28" t="str">
        <f>IFERROR(__xludf.DUMMYFUNCTION("""COMPUTED_VALUE"""),"10+150")</f>
        <v>10+150</v>
      </c>
      <c r="AL99" s="28" t="str">
        <f>IFERROR(__xludf.DUMMYFUNCTION("""COMPUTED_VALUE"""),"RT")</f>
        <v>RT</v>
      </c>
      <c r="AM99" s="28" t="str">
        <f>IFERROR(__xludf.DUMMYFUNCTION("""COMPUTED_VALUE"""),"L3")</f>
        <v>L3</v>
      </c>
      <c r="AN99" s="28">
        <f>IFERROR(__xludf.DUMMYFUNCTION("""COMPUTED_VALUE"""),1.0)</f>
        <v>1</v>
      </c>
      <c r="AO99" s="28" t="str">
        <f>IFERROR(__xludf.DUMMYFUNCTION("""COMPUTED_VALUE"""),"จุด")</f>
        <v>จุด</v>
      </c>
      <c r="AP99" s="28" t="str">
        <f>IFERROR(__xludf.DUMMYFUNCTION("""COMPUTED_VALUE"""),"10+100 - 10+200")</f>
        <v>10+100 - 10+200</v>
      </c>
      <c r="AQ99" s="28" t="str">
        <f>IFERROR(__xludf.DUMMYFUNCTION("""COMPUTED_VALUE"""),"point")</f>
        <v>point</v>
      </c>
    </row>
    <row r="100">
      <c r="A100" s="28" t="str">
        <f>IFERROR(__xludf.DUMMYFUNCTION("""COMPUTED_VALUE"""),"15.6")</f>
        <v>15.6</v>
      </c>
      <c r="B100" s="116">
        <f>IFERROR(__xludf.DUMMYFUNCTION("""COMPUTED_VALUE"""),243753.0)</f>
        <v>243753</v>
      </c>
      <c r="C100" s="28" t="str">
        <f>IFERROR(__xludf.DUMMYFUNCTION("""COMPUTED_VALUE"""),"2+400")</f>
        <v>2+400</v>
      </c>
      <c r="D100" s="28" t="str">
        <f>IFERROR(__xludf.DUMMYFUNCTION("""COMPUTED_VALUE"""),"RT")</f>
        <v>RT</v>
      </c>
      <c r="E100" s="28"/>
      <c r="F100" s="28">
        <f>IFERROR(__xludf.DUMMYFUNCTION("""COMPUTED_VALUE"""),1.0)</f>
        <v>1</v>
      </c>
      <c r="G100" s="28" t="str">
        <f>IFERROR(__xludf.DUMMYFUNCTION("""COMPUTED_VALUE"""),"เสา")</f>
        <v>เสา</v>
      </c>
      <c r="H100" s="28" t="str">
        <f>IFERROR(__xludf.DUMMYFUNCTION("""COMPUTED_VALUE"""),"2+400 - 2+500")</f>
        <v>2+400 - 2+500</v>
      </c>
      <c r="I100" s="28" t="s">
        <v>203</v>
      </c>
      <c r="J100" s="28" t="s">
        <v>232</v>
      </c>
      <c r="L100" s="106"/>
      <c r="M100" s="106"/>
      <c r="N100" s="106"/>
      <c r="O100" s="106"/>
      <c r="P100" s="106"/>
      <c r="Q100" s="106"/>
      <c r="R100" s="106"/>
      <c r="S100" s="106"/>
      <c r="T100" s="106"/>
      <c r="U100" s="106"/>
      <c r="V100" s="106"/>
      <c r="AI100" s="28" t="str">
        <f>IFERROR(__xludf.DUMMYFUNCTION("""COMPUTED_VALUE"""),"20.1")</f>
        <v>20.1</v>
      </c>
      <c r="AJ100" s="116">
        <f>IFERROR(__xludf.DUMMYFUNCTION("""COMPUTED_VALUE"""),243753.0)</f>
        <v>243753</v>
      </c>
      <c r="AK100" s="28" t="str">
        <f>IFERROR(__xludf.DUMMYFUNCTION("""COMPUTED_VALUE"""),"11+000")</f>
        <v>11+000</v>
      </c>
      <c r="AL100" s="28" t="str">
        <f>IFERROR(__xludf.DUMMYFUNCTION("""COMPUTED_VALUE"""),"LT")</f>
        <v>LT</v>
      </c>
      <c r="AM100" s="28" t="str">
        <f>IFERROR(__xludf.DUMMYFUNCTION("""COMPUTED_VALUE"""),"L2")</f>
        <v>L2</v>
      </c>
      <c r="AN100" s="28">
        <f>IFERROR(__xludf.DUMMYFUNCTION("""COMPUTED_VALUE"""),1.0)</f>
        <v>1</v>
      </c>
      <c r="AO100" s="28" t="str">
        <f>IFERROR(__xludf.DUMMYFUNCTION("""COMPUTED_VALUE"""),"จุด")</f>
        <v>จุด</v>
      </c>
      <c r="AP100" s="28" t="str">
        <f>IFERROR(__xludf.DUMMYFUNCTION("""COMPUTED_VALUE"""),"11+000 - 11+100")</f>
        <v>11+000 - 11+100</v>
      </c>
      <c r="AQ100" s="28" t="str">
        <f>IFERROR(__xludf.DUMMYFUNCTION("""COMPUTED_VALUE"""),"point")</f>
        <v>point</v>
      </c>
    </row>
    <row r="101">
      <c r="A101" s="28" t="str">
        <f>IFERROR(__xludf.DUMMYFUNCTION("""COMPUTED_VALUE"""),"16.1")</f>
        <v>16.1</v>
      </c>
      <c r="B101" s="116">
        <f>IFERROR(__xludf.DUMMYFUNCTION("""COMPUTED_VALUE"""),243753.0)</f>
        <v>243753</v>
      </c>
      <c r="C101" s="28" t="str">
        <f>IFERROR(__xludf.DUMMYFUNCTION("""COMPUTED_VALUE"""),"1+375")</f>
        <v>1+375</v>
      </c>
      <c r="D101" s="28" t="str">
        <f>IFERROR(__xludf.DUMMYFUNCTION("""COMPUTED_VALUE"""),"RT")</f>
        <v>RT</v>
      </c>
      <c r="E101" s="28"/>
      <c r="F101" s="28">
        <f>IFERROR(__xludf.DUMMYFUNCTION("""COMPUTED_VALUE"""),1.0)</f>
        <v>1</v>
      </c>
      <c r="G101" s="28" t="str">
        <f>IFERROR(__xludf.DUMMYFUNCTION("""COMPUTED_VALUE"""),"แห่ง")</f>
        <v>แห่ง</v>
      </c>
      <c r="H101" s="28" t="str">
        <f>IFERROR(__xludf.DUMMYFUNCTION("""COMPUTED_VALUE"""),"1+300 - 1+400")</f>
        <v>1+300 - 1+400</v>
      </c>
      <c r="I101" s="28" t="s">
        <v>198</v>
      </c>
      <c r="J101" s="28" t="s">
        <v>227</v>
      </c>
      <c r="L101" s="106"/>
      <c r="M101" s="106"/>
      <c r="N101" s="106"/>
      <c r="O101" s="106"/>
      <c r="P101" s="106"/>
      <c r="Q101" s="106"/>
      <c r="R101" s="106"/>
      <c r="S101" s="106"/>
      <c r="T101" s="106"/>
      <c r="U101" s="106"/>
      <c r="V101" s="106"/>
    </row>
    <row r="102">
      <c r="A102" s="28" t="str">
        <f>IFERROR(__xludf.DUMMYFUNCTION("""COMPUTED_VALUE"""),"16.1")</f>
        <v>16.1</v>
      </c>
      <c r="B102" s="116">
        <f>IFERROR(__xludf.DUMMYFUNCTION("""COMPUTED_VALUE"""),243753.0)</f>
        <v>243753</v>
      </c>
      <c r="C102" s="28" t="str">
        <f>IFERROR(__xludf.DUMMYFUNCTION("""COMPUTED_VALUE"""),"1+400")</f>
        <v>1+400</v>
      </c>
      <c r="D102" s="28" t="str">
        <f>IFERROR(__xludf.DUMMYFUNCTION("""COMPUTED_VALUE"""),"RT")</f>
        <v>RT</v>
      </c>
      <c r="E102" s="28"/>
      <c r="F102" s="28">
        <f>IFERROR(__xludf.DUMMYFUNCTION("""COMPUTED_VALUE"""),1.0)</f>
        <v>1</v>
      </c>
      <c r="G102" s="28" t="str">
        <f>IFERROR(__xludf.DUMMYFUNCTION("""COMPUTED_VALUE"""),"แห่ง")</f>
        <v>แห่ง</v>
      </c>
      <c r="H102" s="28" t="str">
        <f>IFERROR(__xludf.DUMMYFUNCTION("""COMPUTED_VALUE"""),"1+400 - 1+500")</f>
        <v>1+400 - 1+500</v>
      </c>
      <c r="I102" s="28" t="s">
        <v>198</v>
      </c>
      <c r="J102" s="28" t="s">
        <v>227</v>
      </c>
      <c r="L102" s="106"/>
      <c r="M102" s="106"/>
      <c r="N102" s="106"/>
      <c r="O102" s="106"/>
      <c r="P102" s="106"/>
      <c r="Q102" s="106"/>
      <c r="R102" s="106"/>
      <c r="S102" s="106"/>
      <c r="T102" s="106"/>
      <c r="U102" s="106"/>
      <c r="V102" s="106"/>
    </row>
    <row r="103">
      <c r="A103" s="28" t="str">
        <f>IFERROR(__xludf.DUMMYFUNCTION("""COMPUTED_VALUE"""),"16.1")</f>
        <v>16.1</v>
      </c>
      <c r="B103" s="116">
        <f>IFERROR(__xludf.DUMMYFUNCTION("""COMPUTED_VALUE"""),243753.0)</f>
        <v>243753</v>
      </c>
      <c r="C103" s="28" t="str">
        <f>IFERROR(__xludf.DUMMYFUNCTION("""COMPUTED_VALUE"""),"1+450")</f>
        <v>1+450</v>
      </c>
      <c r="D103" s="28" t="str">
        <f>IFERROR(__xludf.DUMMYFUNCTION("""COMPUTED_VALUE"""),"LT")</f>
        <v>LT</v>
      </c>
      <c r="E103" s="28"/>
      <c r="F103" s="28">
        <f>IFERROR(__xludf.DUMMYFUNCTION("""COMPUTED_VALUE"""),1.0)</f>
        <v>1</v>
      </c>
      <c r="G103" s="28" t="str">
        <f>IFERROR(__xludf.DUMMYFUNCTION("""COMPUTED_VALUE"""),"แห่ง")</f>
        <v>แห่ง</v>
      </c>
      <c r="H103" s="28" t="str">
        <f>IFERROR(__xludf.DUMMYFUNCTION("""COMPUTED_VALUE"""),"1+400 - 1+500")</f>
        <v>1+400 - 1+500</v>
      </c>
      <c r="I103" s="28" t="s">
        <v>198</v>
      </c>
      <c r="J103" s="28" t="s">
        <v>227</v>
      </c>
      <c r="L103" s="106"/>
      <c r="M103" s="106"/>
      <c r="N103" s="106"/>
      <c r="O103" s="106"/>
      <c r="P103" s="106"/>
      <c r="Q103" s="106"/>
      <c r="R103" s="106"/>
      <c r="S103" s="106"/>
      <c r="T103" s="106"/>
      <c r="U103" s="106"/>
      <c r="V103" s="106"/>
    </row>
    <row r="104">
      <c r="A104" s="28" t="str">
        <f>IFERROR(__xludf.DUMMYFUNCTION("""COMPUTED_VALUE"""),"16.1")</f>
        <v>16.1</v>
      </c>
      <c r="B104" s="116">
        <f>IFERROR(__xludf.DUMMYFUNCTION("""COMPUTED_VALUE"""),243753.0)</f>
        <v>243753</v>
      </c>
      <c r="C104" s="28" t="str">
        <f>IFERROR(__xludf.DUMMYFUNCTION("""COMPUTED_VALUE"""),"1+490")</f>
        <v>1+490</v>
      </c>
      <c r="D104" s="28" t="str">
        <f>IFERROR(__xludf.DUMMYFUNCTION("""COMPUTED_VALUE"""),"LT")</f>
        <v>LT</v>
      </c>
      <c r="E104" s="28"/>
      <c r="F104" s="28">
        <f>IFERROR(__xludf.DUMMYFUNCTION("""COMPUTED_VALUE"""),1.0)</f>
        <v>1</v>
      </c>
      <c r="G104" s="28" t="str">
        <f>IFERROR(__xludf.DUMMYFUNCTION("""COMPUTED_VALUE"""),"แห่ง")</f>
        <v>แห่ง</v>
      </c>
      <c r="H104" s="28" t="str">
        <f>IFERROR(__xludf.DUMMYFUNCTION("""COMPUTED_VALUE"""),"1+400 - 1+500")</f>
        <v>1+400 - 1+500</v>
      </c>
      <c r="I104" s="28" t="s">
        <v>198</v>
      </c>
      <c r="J104" s="28" t="s">
        <v>227</v>
      </c>
      <c r="L104" s="106"/>
      <c r="M104" s="106"/>
      <c r="N104" s="106"/>
      <c r="O104" s="106"/>
      <c r="P104" s="106"/>
      <c r="Q104" s="106"/>
      <c r="R104" s="106"/>
      <c r="S104" s="106"/>
      <c r="T104" s="106"/>
      <c r="U104" s="106"/>
      <c r="V104" s="106"/>
    </row>
    <row r="105">
      <c r="A105" s="28" t="str">
        <f>IFERROR(__xludf.DUMMYFUNCTION("""COMPUTED_VALUE"""),"16.2")</f>
        <v>16.2</v>
      </c>
      <c r="B105" s="116">
        <f>IFERROR(__xludf.DUMMYFUNCTION("""COMPUTED_VALUE"""),243753.0)</f>
        <v>243753</v>
      </c>
      <c r="C105" s="28" t="str">
        <f>IFERROR(__xludf.DUMMYFUNCTION("""COMPUTED_VALUE"""),"1+375")</f>
        <v>1+375</v>
      </c>
      <c r="D105" s="28" t="str">
        <f>IFERROR(__xludf.DUMMYFUNCTION("""COMPUTED_VALUE"""),"RT")</f>
        <v>RT</v>
      </c>
      <c r="E105" s="28"/>
      <c r="F105" s="28">
        <f>IFERROR(__xludf.DUMMYFUNCTION("""COMPUTED_VALUE"""),1.0)</f>
        <v>1</v>
      </c>
      <c r="G105" s="28" t="str">
        <f>IFERROR(__xludf.DUMMYFUNCTION("""COMPUTED_VALUE"""),"แห่ง")</f>
        <v>แห่ง</v>
      </c>
      <c r="H105" s="28" t="str">
        <f>IFERROR(__xludf.DUMMYFUNCTION("""COMPUTED_VALUE"""),"1+300 - 1+400")</f>
        <v>1+300 - 1+400</v>
      </c>
      <c r="I105" s="28" t="s">
        <v>203</v>
      </c>
      <c r="J105" s="28" t="s">
        <v>227</v>
      </c>
      <c r="L105" s="106"/>
      <c r="M105" s="106"/>
      <c r="N105" s="106"/>
      <c r="O105" s="106"/>
      <c r="P105" s="106"/>
      <c r="Q105" s="106"/>
      <c r="R105" s="106"/>
      <c r="S105" s="106"/>
      <c r="T105" s="106"/>
      <c r="U105" s="106"/>
      <c r="V105" s="106"/>
    </row>
    <row r="106">
      <c r="A106" s="28" t="str">
        <f>IFERROR(__xludf.DUMMYFUNCTION("""COMPUTED_VALUE"""),"16.2")</f>
        <v>16.2</v>
      </c>
      <c r="B106" s="116">
        <f>IFERROR(__xludf.DUMMYFUNCTION("""COMPUTED_VALUE"""),243753.0)</f>
        <v>243753</v>
      </c>
      <c r="C106" s="28" t="str">
        <f>IFERROR(__xludf.DUMMYFUNCTION("""COMPUTED_VALUE"""),"1+400")</f>
        <v>1+400</v>
      </c>
      <c r="D106" s="28" t="str">
        <f>IFERROR(__xludf.DUMMYFUNCTION("""COMPUTED_VALUE"""),"RT")</f>
        <v>RT</v>
      </c>
      <c r="E106" s="28"/>
      <c r="F106" s="28">
        <f>IFERROR(__xludf.DUMMYFUNCTION("""COMPUTED_VALUE"""),1.0)</f>
        <v>1</v>
      </c>
      <c r="G106" s="28" t="str">
        <f>IFERROR(__xludf.DUMMYFUNCTION("""COMPUTED_VALUE"""),"แห่ง")</f>
        <v>แห่ง</v>
      </c>
      <c r="H106" s="28" t="str">
        <f>IFERROR(__xludf.DUMMYFUNCTION("""COMPUTED_VALUE"""),"1+400 - 1+500")</f>
        <v>1+400 - 1+500</v>
      </c>
      <c r="I106" s="28" t="s">
        <v>203</v>
      </c>
      <c r="J106" s="28" t="s">
        <v>227</v>
      </c>
      <c r="L106" s="106"/>
      <c r="M106" s="106"/>
      <c r="N106" s="106"/>
      <c r="O106" s="106"/>
      <c r="P106" s="106"/>
      <c r="Q106" s="106"/>
      <c r="R106" s="106"/>
      <c r="S106" s="106"/>
      <c r="T106" s="106"/>
      <c r="U106" s="106"/>
      <c r="V106" s="106"/>
    </row>
    <row r="107">
      <c r="A107" s="28" t="str">
        <f>IFERROR(__xludf.DUMMYFUNCTION("""COMPUTED_VALUE"""),"16.2")</f>
        <v>16.2</v>
      </c>
      <c r="B107" s="116">
        <f>IFERROR(__xludf.DUMMYFUNCTION("""COMPUTED_VALUE"""),243753.0)</f>
        <v>243753</v>
      </c>
      <c r="C107" s="28" t="str">
        <f>IFERROR(__xludf.DUMMYFUNCTION("""COMPUTED_VALUE"""),"1+450")</f>
        <v>1+450</v>
      </c>
      <c r="D107" s="28" t="str">
        <f>IFERROR(__xludf.DUMMYFUNCTION("""COMPUTED_VALUE"""),"LT")</f>
        <v>LT</v>
      </c>
      <c r="E107" s="28"/>
      <c r="F107" s="28">
        <f>IFERROR(__xludf.DUMMYFUNCTION("""COMPUTED_VALUE"""),1.0)</f>
        <v>1</v>
      </c>
      <c r="G107" s="28" t="str">
        <f>IFERROR(__xludf.DUMMYFUNCTION("""COMPUTED_VALUE"""),"แห่ง")</f>
        <v>แห่ง</v>
      </c>
      <c r="H107" s="28" t="str">
        <f>IFERROR(__xludf.DUMMYFUNCTION("""COMPUTED_VALUE"""),"1+400 - 1+500")</f>
        <v>1+400 - 1+500</v>
      </c>
      <c r="I107" s="28" t="s">
        <v>203</v>
      </c>
      <c r="J107" s="28" t="s">
        <v>227</v>
      </c>
      <c r="L107" s="106"/>
      <c r="M107" s="106"/>
      <c r="N107" s="106"/>
      <c r="O107" s="106"/>
      <c r="P107" s="106"/>
      <c r="Q107" s="106"/>
      <c r="R107" s="106"/>
      <c r="S107" s="106"/>
      <c r="T107" s="106"/>
      <c r="U107" s="106"/>
      <c r="V107" s="106"/>
    </row>
    <row r="108">
      <c r="A108" s="28" t="str">
        <f>IFERROR(__xludf.DUMMYFUNCTION("""COMPUTED_VALUE"""),"16.2")</f>
        <v>16.2</v>
      </c>
      <c r="B108" s="116">
        <f>IFERROR(__xludf.DUMMYFUNCTION("""COMPUTED_VALUE"""),243753.0)</f>
        <v>243753</v>
      </c>
      <c r="C108" s="28" t="str">
        <f>IFERROR(__xludf.DUMMYFUNCTION("""COMPUTED_VALUE"""),"1+490")</f>
        <v>1+490</v>
      </c>
      <c r="D108" s="28" t="str">
        <f>IFERROR(__xludf.DUMMYFUNCTION("""COMPUTED_VALUE"""),"LT")</f>
        <v>LT</v>
      </c>
      <c r="E108" s="28"/>
      <c r="F108" s="28">
        <f>IFERROR(__xludf.DUMMYFUNCTION("""COMPUTED_VALUE"""),1.0)</f>
        <v>1</v>
      </c>
      <c r="G108" s="28" t="str">
        <f>IFERROR(__xludf.DUMMYFUNCTION("""COMPUTED_VALUE"""),"แห่ง")</f>
        <v>แห่ง</v>
      </c>
      <c r="H108" s="28" t="str">
        <f>IFERROR(__xludf.DUMMYFUNCTION("""COMPUTED_VALUE"""),"1+400 - 1+500")</f>
        <v>1+400 - 1+500</v>
      </c>
      <c r="I108" s="28" t="s">
        <v>203</v>
      </c>
      <c r="J108" s="28" t="s">
        <v>227</v>
      </c>
      <c r="L108" s="106"/>
      <c r="M108" s="106"/>
      <c r="N108" s="106"/>
      <c r="O108" s="106"/>
      <c r="P108" s="106"/>
      <c r="Q108" s="106"/>
      <c r="R108" s="106"/>
      <c r="S108" s="106"/>
      <c r="T108" s="106"/>
      <c r="U108" s="106"/>
      <c r="V108" s="106"/>
    </row>
    <row r="109">
      <c r="A109" s="28" t="str">
        <f>IFERROR(__xludf.DUMMYFUNCTION("""COMPUTED_VALUE"""),"16.2")</f>
        <v>16.2</v>
      </c>
      <c r="B109" s="116">
        <f>IFERROR(__xludf.DUMMYFUNCTION("""COMPUTED_VALUE"""),243753.0)</f>
        <v>243753</v>
      </c>
      <c r="C109" s="28" t="str">
        <f>IFERROR(__xludf.DUMMYFUNCTION("""COMPUTED_VALUE"""),"2+400")</f>
        <v>2+400</v>
      </c>
      <c r="D109" s="28" t="str">
        <f>IFERROR(__xludf.DUMMYFUNCTION("""COMPUTED_VALUE"""),"RT")</f>
        <v>RT</v>
      </c>
      <c r="E109" s="28"/>
      <c r="F109" s="28">
        <f>IFERROR(__xludf.DUMMYFUNCTION("""COMPUTED_VALUE"""),1.0)</f>
        <v>1</v>
      </c>
      <c r="G109" s="28" t="str">
        <f>IFERROR(__xludf.DUMMYFUNCTION("""COMPUTED_VALUE"""),"แห่ง")</f>
        <v>แห่ง</v>
      </c>
      <c r="H109" s="28" t="str">
        <f>IFERROR(__xludf.DUMMYFUNCTION("""COMPUTED_VALUE"""),"2+400 - 2+500")</f>
        <v>2+400 - 2+500</v>
      </c>
      <c r="I109" s="28" t="s">
        <v>203</v>
      </c>
      <c r="J109" s="28" t="s">
        <v>232</v>
      </c>
      <c r="L109" s="121"/>
      <c r="M109" s="121"/>
      <c r="N109" s="121"/>
      <c r="O109" s="121"/>
      <c r="P109" s="121"/>
      <c r="Q109" s="121"/>
      <c r="R109" s="121"/>
      <c r="S109" s="121"/>
      <c r="T109" s="121"/>
      <c r="U109" s="108"/>
      <c r="V109" s="122"/>
    </row>
    <row r="110">
      <c r="A110" s="28" t="str">
        <f>IFERROR(__xludf.DUMMYFUNCTION("""COMPUTED_VALUE"""),"16.2")</f>
        <v>16.2</v>
      </c>
      <c r="B110" s="116">
        <f>IFERROR(__xludf.DUMMYFUNCTION("""COMPUTED_VALUE"""),243753.0)</f>
        <v>243753</v>
      </c>
      <c r="C110" s="28" t="str">
        <f>IFERROR(__xludf.DUMMYFUNCTION("""COMPUTED_VALUE"""),"3+000")</f>
        <v>3+000</v>
      </c>
      <c r="D110" s="28" t="str">
        <f>IFERROR(__xludf.DUMMYFUNCTION("""COMPUTED_VALUE"""),"RT")</f>
        <v>RT</v>
      </c>
      <c r="E110" s="28"/>
      <c r="F110" s="28">
        <f>IFERROR(__xludf.DUMMYFUNCTION("""COMPUTED_VALUE"""),1.0)</f>
        <v>1</v>
      </c>
      <c r="G110" s="28" t="str">
        <f>IFERROR(__xludf.DUMMYFUNCTION("""COMPUTED_VALUE"""),"แห่ง")</f>
        <v>แห่ง</v>
      </c>
      <c r="H110" s="28" t="str">
        <f>IFERROR(__xludf.DUMMYFUNCTION("""COMPUTED_VALUE"""),"3+000 - 3+100")</f>
        <v>3+000 - 3+100</v>
      </c>
      <c r="I110" s="28" t="s">
        <v>203</v>
      </c>
      <c r="J110" s="28" t="s">
        <v>228</v>
      </c>
      <c r="L110" s="106"/>
      <c r="M110" s="106"/>
      <c r="N110" s="106"/>
      <c r="O110" s="106"/>
      <c r="P110" s="106"/>
      <c r="Q110" s="106"/>
      <c r="R110" s="106"/>
      <c r="S110" s="106"/>
      <c r="T110" s="106"/>
      <c r="U110" s="106"/>
      <c r="V110" s="106"/>
    </row>
    <row r="111">
      <c r="A111" s="28" t="str">
        <f>IFERROR(__xludf.DUMMYFUNCTION("""COMPUTED_VALUE"""),"16.2")</f>
        <v>16.2</v>
      </c>
      <c r="B111" s="116">
        <f>IFERROR(__xludf.DUMMYFUNCTION("""COMPUTED_VALUE"""),243753.0)</f>
        <v>243753</v>
      </c>
      <c r="C111" s="28" t="str">
        <f>IFERROR(__xludf.DUMMYFUNCTION("""COMPUTED_VALUE"""),"3+200")</f>
        <v>3+200</v>
      </c>
      <c r="D111" s="28" t="str">
        <f>IFERROR(__xludf.DUMMYFUNCTION("""COMPUTED_VALUE"""),"LT")</f>
        <v>LT</v>
      </c>
      <c r="E111" s="28"/>
      <c r="F111" s="28">
        <f>IFERROR(__xludf.DUMMYFUNCTION("""COMPUTED_VALUE"""),1.0)</f>
        <v>1</v>
      </c>
      <c r="G111" s="28" t="str">
        <f>IFERROR(__xludf.DUMMYFUNCTION("""COMPUTED_VALUE"""),"แห่ง")</f>
        <v>แห่ง</v>
      </c>
      <c r="H111" s="28" t="str">
        <f>IFERROR(__xludf.DUMMYFUNCTION("""COMPUTED_VALUE"""),"3+200 - 3+300")</f>
        <v>3+200 - 3+300</v>
      </c>
      <c r="I111" s="28" t="s">
        <v>203</v>
      </c>
      <c r="J111" s="28" t="s">
        <v>228</v>
      </c>
      <c r="L111" s="106"/>
      <c r="M111" s="106"/>
      <c r="N111" s="106"/>
      <c r="O111" s="106"/>
      <c r="P111" s="106"/>
      <c r="Q111" s="106"/>
      <c r="R111" s="106"/>
      <c r="S111" s="106"/>
      <c r="T111" s="106"/>
      <c r="U111" s="106"/>
      <c r="V111" s="106"/>
    </row>
    <row r="112">
      <c r="A112" s="28" t="str">
        <f>IFERROR(__xludf.DUMMYFUNCTION("""COMPUTED_VALUE"""),"16.2")</f>
        <v>16.2</v>
      </c>
      <c r="B112" s="116">
        <f>IFERROR(__xludf.DUMMYFUNCTION("""COMPUTED_VALUE"""),243753.0)</f>
        <v>243753</v>
      </c>
      <c r="C112" s="28" t="str">
        <f>IFERROR(__xludf.DUMMYFUNCTION("""COMPUTED_VALUE"""),"3+250")</f>
        <v>3+250</v>
      </c>
      <c r="D112" s="28" t="str">
        <f>IFERROR(__xludf.DUMMYFUNCTION("""COMPUTED_VALUE"""),"LT")</f>
        <v>LT</v>
      </c>
      <c r="E112" s="28"/>
      <c r="F112" s="28">
        <f>IFERROR(__xludf.DUMMYFUNCTION("""COMPUTED_VALUE"""),1.0)</f>
        <v>1</v>
      </c>
      <c r="G112" s="28" t="str">
        <f>IFERROR(__xludf.DUMMYFUNCTION("""COMPUTED_VALUE"""),"แห่ง")</f>
        <v>แห่ง</v>
      </c>
      <c r="H112" s="28" t="str">
        <f>IFERROR(__xludf.DUMMYFUNCTION("""COMPUTED_VALUE"""),"3+200 - 3+300")</f>
        <v>3+200 - 3+300</v>
      </c>
      <c r="I112" s="28" t="s">
        <v>203</v>
      </c>
      <c r="J112" s="28" t="s">
        <v>228</v>
      </c>
      <c r="L112" s="106"/>
      <c r="M112" s="106"/>
      <c r="N112" s="106"/>
      <c r="O112" s="106"/>
      <c r="P112" s="106"/>
      <c r="Q112" s="106"/>
      <c r="R112" s="106"/>
      <c r="S112" s="106"/>
      <c r="T112" s="106"/>
      <c r="U112" s="106"/>
      <c r="V112" s="106"/>
    </row>
    <row r="113">
      <c r="A113" s="28" t="str">
        <f>IFERROR(__xludf.DUMMYFUNCTION("""COMPUTED_VALUE"""),"16.2")</f>
        <v>16.2</v>
      </c>
      <c r="B113" s="116">
        <f>IFERROR(__xludf.DUMMYFUNCTION("""COMPUTED_VALUE"""),243753.0)</f>
        <v>243753</v>
      </c>
      <c r="C113" s="28" t="str">
        <f>IFERROR(__xludf.DUMMYFUNCTION("""COMPUTED_VALUE"""),"3+260")</f>
        <v>3+260</v>
      </c>
      <c r="D113" s="28" t="str">
        <f>IFERROR(__xludf.DUMMYFUNCTION("""COMPUTED_VALUE"""),"RT")</f>
        <v>RT</v>
      </c>
      <c r="E113" s="28"/>
      <c r="F113" s="28">
        <f>IFERROR(__xludf.DUMMYFUNCTION("""COMPUTED_VALUE"""),1.0)</f>
        <v>1</v>
      </c>
      <c r="G113" s="28" t="str">
        <f>IFERROR(__xludf.DUMMYFUNCTION("""COMPUTED_VALUE"""),"แห่ง")</f>
        <v>แห่ง</v>
      </c>
      <c r="H113" s="28" t="str">
        <f>IFERROR(__xludf.DUMMYFUNCTION("""COMPUTED_VALUE"""),"3+200 - 3+300")</f>
        <v>3+200 - 3+300</v>
      </c>
      <c r="I113" s="28" t="s">
        <v>203</v>
      </c>
      <c r="J113" s="28" t="s">
        <v>228</v>
      </c>
      <c r="L113" s="106"/>
      <c r="M113" s="106"/>
      <c r="N113" s="106"/>
      <c r="O113" s="106"/>
      <c r="P113" s="106"/>
      <c r="Q113" s="106"/>
      <c r="R113" s="106"/>
      <c r="S113" s="106"/>
      <c r="T113" s="106"/>
      <c r="U113" s="106"/>
      <c r="V113" s="106"/>
    </row>
    <row r="114">
      <c r="A114" s="28" t="str">
        <f>IFERROR(__xludf.DUMMYFUNCTION("""COMPUTED_VALUE"""),"16.3")</f>
        <v>16.3</v>
      </c>
      <c r="B114" s="116">
        <f>IFERROR(__xludf.DUMMYFUNCTION("""COMPUTED_VALUE"""),243753.0)</f>
        <v>243753</v>
      </c>
      <c r="C114" s="28" t="str">
        <f>IFERROR(__xludf.DUMMYFUNCTION("""COMPUTED_VALUE"""),"2+400")</f>
        <v>2+400</v>
      </c>
      <c r="D114" s="28" t="str">
        <f>IFERROR(__xludf.DUMMYFUNCTION("""COMPUTED_VALUE"""),"RT")</f>
        <v>RT</v>
      </c>
      <c r="E114" s="28"/>
      <c r="F114" s="28">
        <f>IFERROR(__xludf.DUMMYFUNCTION("""COMPUTED_VALUE"""),1.0)</f>
        <v>1</v>
      </c>
      <c r="G114" s="28" t="str">
        <f>IFERROR(__xludf.DUMMYFUNCTION("""COMPUTED_VALUE"""),"แห่ง")</f>
        <v>แห่ง</v>
      </c>
      <c r="H114" s="28" t="str">
        <f>IFERROR(__xludf.DUMMYFUNCTION("""COMPUTED_VALUE"""),"2+400 - 2+500")</f>
        <v>2+400 - 2+500</v>
      </c>
      <c r="I114" s="28" t="s">
        <v>198</v>
      </c>
      <c r="J114" s="28" t="s">
        <v>232</v>
      </c>
      <c r="L114" s="106"/>
      <c r="M114" s="106"/>
      <c r="N114" s="106"/>
      <c r="O114" s="106"/>
      <c r="P114" s="106"/>
      <c r="Q114" s="106"/>
      <c r="R114" s="106"/>
      <c r="S114" s="106"/>
      <c r="T114" s="106"/>
      <c r="U114" s="106"/>
      <c r="V114" s="106"/>
    </row>
    <row r="115">
      <c r="A115" s="28" t="str">
        <f>IFERROR(__xludf.DUMMYFUNCTION("""COMPUTED_VALUE"""),"16.3")</f>
        <v>16.3</v>
      </c>
      <c r="B115" s="116">
        <f>IFERROR(__xludf.DUMMYFUNCTION("""COMPUTED_VALUE"""),243753.0)</f>
        <v>243753</v>
      </c>
      <c r="C115" s="28" t="str">
        <f>IFERROR(__xludf.DUMMYFUNCTION("""COMPUTED_VALUE"""),"4+450")</f>
        <v>4+450</v>
      </c>
      <c r="D115" s="28" t="str">
        <f>IFERROR(__xludf.DUMMYFUNCTION("""COMPUTED_VALUE"""),"RT")</f>
        <v>RT</v>
      </c>
      <c r="E115" s="28"/>
      <c r="F115" s="28">
        <f>IFERROR(__xludf.DUMMYFUNCTION("""COMPUTED_VALUE"""),1.0)</f>
        <v>1</v>
      </c>
      <c r="G115" s="28" t="str">
        <f>IFERROR(__xludf.DUMMYFUNCTION("""COMPUTED_VALUE"""),"แห่ง")</f>
        <v>แห่ง</v>
      </c>
      <c r="H115" s="28" t="str">
        <f>IFERROR(__xludf.DUMMYFUNCTION("""COMPUTED_VALUE"""),"4+400 - 4+500")</f>
        <v>4+400 - 4+500</v>
      </c>
      <c r="I115" s="28" t="s">
        <v>198</v>
      </c>
      <c r="J115" s="28" t="s">
        <v>238</v>
      </c>
      <c r="L115" s="106"/>
      <c r="M115" s="106"/>
      <c r="N115" s="106"/>
      <c r="O115" s="106"/>
      <c r="P115" s="106"/>
      <c r="Q115" s="106"/>
      <c r="R115" s="106"/>
      <c r="S115" s="106"/>
      <c r="T115" s="106"/>
      <c r="U115" s="106"/>
      <c r="V115" s="106"/>
    </row>
    <row r="116">
      <c r="A116" s="28" t="str">
        <f>IFERROR(__xludf.DUMMYFUNCTION("""COMPUTED_VALUE"""),"16.3")</f>
        <v>16.3</v>
      </c>
      <c r="B116" s="116">
        <f>IFERROR(__xludf.DUMMYFUNCTION("""COMPUTED_VALUE"""),243753.0)</f>
        <v>243753</v>
      </c>
      <c r="C116" s="28" t="str">
        <f>IFERROR(__xludf.DUMMYFUNCTION("""COMPUTED_VALUE"""),"3+350")</f>
        <v>3+350</v>
      </c>
      <c r="D116" s="28" t="str">
        <f>IFERROR(__xludf.DUMMYFUNCTION("""COMPUTED_VALUE"""),"LT")</f>
        <v>LT</v>
      </c>
      <c r="E116" s="28"/>
      <c r="F116" s="28">
        <f>IFERROR(__xludf.DUMMYFUNCTION("""COMPUTED_VALUE"""),1.0)</f>
        <v>1</v>
      </c>
      <c r="G116" s="28" t="str">
        <f>IFERROR(__xludf.DUMMYFUNCTION("""COMPUTED_VALUE"""),"แห่ง")</f>
        <v>แห่ง</v>
      </c>
      <c r="H116" s="28" t="str">
        <f>IFERROR(__xludf.DUMMYFUNCTION("""COMPUTED_VALUE"""),"3+300 - 3+400")</f>
        <v>3+300 - 3+400</v>
      </c>
      <c r="I116" s="28" t="s">
        <v>198</v>
      </c>
      <c r="J116" s="28" t="s">
        <v>228</v>
      </c>
    </row>
    <row r="117">
      <c r="A117" s="28" t="str">
        <f>IFERROR(__xludf.DUMMYFUNCTION("""COMPUTED_VALUE"""),"16.3")</f>
        <v>16.3</v>
      </c>
      <c r="B117" s="116">
        <f>IFERROR(__xludf.DUMMYFUNCTION("""COMPUTED_VALUE"""),243753.0)</f>
        <v>243753</v>
      </c>
      <c r="C117" s="28" t="str">
        <f>IFERROR(__xludf.DUMMYFUNCTION("""COMPUTED_VALUE"""),"5+550")</f>
        <v>5+550</v>
      </c>
      <c r="D117" s="28" t="str">
        <f>IFERROR(__xludf.DUMMYFUNCTION("""COMPUTED_VALUE"""),"LT")</f>
        <v>LT</v>
      </c>
      <c r="E117" s="28"/>
      <c r="F117" s="28">
        <f>IFERROR(__xludf.DUMMYFUNCTION("""COMPUTED_VALUE"""),1.0)</f>
        <v>1</v>
      </c>
      <c r="G117" s="28" t="str">
        <f>IFERROR(__xludf.DUMMYFUNCTION("""COMPUTED_VALUE"""),"แห่ง")</f>
        <v>แห่ง</v>
      </c>
      <c r="H117" s="28" t="str">
        <f>IFERROR(__xludf.DUMMYFUNCTION("""COMPUTED_VALUE"""),"5+500 - 5+600")</f>
        <v>5+500 - 5+600</v>
      </c>
      <c r="I117" s="28" t="s">
        <v>198</v>
      </c>
      <c r="J117" s="28" t="s">
        <v>231</v>
      </c>
    </row>
    <row r="118">
      <c r="A118" s="28" t="str">
        <f>IFERROR(__xludf.DUMMYFUNCTION("""COMPUTED_VALUE"""),"16.3")</f>
        <v>16.3</v>
      </c>
      <c r="B118" s="116">
        <f>IFERROR(__xludf.DUMMYFUNCTION("""COMPUTED_VALUE"""),243753.0)</f>
        <v>243753</v>
      </c>
      <c r="C118" s="28" t="str">
        <f>IFERROR(__xludf.DUMMYFUNCTION("""COMPUTED_VALUE"""),"5+800")</f>
        <v>5+800</v>
      </c>
      <c r="D118" s="28" t="str">
        <f>IFERROR(__xludf.DUMMYFUNCTION("""COMPUTED_VALUE"""),"RT")</f>
        <v>RT</v>
      </c>
      <c r="E118" s="28"/>
      <c r="F118" s="28">
        <f>IFERROR(__xludf.DUMMYFUNCTION("""COMPUTED_VALUE"""),1.0)</f>
        <v>1</v>
      </c>
      <c r="G118" s="28" t="str">
        <f>IFERROR(__xludf.DUMMYFUNCTION("""COMPUTED_VALUE"""),"แห่ง")</f>
        <v>แห่ง</v>
      </c>
      <c r="H118" s="28" t="str">
        <f>IFERROR(__xludf.DUMMYFUNCTION("""COMPUTED_VALUE"""),"5+800 - 5+900")</f>
        <v>5+800 - 5+900</v>
      </c>
      <c r="I118" s="28" t="s">
        <v>198</v>
      </c>
      <c r="J118" s="28" t="s">
        <v>231</v>
      </c>
    </row>
    <row r="119">
      <c r="A119" s="28" t="str">
        <f>IFERROR(__xludf.DUMMYFUNCTION("""COMPUTED_VALUE"""),"16.3")</f>
        <v>16.3</v>
      </c>
      <c r="B119" s="116">
        <f>IFERROR(__xludf.DUMMYFUNCTION("""COMPUTED_VALUE"""),243753.0)</f>
        <v>243753</v>
      </c>
      <c r="C119" s="28" t="str">
        <f>IFERROR(__xludf.DUMMYFUNCTION("""COMPUTED_VALUE"""),"8+400")</f>
        <v>8+400</v>
      </c>
      <c r="D119" s="28" t="str">
        <f>IFERROR(__xludf.DUMMYFUNCTION("""COMPUTED_VALUE"""),"RT")</f>
        <v>RT</v>
      </c>
      <c r="E119" s="28"/>
      <c r="F119" s="28">
        <f>IFERROR(__xludf.DUMMYFUNCTION("""COMPUTED_VALUE"""),1.0)</f>
        <v>1</v>
      </c>
      <c r="G119" s="28" t="str">
        <f>IFERROR(__xludf.DUMMYFUNCTION("""COMPUTED_VALUE"""),"แห่ง")</f>
        <v>แห่ง</v>
      </c>
      <c r="H119" s="28" t="str">
        <f>IFERROR(__xludf.DUMMYFUNCTION("""COMPUTED_VALUE"""),"8+400 - 8+500")</f>
        <v>8+400 - 8+500</v>
      </c>
      <c r="I119" s="28" t="s">
        <v>198</v>
      </c>
      <c r="J119" s="28" t="s">
        <v>229</v>
      </c>
    </row>
    <row r="120">
      <c r="A120" s="28" t="str">
        <f>IFERROR(__xludf.DUMMYFUNCTION("""COMPUTED_VALUE"""),"16.4")</f>
        <v>16.4</v>
      </c>
      <c r="B120" s="116">
        <f>IFERROR(__xludf.DUMMYFUNCTION("""COMPUTED_VALUE"""),243753.0)</f>
        <v>243753</v>
      </c>
      <c r="C120" s="28" t="str">
        <f>IFERROR(__xludf.DUMMYFUNCTION("""COMPUTED_VALUE"""),"1+450")</f>
        <v>1+450</v>
      </c>
      <c r="D120" s="28" t="str">
        <f>IFERROR(__xludf.DUMMYFUNCTION("""COMPUTED_VALUE"""),"RT")</f>
        <v>RT</v>
      </c>
      <c r="E120" s="28"/>
      <c r="F120" s="28">
        <f>IFERROR(__xludf.DUMMYFUNCTION("""COMPUTED_VALUE"""),1.0)</f>
        <v>1</v>
      </c>
      <c r="G120" s="28" t="str">
        <f>IFERROR(__xludf.DUMMYFUNCTION("""COMPUTED_VALUE"""),"แห่ง")</f>
        <v>แห่ง</v>
      </c>
      <c r="H120" s="28" t="str">
        <f>IFERROR(__xludf.DUMMYFUNCTION("""COMPUTED_VALUE"""),"1+400 - 1+500")</f>
        <v>1+400 - 1+500</v>
      </c>
      <c r="I120" s="28" t="s">
        <v>203</v>
      </c>
      <c r="J120" s="28" t="s">
        <v>227</v>
      </c>
    </row>
    <row r="121">
      <c r="A121" s="28" t="str">
        <f>IFERROR(__xludf.DUMMYFUNCTION("""COMPUTED_VALUE"""),"16.4")</f>
        <v>16.4</v>
      </c>
      <c r="B121" s="116">
        <f>IFERROR(__xludf.DUMMYFUNCTION("""COMPUTED_VALUE"""),243753.0)</f>
        <v>243753</v>
      </c>
      <c r="C121" s="28" t="str">
        <f>IFERROR(__xludf.DUMMYFUNCTION("""COMPUTED_VALUE"""),"1+490")</f>
        <v>1+490</v>
      </c>
      <c r="D121" s="28" t="str">
        <f>IFERROR(__xludf.DUMMYFUNCTION("""COMPUTED_VALUE"""),"RT")</f>
        <v>RT</v>
      </c>
      <c r="E121" s="28"/>
      <c r="F121" s="28">
        <f>IFERROR(__xludf.DUMMYFUNCTION("""COMPUTED_VALUE"""),1.0)</f>
        <v>1</v>
      </c>
      <c r="G121" s="28" t="str">
        <f>IFERROR(__xludf.DUMMYFUNCTION("""COMPUTED_VALUE"""),"แห่ง")</f>
        <v>แห่ง</v>
      </c>
      <c r="H121" s="28" t="str">
        <f>IFERROR(__xludf.DUMMYFUNCTION("""COMPUTED_VALUE"""),"1+400 - 1+500")</f>
        <v>1+400 - 1+500</v>
      </c>
      <c r="I121" s="28" t="s">
        <v>203</v>
      </c>
      <c r="J121" s="28" t="s">
        <v>227</v>
      </c>
    </row>
    <row r="122">
      <c r="A122" s="28" t="str">
        <f>IFERROR(__xludf.DUMMYFUNCTION("""COMPUTED_VALUE"""),"16.4")</f>
        <v>16.4</v>
      </c>
      <c r="B122" s="116">
        <f>IFERROR(__xludf.DUMMYFUNCTION("""COMPUTED_VALUE"""),243753.0)</f>
        <v>243753</v>
      </c>
      <c r="C122" s="28" t="str">
        <f>IFERROR(__xludf.DUMMYFUNCTION("""COMPUTED_VALUE"""),"2+400")</f>
        <v>2+400</v>
      </c>
      <c r="D122" s="28" t="str">
        <f>IFERROR(__xludf.DUMMYFUNCTION("""COMPUTED_VALUE"""),"LT")</f>
        <v>LT</v>
      </c>
      <c r="E122" s="28"/>
      <c r="F122" s="28">
        <f>IFERROR(__xludf.DUMMYFUNCTION("""COMPUTED_VALUE"""),1.0)</f>
        <v>1</v>
      </c>
      <c r="G122" s="28" t="str">
        <f>IFERROR(__xludf.DUMMYFUNCTION("""COMPUTED_VALUE"""),"แห่ง")</f>
        <v>แห่ง</v>
      </c>
      <c r="H122" s="28" t="str">
        <f>IFERROR(__xludf.DUMMYFUNCTION("""COMPUTED_VALUE"""),"2+400 - 2+500")</f>
        <v>2+400 - 2+500</v>
      </c>
      <c r="I122" s="28" t="s">
        <v>203</v>
      </c>
      <c r="J122" s="28" t="s">
        <v>232</v>
      </c>
    </row>
    <row r="123">
      <c r="A123" s="28" t="str">
        <f>IFERROR(__xludf.DUMMYFUNCTION("""COMPUTED_VALUE"""),"16.4")</f>
        <v>16.4</v>
      </c>
      <c r="B123" s="116">
        <f>IFERROR(__xludf.DUMMYFUNCTION("""COMPUTED_VALUE"""),243753.0)</f>
        <v>243753</v>
      </c>
      <c r="C123" s="28" t="str">
        <f>IFERROR(__xludf.DUMMYFUNCTION("""COMPUTED_VALUE"""),"3+000")</f>
        <v>3+000</v>
      </c>
      <c r="D123" s="28" t="str">
        <f>IFERROR(__xludf.DUMMYFUNCTION("""COMPUTED_VALUE"""),"LT")</f>
        <v>LT</v>
      </c>
      <c r="E123" s="28"/>
      <c r="F123" s="28">
        <f>IFERROR(__xludf.DUMMYFUNCTION("""COMPUTED_VALUE"""),1.0)</f>
        <v>1</v>
      </c>
      <c r="G123" s="28" t="str">
        <f>IFERROR(__xludf.DUMMYFUNCTION("""COMPUTED_VALUE"""),"แห่ง")</f>
        <v>แห่ง</v>
      </c>
      <c r="H123" s="28" t="str">
        <f>IFERROR(__xludf.DUMMYFUNCTION("""COMPUTED_VALUE"""),"3+000 - 3+100")</f>
        <v>3+000 - 3+100</v>
      </c>
      <c r="I123" s="28" t="s">
        <v>203</v>
      </c>
      <c r="J123" s="28" t="s">
        <v>228</v>
      </c>
    </row>
    <row r="124">
      <c r="A124" s="28" t="str">
        <f>IFERROR(__xludf.DUMMYFUNCTION("""COMPUTED_VALUE"""),"16.4")</f>
        <v>16.4</v>
      </c>
      <c r="B124" s="116">
        <f>IFERROR(__xludf.DUMMYFUNCTION("""COMPUTED_VALUE"""),243753.0)</f>
        <v>243753</v>
      </c>
      <c r="C124" s="28" t="str">
        <f>IFERROR(__xludf.DUMMYFUNCTION("""COMPUTED_VALUE"""),"3+200")</f>
        <v>3+200</v>
      </c>
      <c r="D124" s="28" t="str">
        <f>IFERROR(__xludf.DUMMYFUNCTION("""COMPUTED_VALUE"""),"RT")</f>
        <v>RT</v>
      </c>
      <c r="E124" s="28"/>
      <c r="F124" s="28">
        <f>IFERROR(__xludf.DUMMYFUNCTION("""COMPUTED_VALUE"""),1.0)</f>
        <v>1</v>
      </c>
      <c r="G124" s="28" t="str">
        <f>IFERROR(__xludf.DUMMYFUNCTION("""COMPUTED_VALUE"""),"แห่ง")</f>
        <v>แห่ง</v>
      </c>
      <c r="H124" s="28" t="str">
        <f>IFERROR(__xludf.DUMMYFUNCTION("""COMPUTED_VALUE"""),"3+200 - 3+300")</f>
        <v>3+200 - 3+300</v>
      </c>
      <c r="I124" s="28" t="s">
        <v>203</v>
      </c>
      <c r="J124" s="28" t="s">
        <v>228</v>
      </c>
    </row>
    <row r="125">
      <c r="A125" s="28" t="str">
        <f>IFERROR(__xludf.DUMMYFUNCTION("""COMPUTED_VALUE"""),"16.4")</f>
        <v>16.4</v>
      </c>
      <c r="B125" s="116">
        <f>IFERROR(__xludf.DUMMYFUNCTION("""COMPUTED_VALUE"""),243753.0)</f>
        <v>243753</v>
      </c>
      <c r="C125" s="28" t="str">
        <f>IFERROR(__xludf.DUMMYFUNCTION("""COMPUTED_VALUE"""),"5+550")</f>
        <v>5+550</v>
      </c>
      <c r="D125" s="28" t="str">
        <f>IFERROR(__xludf.DUMMYFUNCTION("""COMPUTED_VALUE"""),"RT")</f>
        <v>RT</v>
      </c>
      <c r="E125" s="28"/>
      <c r="F125" s="28">
        <f>IFERROR(__xludf.DUMMYFUNCTION("""COMPUTED_VALUE"""),1.0)</f>
        <v>1</v>
      </c>
      <c r="G125" s="28" t="str">
        <f>IFERROR(__xludf.DUMMYFUNCTION("""COMPUTED_VALUE"""),"แห่ง")</f>
        <v>แห่ง</v>
      </c>
      <c r="H125" s="28" t="str">
        <f>IFERROR(__xludf.DUMMYFUNCTION("""COMPUTED_VALUE"""),"5+500 - 5+600")</f>
        <v>5+500 - 5+600</v>
      </c>
      <c r="I125" s="28" t="s">
        <v>203</v>
      </c>
      <c r="J125" s="28" t="s">
        <v>231</v>
      </c>
    </row>
    <row r="126">
      <c r="A126" s="28" t="str">
        <f>IFERROR(__xludf.DUMMYFUNCTION("""COMPUTED_VALUE"""),"16.4")</f>
        <v>16.4</v>
      </c>
      <c r="B126" s="116">
        <f>IFERROR(__xludf.DUMMYFUNCTION("""COMPUTED_VALUE"""),243753.0)</f>
        <v>243753</v>
      </c>
      <c r="C126" s="28" t="str">
        <f>IFERROR(__xludf.DUMMYFUNCTION("""COMPUTED_VALUE"""),"5+800")</f>
        <v>5+800</v>
      </c>
      <c r="D126" s="28" t="str">
        <f>IFERROR(__xludf.DUMMYFUNCTION("""COMPUTED_VALUE"""),"LT")</f>
        <v>LT</v>
      </c>
      <c r="E126" s="28"/>
      <c r="F126" s="28">
        <f>IFERROR(__xludf.DUMMYFUNCTION("""COMPUTED_VALUE"""),1.0)</f>
        <v>1</v>
      </c>
      <c r="G126" s="28" t="str">
        <f>IFERROR(__xludf.DUMMYFUNCTION("""COMPUTED_VALUE"""),"แห่ง")</f>
        <v>แห่ง</v>
      </c>
      <c r="H126" s="28" t="str">
        <f>IFERROR(__xludf.DUMMYFUNCTION("""COMPUTED_VALUE"""),"5+800 - 5+900")</f>
        <v>5+800 - 5+900</v>
      </c>
      <c r="I126" s="28" t="s">
        <v>203</v>
      </c>
      <c r="J126" s="28" t="s">
        <v>231</v>
      </c>
    </row>
    <row r="127">
      <c r="A127" s="28" t="str">
        <f>IFERROR(__xludf.DUMMYFUNCTION("""COMPUTED_VALUE"""),"16.4")</f>
        <v>16.4</v>
      </c>
      <c r="B127" s="116">
        <f>IFERROR(__xludf.DUMMYFUNCTION("""COMPUTED_VALUE"""),243753.0)</f>
        <v>243753</v>
      </c>
      <c r="C127" s="28" t="str">
        <f>IFERROR(__xludf.DUMMYFUNCTION("""COMPUTED_VALUE"""),"8+400")</f>
        <v>8+400</v>
      </c>
      <c r="D127" s="28" t="str">
        <f>IFERROR(__xludf.DUMMYFUNCTION("""COMPUTED_VALUE"""),"LT")</f>
        <v>LT</v>
      </c>
      <c r="E127" s="28"/>
      <c r="F127" s="28">
        <f>IFERROR(__xludf.DUMMYFUNCTION("""COMPUTED_VALUE"""),1.0)</f>
        <v>1</v>
      </c>
      <c r="G127" s="28" t="str">
        <f>IFERROR(__xludf.DUMMYFUNCTION("""COMPUTED_VALUE"""),"แห่ง")</f>
        <v>แห่ง</v>
      </c>
      <c r="H127" s="28" t="str">
        <f>IFERROR(__xludf.DUMMYFUNCTION("""COMPUTED_VALUE"""),"8+400 - 8+500")</f>
        <v>8+400 - 8+500</v>
      </c>
      <c r="I127" s="28" t="s">
        <v>203</v>
      </c>
      <c r="J127" s="28" t="s">
        <v>229</v>
      </c>
    </row>
    <row r="128">
      <c r="A128" s="28" t="str">
        <f>IFERROR(__xludf.DUMMYFUNCTION("""COMPUTED_VALUE"""),"17.1")</f>
        <v>17.1</v>
      </c>
      <c r="B128" s="116">
        <f>IFERROR(__xludf.DUMMYFUNCTION("""COMPUTED_VALUE"""),243753.0)</f>
        <v>243753</v>
      </c>
      <c r="C128" s="28" t="str">
        <f>IFERROR(__xludf.DUMMYFUNCTION("""COMPUTED_VALUE"""),"3+200")</f>
        <v>3+200</v>
      </c>
      <c r="D128" s="28" t="str">
        <f>IFERROR(__xludf.DUMMYFUNCTION("""COMPUTED_VALUE"""),"LT")</f>
        <v>LT</v>
      </c>
      <c r="E128" s="28"/>
      <c r="F128" s="28">
        <f>IFERROR(__xludf.DUMMYFUNCTION("""COMPUTED_VALUE"""),1.0)</f>
        <v>1</v>
      </c>
      <c r="G128" s="28" t="str">
        <f>IFERROR(__xludf.DUMMYFUNCTION("""COMPUTED_VALUE"""),"จุด")</f>
        <v>จุด</v>
      </c>
      <c r="H128" s="28" t="str">
        <f>IFERROR(__xludf.DUMMYFUNCTION("""COMPUTED_VALUE"""),"3+200 - 3+300")</f>
        <v>3+200 - 3+300</v>
      </c>
      <c r="I128" s="28" t="s">
        <v>203</v>
      </c>
      <c r="J128" s="28" t="s">
        <v>228</v>
      </c>
    </row>
    <row r="129">
      <c r="A129" s="28" t="str">
        <f>IFERROR(__xludf.DUMMYFUNCTION("""COMPUTED_VALUE"""),"17.1")</f>
        <v>17.1</v>
      </c>
      <c r="B129" s="116">
        <f>IFERROR(__xludf.DUMMYFUNCTION("""COMPUTED_VALUE"""),243753.0)</f>
        <v>243753</v>
      </c>
      <c r="C129" s="28" t="str">
        <f>IFERROR(__xludf.DUMMYFUNCTION("""COMPUTED_VALUE"""),"5+550")</f>
        <v>5+550</v>
      </c>
      <c r="D129" s="28" t="str">
        <f>IFERROR(__xludf.DUMMYFUNCTION("""COMPUTED_VALUE"""),"RT")</f>
        <v>RT</v>
      </c>
      <c r="E129" s="28"/>
      <c r="F129" s="28">
        <f>IFERROR(__xludf.DUMMYFUNCTION("""COMPUTED_VALUE"""),1.0)</f>
        <v>1</v>
      </c>
      <c r="G129" s="28" t="str">
        <f>IFERROR(__xludf.DUMMYFUNCTION("""COMPUTED_VALUE"""),"จุด")</f>
        <v>จุด</v>
      </c>
      <c r="H129" s="28" t="str">
        <f>IFERROR(__xludf.DUMMYFUNCTION("""COMPUTED_VALUE"""),"5+500 - 5+600")</f>
        <v>5+500 - 5+600</v>
      </c>
      <c r="I129" s="28" t="s">
        <v>203</v>
      </c>
      <c r="J129" s="28" t="s">
        <v>231</v>
      </c>
    </row>
    <row r="130">
      <c r="A130" s="28" t="str">
        <f>IFERROR(__xludf.DUMMYFUNCTION("""COMPUTED_VALUE"""),"17.1")</f>
        <v>17.1</v>
      </c>
      <c r="B130" s="116">
        <f>IFERROR(__xludf.DUMMYFUNCTION("""COMPUTED_VALUE"""),243753.0)</f>
        <v>243753</v>
      </c>
      <c r="C130" s="28" t="str">
        <f>IFERROR(__xludf.DUMMYFUNCTION("""COMPUTED_VALUE"""),"1+400")</f>
        <v>1+400</v>
      </c>
      <c r="D130" s="28" t="str">
        <f>IFERROR(__xludf.DUMMYFUNCTION("""COMPUTED_VALUE"""),"RT")</f>
        <v>RT</v>
      </c>
      <c r="E130" s="28"/>
      <c r="F130" s="28">
        <f>IFERROR(__xludf.DUMMYFUNCTION("""COMPUTED_VALUE"""),1.0)</f>
        <v>1</v>
      </c>
      <c r="G130" s="28" t="str">
        <f>IFERROR(__xludf.DUMMYFUNCTION("""COMPUTED_VALUE"""),"จุด")</f>
        <v>จุด</v>
      </c>
      <c r="H130" s="28" t="str">
        <f>IFERROR(__xludf.DUMMYFUNCTION("""COMPUTED_VALUE"""),"1+400 - 1+500")</f>
        <v>1+400 - 1+500</v>
      </c>
      <c r="I130" s="28" t="s">
        <v>203</v>
      </c>
      <c r="J130" s="28" t="s">
        <v>227</v>
      </c>
    </row>
    <row r="131">
      <c r="A131" s="28" t="str">
        <f>IFERROR(__xludf.DUMMYFUNCTION("""COMPUTED_VALUE"""),"17.1")</f>
        <v>17.1</v>
      </c>
      <c r="B131" s="116">
        <f>IFERROR(__xludf.DUMMYFUNCTION("""COMPUTED_VALUE"""),243753.0)</f>
        <v>243753</v>
      </c>
      <c r="C131" s="28" t="str">
        <f>IFERROR(__xludf.DUMMYFUNCTION("""COMPUTED_VALUE"""),"1+150")</f>
        <v>1+150</v>
      </c>
      <c r="D131" s="28" t="str">
        <f>IFERROR(__xludf.DUMMYFUNCTION("""COMPUTED_VALUE"""),"LT")</f>
        <v>LT</v>
      </c>
      <c r="E131" s="28"/>
      <c r="F131" s="28">
        <f>IFERROR(__xludf.DUMMYFUNCTION("""COMPUTED_VALUE"""),1.0)</f>
        <v>1</v>
      </c>
      <c r="G131" s="28" t="str">
        <f>IFERROR(__xludf.DUMMYFUNCTION("""COMPUTED_VALUE"""),"จุด")</f>
        <v>จุด</v>
      </c>
      <c r="H131" s="28" t="str">
        <f>IFERROR(__xludf.DUMMYFUNCTION("""COMPUTED_VALUE"""),"1+100 - 1+200")</f>
        <v>1+100 - 1+200</v>
      </c>
      <c r="I131" s="28" t="s">
        <v>203</v>
      </c>
      <c r="J131" s="28" t="s">
        <v>227</v>
      </c>
    </row>
    <row r="132">
      <c r="A132" s="28" t="str">
        <f>IFERROR(__xludf.DUMMYFUNCTION("""COMPUTED_VALUE"""),"17.1")</f>
        <v>17.1</v>
      </c>
      <c r="B132" s="116">
        <f>IFERROR(__xludf.DUMMYFUNCTION("""COMPUTED_VALUE"""),243753.0)</f>
        <v>243753</v>
      </c>
      <c r="C132" s="28" t="str">
        <f>IFERROR(__xludf.DUMMYFUNCTION("""COMPUTED_VALUE"""),"1+075")</f>
        <v>1+075</v>
      </c>
      <c r="D132" s="28" t="str">
        <f>IFERROR(__xludf.DUMMYFUNCTION("""COMPUTED_VALUE"""),"RT")</f>
        <v>RT</v>
      </c>
      <c r="E132" s="28"/>
      <c r="F132" s="28">
        <f>IFERROR(__xludf.DUMMYFUNCTION("""COMPUTED_VALUE"""),1.0)</f>
        <v>1</v>
      </c>
      <c r="G132" s="28" t="str">
        <f>IFERROR(__xludf.DUMMYFUNCTION("""COMPUTED_VALUE"""),"จุด")</f>
        <v>จุด</v>
      </c>
      <c r="H132" s="28" t="str">
        <f>IFERROR(__xludf.DUMMYFUNCTION("""COMPUTED_VALUE"""),"1+000 - 1+100")</f>
        <v>1+000 - 1+100</v>
      </c>
      <c r="I132" s="28" t="s">
        <v>203</v>
      </c>
      <c r="J132" s="28" t="s">
        <v>227</v>
      </c>
    </row>
    <row r="133">
      <c r="A133" s="28" t="str">
        <f>IFERROR(__xludf.DUMMYFUNCTION("""COMPUTED_VALUE"""),"17.1")</f>
        <v>17.1</v>
      </c>
      <c r="B133" s="116">
        <f>IFERROR(__xludf.DUMMYFUNCTION("""COMPUTED_VALUE"""),243753.0)</f>
        <v>243753</v>
      </c>
      <c r="C133" s="28" t="str">
        <f>IFERROR(__xludf.DUMMYFUNCTION("""COMPUTED_VALUE"""),"1+076")</f>
        <v>1+076</v>
      </c>
      <c r="D133" s="28" t="str">
        <f>IFERROR(__xludf.DUMMYFUNCTION("""COMPUTED_VALUE"""),"RT")</f>
        <v>RT</v>
      </c>
      <c r="E133" s="28"/>
      <c r="F133" s="28">
        <f>IFERROR(__xludf.DUMMYFUNCTION("""COMPUTED_VALUE"""),1.0)</f>
        <v>1</v>
      </c>
      <c r="G133" s="28" t="str">
        <f>IFERROR(__xludf.DUMMYFUNCTION("""COMPUTED_VALUE"""),"จุด")</f>
        <v>จุด</v>
      </c>
      <c r="H133" s="28" t="str">
        <f>IFERROR(__xludf.DUMMYFUNCTION("""COMPUTED_VALUE"""),"1+000 - 1+100")</f>
        <v>1+000 - 1+100</v>
      </c>
      <c r="I133" s="28" t="s">
        <v>203</v>
      </c>
      <c r="J133" s="28" t="s">
        <v>227</v>
      </c>
    </row>
    <row r="134">
      <c r="A134" s="28" t="str">
        <f>IFERROR(__xludf.DUMMYFUNCTION("""COMPUTED_VALUE"""),"17.1")</f>
        <v>17.1</v>
      </c>
      <c r="B134" s="116">
        <f>IFERROR(__xludf.DUMMYFUNCTION("""COMPUTED_VALUE"""),243753.0)</f>
        <v>243753</v>
      </c>
      <c r="C134" s="28" t="str">
        <f>IFERROR(__xludf.DUMMYFUNCTION("""COMPUTED_VALUE"""),"1+250")</f>
        <v>1+250</v>
      </c>
      <c r="D134" s="28" t="str">
        <f>IFERROR(__xludf.DUMMYFUNCTION("""COMPUTED_VALUE"""),"LT")</f>
        <v>LT</v>
      </c>
      <c r="E134" s="28"/>
      <c r="F134" s="28">
        <f>IFERROR(__xludf.DUMMYFUNCTION("""COMPUTED_VALUE"""),1.0)</f>
        <v>1</v>
      </c>
      <c r="G134" s="28" t="str">
        <f>IFERROR(__xludf.DUMMYFUNCTION("""COMPUTED_VALUE"""),"จุด")</f>
        <v>จุด</v>
      </c>
      <c r="H134" s="28" t="str">
        <f>IFERROR(__xludf.DUMMYFUNCTION("""COMPUTED_VALUE"""),"1+200 - 1+300")</f>
        <v>1+200 - 1+300</v>
      </c>
      <c r="I134" s="28" t="s">
        <v>203</v>
      </c>
      <c r="J134" s="28" t="s">
        <v>227</v>
      </c>
    </row>
    <row r="135">
      <c r="A135" s="28" t="str">
        <f>IFERROR(__xludf.DUMMYFUNCTION("""COMPUTED_VALUE"""),"17.1")</f>
        <v>17.1</v>
      </c>
      <c r="B135" s="116">
        <f>IFERROR(__xludf.DUMMYFUNCTION("""COMPUTED_VALUE"""),243753.0)</f>
        <v>243753</v>
      </c>
      <c r="C135" s="28" t="str">
        <f>IFERROR(__xludf.DUMMYFUNCTION("""COMPUTED_VALUE"""),"1+050")</f>
        <v>1+050</v>
      </c>
      <c r="D135" s="28" t="str">
        <f>IFERROR(__xludf.DUMMYFUNCTION("""COMPUTED_VALUE"""),"RT")</f>
        <v>RT</v>
      </c>
      <c r="E135" s="28"/>
      <c r="F135" s="28">
        <f>IFERROR(__xludf.DUMMYFUNCTION("""COMPUTED_VALUE"""),1.0)</f>
        <v>1</v>
      </c>
      <c r="G135" s="28" t="str">
        <f>IFERROR(__xludf.DUMMYFUNCTION("""COMPUTED_VALUE"""),"จุด")</f>
        <v>จุด</v>
      </c>
      <c r="H135" s="28" t="str">
        <f>IFERROR(__xludf.DUMMYFUNCTION("""COMPUTED_VALUE"""),"1+000 - 1+100")</f>
        <v>1+000 - 1+100</v>
      </c>
      <c r="I135" s="28" t="s">
        <v>203</v>
      </c>
      <c r="J135" s="28" t="s">
        <v>227</v>
      </c>
    </row>
    <row r="136">
      <c r="A136" s="28" t="str">
        <f>IFERROR(__xludf.DUMMYFUNCTION("""COMPUTED_VALUE"""),"17.1")</f>
        <v>17.1</v>
      </c>
      <c r="B136" s="116">
        <f>IFERROR(__xludf.DUMMYFUNCTION("""COMPUTED_VALUE"""),243753.0)</f>
        <v>243753</v>
      </c>
      <c r="C136" s="28" t="str">
        <f>IFERROR(__xludf.DUMMYFUNCTION("""COMPUTED_VALUE"""),"1+100")</f>
        <v>1+100</v>
      </c>
      <c r="D136" s="28" t="str">
        <f>IFERROR(__xludf.DUMMYFUNCTION("""COMPUTED_VALUE"""),"RT")</f>
        <v>RT</v>
      </c>
      <c r="E136" s="28"/>
      <c r="F136" s="28">
        <f>IFERROR(__xludf.DUMMYFUNCTION("""COMPUTED_VALUE"""),1.0)</f>
        <v>1</v>
      </c>
      <c r="G136" s="28" t="str">
        <f>IFERROR(__xludf.DUMMYFUNCTION("""COMPUTED_VALUE"""),"จุด")</f>
        <v>จุด</v>
      </c>
      <c r="H136" s="28" t="str">
        <f>IFERROR(__xludf.DUMMYFUNCTION("""COMPUTED_VALUE"""),"1+100 - 1+200")</f>
        <v>1+100 - 1+200</v>
      </c>
      <c r="I136" s="28" t="s">
        <v>203</v>
      </c>
      <c r="J136" s="28" t="s">
        <v>227</v>
      </c>
    </row>
    <row r="137">
      <c r="A137" s="28" t="str">
        <f>IFERROR(__xludf.DUMMYFUNCTION("""COMPUTED_VALUE"""),"17.2")</f>
        <v>17.2</v>
      </c>
      <c r="B137" s="116">
        <f>IFERROR(__xludf.DUMMYFUNCTION("""COMPUTED_VALUE"""),243753.0)</f>
        <v>243753</v>
      </c>
      <c r="C137" s="28" t="str">
        <f>IFERROR(__xludf.DUMMYFUNCTION("""COMPUTED_VALUE"""),"2+400")</f>
        <v>2+400</v>
      </c>
      <c r="D137" s="28" t="str">
        <f>IFERROR(__xludf.DUMMYFUNCTION("""COMPUTED_VALUE"""),"LT")</f>
        <v>LT</v>
      </c>
      <c r="E137" s="28"/>
      <c r="F137" s="28">
        <f>IFERROR(__xludf.DUMMYFUNCTION("""COMPUTED_VALUE"""),1.0)</f>
        <v>1</v>
      </c>
      <c r="G137" s="28" t="str">
        <f>IFERROR(__xludf.DUMMYFUNCTION("""COMPUTED_VALUE"""),"จุด")</f>
        <v>จุด</v>
      </c>
      <c r="H137" s="28" t="str">
        <f>IFERROR(__xludf.DUMMYFUNCTION("""COMPUTED_VALUE"""),"2+400 - 2+500")</f>
        <v>2+400 - 2+500</v>
      </c>
      <c r="I137" s="28" t="s">
        <v>215</v>
      </c>
      <c r="J137" s="28" t="s">
        <v>232</v>
      </c>
    </row>
    <row r="138">
      <c r="A138" s="28" t="str">
        <f>IFERROR(__xludf.DUMMYFUNCTION("""COMPUTED_VALUE"""),"17.2")</f>
        <v>17.2</v>
      </c>
      <c r="B138" s="116">
        <f>IFERROR(__xludf.DUMMYFUNCTION("""COMPUTED_VALUE"""),243753.0)</f>
        <v>243753</v>
      </c>
      <c r="C138" s="28" t="str">
        <f>IFERROR(__xludf.DUMMYFUNCTION("""COMPUTED_VALUE"""),"3+000")</f>
        <v>3+000</v>
      </c>
      <c r="D138" s="28" t="str">
        <f>IFERROR(__xludf.DUMMYFUNCTION("""COMPUTED_VALUE"""),"RT")</f>
        <v>RT</v>
      </c>
      <c r="E138" s="28"/>
      <c r="F138" s="28">
        <f>IFERROR(__xludf.DUMMYFUNCTION("""COMPUTED_VALUE"""),1.0)</f>
        <v>1</v>
      </c>
      <c r="G138" s="28" t="str">
        <f>IFERROR(__xludf.DUMMYFUNCTION("""COMPUTED_VALUE"""),"จุด")</f>
        <v>จุด</v>
      </c>
      <c r="H138" s="28" t="str">
        <f>IFERROR(__xludf.DUMMYFUNCTION("""COMPUTED_VALUE"""),"3+000 - 3+100")</f>
        <v>3+000 - 3+100</v>
      </c>
      <c r="I138" s="28" t="s">
        <v>215</v>
      </c>
      <c r="J138" s="28" t="s">
        <v>228</v>
      </c>
    </row>
    <row r="139">
      <c r="A139" s="28" t="str">
        <f>IFERROR(__xludf.DUMMYFUNCTION("""COMPUTED_VALUE"""),"17.2")</f>
        <v>17.2</v>
      </c>
      <c r="B139" s="116">
        <f>IFERROR(__xludf.DUMMYFUNCTION("""COMPUTED_VALUE"""),243753.0)</f>
        <v>243753</v>
      </c>
      <c r="C139" s="28" t="str">
        <f>IFERROR(__xludf.DUMMYFUNCTION("""COMPUTED_VALUE"""),"3+200")</f>
        <v>3+200</v>
      </c>
      <c r="D139" s="28" t="str">
        <f>IFERROR(__xludf.DUMMYFUNCTION("""COMPUTED_VALUE"""),"RT")</f>
        <v>RT</v>
      </c>
      <c r="E139" s="28"/>
      <c r="F139" s="28">
        <f>IFERROR(__xludf.DUMMYFUNCTION("""COMPUTED_VALUE"""),1.0)</f>
        <v>1</v>
      </c>
      <c r="G139" s="28" t="str">
        <f>IFERROR(__xludf.DUMMYFUNCTION("""COMPUTED_VALUE"""),"จุด")</f>
        <v>จุด</v>
      </c>
      <c r="H139" s="28" t="str">
        <f>IFERROR(__xludf.DUMMYFUNCTION("""COMPUTED_VALUE"""),"3+200 - 3+300")</f>
        <v>3+200 - 3+300</v>
      </c>
      <c r="I139" s="28" t="s">
        <v>215</v>
      </c>
      <c r="J139" s="28" t="s">
        <v>228</v>
      </c>
    </row>
    <row r="140">
      <c r="A140" s="28" t="str">
        <f>IFERROR(__xludf.DUMMYFUNCTION("""COMPUTED_VALUE"""),"17.2")</f>
        <v>17.2</v>
      </c>
      <c r="B140" s="116">
        <f>IFERROR(__xludf.DUMMYFUNCTION("""COMPUTED_VALUE"""),243753.0)</f>
        <v>243753</v>
      </c>
      <c r="C140" s="28" t="str">
        <f>IFERROR(__xludf.DUMMYFUNCTION("""COMPUTED_VALUE"""),"5+550")</f>
        <v>5+550</v>
      </c>
      <c r="D140" s="28" t="str">
        <f>IFERROR(__xludf.DUMMYFUNCTION("""COMPUTED_VALUE"""),"LT")</f>
        <v>LT</v>
      </c>
      <c r="E140" s="28"/>
      <c r="F140" s="28">
        <f>IFERROR(__xludf.DUMMYFUNCTION("""COMPUTED_VALUE"""),1.0)</f>
        <v>1</v>
      </c>
      <c r="G140" s="28" t="str">
        <f>IFERROR(__xludf.DUMMYFUNCTION("""COMPUTED_VALUE"""),"จุด")</f>
        <v>จุด</v>
      </c>
      <c r="H140" s="28" t="str">
        <f>IFERROR(__xludf.DUMMYFUNCTION("""COMPUTED_VALUE"""),"5+500 - 5+600")</f>
        <v>5+500 - 5+600</v>
      </c>
      <c r="I140" s="28" t="s">
        <v>215</v>
      </c>
      <c r="J140" s="28" t="s">
        <v>231</v>
      </c>
    </row>
    <row r="141">
      <c r="A141" s="28" t="str">
        <f>IFERROR(__xludf.DUMMYFUNCTION("""COMPUTED_VALUE"""),"17.2")</f>
        <v>17.2</v>
      </c>
      <c r="B141" s="116">
        <f>IFERROR(__xludf.DUMMYFUNCTION("""COMPUTED_VALUE"""),243753.0)</f>
        <v>243753</v>
      </c>
      <c r="C141" s="28" t="str">
        <f>IFERROR(__xludf.DUMMYFUNCTION("""COMPUTED_VALUE"""),"5+800")</f>
        <v>5+800</v>
      </c>
      <c r="D141" s="28" t="str">
        <f>IFERROR(__xludf.DUMMYFUNCTION("""COMPUTED_VALUE"""),"RT")</f>
        <v>RT</v>
      </c>
      <c r="E141" s="28"/>
      <c r="F141" s="28">
        <f>IFERROR(__xludf.DUMMYFUNCTION("""COMPUTED_VALUE"""),1.0)</f>
        <v>1</v>
      </c>
      <c r="G141" s="28" t="str">
        <f>IFERROR(__xludf.DUMMYFUNCTION("""COMPUTED_VALUE"""),"จุด")</f>
        <v>จุด</v>
      </c>
      <c r="H141" s="28" t="str">
        <f>IFERROR(__xludf.DUMMYFUNCTION("""COMPUTED_VALUE"""),"5+800 - 5+900")</f>
        <v>5+800 - 5+900</v>
      </c>
      <c r="I141" s="28" t="s">
        <v>215</v>
      </c>
      <c r="J141" s="28" t="s">
        <v>231</v>
      </c>
    </row>
    <row r="142">
      <c r="A142" s="28" t="str">
        <f>IFERROR(__xludf.DUMMYFUNCTION("""COMPUTED_VALUE"""),"17.2")</f>
        <v>17.2</v>
      </c>
      <c r="B142" s="116">
        <f>IFERROR(__xludf.DUMMYFUNCTION("""COMPUTED_VALUE"""),243753.0)</f>
        <v>243753</v>
      </c>
      <c r="C142" s="28" t="str">
        <f>IFERROR(__xludf.DUMMYFUNCTION("""COMPUTED_VALUE"""),"1+450")</f>
        <v>1+450</v>
      </c>
      <c r="D142" s="28" t="str">
        <f>IFERROR(__xludf.DUMMYFUNCTION("""COMPUTED_VALUE"""),"RT")</f>
        <v>RT</v>
      </c>
      <c r="E142" s="28"/>
      <c r="F142" s="28">
        <f>IFERROR(__xludf.DUMMYFUNCTION("""COMPUTED_VALUE"""),1.0)</f>
        <v>1</v>
      </c>
      <c r="G142" s="28" t="str">
        <f>IFERROR(__xludf.DUMMYFUNCTION("""COMPUTED_VALUE"""),"จุด")</f>
        <v>จุด</v>
      </c>
      <c r="H142" s="28" t="str">
        <f>IFERROR(__xludf.DUMMYFUNCTION("""COMPUTED_VALUE"""),"1+400 - 1+500")</f>
        <v>1+400 - 1+500</v>
      </c>
      <c r="I142" s="28" t="s">
        <v>215</v>
      </c>
      <c r="J142" s="28" t="s">
        <v>227</v>
      </c>
    </row>
    <row r="143">
      <c r="A143" s="28" t="str">
        <f>IFERROR(__xludf.DUMMYFUNCTION("""COMPUTED_VALUE"""),"18.1")</f>
        <v>18.1</v>
      </c>
      <c r="B143" s="116">
        <f>IFERROR(__xludf.DUMMYFUNCTION("""COMPUTED_VALUE"""),243753.0)</f>
        <v>243753</v>
      </c>
      <c r="C143" s="28" t="str">
        <f>IFERROR(__xludf.DUMMYFUNCTION("""COMPUTED_VALUE"""),"1+450")</f>
        <v>1+450</v>
      </c>
      <c r="D143" s="28" t="str">
        <f>IFERROR(__xludf.DUMMYFUNCTION("""COMPUTED_VALUE"""),"LT")</f>
        <v>LT</v>
      </c>
      <c r="E143" s="28"/>
      <c r="F143" s="28">
        <f>IFERROR(__xludf.DUMMYFUNCTION("""COMPUTED_VALUE"""),1.0)</f>
        <v>1</v>
      </c>
      <c r="G143" s="28" t="str">
        <f>IFERROR(__xludf.DUMMYFUNCTION("""COMPUTED_VALUE"""),"แห่ง")</f>
        <v>แห่ง</v>
      </c>
      <c r="H143" s="28" t="str">
        <f>IFERROR(__xludf.DUMMYFUNCTION("""COMPUTED_VALUE"""),"1+400 - 1+500")</f>
        <v>1+400 - 1+500</v>
      </c>
      <c r="I143" s="28" t="s">
        <v>203</v>
      </c>
      <c r="J143" s="28" t="s">
        <v>227</v>
      </c>
    </row>
    <row r="144">
      <c r="A144" s="28" t="str">
        <f>IFERROR(__xludf.DUMMYFUNCTION("""COMPUTED_VALUE"""),"18.1")</f>
        <v>18.1</v>
      </c>
      <c r="B144" s="116">
        <f>IFERROR(__xludf.DUMMYFUNCTION("""COMPUTED_VALUE"""),243753.0)</f>
        <v>243753</v>
      </c>
      <c r="C144" s="28" t="str">
        <f>IFERROR(__xludf.DUMMYFUNCTION("""COMPUTED_VALUE"""),"10+400")</f>
        <v>10+400</v>
      </c>
      <c r="D144" s="28" t="str">
        <f>IFERROR(__xludf.DUMMYFUNCTION("""COMPUTED_VALUE"""),"RT")</f>
        <v>RT</v>
      </c>
      <c r="E144" s="28"/>
      <c r="F144" s="28">
        <f>IFERROR(__xludf.DUMMYFUNCTION("""COMPUTED_VALUE"""),1.0)</f>
        <v>1</v>
      </c>
      <c r="G144" s="28" t="str">
        <f>IFERROR(__xludf.DUMMYFUNCTION("""COMPUTED_VALUE"""),"แห่ง")</f>
        <v>แห่ง</v>
      </c>
      <c r="H144" s="28" t="str">
        <f>IFERROR(__xludf.DUMMYFUNCTION("""COMPUTED_VALUE"""),"10+400 - 10+500")</f>
        <v>10+400 - 10+500</v>
      </c>
      <c r="I144" s="28" t="s">
        <v>203</v>
      </c>
      <c r="J144" s="28" t="s">
        <v>237</v>
      </c>
    </row>
    <row r="145">
      <c r="A145" s="28" t="str">
        <f>IFERROR(__xludf.DUMMYFUNCTION("""COMPUTED_VALUE"""),"18.1")</f>
        <v>18.1</v>
      </c>
      <c r="B145" s="116">
        <f>IFERROR(__xludf.DUMMYFUNCTION("""COMPUTED_VALUE"""),243753.0)</f>
        <v>243753</v>
      </c>
      <c r="C145" s="28" t="str">
        <f>IFERROR(__xludf.DUMMYFUNCTION("""COMPUTED_VALUE"""),"12+000")</f>
        <v>12+000</v>
      </c>
      <c r="D145" s="28" t="str">
        <f>IFERROR(__xludf.DUMMYFUNCTION("""COMPUTED_VALUE"""),"RT")</f>
        <v>RT</v>
      </c>
      <c r="E145" s="28"/>
      <c r="F145" s="28">
        <f>IFERROR(__xludf.DUMMYFUNCTION("""COMPUTED_VALUE"""),1.0)</f>
        <v>1</v>
      </c>
      <c r="G145" s="28" t="str">
        <f>IFERROR(__xludf.DUMMYFUNCTION("""COMPUTED_VALUE"""),"แห่ง")</f>
        <v>แห่ง</v>
      </c>
      <c r="H145" s="28" t="str">
        <f>IFERROR(__xludf.DUMMYFUNCTION("""COMPUTED_VALUE"""),"12+000 - 12+100")</f>
        <v>12+000 - 12+100</v>
      </c>
      <c r="I145" s="28" t="s">
        <v>203</v>
      </c>
      <c r="J145" s="28" t="s">
        <v>244</v>
      </c>
    </row>
    <row r="146">
      <c r="A146" s="28" t="str">
        <f>IFERROR(__xludf.DUMMYFUNCTION("""COMPUTED_VALUE"""),"18.1")</f>
        <v>18.1</v>
      </c>
      <c r="B146" s="116">
        <f>IFERROR(__xludf.DUMMYFUNCTION("""COMPUTED_VALUE"""),243753.0)</f>
        <v>243753</v>
      </c>
      <c r="C146" s="28" t="str">
        <f>IFERROR(__xludf.DUMMYFUNCTION("""COMPUTED_VALUE"""),"18+200")</f>
        <v>18+200</v>
      </c>
      <c r="D146" s="28" t="str">
        <f>IFERROR(__xludf.DUMMYFUNCTION("""COMPUTED_VALUE"""),"LT")</f>
        <v>LT</v>
      </c>
      <c r="E146" s="28"/>
      <c r="F146" s="28">
        <f>IFERROR(__xludf.DUMMYFUNCTION("""COMPUTED_VALUE"""),1.0)</f>
        <v>1</v>
      </c>
      <c r="G146" s="28" t="str">
        <f>IFERROR(__xludf.DUMMYFUNCTION("""COMPUTED_VALUE"""),"แห่ง")</f>
        <v>แห่ง</v>
      </c>
      <c r="H146" s="28" t="str">
        <f>IFERROR(__xludf.DUMMYFUNCTION("""COMPUTED_VALUE"""),"18+200 - 18+300")</f>
        <v>18+200 - 18+300</v>
      </c>
      <c r="I146" s="28" t="s">
        <v>203</v>
      </c>
      <c r="J146" s="28" t="s">
        <v>245</v>
      </c>
    </row>
    <row r="147">
      <c r="A147" s="28" t="str">
        <f>IFERROR(__xludf.DUMMYFUNCTION("""COMPUTED_VALUE"""),"18.1")</f>
        <v>18.1</v>
      </c>
      <c r="B147" s="116">
        <f>IFERROR(__xludf.DUMMYFUNCTION("""COMPUTED_VALUE"""),243753.0)</f>
        <v>243753</v>
      </c>
      <c r="C147" s="28" t="str">
        <f>IFERROR(__xludf.DUMMYFUNCTION("""COMPUTED_VALUE"""),"20+550")</f>
        <v>20+550</v>
      </c>
      <c r="D147" s="28" t="str">
        <f>IFERROR(__xludf.DUMMYFUNCTION("""COMPUTED_VALUE"""),"RT")</f>
        <v>RT</v>
      </c>
      <c r="E147" s="28"/>
      <c r="F147" s="28">
        <f>IFERROR(__xludf.DUMMYFUNCTION("""COMPUTED_VALUE"""),1.0)</f>
        <v>1</v>
      </c>
      <c r="G147" s="28" t="str">
        <f>IFERROR(__xludf.DUMMYFUNCTION("""COMPUTED_VALUE"""),"แห่ง")</f>
        <v>แห่ง</v>
      </c>
      <c r="H147" s="28" t="str">
        <f>IFERROR(__xludf.DUMMYFUNCTION("""COMPUTED_VALUE"""),"20+500 - 20+600")</f>
        <v>20+500 - 20+600</v>
      </c>
      <c r="I147" s="28" t="s">
        <v>203</v>
      </c>
      <c r="J147" s="28" t="s">
        <v>233</v>
      </c>
    </row>
    <row r="148">
      <c r="A148" s="28" t="str">
        <f>IFERROR(__xludf.DUMMYFUNCTION("""COMPUTED_VALUE"""),"18.1")</f>
        <v>18.1</v>
      </c>
      <c r="B148" s="116">
        <f>IFERROR(__xludf.DUMMYFUNCTION("""COMPUTED_VALUE"""),243753.0)</f>
        <v>243753</v>
      </c>
      <c r="C148" s="28" t="str">
        <f>IFERROR(__xludf.DUMMYFUNCTION("""COMPUTED_VALUE"""),"27+800")</f>
        <v>27+800</v>
      </c>
      <c r="D148" s="28" t="str">
        <f>IFERROR(__xludf.DUMMYFUNCTION("""COMPUTED_VALUE"""),"RT")</f>
        <v>RT</v>
      </c>
      <c r="E148" s="28"/>
      <c r="F148" s="28">
        <f>IFERROR(__xludf.DUMMYFUNCTION("""COMPUTED_VALUE"""),1.0)</f>
        <v>1</v>
      </c>
      <c r="G148" s="28" t="str">
        <f>IFERROR(__xludf.DUMMYFUNCTION("""COMPUTED_VALUE"""),"แห่ง")</f>
        <v>แห่ง</v>
      </c>
      <c r="H148" s="28" t="str">
        <f>IFERROR(__xludf.DUMMYFUNCTION("""COMPUTED_VALUE"""),"27+800 - 27+900")</f>
        <v>27+800 - 27+900</v>
      </c>
      <c r="I148" s="28" t="s">
        <v>203</v>
      </c>
      <c r="J148" s="28" t="s">
        <v>246</v>
      </c>
    </row>
    <row r="149">
      <c r="A149" s="28" t="str">
        <f>IFERROR(__xludf.DUMMYFUNCTION("""COMPUTED_VALUE"""),"20.1")</f>
        <v>20.1</v>
      </c>
      <c r="B149" s="116">
        <f>IFERROR(__xludf.DUMMYFUNCTION("""COMPUTED_VALUE"""),243753.0)</f>
        <v>243753</v>
      </c>
      <c r="C149" s="28" t="str">
        <f>IFERROR(__xludf.DUMMYFUNCTION("""COMPUTED_VALUE"""),"1+450")</f>
        <v>1+450</v>
      </c>
      <c r="D149" s="28" t="str">
        <f>IFERROR(__xludf.DUMMYFUNCTION("""COMPUTED_VALUE"""),"LT")</f>
        <v>LT</v>
      </c>
      <c r="E149" s="28" t="str">
        <f>IFERROR(__xludf.DUMMYFUNCTION("""COMPUTED_VALUE"""),"L2")</f>
        <v>L2</v>
      </c>
      <c r="F149" s="28">
        <f>IFERROR(__xludf.DUMMYFUNCTION("""COMPUTED_VALUE"""),1.0)</f>
        <v>1</v>
      </c>
      <c r="G149" s="28" t="str">
        <f>IFERROR(__xludf.DUMMYFUNCTION("""COMPUTED_VALUE"""),"จุด")</f>
        <v>จุด</v>
      </c>
      <c r="H149" s="28" t="str">
        <f>IFERROR(__xludf.DUMMYFUNCTION("""COMPUTED_VALUE"""),"1+400 - 1+500")</f>
        <v>1+400 - 1+500</v>
      </c>
      <c r="I149" s="28" t="s">
        <v>203</v>
      </c>
      <c r="J149" s="28" t="s">
        <v>227</v>
      </c>
    </row>
    <row r="150">
      <c r="A150" s="28" t="str">
        <f>IFERROR(__xludf.DUMMYFUNCTION("""COMPUTED_VALUE"""),"20.1")</f>
        <v>20.1</v>
      </c>
      <c r="B150" s="116">
        <f>IFERROR(__xludf.DUMMYFUNCTION("""COMPUTED_VALUE"""),243753.0)</f>
        <v>243753</v>
      </c>
      <c r="C150" s="28" t="str">
        <f>IFERROR(__xludf.DUMMYFUNCTION("""COMPUTED_VALUE"""),"2+400")</f>
        <v>2+400</v>
      </c>
      <c r="D150" s="28" t="str">
        <f>IFERROR(__xludf.DUMMYFUNCTION("""COMPUTED_VALUE"""),"RT")</f>
        <v>RT</v>
      </c>
      <c r="E150" s="28" t="str">
        <f>IFERROR(__xludf.DUMMYFUNCTION("""COMPUTED_VALUE"""),"L1")</f>
        <v>L1</v>
      </c>
      <c r="F150" s="28">
        <f>IFERROR(__xludf.DUMMYFUNCTION("""COMPUTED_VALUE"""),1.0)</f>
        <v>1</v>
      </c>
      <c r="G150" s="28" t="str">
        <f>IFERROR(__xludf.DUMMYFUNCTION("""COMPUTED_VALUE"""),"จุด")</f>
        <v>จุด</v>
      </c>
      <c r="H150" s="28" t="str">
        <f>IFERROR(__xludf.DUMMYFUNCTION("""COMPUTED_VALUE"""),"2+400 - 2+500")</f>
        <v>2+400 - 2+500</v>
      </c>
      <c r="I150" s="28" t="s">
        <v>203</v>
      </c>
      <c r="J150" s="28" t="s">
        <v>232</v>
      </c>
    </row>
    <row r="151">
      <c r="A151" s="28" t="str">
        <f>IFERROR(__xludf.DUMMYFUNCTION("""COMPUTED_VALUE"""),"20.1")</f>
        <v>20.1</v>
      </c>
      <c r="B151" s="116">
        <f>IFERROR(__xludf.DUMMYFUNCTION("""COMPUTED_VALUE"""),243753.0)</f>
        <v>243753</v>
      </c>
      <c r="C151" s="28" t="str">
        <f>IFERROR(__xludf.DUMMYFUNCTION("""COMPUTED_VALUE"""),"3+000")</f>
        <v>3+000</v>
      </c>
      <c r="D151" s="28" t="str">
        <f>IFERROR(__xludf.DUMMYFUNCTION("""COMPUTED_VALUE"""),"RT")</f>
        <v>RT</v>
      </c>
      <c r="E151" s="28" t="str">
        <f>IFERROR(__xludf.DUMMYFUNCTION("""COMPUTED_VALUE"""),"L3")</f>
        <v>L3</v>
      </c>
      <c r="F151" s="28">
        <f>IFERROR(__xludf.DUMMYFUNCTION("""COMPUTED_VALUE"""),1.0)</f>
        <v>1</v>
      </c>
      <c r="G151" s="28" t="str">
        <f>IFERROR(__xludf.DUMMYFUNCTION("""COMPUTED_VALUE"""),"จุด")</f>
        <v>จุด</v>
      </c>
      <c r="H151" s="28" t="str">
        <f>IFERROR(__xludf.DUMMYFUNCTION("""COMPUTED_VALUE"""),"3+000 - 3+100")</f>
        <v>3+000 - 3+100</v>
      </c>
      <c r="I151" s="28" t="s">
        <v>203</v>
      </c>
      <c r="J151" s="28" t="s">
        <v>228</v>
      </c>
    </row>
    <row r="152">
      <c r="A152" s="28" t="str">
        <f>IFERROR(__xludf.DUMMYFUNCTION("""COMPUTED_VALUE"""),"20.1")</f>
        <v>20.1</v>
      </c>
      <c r="B152" s="116">
        <f>IFERROR(__xludf.DUMMYFUNCTION("""COMPUTED_VALUE"""),243753.0)</f>
        <v>243753</v>
      </c>
      <c r="C152" s="28" t="str">
        <f>IFERROR(__xludf.DUMMYFUNCTION("""COMPUTED_VALUE"""),"3+200")</f>
        <v>3+200</v>
      </c>
      <c r="D152" s="28" t="str">
        <f>IFERROR(__xludf.DUMMYFUNCTION("""COMPUTED_VALUE"""),"LT")</f>
        <v>LT</v>
      </c>
      <c r="E152" s="28" t="str">
        <f>IFERROR(__xludf.DUMMYFUNCTION("""COMPUTED_VALUE"""),"L2")</f>
        <v>L2</v>
      </c>
      <c r="F152" s="28">
        <f>IFERROR(__xludf.DUMMYFUNCTION("""COMPUTED_VALUE"""),1.0)</f>
        <v>1</v>
      </c>
      <c r="G152" s="28" t="str">
        <f>IFERROR(__xludf.DUMMYFUNCTION("""COMPUTED_VALUE"""),"จุด")</f>
        <v>จุด</v>
      </c>
      <c r="H152" s="28" t="str">
        <f>IFERROR(__xludf.DUMMYFUNCTION("""COMPUTED_VALUE"""),"3+200 - 3+300")</f>
        <v>3+200 - 3+300</v>
      </c>
      <c r="I152" s="28" t="s">
        <v>203</v>
      </c>
      <c r="J152" s="28" t="s">
        <v>228</v>
      </c>
    </row>
    <row r="153">
      <c r="A153" s="28" t="str">
        <f>IFERROR(__xludf.DUMMYFUNCTION("""COMPUTED_VALUE"""),"20.1")</f>
        <v>20.1</v>
      </c>
      <c r="B153" s="116">
        <f>IFERROR(__xludf.DUMMYFUNCTION("""COMPUTED_VALUE"""),243753.0)</f>
        <v>243753</v>
      </c>
      <c r="C153" s="28" t="str">
        <f>IFERROR(__xludf.DUMMYFUNCTION("""COMPUTED_VALUE"""),"5+550")</f>
        <v>5+550</v>
      </c>
      <c r="D153" s="28" t="str">
        <f>IFERROR(__xludf.DUMMYFUNCTION("""COMPUTED_VALUE"""),"RT")</f>
        <v>RT</v>
      </c>
      <c r="E153" s="28" t="str">
        <f>IFERROR(__xludf.DUMMYFUNCTION("""COMPUTED_VALUE"""),"L1")</f>
        <v>L1</v>
      </c>
      <c r="F153" s="28">
        <f>IFERROR(__xludf.DUMMYFUNCTION("""COMPUTED_VALUE"""),1.0)</f>
        <v>1</v>
      </c>
      <c r="G153" s="28" t="str">
        <f>IFERROR(__xludf.DUMMYFUNCTION("""COMPUTED_VALUE"""),"จุด")</f>
        <v>จุด</v>
      </c>
      <c r="H153" s="28" t="str">
        <f>IFERROR(__xludf.DUMMYFUNCTION("""COMPUTED_VALUE"""),"5+500 - 5+600")</f>
        <v>5+500 - 5+600</v>
      </c>
      <c r="I153" s="28" t="s">
        <v>203</v>
      </c>
      <c r="J153" s="28" t="s">
        <v>231</v>
      </c>
    </row>
    <row r="154">
      <c r="A154" s="28" t="str">
        <f>IFERROR(__xludf.DUMMYFUNCTION("""COMPUTED_VALUE"""),"20.1")</f>
        <v>20.1</v>
      </c>
      <c r="B154" s="116">
        <f>IFERROR(__xludf.DUMMYFUNCTION("""COMPUTED_VALUE"""),243753.0)</f>
        <v>243753</v>
      </c>
      <c r="C154" s="28" t="str">
        <f>IFERROR(__xludf.DUMMYFUNCTION("""COMPUTED_VALUE"""),"5+800")</f>
        <v>5+800</v>
      </c>
      <c r="D154" s="28" t="str">
        <f>IFERROR(__xludf.DUMMYFUNCTION("""COMPUTED_VALUE"""),"RT")</f>
        <v>RT</v>
      </c>
      <c r="E154" s="28" t="str">
        <f>IFERROR(__xludf.DUMMYFUNCTION("""COMPUTED_VALUE"""),"L3")</f>
        <v>L3</v>
      </c>
      <c r="F154" s="28">
        <f>IFERROR(__xludf.DUMMYFUNCTION("""COMPUTED_VALUE"""),1.0)</f>
        <v>1</v>
      </c>
      <c r="G154" s="28" t="str">
        <f>IFERROR(__xludf.DUMMYFUNCTION("""COMPUTED_VALUE"""),"จุด")</f>
        <v>จุด</v>
      </c>
      <c r="H154" s="28" t="str">
        <f>IFERROR(__xludf.DUMMYFUNCTION("""COMPUTED_VALUE"""),"5+800 - 5+900")</f>
        <v>5+800 - 5+900</v>
      </c>
      <c r="I154" s="28" t="s">
        <v>203</v>
      </c>
      <c r="J154" s="28" t="s">
        <v>231</v>
      </c>
    </row>
    <row r="155">
      <c r="A155" s="28" t="str">
        <f>IFERROR(__xludf.DUMMYFUNCTION("""COMPUTED_VALUE"""),"20.1")</f>
        <v>20.1</v>
      </c>
      <c r="B155" s="116">
        <f>IFERROR(__xludf.DUMMYFUNCTION("""COMPUTED_VALUE"""),243753.0)</f>
        <v>243753</v>
      </c>
      <c r="C155" s="28" t="str">
        <f>IFERROR(__xludf.DUMMYFUNCTION("""COMPUTED_VALUE"""),"5+550")</f>
        <v>5+550</v>
      </c>
      <c r="D155" s="28" t="str">
        <f>IFERROR(__xludf.DUMMYFUNCTION("""COMPUTED_VALUE"""),"LT")</f>
        <v>LT</v>
      </c>
      <c r="E155" s="28" t="str">
        <f>IFERROR(__xludf.DUMMYFUNCTION("""COMPUTED_VALUE"""),"L2")</f>
        <v>L2</v>
      </c>
      <c r="F155" s="28">
        <f>IFERROR(__xludf.DUMMYFUNCTION("""COMPUTED_VALUE"""),1.0)</f>
        <v>1</v>
      </c>
      <c r="G155" s="28" t="str">
        <f>IFERROR(__xludf.DUMMYFUNCTION("""COMPUTED_VALUE"""),"จุด")</f>
        <v>จุด</v>
      </c>
      <c r="H155" s="28" t="str">
        <f>IFERROR(__xludf.DUMMYFUNCTION("""COMPUTED_VALUE"""),"5+500 - 5+600")</f>
        <v>5+500 - 5+600</v>
      </c>
      <c r="I155" s="28" t="s">
        <v>203</v>
      </c>
      <c r="J155" s="28" t="s">
        <v>231</v>
      </c>
    </row>
    <row r="156">
      <c r="A156" s="28" t="str">
        <f>IFERROR(__xludf.DUMMYFUNCTION("""COMPUTED_VALUE"""),"20.1")</f>
        <v>20.1</v>
      </c>
      <c r="B156" s="116">
        <f>IFERROR(__xludf.DUMMYFUNCTION("""COMPUTED_VALUE"""),243753.0)</f>
        <v>243753</v>
      </c>
      <c r="C156" s="28" t="str">
        <f>IFERROR(__xludf.DUMMYFUNCTION("""COMPUTED_VALUE"""),"5+800")</f>
        <v>5+800</v>
      </c>
      <c r="D156" s="28" t="str">
        <f>IFERROR(__xludf.DUMMYFUNCTION("""COMPUTED_VALUE"""),"RT")</f>
        <v>RT</v>
      </c>
      <c r="E156" s="28" t="str">
        <f>IFERROR(__xludf.DUMMYFUNCTION("""COMPUTED_VALUE"""),"L1")</f>
        <v>L1</v>
      </c>
      <c r="F156" s="28">
        <f>IFERROR(__xludf.DUMMYFUNCTION("""COMPUTED_VALUE"""),1.0)</f>
        <v>1</v>
      </c>
      <c r="G156" s="28" t="str">
        <f>IFERROR(__xludf.DUMMYFUNCTION("""COMPUTED_VALUE"""),"จุด")</f>
        <v>จุด</v>
      </c>
      <c r="H156" s="28" t="str">
        <f>IFERROR(__xludf.DUMMYFUNCTION("""COMPUTED_VALUE"""),"5+800 - 5+900")</f>
        <v>5+800 - 5+900</v>
      </c>
      <c r="I156" s="28" t="s">
        <v>203</v>
      </c>
      <c r="J156" s="28" t="s">
        <v>231</v>
      </c>
    </row>
    <row r="157">
      <c r="A157" s="28" t="str">
        <f>IFERROR(__xludf.DUMMYFUNCTION("""COMPUTED_VALUE"""),"20.1")</f>
        <v>20.1</v>
      </c>
      <c r="B157" s="116">
        <f>IFERROR(__xludf.DUMMYFUNCTION("""COMPUTED_VALUE"""),243753.0)</f>
        <v>243753</v>
      </c>
      <c r="C157" s="28" t="str">
        <f>IFERROR(__xludf.DUMMYFUNCTION("""COMPUTED_VALUE"""),"8+560")</f>
        <v>8+560</v>
      </c>
      <c r="D157" s="28" t="str">
        <f>IFERROR(__xludf.DUMMYFUNCTION("""COMPUTED_VALUE"""),"RT")</f>
        <v>RT</v>
      </c>
      <c r="E157" s="28" t="str">
        <f>IFERROR(__xludf.DUMMYFUNCTION("""COMPUTED_VALUE"""),"L3")</f>
        <v>L3</v>
      </c>
      <c r="F157" s="28">
        <f>IFERROR(__xludf.DUMMYFUNCTION("""COMPUTED_VALUE"""),1.0)</f>
        <v>1</v>
      </c>
      <c r="G157" s="28" t="str">
        <f>IFERROR(__xludf.DUMMYFUNCTION("""COMPUTED_VALUE"""),"จุด")</f>
        <v>จุด</v>
      </c>
      <c r="H157" s="28" t="str">
        <f>IFERROR(__xludf.DUMMYFUNCTION("""COMPUTED_VALUE"""),"8+500 - 8+600")</f>
        <v>8+500 - 8+600</v>
      </c>
      <c r="I157" s="28" t="s">
        <v>203</v>
      </c>
      <c r="J157" s="28" t="s">
        <v>229</v>
      </c>
    </row>
    <row r="158">
      <c r="A158" s="28" t="str">
        <f>IFERROR(__xludf.DUMMYFUNCTION("""COMPUTED_VALUE"""),"20.1")</f>
        <v>20.1</v>
      </c>
      <c r="B158" s="116">
        <f>IFERROR(__xludf.DUMMYFUNCTION("""COMPUTED_VALUE"""),243753.0)</f>
        <v>243753</v>
      </c>
      <c r="C158" s="28" t="str">
        <f>IFERROR(__xludf.DUMMYFUNCTION("""COMPUTED_VALUE"""),"8+600")</f>
        <v>8+600</v>
      </c>
      <c r="D158" s="28" t="str">
        <f>IFERROR(__xludf.DUMMYFUNCTION("""COMPUTED_VALUE"""),"LT")</f>
        <v>LT</v>
      </c>
      <c r="E158" s="28" t="str">
        <f>IFERROR(__xludf.DUMMYFUNCTION("""COMPUTED_VALUE"""),"L2")</f>
        <v>L2</v>
      </c>
      <c r="F158" s="28">
        <f>IFERROR(__xludf.DUMMYFUNCTION("""COMPUTED_VALUE"""),1.0)</f>
        <v>1</v>
      </c>
      <c r="G158" s="28" t="str">
        <f>IFERROR(__xludf.DUMMYFUNCTION("""COMPUTED_VALUE"""),"จุด")</f>
        <v>จุด</v>
      </c>
      <c r="H158" s="28" t="str">
        <f>IFERROR(__xludf.DUMMYFUNCTION("""COMPUTED_VALUE"""),"8+600 - 8+700")</f>
        <v>8+600 - 8+700</v>
      </c>
      <c r="I158" s="28" t="s">
        <v>203</v>
      </c>
      <c r="J158" s="28" t="s">
        <v>229</v>
      </c>
    </row>
    <row r="159">
      <c r="A159" s="28" t="str">
        <f>IFERROR(__xludf.DUMMYFUNCTION("""COMPUTED_VALUE"""),"20.1")</f>
        <v>20.1</v>
      </c>
      <c r="B159" s="116">
        <f>IFERROR(__xludf.DUMMYFUNCTION("""COMPUTED_VALUE"""),243753.0)</f>
        <v>243753</v>
      </c>
      <c r="C159" s="28" t="str">
        <f>IFERROR(__xludf.DUMMYFUNCTION("""COMPUTED_VALUE"""),"9+600")</f>
        <v>9+600</v>
      </c>
      <c r="D159" s="28" t="str">
        <f>IFERROR(__xludf.DUMMYFUNCTION("""COMPUTED_VALUE"""),"RT")</f>
        <v>RT</v>
      </c>
      <c r="E159" s="28" t="str">
        <f>IFERROR(__xludf.DUMMYFUNCTION("""COMPUTED_VALUE"""),"L1")</f>
        <v>L1</v>
      </c>
      <c r="F159" s="28">
        <f>IFERROR(__xludf.DUMMYFUNCTION("""COMPUTED_VALUE"""),1.0)</f>
        <v>1</v>
      </c>
      <c r="G159" s="28" t="str">
        <f>IFERROR(__xludf.DUMMYFUNCTION("""COMPUTED_VALUE"""),"จุด")</f>
        <v>จุด</v>
      </c>
      <c r="H159" s="28" t="str">
        <f>IFERROR(__xludf.DUMMYFUNCTION("""COMPUTED_VALUE"""),"9+600 - 9+700")</f>
        <v>9+600 - 9+700</v>
      </c>
      <c r="I159" s="28" t="s">
        <v>203</v>
      </c>
      <c r="J159" s="28" t="s">
        <v>247</v>
      </c>
    </row>
    <row r="160">
      <c r="A160" s="28" t="str">
        <f>IFERROR(__xludf.DUMMYFUNCTION("""COMPUTED_VALUE"""),"20.1")</f>
        <v>20.1</v>
      </c>
      <c r="B160" s="116">
        <f>IFERROR(__xludf.DUMMYFUNCTION("""COMPUTED_VALUE"""),243753.0)</f>
        <v>243753</v>
      </c>
      <c r="C160" s="28" t="str">
        <f>IFERROR(__xludf.DUMMYFUNCTION("""COMPUTED_VALUE"""),"10+150")</f>
        <v>10+150</v>
      </c>
      <c r="D160" s="28" t="str">
        <f>IFERROR(__xludf.DUMMYFUNCTION("""COMPUTED_VALUE"""),"RT")</f>
        <v>RT</v>
      </c>
      <c r="E160" s="28" t="str">
        <f>IFERROR(__xludf.DUMMYFUNCTION("""COMPUTED_VALUE"""),"L3")</f>
        <v>L3</v>
      </c>
      <c r="F160" s="28">
        <f>IFERROR(__xludf.DUMMYFUNCTION("""COMPUTED_VALUE"""),1.0)</f>
        <v>1</v>
      </c>
      <c r="G160" s="28" t="str">
        <f>IFERROR(__xludf.DUMMYFUNCTION("""COMPUTED_VALUE"""),"จุด")</f>
        <v>จุด</v>
      </c>
      <c r="H160" s="28" t="str">
        <f>IFERROR(__xludf.DUMMYFUNCTION("""COMPUTED_VALUE"""),"10+100 - 10+200")</f>
        <v>10+100 - 10+200</v>
      </c>
      <c r="I160" s="28" t="s">
        <v>203</v>
      </c>
      <c r="J160" s="28" t="s">
        <v>237</v>
      </c>
    </row>
    <row r="161">
      <c r="A161" s="28" t="str">
        <f>IFERROR(__xludf.DUMMYFUNCTION("""COMPUTED_VALUE"""),"20.1")</f>
        <v>20.1</v>
      </c>
      <c r="B161" s="116">
        <f>IFERROR(__xludf.DUMMYFUNCTION("""COMPUTED_VALUE"""),243753.0)</f>
        <v>243753</v>
      </c>
      <c r="C161" s="28" t="str">
        <f>IFERROR(__xludf.DUMMYFUNCTION("""COMPUTED_VALUE"""),"11+000")</f>
        <v>11+000</v>
      </c>
      <c r="D161" s="28" t="str">
        <f>IFERROR(__xludf.DUMMYFUNCTION("""COMPUTED_VALUE"""),"LT")</f>
        <v>LT</v>
      </c>
      <c r="E161" s="28" t="str">
        <f>IFERROR(__xludf.DUMMYFUNCTION("""COMPUTED_VALUE"""),"L2")</f>
        <v>L2</v>
      </c>
      <c r="F161" s="28">
        <f>IFERROR(__xludf.DUMMYFUNCTION("""COMPUTED_VALUE"""),1.0)</f>
        <v>1</v>
      </c>
      <c r="G161" s="28" t="str">
        <f>IFERROR(__xludf.DUMMYFUNCTION("""COMPUTED_VALUE"""),"จุด")</f>
        <v>จุด</v>
      </c>
      <c r="H161" s="28" t="str">
        <f>IFERROR(__xludf.DUMMYFUNCTION("""COMPUTED_VALUE"""),"11+000 - 11+100")</f>
        <v>11+000 - 11+100</v>
      </c>
      <c r="I161" s="28" t="s">
        <v>203</v>
      </c>
      <c r="J161" s="28" t="s">
        <v>239</v>
      </c>
    </row>
    <row r="162" ht="18.75" customHeight="1">
      <c r="H162" s="28" t="str">
        <f>IFERROR(__xludf.DUMMYFUNCTION("""COMPUTED_VALUE"""),"Invalid Input")</f>
        <v>Invalid Input</v>
      </c>
      <c r="I162" s="28" t="e">
        <v>#N/A</v>
      </c>
      <c r="J162" s="28" t="e">
        <v>#VALUE!</v>
      </c>
    </row>
    <row r="168">
      <c r="A168" s="93"/>
    </row>
    <row r="169">
      <c r="A169" s="125"/>
      <c r="B169" s="125"/>
      <c r="C169" s="125"/>
      <c r="D169" s="125"/>
    </row>
    <row r="170">
      <c r="A170" s="95"/>
      <c r="B170" s="96"/>
    </row>
    <row r="171">
      <c r="A171" s="95"/>
      <c r="B171" s="96"/>
    </row>
    <row r="172">
      <c r="A172" s="95"/>
      <c r="B172" s="97"/>
    </row>
    <row r="173">
      <c r="A173" s="95"/>
      <c r="B173" s="97"/>
    </row>
    <row r="174">
      <c r="A174" s="95"/>
      <c r="B174" s="98"/>
    </row>
    <row r="175">
      <c r="A175" s="95"/>
      <c r="B175" s="98"/>
    </row>
    <row r="176">
      <c r="A176" s="95"/>
      <c r="B176" s="98"/>
    </row>
    <row r="177">
      <c r="A177" s="95"/>
      <c r="B177" s="98"/>
    </row>
    <row r="178">
      <c r="A178" s="95"/>
      <c r="B178" s="98"/>
    </row>
    <row r="179">
      <c r="A179" s="95"/>
      <c r="B179" s="99"/>
    </row>
    <row r="180">
      <c r="A180" s="95"/>
      <c r="B180" s="100"/>
    </row>
    <row r="181">
      <c r="A181" s="95"/>
      <c r="B181" s="99"/>
    </row>
    <row r="182" ht="27.0" customHeight="1">
      <c r="A182" s="95"/>
      <c r="B182" s="98"/>
    </row>
    <row r="183">
      <c r="A183" s="95"/>
      <c r="B183" s="98"/>
    </row>
    <row r="184">
      <c r="A184" s="95"/>
      <c r="B184" s="98"/>
    </row>
    <row r="185">
      <c r="A185" s="95"/>
      <c r="B185" s="98"/>
    </row>
    <row r="186">
      <c r="A186" s="95"/>
      <c r="B186" s="98"/>
    </row>
    <row r="187">
      <c r="A187" s="95"/>
      <c r="B187" s="98"/>
    </row>
    <row r="188">
      <c r="A188" s="95"/>
      <c r="B188" s="98"/>
    </row>
    <row r="189">
      <c r="A189" s="95"/>
      <c r="B189" s="98"/>
      <c r="C189" s="101"/>
    </row>
    <row r="190">
      <c r="A190" s="95"/>
      <c r="B190" s="98"/>
    </row>
    <row r="191">
      <c r="A191" s="102"/>
      <c r="B191" s="98"/>
    </row>
    <row r="192">
      <c r="A192" s="103"/>
      <c r="B192" s="98"/>
      <c r="C192" s="101"/>
    </row>
    <row r="193">
      <c r="A193" s="103"/>
      <c r="B193" s="98"/>
    </row>
    <row r="194">
      <c r="A194" s="103"/>
      <c r="B194" s="104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1" t="s">
        <v>35</v>
      </c>
      <c r="B1" s="21" t="s">
        <v>0</v>
      </c>
      <c r="C1" s="21" t="s">
        <v>36</v>
      </c>
      <c r="D1" s="21" t="s">
        <v>37</v>
      </c>
      <c r="E1" s="21" t="s">
        <v>38</v>
      </c>
      <c r="F1" s="21" t="s">
        <v>39</v>
      </c>
      <c r="G1" s="21" t="s">
        <v>40</v>
      </c>
      <c r="H1" s="21" t="s">
        <v>41</v>
      </c>
      <c r="I1" s="21" t="s">
        <v>42</v>
      </c>
      <c r="J1" s="21" t="s">
        <v>43</v>
      </c>
      <c r="K1" s="21" t="s">
        <v>44</v>
      </c>
      <c r="L1" s="21" t="s">
        <v>45</v>
      </c>
      <c r="M1" s="126" t="s">
        <v>46</v>
      </c>
      <c r="N1" s="25" t="s">
        <v>47</v>
      </c>
      <c r="O1" s="26"/>
      <c r="P1" s="26"/>
      <c r="Q1" s="27"/>
      <c r="R1" s="25" t="s">
        <v>46</v>
      </c>
      <c r="S1" s="27"/>
      <c r="T1" s="25" t="s">
        <v>48</v>
      </c>
      <c r="U1" s="27"/>
    </row>
    <row r="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126" t="s">
        <v>52</v>
      </c>
      <c r="N2" s="25" t="s">
        <v>49</v>
      </c>
      <c r="O2" s="27"/>
      <c r="P2" s="25" t="s">
        <v>50</v>
      </c>
      <c r="Q2" s="27"/>
      <c r="R2" s="25" t="s">
        <v>51</v>
      </c>
      <c r="S2" s="27"/>
      <c r="T2" s="25" t="s">
        <v>52</v>
      </c>
      <c r="U2" s="27"/>
    </row>
    <row r="3">
      <c r="A3" s="32"/>
      <c r="B3" s="127">
        <v>11.0</v>
      </c>
      <c r="C3" s="34" t="s">
        <v>54</v>
      </c>
      <c r="D3" s="27"/>
      <c r="E3" s="32"/>
      <c r="F3" s="32"/>
      <c r="G3" s="32"/>
      <c r="H3" s="32"/>
      <c r="I3" s="32"/>
      <c r="J3" s="32"/>
      <c r="K3" s="32"/>
      <c r="L3" s="32"/>
      <c r="M3" s="32"/>
      <c r="N3" s="35" t="s">
        <v>55</v>
      </c>
      <c r="O3" s="35" t="s">
        <v>56</v>
      </c>
      <c r="P3" s="35" t="s">
        <v>55</v>
      </c>
      <c r="Q3" s="35" t="s">
        <v>56</v>
      </c>
      <c r="R3" s="36"/>
      <c r="S3" s="36"/>
      <c r="T3" s="36"/>
      <c r="U3" s="36"/>
    </row>
    <row r="4">
      <c r="A4" s="37"/>
      <c r="B4" s="40">
        <v>11.1</v>
      </c>
      <c r="C4" s="39" t="s">
        <v>3</v>
      </c>
      <c r="D4" s="26"/>
      <c r="E4" s="26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</row>
    <row r="5">
      <c r="A5" s="44"/>
      <c r="B5" s="41">
        <v>11.1</v>
      </c>
      <c r="C5" s="41" t="s">
        <v>58</v>
      </c>
      <c r="D5" s="44"/>
      <c r="E5" s="41" t="s">
        <v>59</v>
      </c>
      <c r="F5" s="43">
        <v>243753.0</v>
      </c>
      <c r="G5" s="41" t="s">
        <v>60</v>
      </c>
      <c r="H5" s="42" t="str">
        <f>IFERROR(__xludf.DUMMYFUNCTION("IF(REGEXMATCH(G5, ""^\d+\+\d+$""),
    LEFT(G5,FIND(""+"",G5)-1)&amp;""+""&amp;TEXT(ROUNDDOWN(RIGHT(G5,3)/100,0)*100,""000"")&amp;"" - ""&amp;LEFT(G5,FIND(""+"",G5)-1)&amp;""+""&amp;TEXT(ROUNDDOWN(RIGHT(G5,3)/100,0)*100+100,""000""),
    IF(ISNUMBER(G5),
        ROUNDDOWN(G5,-2)"&amp;"&amp;""+000 - ""&amp;(ROUNDDOWN(G5,-2)+100)&amp;""+000"",
        ""Invalid Input""))
"),"1+000 - 1+100")</f>
        <v>1+000 - 1+100</v>
      </c>
      <c r="I5" s="41" t="s">
        <v>61</v>
      </c>
      <c r="J5" s="41" t="s">
        <v>62</v>
      </c>
      <c r="K5" s="41">
        <v>36.0</v>
      </c>
      <c r="L5" s="41" t="s">
        <v>63</v>
      </c>
      <c r="M5" s="41">
        <v>-20.0</v>
      </c>
      <c r="N5" s="44"/>
      <c r="O5" s="44"/>
      <c r="P5" s="44"/>
      <c r="Q5" s="44"/>
      <c r="R5" s="44"/>
      <c r="S5" s="44"/>
      <c r="T5" s="44"/>
      <c r="U5" s="44"/>
    </row>
    <row r="6">
      <c r="A6" s="44"/>
      <c r="B6" s="41">
        <v>11.1</v>
      </c>
      <c r="C6" s="41" t="s">
        <v>58</v>
      </c>
      <c r="D6" s="44"/>
      <c r="E6" s="41" t="s">
        <v>59</v>
      </c>
      <c r="F6" s="43">
        <v>243753.0</v>
      </c>
      <c r="G6" s="41" t="s">
        <v>64</v>
      </c>
      <c r="H6" s="42" t="str">
        <f>IFERROR(__xludf.DUMMYFUNCTION("IF(REGEXMATCH(G6, ""^\d+\+\d+$""),
    LEFT(G6,FIND(""+"",G6)-1)&amp;""+""&amp;TEXT(ROUNDDOWN(RIGHT(G6,3)/100,0)*100,""000"")&amp;"" - ""&amp;LEFT(G6,FIND(""+"",G6)-1)&amp;""+""&amp;TEXT(ROUNDDOWN(RIGHT(G6,3)/100,0)*100+100,""000""),
    IF(ISNUMBER(G6),
        ROUNDDOWN(G6,-2)"&amp;"&amp;""+000 - ""&amp;(ROUNDDOWN(G6,-2)+100)&amp;""+000"",
        ""Invalid Input""))
"),"1+000 - 1+100")</f>
        <v>1+000 - 1+100</v>
      </c>
      <c r="I6" s="41" t="s">
        <v>61</v>
      </c>
      <c r="J6" s="41" t="s">
        <v>66</v>
      </c>
      <c r="K6" s="41">
        <v>34.0</v>
      </c>
      <c r="L6" s="41" t="s">
        <v>63</v>
      </c>
      <c r="M6" s="41">
        <f t="shared" ref="M6:M12" si="1">IF(H6 = $H$5:H6,0,-20)</f>
        <v>0</v>
      </c>
      <c r="N6" s="44"/>
      <c r="O6" s="44"/>
      <c r="P6" s="44"/>
      <c r="Q6" s="44"/>
      <c r="R6" s="44"/>
      <c r="S6" s="44"/>
      <c r="T6" s="44"/>
      <c r="U6" s="44"/>
    </row>
    <row r="7">
      <c r="A7" s="44"/>
      <c r="B7" s="41">
        <v>11.1</v>
      </c>
      <c r="C7" s="41" t="s">
        <v>58</v>
      </c>
      <c r="D7" s="44"/>
      <c r="E7" s="41" t="s">
        <v>59</v>
      </c>
      <c r="F7" s="43">
        <v>243753.0</v>
      </c>
      <c r="G7" s="41" t="s">
        <v>65</v>
      </c>
      <c r="H7" s="42" t="str">
        <f>IFERROR(__xludf.DUMMYFUNCTION("IF(REGEXMATCH(G7, ""^\d+\+\d+$""),
    LEFT(G7,FIND(""+"",G7)-1)&amp;""+""&amp;TEXT(ROUNDDOWN(RIGHT(G7,3)/100,0)*100,""000"")&amp;"" - ""&amp;LEFT(G7,FIND(""+"",G7)-1)&amp;""+""&amp;TEXT(ROUNDDOWN(RIGHT(G7,3)/100,0)*100+100,""000""),
    IF(ISNUMBER(G7),
        ROUNDDOWN(G7,-2)"&amp;"&amp;""+000 - ""&amp;(ROUNDDOWN(G7,-2)+100)&amp;""+000"",
        ""Invalid Input""))
"),"1+100 - 1+200")</f>
        <v>1+100 - 1+200</v>
      </c>
      <c r="I7" s="41" t="s">
        <v>61</v>
      </c>
      <c r="J7" s="41" t="s">
        <v>66</v>
      </c>
      <c r="K7" s="41">
        <v>12.0</v>
      </c>
      <c r="L7" s="41" t="s">
        <v>63</v>
      </c>
      <c r="M7" s="41">
        <f t="shared" si="1"/>
        <v>-20</v>
      </c>
      <c r="N7" s="44"/>
      <c r="O7" s="44"/>
      <c r="P7" s="44"/>
      <c r="Q7" s="44"/>
      <c r="R7" s="44"/>
      <c r="S7" s="44"/>
      <c r="T7" s="44"/>
      <c r="U7" s="44"/>
    </row>
    <row r="8">
      <c r="A8" s="44"/>
      <c r="B8" s="41">
        <v>11.1</v>
      </c>
      <c r="C8" s="41" t="s">
        <v>58</v>
      </c>
      <c r="D8" s="44"/>
      <c r="E8" s="41" t="s">
        <v>59</v>
      </c>
      <c r="F8" s="43">
        <v>243753.0</v>
      </c>
      <c r="G8" s="41" t="s">
        <v>67</v>
      </c>
      <c r="H8" s="42" t="str">
        <f>IFERROR(__xludf.DUMMYFUNCTION("IF(REGEXMATCH(G8, ""^\d+\+\d+$""),
    LEFT(G8,FIND(""+"",G8)-1)&amp;""+""&amp;TEXT(ROUNDDOWN(RIGHT(G8,3)/100,0)*100,""000"")&amp;"" - ""&amp;LEFT(G8,FIND(""+"",G8)-1)&amp;""+""&amp;TEXT(ROUNDDOWN(RIGHT(G8,3)/100,0)*100+100,""000""),
    IF(ISNUMBER(G8),
        ROUNDDOWN(G8,-2)"&amp;"&amp;""+000 - ""&amp;(ROUNDDOWN(G8,-2)+100)&amp;""+000"",
        ""Invalid Input""))
"),"1+200 - 1+300")</f>
        <v>1+200 - 1+300</v>
      </c>
      <c r="I8" s="41" t="s">
        <v>61</v>
      </c>
      <c r="J8" s="41" t="s">
        <v>66</v>
      </c>
      <c r="K8" s="41">
        <v>40.0</v>
      </c>
      <c r="L8" s="41" t="s">
        <v>63</v>
      </c>
      <c r="M8" s="41">
        <f t="shared" si="1"/>
        <v>-20</v>
      </c>
      <c r="N8" s="44"/>
      <c r="O8" s="44"/>
      <c r="P8" s="44"/>
      <c r="Q8" s="44"/>
      <c r="R8" s="44"/>
      <c r="S8" s="44"/>
      <c r="T8" s="44"/>
      <c r="U8" s="44"/>
    </row>
    <row r="9">
      <c r="A9" s="44"/>
      <c r="B9" s="41">
        <v>11.1</v>
      </c>
      <c r="C9" s="41" t="s">
        <v>58</v>
      </c>
      <c r="D9" s="44"/>
      <c r="E9" s="41" t="s">
        <v>59</v>
      </c>
      <c r="F9" s="43">
        <v>243753.0</v>
      </c>
      <c r="G9" s="41" t="s">
        <v>68</v>
      </c>
      <c r="H9" s="42" t="str">
        <f>IFERROR(__xludf.DUMMYFUNCTION("IF(REGEXMATCH(G9, ""^\d+\+\d+$""),
    LEFT(G9,FIND(""+"",G9)-1)&amp;""+""&amp;TEXT(ROUNDDOWN(RIGHT(G9,3)/100,0)*100,""000"")&amp;"" - ""&amp;LEFT(G9,FIND(""+"",G9)-1)&amp;""+""&amp;TEXT(ROUNDDOWN(RIGHT(G9,3)/100,0)*100+100,""000""),
    IF(ISNUMBER(G9),
        ROUNDDOWN(G9,-2)"&amp;"&amp;""+000 - ""&amp;(ROUNDDOWN(G9,-2)+100)&amp;""+000"",
        ""Invalid Input""))
"),"1+500 - 1+600")</f>
        <v>1+500 - 1+600</v>
      </c>
      <c r="I9" s="41" t="s">
        <v>61</v>
      </c>
      <c r="J9" s="41" t="s">
        <v>62</v>
      </c>
      <c r="K9" s="41">
        <v>70.0</v>
      </c>
      <c r="L9" s="41" t="s">
        <v>63</v>
      </c>
      <c r="M9" s="41">
        <f t="shared" si="1"/>
        <v>-20</v>
      </c>
      <c r="N9" s="44"/>
      <c r="O9" s="44"/>
      <c r="P9" s="44"/>
      <c r="Q9" s="44"/>
      <c r="R9" s="44"/>
      <c r="S9" s="44"/>
      <c r="T9" s="44"/>
      <c r="U9" s="44"/>
    </row>
    <row r="10">
      <c r="A10" s="44"/>
      <c r="B10" s="41">
        <v>11.1</v>
      </c>
      <c r="C10" s="41" t="s">
        <v>58</v>
      </c>
      <c r="D10" s="44"/>
      <c r="E10" s="41" t="s">
        <v>59</v>
      </c>
      <c r="F10" s="43">
        <v>243753.0</v>
      </c>
      <c r="G10" s="41" t="s">
        <v>248</v>
      </c>
      <c r="H10" s="42" t="str">
        <f>IFERROR(__xludf.DUMMYFUNCTION("IF(REGEXMATCH(G10, ""^\d+\+\d+$""),
    LEFT(G10,FIND(""+"",G10)-1)&amp;""+""&amp;TEXT(ROUNDDOWN(RIGHT(G10,3)/100,0)*100,""000"")&amp;"" - ""&amp;LEFT(G10,FIND(""+"",G10)-1)&amp;""+""&amp;TEXT(ROUNDDOWN(RIGHT(G10,3)/100,0)*100+100,""000""),
    IF(ISNUMBER(G10),
        ROUNDDOW"&amp;"N(G10,-2)&amp;""+000 - ""&amp;(ROUNDDOWN(G10,-2)+100)&amp;""+000"",
        ""Invalid Input""))
"),"1+500 - 1+600")</f>
        <v>1+500 - 1+600</v>
      </c>
      <c r="I10" s="41" t="s">
        <v>61</v>
      </c>
      <c r="J10" s="41" t="s">
        <v>70</v>
      </c>
      <c r="K10" s="41">
        <v>10.0</v>
      </c>
      <c r="L10" s="41" t="s">
        <v>63</v>
      </c>
      <c r="M10" s="41">
        <f t="shared" si="1"/>
        <v>-20</v>
      </c>
      <c r="N10" s="44"/>
      <c r="O10" s="44"/>
      <c r="P10" s="44"/>
      <c r="Q10" s="44"/>
      <c r="R10" s="44"/>
      <c r="S10" s="44"/>
      <c r="T10" s="44"/>
      <c r="U10" s="44"/>
    </row>
    <row r="11">
      <c r="A11" s="44"/>
      <c r="B11" s="41">
        <v>11.1</v>
      </c>
      <c r="C11" s="41" t="s">
        <v>58</v>
      </c>
      <c r="D11" s="44"/>
      <c r="E11" s="41" t="s">
        <v>59</v>
      </c>
      <c r="F11" s="43">
        <v>243753.0</v>
      </c>
      <c r="G11" s="41" t="s">
        <v>71</v>
      </c>
      <c r="H11" s="42" t="str">
        <f>IFERROR(__xludf.DUMMYFUNCTION("IF(REGEXMATCH(G11, ""^\d+\+\d+$""),
    LEFT(G11,FIND(""+"",G11)-1)&amp;""+""&amp;TEXT(ROUNDDOWN(RIGHT(G11,3)/100,0)*100,""000"")&amp;"" - ""&amp;LEFT(G11,FIND(""+"",G11)-1)&amp;""+""&amp;TEXT(ROUNDDOWN(RIGHT(G11,3)/100,0)*100+100,""000""),
    IF(ISNUMBER(G11),
        ROUNDDOW"&amp;"N(G11,-2)&amp;""+000 - ""&amp;(ROUNDDOWN(G11,-2)+100)&amp;""+000"",
        ""Invalid Input""))
"),"2+000 - 2+100")</f>
        <v>2+000 - 2+100</v>
      </c>
      <c r="I11" s="41" t="s">
        <v>61</v>
      </c>
      <c r="J11" s="41" t="s">
        <v>70</v>
      </c>
      <c r="K11" s="41">
        <v>15.0</v>
      </c>
      <c r="L11" s="41" t="s">
        <v>63</v>
      </c>
      <c r="M11" s="41">
        <f t="shared" si="1"/>
        <v>-20</v>
      </c>
      <c r="N11" s="44"/>
      <c r="O11" s="44"/>
      <c r="P11" s="44"/>
      <c r="Q11" s="44"/>
      <c r="R11" s="44"/>
      <c r="S11" s="44"/>
      <c r="T11" s="44"/>
      <c r="U11" s="44"/>
    </row>
    <row r="12">
      <c r="A12" s="44"/>
      <c r="B12" s="41">
        <v>11.1</v>
      </c>
      <c r="C12" s="41" t="s">
        <v>58</v>
      </c>
      <c r="D12" s="44"/>
      <c r="E12" s="41" t="s">
        <v>59</v>
      </c>
      <c r="F12" s="43">
        <v>243753.0</v>
      </c>
      <c r="G12" s="41" t="s">
        <v>72</v>
      </c>
      <c r="H12" s="42" t="str">
        <f>IFERROR(__xludf.DUMMYFUNCTION("IF(REGEXMATCH(G12, ""^\d+\+\d+$""),
    LEFT(G12,FIND(""+"",G12)-1)&amp;""+""&amp;TEXT(ROUNDDOWN(RIGHT(G12,3)/100,0)*100,""000"")&amp;"" - ""&amp;LEFT(G12,FIND(""+"",G12)-1)&amp;""+""&amp;TEXT(ROUNDDOWN(RIGHT(G12,3)/100,0)*100+100,""000""),
    IF(ISNUMBER(G12),
        ROUNDDOW"&amp;"N(G12,-2)&amp;""+000 - ""&amp;(ROUNDDOWN(G12,-2)+100)&amp;""+000"",
        ""Invalid Input""))
"),"2+100 - 2+200")</f>
        <v>2+100 - 2+200</v>
      </c>
      <c r="I12" s="41" t="s">
        <v>61</v>
      </c>
      <c r="J12" s="41" t="s">
        <v>70</v>
      </c>
      <c r="K12" s="41">
        <v>12.0</v>
      </c>
      <c r="L12" s="41" t="s">
        <v>63</v>
      </c>
      <c r="M12" s="41">
        <f t="shared" si="1"/>
        <v>-20</v>
      </c>
      <c r="N12" s="44"/>
      <c r="O12" s="44"/>
      <c r="P12" s="44"/>
      <c r="Q12" s="44"/>
      <c r="R12" s="44"/>
      <c r="S12" s="44"/>
      <c r="T12" s="44"/>
      <c r="U12" s="44"/>
    </row>
    <row r="13">
      <c r="A13" s="37"/>
      <c r="B13" s="40">
        <v>11.5</v>
      </c>
      <c r="C13" s="39" t="s">
        <v>74</v>
      </c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7"/>
    </row>
    <row r="14">
      <c r="A14" s="44"/>
      <c r="B14" s="41">
        <v>11.5</v>
      </c>
      <c r="C14" s="44"/>
      <c r="D14" s="44"/>
      <c r="E14" s="44"/>
      <c r="F14" s="44"/>
      <c r="G14" s="44"/>
      <c r="H14" s="44"/>
      <c r="I14" s="44"/>
      <c r="J14" s="44"/>
      <c r="K14" s="44"/>
      <c r="L14" s="41" t="s">
        <v>78</v>
      </c>
      <c r="M14" s="44"/>
      <c r="N14" s="44"/>
      <c r="O14" s="44"/>
      <c r="P14" s="44"/>
      <c r="Q14" s="44"/>
      <c r="R14" s="44"/>
      <c r="S14" s="44"/>
      <c r="T14" s="44"/>
      <c r="U14" s="44"/>
    </row>
    <row r="15">
      <c r="A15" s="44"/>
      <c r="B15" s="41">
        <v>11.5</v>
      </c>
      <c r="C15" s="44"/>
      <c r="D15" s="44"/>
      <c r="E15" s="44"/>
      <c r="F15" s="44"/>
      <c r="G15" s="44"/>
      <c r="H15" s="44"/>
      <c r="I15" s="44"/>
      <c r="J15" s="44"/>
      <c r="K15" s="44"/>
      <c r="L15" s="41" t="s">
        <v>78</v>
      </c>
      <c r="M15" s="44"/>
      <c r="N15" s="44"/>
      <c r="O15" s="44"/>
      <c r="P15" s="44"/>
      <c r="Q15" s="44"/>
      <c r="R15" s="44"/>
      <c r="S15" s="44"/>
      <c r="T15" s="44"/>
      <c r="U15" s="44"/>
    </row>
    <row r="16">
      <c r="A16" s="44"/>
      <c r="B16" s="41">
        <v>11.5</v>
      </c>
      <c r="C16" s="44"/>
      <c r="D16" s="44"/>
      <c r="E16" s="44"/>
      <c r="F16" s="44"/>
      <c r="G16" s="44"/>
      <c r="H16" s="44"/>
      <c r="I16" s="44"/>
      <c r="J16" s="44"/>
      <c r="K16" s="44"/>
      <c r="L16" s="41" t="s">
        <v>78</v>
      </c>
      <c r="M16" s="44"/>
      <c r="N16" s="44"/>
      <c r="O16" s="44"/>
      <c r="P16" s="44"/>
      <c r="Q16" s="44"/>
      <c r="R16" s="44"/>
      <c r="S16" s="44"/>
      <c r="T16" s="44"/>
      <c r="U16" s="44"/>
    </row>
    <row r="17">
      <c r="A17" s="44"/>
      <c r="B17" s="41">
        <v>11.5</v>
      </c>
      <c r="C17" s="44"/>
      <c r="D17" s="44"/>
      <c r="E17" s="44"/>
      <c r="F17" s="44"/>
      <c r="G17" s="44"/>
      <c r="H17" s="44"/>
      <c r="I17" s="44"/>
      <c r="J17" s="44"/>
      <c r="K17" s="44"/>
      <c r="L17" s="41" t="s">
        <v>78</v>
      </c>
      <c r="M17" s="44"/>
      <c r="N17" s="44"/>
      <c r="O17" s="44"/>
      <c r="P17" s="44"/>
      <c r="Q17" s="44"/>
      <c r="R17" s="44"/>
      <c r="S17" s="44"/>
      <c r="T17" s="44"/>
      <c r="U17" s="44"/>
    </row>
    <row r="18">
      <c r="A18" s="44"/>
      <c r="B18" s="41">
        <v>11.5</v>
      </c>
      <c r="C18" s="44"/>
      <c r="D18" s="44"/>
      <c r="E18" s="44"/>
      <c r="F18" s="44"/>
      <c r="G18" s="44"/>
      <c r="H18" s="44"/>
      <c r="I18" s="44"/>
      <c r="J18" s="44"/>
      <c r="K18" s="44"/>
      <c r="L18" s="41" t="s">
        <v>78</v>
      </c>
      <c r="M18" s="44"/>
      <c r="N18" s="44"/>
      <c r="O18" s="44"/>
      <c r="P18" s="44"/>
      <c r="Q18" s="44"/>
      <c r="R18" s="44"/>
      <c r="S18" s="44"/>
      <c r="T18" s="44"/>
      <c r="U18" s="44"/>
    </row>
    <row r="19">
      <c r="A19" s="44"/>
      <c r="B19" s="41">
        <v>11.5</v>
      </c>
      <c r="C19" s="44"/>
      <c r="D19" s="44"/>
      <c r="E19" s="44"/>
      <c r="F19" s="44"/>
      <c r="G19" s="44"/>
      <c r="H19" s="44"/>
      <c r="I19" s="44"/>
      <c r="J19" s="44"/>
      <c r="K19" s="44"/>
      <c r="L19" s="41" t="s">
        <v>78</v>
      </c>
      <c r="M19" s="44"/>
      <c r="N19" s="44"/>
      <c r="O19" s="44"/>
      <c r="P19" s="44"/>
      <c r="Q19" s="44"/>
      <c r="R19" s="44"/>
      <c r="S19" s="44"/>
      <c r="T19" s="44"/>
      <c r="U19" s="44"/>
    </row>
    <row r="20">
      <c r="A20" s="44"/>
      <c r="B20" s="41">
        <v>11.5</v>
      </c>
      <c r="C20" s="44"/>
      <c r="D20" s="44"/>
      <c r="E20" s="44"/>
      <c r="F20" s="44"/>
      <c r="G20" s="44"/>
      <c r="H20" s="44"/>
      <c r="I20" s="44"/>
      <c r="J20" s="44"/>
      <c r="K20" s="44"/>
      <c r="L20" s="41" t="s">
        <v>78</v>
      </c>
      <c r="M20" s="44"/>
      <c r="N20" s="44"/>
      <c r="O20" s="44"/>
      <c r="P20" s="44"/>
      <c r="Q20" s="44"/>
      <c r="R20" s="44"/>
      <c r="S20" s="44"/>
      <c r="T20" s="44"/>
      <c r="U20" s="44"/>
    </row>
    <row r="21">
      <c r="A21" s="44"/>
      <c r="B21" s="41">
        <v>11.5</v>
      </c>
      <c r="C21" s="44"/>
      <c r="D21" s="44"/>
      <c r="E21" s="44"/>
      <c r="F21" s="44"/>
      <c r="G21" s="44"/>
      <c r="H21" s="44"/>
      <c r="I21" s="44"/>
      <c r="J21" s="44"/>
      <c r="K21" s="44"/>
      <c r="L21" s="41" t="s">
        <v>78</v>
      </c>
      <c r="M21" s="44"/>
      <c r="N21" s="44"/>
      <c r="O21" s="44"/>
      <c r="P21" s="44"/>
      <c r="Q21" s="44"/>
      <c r="R21" s="44"/>
      <c r="S21" s="44"/>
      <c r="T21" s="44"/>
      <c r="U21" s="44"/>
    </row>
    <row r="22">
      <c r="A22" s="45"/>
      <c r="B22" s="128">
        <v>12.0</v>
      </c>
      <c r="C22" s="47" t="s">
        <v>249</v>
      </c>
      <c r="D22" s="26"/>
      <c r="E22" s="26"/>
      <c r="F22" s="26"/>
      <c r="G22" s="26"/>
      <c r="H22" s="26"/>
      <c r="I22" s="26"/>
      <c r="J22" s="26"/>
      <c r="K22" s="26"/>
      <c r="L22" s="26"/>
      <c r="M22" s="26"/>
      <c r="N22" s="26"/>
      <c r="O22" s="26"/>
      <c r="P22" s="26"/>
      <c r="Q22" s="26"/>
      <c r="R22" s="26"/>
      <c r="S22" s="26"/>
      <c r="T22" s="26"/>
      <c r="U22" s="27"/>
    </row>
    <row r="23">
      <c r="A23" s="48"/>
      <c r="B23" s="129">
        <v>12.3</v>
      </c>
      <c r="C23" s="50" t="s">
        <v>6</v>
      </c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7"/>
    </row>
    <row r="24">
      <c r="A24" s="44"/>
      <c r="B24" s="41">
        <v>12.3</v>
      </c>
      <c r="C24" s="44"/>
      <c r="D24" s="44"/>
      <c r="E24" s="44"/>
      <c r="F24" s="44"/>
      <c r="G24" s="44"/>
      <c r="H24" s="44"/>
      <c r="I24" s="44"/>
      <c r="J24" s="44"/>
      <c r="K24" s="44"/>
      <c r="L24" s="41" t="s">
        <v>78</v>
      </c>
      <c r="M24" s="44"/>
      <c r="N24" s="44"/>
      <c r="O24" s="44"/>
      <c r="P24" s="44"/>
      <c r="Q24" s="44"/>
      <c r="R24" s="44"/>
      <c r="S24" s="44"/>
      <c r="T24" s="44"/>
      <c r="U24" s="44"/>
    </row>
    <row r="25">
      <c r="A25" s="44"/>
      <c r="B25" s="41">
        <v>12.3</v>
      </c>
      <c r="C25" s="44"/>
      <c r="D25" s="44"/>
      <c r="E25" s="44"/>
      <c r="F25" s="44"/>
      <c r="G25" s="44"/>
      <c r="H25" s="44"/>
      <c r="I25" s="44"/>
      <c r="J25" s="44"/>
      <c r="K25" s="44"/>
      <c r="L25" s="41" t="s">
        <v>86</v>
      </c>
      <c r="M25" s="44"/>
      <c r="N25" s="44"/>
      <c r="O25" s="44"/>
      <c r="P25" s="44"/>
      <c r="Q25" s="44"/>
      <c r="R25" s="44"/>
      <c r="S25" s="44"/>
      <c r="T25" s="44"/>
      <c r="U25" s="44"/>
    </row>
    <row r="26">
      <c r="A26" s="44"/>
      <c r="B26" s="41">
        <v>12.3</v>
      </c>
      <c r="C26" s="44"/>
      <c r="D26" s="44"/>
      <c r="E26" s="44"/>
      <c r="F26" s="44"/>
      <c r="G26" s="44"/>
      <c r="H26" s="44"/>
      <c r="I26" s="44"/>
      <c r="J26" s="44"/>
      <c r="K26" s="44"/>
      <c r="L26" s="41" t="s">
        <v>78</v>
      </c>
      <c r="M26" s="44"/>
      <c r="N26" s="44"/>
      <c r="O26" s="44"/>
      <c r="P26" s="44"/>
      <c r="Q26" s="44"/>
      <c r="R26" s="44"/>
      <c r="S26" s="44"/>
      <c r="T26" s="44"/>
      <c r="U26" s="44"/>
    </row>
    <row r="27">
      <c r="A27" s="44"/>
      <c r="B27" s="41">
        <v>12.3</v>
      </c>
      <c r="C27" s="44"/>
      <c r="D27" s="44"/>
      <c r="E27" s="44"/>
      <c r="F27" s="44"/>
      <c r="G27" s="44"/>
      <c r="H27" s="44"/>
      <c r="I27" s="44"/>
      <c r="J27" s="44"/>
      <c r="K27" s="44"/>
      <c r="L27" s="41" t="s">
        <v>78</v>
      </c>
      <c r="M27" s="44"/>
      <c r="N27" s="44"/>
      <c r="O27" s="44"/>
      <c r="P27" s="44"/>
      <c r="Q27" s="44"/>
      <c r="R27" s="44"/>
      <c r="S27" s="44"/>
      <c r="T27" s="44"/>
      <c r="U27" s="44"/>
    </row>
    <row r="28">
      <c r="A28" s="44"/>
      <c r="B28" s="41">
        <v>12.3</v>
      </c>
      <c r="C28" s="44"/>
      <c r="D28" s="44"/>
      <c r="E28" s="44"/>
      <c r="F28" s="44"/>
      <c r="G28" s="44"/>
      <c r="H28" s="44"/>
      <c r="I28" s="44"/>
      <c r="J28" s="44"/>
      <c r="K28" s="44"/>
      <c r="L28" s="41" t="s">
        <v>78</v>
      </c>
      <c r="M28" s="44"/>
      <c r="N28" s="44"/>
      <c r="O28" s="44"/>
      <c r="P28" s="44"/>
      <c r="Q28" s="44"/>
      <c r="R28" s="44"/>
      <c r="S28" s="44"/>
      <c r="T28" s="44"/>
      <c r="U28" s="44"/>
    </row>
    <row r="29">
      <c r="A29" s="48"/>
      <c r="B29" s="129">
        <v>12.4</v>
      </c>
      <c r="C29" s="51" t="s">
        <v>91</v>
      </c>
      <c r="D29" s="26"/>
      <c r="E29" s="26"/>
      <c r="F29" s="26"/>
      <c r="G29" s="26"/>
      <c r="H29" s="26"/>
      <c r="I29" s="26"/>
      <c r="J29" s="26"/>
      <c r="K29" s="26"/>
      <c r="L29" s="26"/>
      <c r="M29" s="26"/>
      <c r="N29" s="26"/>
      <c r="O29" s="26"/>
      <c r="P29" s="26"/>
      <c r="Q29" s="26"/>
      <c r="R29" s="26"/>
      <c r="S29" s="26"/>
      <c r="T29" s="26"/>
      <c r="U29" s="27"/>
    </row>
    <row r="30">
      <c r="A30" s="44"/>
      <c r="B30" s="41">
        <v>12.4</v>
      </c>
      <c r="C30" s="44"/>
      <c r="D30" s="44"/>
      <c r="E30" s="44"/>
      <c r="F30" s="44"/>
      <c r="G30" s="44"/>
      <c r="H30" s="44"/>
      <c r="I30" s="44"/>
      <c r="J30" s="44"/>
      <c r="K30" s="44"/>
      <c r="L30" s="41" t="s">
        <v>78</v>
      </c>
      <c r="M30" s="44"/>
      <c r="N30" s="44"/>
      <c r="O30" s="44"/>
      <c r="P30" s="44"/>
      <c r="Q30" s="44"/>
      <c r="R30" s="44"/>
      <c r="S30" s="44"/>
      <c r="T30" s="44"/>
      <c r="U30" s="44"/>
    </row>
    <row r="31">
      <c r="A31" s="44"/>
      <c r="B31" s="41">
        <v>12.4</v>
      </c>
      <c r="C31" s="44"/>
      <c r="D31" s="44"/>
      <c r="E31" s="44"/>
      <c r="F31" s="44"/>
      <c r="G31" s="44"/>
      <c r="H31" s="44"/>
      <c r="I31" s="44"/>
      <c r="J31" s="44"/>
      <c r="K31" s="44"/>
      <c r="L31" s="41" t="s">
        <v>78</v>
      </c>
      <c r="M31" s="44"/>
      <c r="N31" s="44"/>
      <c r="O31" s="44"/>
      <c r="P31" s="44"/>
      <c r="Q31" s="44"/>
      <c r="R31" s="44"/>
      <c r="S31" s="44"/>
      <c r="T31" s="44"/>
      <c r="U31" s="44"/>
    </row>
    <row r="32">
      <c r="A32" s="44"/>
      <c r="B32" s="41">
        <v>12.4</v>
      </c>
      <c r="C32" s="44"/>
      <c r="D32" s="44"/>
      <c r="E32" s="44"/>
      <c r="F32" s="44"/>
      <c r="G32" s="44"/>
      <c r="H32" s="44"/>
      <c r="I32" s="44"/>
      <c r="J32" s="44"/>
      <c r="K32" s="44"/>
      <c r="L32" s="41" t="s">
        <v>78</v>
      </c>
      <c r="M32" s="44"/>
      <c r="N32" s="44"/>
      <c r="O32" s="44"/>
      <c r="P32" s="44"/>
      <c r="Q32" s="44"/>
      <c r="R32" s="44"/>
      <c r="S32" s="44"/>
      <c r="T32" s="44"/>
      <c r="U32" s="44"/>
    </row>
    <row r="33">
      <c r="A33" s="44"/>
      <c r="B33" s="41">
        <v>12.4</v>
      </c>
      <c r="C33" s="44"/>
      <c r="D33" s="44"/>
      <c r="E33" s="44"/>
      <c r="F33" s="44"/>
      <c r="G33" s="44"/>
      <c r="H33" s="44"/>
      <c r="I33" s="44"/>
      <c r="J33" s="44"/>
      <c r="K33" s="44"/>
      <c r="L33" s="41" t="s">
        <v>78</v>
      </c>
      <c r="M33" s="44"/>
      <c r="N33" s="44"/>
      <c r="O33" s="44"/>
      <c r="P33" s="44"/>
      <c r="Q33" s="44"/>
      <c r="R33" s="44"/>
      <c r="S33" s="44"/>
      <c r="T33" s="44"/>
      <c r="U33" s="44"/>
    </row>
    <row r="34">
      <c r="A34" s="44"/>
      <c r="B34" s="41">
        <v>12.4</v>
      </c>
      <c r="C34" s="44"/>
      <c r="D34" s="44"/>
      <c r="E34" s="44"/>
      <c r="F34" s="44"/>
      <c r="G34" s="44"/>
      <c r="H34" s="44"/>
      <c r="I34" s="44"/>
      <c r="J34" s="44"/>
      <c r="K34" s="44"/>
      <c r="L34" s="41" t="s">
        <v>78</v>
      </c>
      <c r="M34" s="44"/>
      <c r="N34" s="44"/>
      <c r="O34" s="44"/>
      <c r="P34" s="44"/>
      <c r="Q34" s="44"/>
      <c r="R34" s="44"/>
      <c r="S34" s="44"/>
      <c r="T34" s="44"/>
      <c r="U34" s="44"/>
    </row>
    <row r="35">
      <c r="A35" s="44"/>
      <c r="B35" s="41">
        <v>12.4</v>
      </c>
      <c r="C35" s="44"/>
      <c r="D35" s="44"/>
      <c r="E35" s="44"/>
      <c r="F35" s="44"/>
      <c r="G35" s="44"/>
      <c r="H35" s="44"/>
      <c r="I35" s="44"/>
      <c r="J35" s="44"/>
      <c r="K35" s="44"/>
      <c r="L35" s="41" t="s">
        <v>78</v>
      </c>
      <c r="M35" s="44"/>
      <c r="N35" s="44"/>
      <c r="O35" s="44"/>
      <c r="P35" s="44"/>
      <c r="Q35" s="44"/>
      <c r="R35" s="44"/>
      <c r="S35" s="44"/>
      <c r="T35" s="44"/>
      <c r="U35" s="44"/>
    </row>
    <row r="36">
      <c r="A36" s="45"/>
      <c r="B36" s="128">
        <v>16.0</v>
      </c>
      <c r="C36" s="47" t="s">
        <v>150</v>
      </c>
      <c r="D36" s="26"/>
      <c r="E36" s="26"/>
      <c r="F36" s="26"/>
      <c r="G36" s="26"/>
      <c r="H36" s="26"/>
      <c r="I36" s="26"/>
      <c r="J36" s="26"/>
      <c r="K36" s="26"/>
      <c r="L36" s="26"/>
      <c r="M36" s="26"/>
      <c r="N36" s="26"/>
      <c r="O36" s="26"/>
      <c r="P36" s="26"/>
      <c r="Q36" s="26"/>
      <c r="R36" s="26"/>
      <c r="S36" s="26"/>
      <c r="T36" s="26"/>
      <c r="U36" s="27"/>
    </row>
    <row r="37">
      <c r="A37" s="48"/>
      <c r="B37" s="129">
        <v>16.1</v>
      </c>
      <c r="C37" s="51" t="s">
        <v>152</v>
      </c>
      <c r="D37" s="26"/>
      <c r="E37" s="26"/>
      <c r="F37" s="26"/>
      <c r="G37" s="26"/>
      <c r="H37" s="26"/>
      <c r="I37" s="26"/>
      <c r="J37" s="26"/>
      <c r="K37" s="26"/>
      <c r="L37" s="26"/>
      <c r="M37" s="26"/>
      <c r="N37" s="26"/>
      <c r="O37" s="26"/>
      <c r="P37" s="26"/>
      <c r="Q37" s="26"/>
      <c r="R37" s="26"/>
      <c r="S37" s="26"/>
      <c r="T37" s="26"/>
      <c r="U37" s="27"/>
    </row>
    <row r="38">
      <c r="A38" s="44"/>
      <c r="B38" s="41"/>
      <c r="C38" s="41"/>
      <c r="D38" s="44"/>
      <c r="E38" s="44"/>
      <c r="F38" s="44"/>
      <c r="G38" s="44"/>
      <c r="H38" s="44"/>
      <c r="I38" s="44"/>
      <c r="J38" s="44"/>
      <c r="K38" s="44"/>
      <c r="L38" s="41" t="s">
        <v>153</v>
      </c>
      <c r="M38" s="44"/>
      <c r="N38" s="44"/>
      <c r="O38" s="44"/>
      <c r="P38" s="44"/>
      <c r="Q38" s="44"/>
      <c r="R38" s="44"/>
      <c r="S38" s="44"/>
      <c r="T38" s="44"/>
      <c r="U38" s="44"/>
    </row>
    <row r="39">
      <c r="A39" s="44"/>
      <c r="B39" s="41"/>
      <c r="C39" s="41"/>
      <c r="D39" s="44"/>
      <c r="E39" s="44"/>
      <c r="F39" s="44"/>
      <c r="G39" s="44"/>
      <c r="H39" s="44"/>
      <c r="I39" s="44"/>
      <c r="J39" s="44"/>
      <c r="K39" s="44"/>
      <c r="L39" s="41" t="s">
        <v>153</v>
      </c>
      <c r="M39" s="44"/>
      <c r="N39" s="44"/>
      <c r="O39" s="44"/>
      <c r="P39" s="44"/>
      <c r="Q39" s="44"/>
      <c r="R39" s="44"/>
      <c r="S39" s="44"/>
      <c r="T39" s="44"/>
      <c r="U39" s="44"/>
    </row>
    <row r="40">
      <c r="A40" s="44"/>
      <c r="B40" s="41"/>
      <c r="C40" s="41"/>
      <c r="D40" s="44"/>
      <c r="E40" s="44"/>
      <c r="F40" s="44"/>
      <c r="G40" s="44"/>
      <c r="H40" s="44"/>
      <c r="I40" s="44"/>
      <c r="J40" s="44"/>
      <c r="K40" s="44"/>
      <c r="L40" s="41" t="s">
        <v>153</v>
      </c>
      <c r="M40" s="44"/>
      <c r="N40" s="44"/>
      <c r="O40" s="44"/>
      <c r="P40" s="44"/>
      <c r="Q40" s="44"/>
      <c r="R40" s="44"/>
      <c r="S40" s="44"/>
      <c r="T40" s="44"/>
      <c r="U40" s="44"/>
    </row>
    <row r="41">
      <c r="A41" s="48"/>
      <c r="B41" s="129">
        <v>16.3</v>
      </c>
      <c r="C41" s="51" t="s">
        <v>161</v>
      </c>
      <c r="D41" s="26"/>
      <c r="E41" s="26"/>
      <c r="F41" s="26"/>
      <c r="G41" s="26"/>
      <c r="H41" s="26"/>
      <c r="I41" s="26"/>
      <c r="J41" s="26"/>
      <c r="K41" s="26"/>
      <c r="L41" s="26"/>
      <c r="M41" s="26"/>
      <c r="N41" s="26"/>
      <c r="O41" s="26"/>
      <c r="P41" s="26"/>
      <c r="Q41" s="26"/>
      <c r="R41" s="26"/>
      <c r="S41" s="26"/>
      <c r="T41" s="26"/>
      <c r="U41" s="27"/>
    </row>
    <row r="42">
      <c r="A42" s="44"/>
      <c r="B42" s="41"/>
      <c r="C42" s="41"/>
      <c r="D42" s="44"/>
      <c r="E42" s="44"/>
      <c r="F42" s="44"/>
      <c r="G42" s="44"/>
      <c r="H42" s="44"/>
      <c r="I42" s="44"/>
      <c r="J42" s="44"/>
      <c r="K42" s="44"/>
      <c r="L42" s="41" t="s">
        <v>153</v>
      </c>
      <c r="M42" s="44"/>
      <c r="N42" s="44"/>
      <c r="O42" s="44"/>
      <c r="P42" s="44"/>
      <c r="Q42" s="44"/>
      <c r="R42" s="44"/>
      <c r="S42" s="44"/>
      <c r="T42" s="44"/>
      <c r="U42" s="44"/>
    </row>
    <row r="43">
      <c r="A43" s="44"/>
      <c r="B43" s="41"/>
      <c r="C43" s="41"/>
      <c r="D43" s="44"/>
      <c r="E43" s="44"/>
      <c r="F43" s="44"/>
      <c r="G43" s="44"/>
      <c r="H43" s="44"/>
      <c r="I43" s="44"/>
      <c r="J43" s="44"/>
      <c r="K43" s="44"/>
      <c r="L43" s="41" t="s">
        <v>153</v>
      </c>
      <c r="M43" s="44"/>
      <c r="N43" s="44"/>
      <c r="O43" s="44"/>
      <c r="P43" s="44"/>
      <c r="Q43" s="44"/>
      <c r="R43" s="44"/>
      <c r="S43" s="44"/>
      <c r="T43" s="44"/>
      <c r="U43" s="44"/>
    </row>
    <row r="44">
      <c r="A44" s="44"/>
      <c r="B44" s="41"/>
      <c r="C44" s="41"/>
      <c r="D44" s="44"/>
      <c r="E44" s="44"/>
      <c r="F44" s="44"/>
      <c r="G44" s="44"/>
      <c r="H44" s="44"/>
      <c r="I44" s="44"/>
      <c r="J44" s="44"/>
      <c r="K44" s="44"/>
      <c r="L44" s="41" t="s">
        <v>153</v>
      </c>
      <c r="M44" s="44"/>
      <c r="N44" s="44"/>
      <c r="O44" s="44"/>
      <c r="P44" s="44"/>
      <c r="Q44" s="44"/>
      <c r="R44" s="44"/>
      <c r="S44" s="44"/>
      <c r="T44" s="44"/>
      <c r="U44" s="44"/>
    </row>
    <row r="45">
      <c r="A45" s="72"/>
      <c r="B45" s="130">
        <v>17.0</v>
      </c>
      <c r="C45" s="74" t="s">
        <v>167</v>
      </c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7"/>
    </row>
    <row r="46">
      <c r="A46" s="75"/>
      <c r="B46" s="131">
        <v>17.2</v>
      </c>
      <c r="C46" s="77" t="s">
        <v>174</v>
      </c>
      <c r="D46" s="26"/>
      <c r="E46" s="26"/>
      <c r="F46" s="26"/>
      <c r="G46" s="26"/>
      <c r="H46" s="26"/>
      <c r="I46" s="26"/>
      <c r="J46" s="26"/>
      <c r="K46" s="26"/>
      <c r="L46" s="26"/>
      <c r="M46" s="26"/>
      <c r="N46" s="26"/>
      <c r="O46" s="26"/>
      <c r="P46" s="26"/>
      <c r="Q46" s="26"/>
      <c r="R46" s="26"/>
      <c r="S46" s="26"/>
      <c r="T46" s="26"/>
      <c r="U46" s="27"/>
    </row>
    <row r="47">
      <c r="A47" s="44"/>
      <c r="B47" s="41"/>
      <c r="C47" s="44"/>
      <c r="D47" s="44"/>
      <c r="E47" s="44"/>
      <c r="F47" s="44"/>
      <c r="G47" s="44"/>
      <c r="H47" s="44"/>
      <c r="I47" s="44"/>
      <c r="J47" s="44"/>
      <c r="K47" s="44"/>
      <c r="L47" s="41" t="s">
        <v>78</v>
      </c>
      <c r="M47" s="44"/>
      <c r="N47" s="44"/>
      <c r="O47" s="44"/>
      <c r="P47" s="44"/>
      <c r="Q47" s="44"/>
      <c r="R47" s="44"/>
      <c r="S47" s="44"/>
      <c r="T47" s="44"/>
      <c r="U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1" t="s">
        <v>78</v>
      </c>
      <c r="M48" s="44"/>
      <c r="N48" s="44"/>
      <c r="O48" s="44"/>
      <c r="P48" s="44"/>
      <c r="Q48" s="44"/>
      <c r="R48" s="44"/>
      <c r="S48" s="44"/>
      <c r="T48" s="44"/>
      <c r="U48" s="44"/>
    </row>
    <row r="49">
      <c r="A49" s="44"/>
      <c r="B49" s="41"/>
      <c r="C49" s="44"/>
      <c r="D49" s="44"/>
      <c r="E49" s="44"/>
      <c r="F49" s="44"/>
      <c r="G49" s="44"/>
      <c r="H49" s="44"/>
      <c r="I49" s="44"/>
      <c r="J49" s="44"/>
      <c r="K49" s="44"/>
      <c r="L49" s="41" t="s">
        <v>78</v>
      </c>
      <c r="M49" s="44"/>
      <c r="N49" s="44"/>
      <c r="O49" s="44"/>
      <c r="P49" s="44"/>
      <c r="Q49" s="44"/>
      <c r="R49" s="44"/>
      <c r="S49" s="44"/>
      <c r="T49" s="44"/>
      <c r="U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1" t="s">
        <v>78</v>
      </c>
      <c r="M50" s="44"/>
      <c r="N50" s="44"/>
      <c r="O50" s="44"/>
      <c r="P50" s="44"/>
      <c r="Q50" s="44"/>
      <c r="R50" s="44"/>
      <c r="S50" s="44"/>
      <c r="T50" s="44"/>
      <c r="U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1" t="s">
        <v>78</v>
      </c>
      <c r="M51" s="44"/>
      <c r="N51" s="44"/>
      <c r="O51" s="44"/>
      <c r="P51" s="44"/>
      <c r="Q51" s="44"/>
      <c r="R51" s="44"/>
      <c r="S51" s="44"/>
      <c r="T51" s="44"/>
      <c r="U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1" t="s">
        <v>78</v>
      </c>
      <c r="M52" s="44"/>
      <c r="N52" s="44"/>
      <c r="O52" s="44"/>
      <c r="P52" s="44"/>
      <c r="Q52" s="44"/>
      <c r="R52" s="44"/>
      <c r="S52" s="44"/>
      <c r="T52" s="44"/>
      <c r="U52" s="44"/>
    </row>
  </sheetData>
  <mergeCells count="30">
    <mergeCell ref="N1:Q1"/>
    <mergeCell ref="N2:O2"/>
    <mergeCell ref="P2:Q2"/>
    <mergeCell ref="R2:S2"/>
    <mergeCell ref="T2:U2"/>
    <mergeCell ref="H1:H2"/>
    <mergeCell ref="I1:I2"/>
    <mergeCell ref="J1:J2"/>
    <mergeCell ref="K1:K2"/>
    <mergeCell ref="L1:L2"/>
    <mergeCell ref="R1:S1"/>
    <mergeCell ref="T1:U1"/>
    <mergeCell ref="A1:A2"/>
    <mergeCell ref="B1:B2"/>
    <mergeCell ref="C1:C2"/>
    <mergeCell ref="D1:D2"/>
    <mergeCell ref="E1:E2"/>
    <mergeCell ref="F1:F2"/>
    <mergeCell ref="G1:G2"/>
    <mergeCell ref="C37:U37"/>
    <mergeCell ref="C41:U41"/>
    <mergeCell ref="C45:U45"/>
    <mergeCell ref="C46:U46"/>
    <mergeCell ref="C3:D3"/>
    <mergeCell ref="C4:E4"/>
    <mergeCell ref="C13:U13"/>
    <mergeCell ref="C22:U22"/>
    <mergeCell ref="C23:U23"/>
    <mergeCell ref="C29:U29"/>
    <mergeCell ref="C36:U36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23" t="str">
        <f>IFERROR(__xludf.DUMMYFUNCTION("QUERY(data_mehod_Per100m,""SELECT * WHERE L = '11.1'"")"),"KPI")</f>
        <v>KPI</v>
      </c>
      <c r="B1" s="28" t="str">
        <f>IFERROR(__xludf.DUMMYFUNCTION("""COMPUTED_VALUE"""),"วันที่ตรวจสอบ   ")</f>
        <v>วันที่ตรวจสอบ   </v>
      </c>
      <c r="C1" s="28" t="str">
        <f>IFERROR(__xludf.DUMMYFUNCTION("""COMPUTED_VALUE"""),"กม.   ")</f>
        <v>กม.   </v>
      </c>
      <c r="D1" s="28" t="str">
        <f>IFERROR(__xludf.DUMMYFUNCTION("""COMPUTED_VALUE"""),"LT/RT   ")</f>
        <v>LT/RT   </v>
      </c>
      <c r="E1" s="28" t="str">
        <f>IFERROR(__xludf.DUMMYFUNCTION("""COMPUTED_VALUE"""),"ช่องการจราจร   ")</f>
        <v>ช่องการจราจร   </v>
      </c>
      <c r="F1" s="28" t="str">
        <f>IFERROR(__xludf.DUMMYFUNCTION("""COMPUTED_VALUE"""),"ปริมาณ   ")</f>
        <v>ปริมาณ   </v>
      </c>
      <c r="G1" s="28" t="str">
        <f>IFERROR(__xludf.DUMMYFUNCTION("""COMPUTED_VALUE"""),"หน่วย   ")</f>
        <v>หน่วย   </v>
      </c>
      <c r="H1" s="28" t="str">
        <f>IFERROR(__xludf.DUMMYFUNCTION("""COMPUTED_VALUE"""),"100m_Range ")</f>
        <v>100m_Range </v>
      </c>
      <c r="I1" s="28" t="str">
        <f>IFERROR(__xludf.DUMMYFUNCTION("""COMPUTED_VALUE"""),"Method deduct")</f>
        <v>Method deduct</v>
      </c>
      <c r="J1" s="92" t="s">
        <v>250</v>
      </c>
      <c r="K1" s="92" t="s">
        <v>223</v>
      </c>
      <c r="M1" s="28" t="str">
        <f>IFERROR(__xludf.DUMMYFUNCTION("QUERY(data_mehod_Per100m,""SELECT * WHERE L = '11.5'"")"),"KPI")</f>
        <v>KPI</v>
      </c>
      <c r="N1" s="28" t="str">
        <f>IFERROR(__xludf.DUMMYFUNCTION("""COMPUTED_VALUE"""),"วันที่ตรวจสอบ   ")</f>
        <v>วันที่ตรวจสอบ   </v>
      </c>
      <c r="O1" s="28" t="str">
        <f>IFERROR(__xludf.DUMMYFUNCTION("""COMPUTED_VALUE"""),"กม.   ")</f>
        <v>กม.   </v>
      </c>
      <c r="P1" s="28" t="str">
        <f>IFERROR(__xludf.DUMMYFUNCTION("""COMPUTED_VALUE"""),"LT/RT   ")</f>
        <v>LT/RT   </v>
      </c>
      <c r="Q1" s="28" t="str">
        <f>IFERROR(__xludf.DUMMYFUNCTION("""COMPUTED_VALUE"""),"ช่องการจราจร   ")</f>
        <v>ช่องการจราจร   </v>
      </c>
      <c r="R1" s="28" t="str">
        <f>IFERROR(__xludf.DUMMYFUNCTION("""COMPUTED_VALUE"""),"ปริมาณ   ")</f>
        <v>ปริมาณ   </v>
      </c>
      <c r="S1" s="28" t="str">
        <f>IFERROR(__xludf.DUMMYFUNCTION("""COMPUTED_VALUE"""),"หน่วย   ")</f>
        <v>หน่วย   </v>
      </c>
      <c r="T1" s="28" t="str">
        <f>IFERROR(__xludf.DUMMYFUNCTION("""COMPUTED_VALUE"""),"100m_Range ")</f>
        <v>100m_Range </v>
      </c>
      <c r="U1" s="28" t="str">
        <f>IFERROR(__xludf.DUMMYFUNCTION("""COMPUTED_VALUE"""),"Method deduct")</f>
        <v>Method deduct</v>
      </c>
      <c r="V1" s="92" t="s">
        <v>250</v>
      </c>
      <c r="W1" s="92" t="s">
        <v>223</v>
      </c>
      <c r="Y1" s="28" t="str">
        <f>IFERROR(__xludf.DUMMYFUNCTION("QUERY(data_mehod_Per100m,""SELECT * WHERE L = '12.3'"")"),"KPI")</f>
        <v>KPI</v>
      </c>
      <c r="Z1" s="28" t="str">
        <f>IFERROR(__xludf.DUMMYFUNCTION("""COMPUTED_VALUE"""),"วันที่ตรวจสอบ   ")</f>
        <v>วันที่ตรวจสอบ   </v>
      </c>
      <c r="AA1" s="28" t="str">
        <f>IFERROR(__xludf.DUMMYFUNCTION("""COMPUTED_VALUE"""),"กม.   ")</f>
        <v>กม.   </v>
      </c>
      <c r="AB1" s="28" t="str">
        <f>IFERROR(__xludf.DUMMYFUNCTION("""COMPUTED_VALUE"""),"LT/RT   ")</f>
        <v>LT/RT   </v>
      </c>
      <c r="AC1" s="28" t="str">
        <f>IFERROR(__xludf.DUMMYFUNCTION("""COMPUTED_VALUE"""),"ช่องการจราจร   ")</f>
        <v>ช่องการจราจร   </v>
      </c>
      <c r="AD1" s="28" t="str">
        <f>IFERROR(__xludf.DUMMYFUNCTION("""COMPUTED_VALUE"""),"ปริมาณ   ")</f>
        <v>ปริมาณ   </v>
      </c>
      <c r="AE1" s="28" t="str">
        <f>IFERROR(__xludf.DUMMYFUNCTION("""COMPUTED_VALUE"""),"หน่วย   ")</f>
        <v>หน่วย   </v>
      </c>
      <c r="AF1" s="28" t="str">
        <f>IFERROR(__xludf.DUMMYFUNCTION("""COMPUTED_VALUE"""),"100m_Range ")</f>
        <v>100m_Range </v>
      </c>
      <c r="AG1" s="28" t="str">
        <f>IFERROR(__xludf.DUMMYFUNCTION("""COMPUTED_VALUE"""),"Method deduct")</f>
        <v>Method deduct</v>
      </c>
      <c r="AH1" s="92" t="s">
        <v>250</v>
      </c>
      <c r="AI1" s="92" t="s">
        <v>223</v>
      </c>
      <c r="AK1" s="132" t="str">
        <f>IFERROR(__xludf.DUMMYFUNCTION("QUERY(data_mehod_Per100m,""SELECT * WHERE L ='12.4'"")"),"KPI")</f>
        <v>KPI</v>
      </c>
      <c r="AL1" s="28" t="str">
        <f>IFERROR(__xludf.DUMMYFUNCTION("""COMPUTED_VALUE"""),"วันที่ตรวจสอบ   ")</f>
        <v>วันที่ตรวจสอบ   </v>
      </c>
      <c r="AM1" s="28" t="str">
        <f>IFERROR(__xludf.DUMMYFUNCTION("""COMPUTED_VALUE"""),"กม.   ")</f>
        <v>กม.   </v>
      </c>
      <c r="AN1" s="28" t="str">
        <f>IFERROR(__xludf.DUMMYFUNCTION("""COMPUTED_VALUE"""),"LT/RT   ")</f>
        <v>LT/RT   </v>
      </c>
      <c r="AO1" s="28" t="str">
        <f>IFERROR(__xludf.DUMMYFUNCTION("""COMPUTED_VALUE"""),"ช่องการจราจร   ")</f>
        <v>ช่องการจราจร   </v>
      </c>
      <c r="AP1" s="28" t="str">
        <f>IFERROR(__xludf.DUMMYFUNCTION("""COMPUTED_VALUE"""),"ปริมาณ   ")</f>
        <v>ปริมาณ   </v>
      </c>
      <c r="AQ1" s="28" t="str">
        <f>IFERROR(__xludf.DUMMYFUNCTION("""COMPUTED_VALUE"""),"หน่วย   ")</f>
        <v>หน่วย   </v>
      </c>
      <c r="AR1" s="28" t="str">
        <f>IFERROR(__xludf.DUMMYFUNCTION("""COMPUTED_VALUE"""),"100m_Range ")</f>
        <v>100m_Range </v>
      </c>
      <c r="AS1" s="28" t="str">
        <f>IFERROR(__xludf.DUMMYFUNCTION("""COMPUTED_VALUE"""),"Method deduct")</f>
        <v>Method deduct</v>
      </c>
      <c r="AT1" s="92" t="s">
        <v>250</v>
      </c>
      <c r="AU1" s="92" t="s">
        <v>223</v>
      </c>
      <c r="AW1" s="132" t="str">
        <f>IFERROR(__xludf.DUMMYFUNCTION("QUERY(data_mehod_Per100m,""SELECT * WHERE L = '16.1'"")"),"KPI")</f>
        <v>KPI</v>
      </c>
      <c r="AX1" s="132" t="str">
        <f>IFERROR(__xludf.DUMMYFUNCTION("""COMPUTED_VALUE"""),"วันที่ตรวจสอบ   ")</f>
        <v>วันที่ตรวจสอบ   </v>
      </c>
      <c r="AY1" s="132" t="str">
        <f>IFERROR(__xludf.DUMMYFUNCTION("""COMPUTED_VALUE"""),"กม.   ")</f>
        <v>กม.   </v>
      </c>
      <c r="AZ1" s="132" t="str">
        <f>IFERROR(__xludf.DUMMYFUNCTION("""COMPUTED_VALUE"""),"LT/RT   ")</f>
        <v>LT/RT   </v>
      </c>
      <c r="BA1" s="132" t="str">
        <f>IFERROR(__xludf.DUMMYFUNCTION("""COMPUTED_VALUE"""),"ช่องการจราจร   ")</f>
        <v>ช่องการจราจร   </v>
      </c>
      <c r="BB1" s="132" t="str">
        <f>IFERROR(__xludf.DUMMYFUNCTION("""COMPUTED_VALUE"""),"ปริมาณ   ")</f>
        <v>ปริมาณ   </v>
      </c>
      <c r="BC1" s="132" t="str">
        <f>IFERROR(__xludf.DUMMYFUNCTION("""COMPUTED_VALUE"""),"หน่วย   ")</f>
        <v>หน่วย   </v>
      </c>
      <c r="BD1" s="132" t="str">
        <f>IFERROR(__xludf.DUMMYFUNCTION("""COMPUTED_VALUE"""),"100m_Range ")</f>
        <v>100m_Range </v>
      </c>
      <c r="BE1" s="132" t="str">
        <f>IFERROR(__xludf.DUMMYFUNCTION("""COMPUTED_VALUE"""),"Method deduct")</f>
        <v>Method deduct</v>
      </c>
      <c r="BF1" s="92" t="s">
        <v>250</v>
      </c>
      <c r="BG1" s="92" t="s">
        <v>223</v>
      </c>
      <c r="BH1" s="132"/>
      <c r="BI1" s="132" t="str">
        <f>IFERROR(__xludf.DUMMYFUNCTION("QUERY(data_mehod_Per100m,""SELECT * WHERE L = '16.3'"")"),"KPI")</f>
        <v>KPI</v>
      </c>
      <c r="BJ1" s="132" t="str">
        <f>IFERROR(__xludf.DUMMYFUNCTION("""COMPUTED_VALUE"""),"วันที่ตรวจสอบ   ")</f>
        <v>วันที่ตรวจสอบ   </v>
      </c>
      <c r="BK1" s="132" t="str">
        <f>IFERROR(__xludf.DUMMYFUNCTION("""COMPUTED_VALUE"""),"กม.   ")</f>
        <v>กม.   </v>
      </c>
      <c r="BL1" s="132" t="str">
        <f>IFERROR(__xludf.DUMMYFUNCTION("""COMPUTED_VALUE"""),"LT/RT   ")</f>
        <v>LT/RT   </v>
      </c>
      <c r="BM1" s="132" t="str">
        <f>IFERROR(__xludf.DUMMYFUNCTION("""COMPUTED_VALUE"""),"ช่องการจราจร   ")</f>
        <v>ช่องการจราจร   </v>
      </c>
      <c r="BN1" s="132" t="str">
        <f>IFERROR(__xludf.DUMMYFUNCTION("""COMPUTED_VALUE"""),"ปริมาณ   ")</f>
        <v>ปริมาณ   </v>
      </c>
      <c r="BO1" s="132" t="str">
        <f>IFERROR(__xludf.DUMMYFUNCTION("""COMPUTED_VALUE"""),"หน่วย   ")</f>
        <v>หน่วย   </v>
      </c>
      <c r="BP1" s="132" t="str">
        <f>IFERROR(__xludf.DUMMYFUNCTION("""COMPUTED_VALUE"""),"100m_Range ")</f>
        <v>100m_Range </v>
      </c>
      <c r="BQ1" s="132" t="str">
        <f>IFERROR(__xludf.DUMMYFUNCTION("""COMPUTED_VALUE"""),"Method deduct")</f>
        <v>Method deduct</v>
      </c>
      <c r="BR1" s="92" t="s">
        <v>250</v>
      </c>
      <c r="BS1" s="92" t="s">
        <v>223</v>
      </c>
    </row>
    <row r="2">
      <c r="A2" s="28" t="str">
        <f>IFERROR(__xludf.DUMMYFUNCTION("""COMPUTED_VALUE"""),"11.1")</f>
        <v>11.1</v>
      </c>
      <c r="B2" s="116">
        <f>IFERROR(__xludf.DUMMYFUNCTION("""COMPUTED_VALUE"""),243753.0)</f>
        <v>243753</v>
      </c>
      <c r="C2" s="28" t="str">
        <f>IFERROR(__xludf.DUMMYFUNCTION("""COMPUTED_VALUE"""),"1+050")</f>
        <v>1+050</v>
      </c>
      <c r="D2" s="28" t="str">
        <f>IFERROR(__xludf.DUMMYFUNCTION("""COMPUTED_VALUE"""),"LT")</f>
        <v>LT</v>
      </c>
      <c r="E2" s="28" t="str">
        <f>IFERROR(__xludf.DUMMYFUNCTION("""COMPUTED_VALUE"""),"L1")</f>
        <v>L1</v>
      </c>
      <c r="F2" s="28">
        <f>IFERROR(__xludf.DUMMYFUNCTION("""COMPUTED_VALUE"""),36.0)</f>
        <v>36</v>
      </c>
      <c r="G2" s="28" t="str">
        <f>IFERROR(__xludf.DUMMYFUNCTION("""COMPUTED_VALUE"""),"cm")</f>
        <v>cm</v>
      </c>
      <c r="H2" s="28" t="str">
        <f>IFERROR(__xludf.DUMMYFUNCTION("""COMPUTED_VALUE"""),"1+000 - 1+100")</f>
        <v>1+000 - 1+100</v>
      </c>
      <c r="I2" s="28" t="str">
        <f>IFERROR(__xludf.DUMMYFUNCTION("""COMPUTED_VALUE"""),"per 100m")</f>
        <v>per 100m</v>
      </c>
      <c r="J2" s="28" t="str">
        <f t="shared" ref="J2:J9" si="1">(IF(AND(COUNTIF(H$2:H2, H2:H1000)&gt;1,COUNTIF(E$2:E2, E2:E1000)&gt;1), "Found same", "Not Found Same")
  )</f>
        <v>Not Found Same</v>
      </c>
      <c r="K2" s="132">
        <f t="array" ref="K2:K9">IF(J2:J9 = "Not Found Same", -20, 0)</f>
        <v>-20</v>
      </c>
      <c r="M2" s="28" t="str">
        <f>IFERROR(__xludf.DUMMYFUNCTION("""COMPUTED_VALUE"""),"11.5")</f>
        <v>11.5</v>
      </c>
      <c r="N2" s="116">
        <f>IFERROR(__xludf.DUMMYFUNCTION("""COMPUTED_VALUE"""),243753.0)</f>
        <v>243753</v>
      </c>
      <c r="O2" s="28" t="str">
        <f>IFERROR(__xludf.DUMMYFUNCTION("""COMPUTED_VALUE"""),"1+050")</f>
        <v>1+050</v>
      </c>
      <c r="P2" s="28" t="str">
        <f>IFERROR(__xludf.DUMMYFUNCTION("""COMPUTED_VALUE"""),"RT")</f>
        <v>RT</v>
      </c>
      <c r="Q2" s="28" t="str">
        <f>IFERROR(__xludf.DUMMYFUNCTION("""COMPUTED_VALUE"""),"L1")</f>
        <v>L1</v>
      </c>
      <c r="R2" s="28">
        <f>IFERROR(__xludf.DUMMYFUNCTION("""COMPUTED_VALUE"""),1.0)</f>
        <v>1</v>
      </c>
      <c r="S2" s="28" t="str">
        <f>IFERROR(__xludf.DUMMYFUNCTION("""COMPUTED_VALUE"""),"จุด")</f>
        <v>จุด</v>
      </c>
      <c r="T2" s="28" t="str">
        <f>IFERROR(__xludf.DUMMYFUNCTION("""COMPUTED_VALUE"""),"1+000 - 1+100")</f>
        <v>1+000 - 1+100</v>
      </c>
      <c r="U2" s="28" t="str">
        <f>IFERROR(__xludf.DUMMYFUNCTION("""COMPUTED_VALUE"""),"per 100m")</f>
        <v>per 100m</v>
      </c>
      <c r="V2" s="28" t="str">
        <f t="shared" ref="V2:V14" si="2">(IF(AND(COUNTIF(T$2:T2, T2:T1000)&gt;1,COUNTIF(Q$2:Q2, Q2:Q1000)&gt;1), "Found same", "Not Found Same")
  )</f>
        <v>Not Found Same</v>
      </c>
      <c r="W2" s="28">
        <f t="array" ref="W2:W14">IF(V2:V14 = "Not Found Same", -20, 0)</f>
        <v>-20</v>
      </c>
      <c r="Y2" s="28" t="str">
        <f>IFERROR(__xludf.DUMMYFUNCTION("""COMPUTED_VALUE"""),"12.3")</f>
        <v>12.3</v>
      </c>
      <c r="Z2" s="116">
        <f>IFERROR(__xludf.DUMMYFUNCTION("""COMPUTED_VALUE"""),243753.0)</f>
        <v>243753</v>
      </c>
      <c r="AA2" s="28" t="str">
        <f>IFERROR(__xludf.DUMMYFUNCTION("""COMPUTED_VALUE"""),"1+050")</f>
        <v>1+050</v>
      </c>
      <c r="AB2" s="28" t="str">
        <f>IFERROR(__xludf.DUMMYFUNCTION("""COMPUTED_VALUE"""),"LT")</f>
        <v>LT</v>
      </c>
      <c r="AC2" s="28" t="str">
        <f>IFERROR(__xludf.DUMMYFUNCTION("""COMPUTED_VALUE"""),"L1")</f>
        <v>L1</v>
      </c>
      <c r="AD2" s="28">
        <f>IFERROR(__xludf.DUMMYFUNCTION("""COMPUTED_VALUE"""),1.0)</f>
        <v>1</v>
      </c>
      <c r="AE2" s="28" t="str">
        <f>IFERROR(__xludf.DUMMYFUNCTION("""COMPUTED_VALUE"""),"จุด")</f>
        <v>จุด</v>
      </c>
      <c r="AF2" s="28" t="str">
        <f>IFERROR(__xludf.DUMMYFUNCTION("""COMPUTED_VALUE"""),"1+000 - 1+100")</f>
        <v>1+000 - 1+100</v>
      </c>
      <c r="AG2" s="28" t="str">
        <f>IFERROR(__xludf.DUMMYFUNCTION("""COMPUTED_VALUE"""),"per 100m")</f>
        <v>per 100m</v>
      </c>
      <c r="AH2" s="28" t="str">
        <f t="shared" ref="AH2:AH6" si="3">(IF(AND(COUNTIF(AF$2:AF2, AF2:AF1000)&gt;1,COUNTIF(AC$2:AC2, AC2:AC1000)&gt;1), "Found same", "Not Found Same")
  )</f>
        <v>Not Found Same</v>
      </c>
      <c r="AI2" s="28">
        <f t="array" ref="AI2:AI6">IF(AH2:AH6 = "Not Found Same", -20, 0)</f>
        <v>-20</v>
      </c>
      <c r="AK2" s="28" t="str">
        <f>IFERROR(__xludf.DUMMYFUNCTION("""COMPUTED_VALUE"""),"12.4")</f>
        <v>12.4</v>
      </c>
      <c r="AL2" s="116">
        <f>IFERROR(__xludf.DUMMYFUNCTION("""COMPUTED_VALUE"""),243753.0)</f>
        <v>243753</v>
      </c>
      <c r="AM2" s="28" t="str">
        <f>IFERROR(__xludf.DUMMYFUNCTION("""COMPUTED_VALUE"""),"1+050")</f>
        <v>1+050</v>
      </c>
      <c r="AN2" s="28" t="str">
        <f>IFERROR(__xludf.DUMMYFUNCTION("""COMPUTED_VALUE"""),"LT")</f>
        <v>LT</v>
      </c>
      <c r="AO2" s="28" t="str">
        <f>IFERROR(__xludf.DUMMYFUNCTION("""COMPUTED_VALUE"""),"L1")</f>
        <v>L1</v>
      </c>
      <c r="AP2" s="28">
        <f>IFERROR(__xludf.DUMMYFUNCTION("""COMPUTED_VALUE"""),1.0)</f>
        <v>1</v>
      </c>
      <c r="AQ2" s="28" t="str">
        <f>IFERROR(__xludf.DUMMYFUNCTION("""COMPUTED_VALUE"""),"จุด")</f>
        <v>จุด</v>
      </c>
      <c r="AR2" s="28" t="str">
        <f>IFERROR(__xludf.DUMMYFUNCTION("""COMPUTED_VALUE"""),"1+000 - 1+100")</f>
        <v>1+000 - 1+100</v>
      </c>
      <c r="AS2" s="28" t="str">
        <f>IFERROR(__xludf.DUMMYFUNCTION("""COMPUTED_VALUE"""),"per 100m")</f>
        <v>per 100m</v>
      </c>
      <c r="AT2" s="28" t="str">
        <f>(IF(AND(COUNTIF(AR$2:AR2, AR2:AR1000)&gt;1,COUNTIF(AO$2:AO2, AO2:AO1000)&gt;1), "Found same", "Not Found Same")
  )</f>
        <v>Not Found Same</v>
      </c>
      <c r="AU2" s="28">
        <f t="array" ref="AU2:AU7">IF(AT2:AT7 = "Not Found Same", -20, 0)</f>
        <v>-20</v>
      </c>
      <c r="AW2" s="28" t="str">
        <f>IFERROR(__xludf.DUMMYFUNCTION("""COMPUTED_VALUE"""),"16.1")</f>
        <v>16.1</v>
      </c>
      <c r="AX2" s="116">
        <f>IFERROR(__xludf.DUMMYFUNCTION("""COMPUTED_VALUE"""),243753.0)</f>
        <v>243753</v>
      </c>
      <c r="AY2" s="28" t="str">
        <f>IFERROR(__xludf.DUMMYFUNCTION("""COMPUTED_VALUE"""),"1+375")</f>
        <v>1+375</v>
      </c>
      <c r="AZ2" s="28" t="str">
        <f>IFERROR(__xludf.DUMMYFUNCTION("""COMPUTED_VALUE"""),"RT")</f>
        <v>RT</v>
      </c>
      <c r="BA2" s="28"/>
      <c r="BB2" s="28">
        <f>IFERROR(__xludf.DUMMYFUNCTION("""COMPUTED_VALUE"""),1.0)</f>
        <v>1</v>
      </c>
      <c r="BC2" s="28" t="str">
        <f>IFERROR(__xludf.DUMMYFUNCTION("""COMPUTED_VALUE"""),"แห่ง")</f>
        <v>แห่ง</v>
      </c>
      <c r="BD2" s="28" t="str">
        <f>IFERROR(__xludf.DUMMYFUNCTION("""COMPUTED_VALUE"""),"1+300 - 1+400")</f>
        <v>1+300 - 1+400</v>
      </c>
      <c r="BE2" s="28" t="str">
        <f>IFERROR(__xludf.DUMMYFUNCTION("""COMPUTED_VALUE"""),"per 100m")</f>
        <v>per 100m</v>
      </c>
      <c r="BF2" s="28" t="str">
        <f t="shared" ref="BF2:BF10" si="4">(
  IF(BD2:BD1000="", "", 
     IF(COUNTIF(BD$2:BD2, BD2:BD1000)&gt;1, "Found same", "Not Found Same")
  ))</f>
        <v>Not Found Same</v>
      </c>
      <c r="BG2" s="28">
        <f t="array" ref="BG2:BG10">IF(BF2:BF10 = "Not Found Same", -20, 0)</f>
        <v>-20</v>
      </c>
      <c r="BI2" s="28" t="str">
        <f>IFERROR(__xludf.DUMMYFUNCTION("""COMPUTED_VALUE"""),"16.3")</f>
        <v>16.3</v>
      </c>
      <c r="BJ2" s="116">
        <f>IFERROR(__xludf.DUMMYFUNCTION("""COMPUTED_VALUE"""),243753.0)</f>
        <v>243753</v>
      </c>
      <c r="BK2" s="28" t="str">
        <f>IFERROR(__xludf.DUMMYFUNCTION("""COMPUTED_VALUE"""),"2+400")</f>
        <v>2+400</v>
      </c>
      <c r="BL2" s="28" t="str">
        <f>IFERROR(__xludf.DUMMYFUNCTION("""COMPUTED_VALUE"""),"RT")</f>
        <v>RT</v>
      </c>
      <c r="BM2" s="28"/>
      <c r="BN2" s="28">
        <f>IFERROR(__xludf.DUMMYFUNCTION("""COMPUTED_VALUE"""),1.0)</f>
        <v>1</v>
      </c>
      <c r="BO2" s="28" t="str">
        <f>IFERROR(__xludf.DUMMYFUNCTION("""COMPUTED_VALUE"""),"แห่ง")</f>
        <v>แห่ง</v>
      </c>
      <c r="BP2" s="28" t="str">
        <f>IFERROR(__xludf.DUMMYFUNCTION("""COMPUTED_VALUE"""),"2+400 - 2+500")</f>
        <v>2+400 - 2+500</v>
      </c>
      <c r="BQ2" s="28" t="str">
        <f>IFERROR(__xludf.DUMMYFUNCTION("""COMPUTED_VALUE"""),"per 100m")</f>
        <v>per 100m</v>
      </c>
      <c r="BR2" s="28" t="str">
        <f t="shared" ref="BR2:BR7" si="5">(
  IF(BP2:BP1000="", "", 
     IF(COUNTIF(BP$2:BP2, BP2:BP1000)&gt;1, "Found same", "Not Found Same")
  ))</f>
        <v>Not Found Same</v>
      </c>
      <c r="BS2" s="28">
        <f t="array" ref="BS2:BS7">IF(BR2:BR7 = "Not Found Same", -20, 0)</f>
        <v>-20</v>
      </c>
    </row>
    <row r="3">
      <c r="A3" s="28" t="str">
        <f>IFERROR(__xludf.DUMMYFUNCTION("""COMPUTED_VALUE"""),"11.1")</f>
        <v>11.1</v>
      </c>
      <c r="B3" s="116">
        <f>IFERROR(__xludf.DUMMYFUNCTION("""COMPUTED_VALUE"""),243753.0)</f>
        <v>243753</v>
      </c>
      <c r="C3" s="28" t="str">
        <f>IFERROR(__xludf.DUMMYFUNCTION("""COMPUTED_VALUE"""),"1+075")</f>
        <v>1+075</v>
      </c>
      <c r="D3" s="28" t="str">
        <f>IFERROR(__xludf.DUMMYFUNCTION("""COMPUTED_VALUE"""),"LT")</f>
        <v>LT</v>
      </c>
      <c r="E3" s="28" t="str">
        <f>IFERROR(__xludf.DUMMYFUNCTION("""COMPUTED_VALUE"""),"L1")</f>
        <v>L1</v>
      </c>
      <c r="F3" s="28">
        <f>IFERROR(__xludf.DUMMYFUNCTION("""COMPUTED_VALUE"""),34.0)</f>
        <v>34</v>
      </c>
      <c r="G3" s="28" t="str">
        <f>IFERROR(__xludf.DUMMYFUNCTION("""COMPUTED_VALUE"""),"cm")</f>
        <v>cm</v>
      </c>
      <c r="H3" s="28" t="str">
        <f>IFERROR(__xludf.DUMMYFUNCTION("""COMPUTED_VALUE"""),"1+000 - 1+100")</f>
        <v>1+000 - 1+100</v>
      </c>
      <c r="I3" s="28" t="str">
        <f>IFERROR(__xludf.DUMMYFUNCTION("""COMPUTED_VALUE"""),"per 100m")</f>
        <v>per 100m</v>
      </c>
      <c r="J3" s="28" t="str">
        <f t="shared" si="1"/>
        <v>Found same</v>
      </c>
      <c r="K3" s="28">
        <v>0.0</v>
      </c>
      <c r="M3" s="28" t="str">
        <f>IFERROR(__xludf.DUMMYFUNCTION("""COMPUTED_VALUE"""),"11.5")</f>
        <v>11.5</v>
      </c>
      <c r="N3" s="116">
        <f>IFERROR(__xludf.DUMMYFUNCTION("""COMPUTED_VALUE"""),243753.0)</f>
        <v>243753</v>
      </c>
      <c r="O3" s="28" t="str">
        <f>IFERROR(__xludf.DUMMYFUNCTION("""COMPUTED_VALUE"""),"1+075")</f>
        <v>1+075</v>
      </c>
      <c r="P3" s="28" t="str">
        <f>IFERROR(__xludf.DUMMYFUNCTION("""COMPUTED_VALUE"""),"RT")</f>
        <v>RT</v>
      </c>
      <c r="Q3" s="28" t="str">
        <f>IFERROR(__xludf.DUMMYFUNCTION("""COMPUTED_VALUE"""),"L2")</f>
        <v>L2</v>
      </c>
      <c r="R3" s="28">
        <f>IFERROR(__xludf.DUMMYFUNCTION("""COMPUTED_VALUE"""),1.0)</f>
        <v>1</v>
      </c>
      <c r="S3" s="28" t="str">
        <f>IFERROR(__xludf.DUMMYFUNCTION("""COMPUTED_VALUE"""),"จุด")</f>
        <v>จุด</v>
      </c>
      <c r="T3" s="28" t="str">
        <f>IFERROR(__xludf.DUMMYFUNCTION("""COMPUTED_VALUE"""),"1+000 - 1+100")</f>
        <v>1+000 - 1+100</v>
      </c>
      <c r="U3" s="28" t="str">
        <f>IFERROR(__xludf.DUMMYFUNCTION("""COMPUTED_VALUE"""),"per 100m")</f>
        <v>per 100m</v>
      </c>
      <c r="V3" s="28" t="str">
        <f t="shared" si="2"/>
        <v>Not Found Same</v>
      </c>
      <c r="W3" s="28">
        <v>-20.0</v>
      </c>
      <c r="Y3" s="28" t="str">
        <f>IFERROR(__xludf.DUMMYFUNCTION("""COMPUTED_VALUE"""),"12.3")</f>
        <v>12.3</v>
      </c>
      <c r="Z3" s="116">
        <f>IFERROR(__xludf.DUMMYFUNCTION("""COMPUTED_VALUE"""),243753.0)</f>
        <v>243753</v>
      </c>
      <c r="AA3" s="28" t="str">
        <f>IFERROR(__xludf.DUMMYFUNCTION("""COMPUTED_VALUE"""),"1+075")</f>
        <v>1+075</v>
      </c>
      <c r="AB3" s="28" t="str">
        <f>IFERROR(__xludf.DUMMYFUNCTION("""COMPUTED_VALUE"""),"LT")</f>
        <v>LT</v>
      </c>
      <c r="AC3" s="28" t="str">
        <f>IFERROR(__xludf.DUMMYFUNCTION("""COMPUTED_VALUE"""),"L2")</f>
        <v>L2</v>
      </c>
      <c r="AD3" s="28">
        <f>IFERROR(__xludf.DUMMYFUNCTION("""COMPUTED_VALUE"""),1.0)</f>
        <v>1</v>
      </c>
      <c r="AE3" s="28" t="str">
        <f>IFERROR(__xludf.DUMMYFUNCTION("""COMPUTED_VALUE"""),"จุุด")</f>
        <v>จุุด</v>
      </c>
      <c r="AF3" s="28" t="str">
        <f>IFERROR(__xludf.DUMMYFUNCTION("""COMPUTED_VALUE"""),"1+000 - 1+100")</f>
        <v>1+000 - 1+100</v>
      </c>
      <c r="AG3" s="28" t="str">
        <f>IFERROR(__xludf.DUMMYFUNCTION("""COMPUTED_VALUE"""),"per 100m")</f>
        <v>per 100m</v>
      </c>
      <c r="AH3" s="28" t="str">
        <f t="shared" si="3"/>
        <v>Not Found Same</v>
      </c>
      <c r="AI3" s="28">
        <v>-20.0</v>
      </c>
      <c r="AK3" s="28" t="str">
        <f>IFERROR(__xludf.DUMMYFUNCTION("""COMPUTED_VALUE"""),"12.4")</f>
        <v>12.4</v>
      </c>
      <c r="AL3" s="116">
        <f>IFERROR(__xludf.DUMMYFUNCTION("""COMPUTED_VALUE"""),243753.0)</f>
        <v>243753</v>
      </c>
      <c r="AM3" s="28" t="str">
        <f>IFERROR(__xludf.DUMMYFUNCTION("""COMPUTED_VALUE"""),"1+075")</f>
        <v>1+075</v>
      </c>
      <c r="AN3" s="28" t="str">
        <f>IFERROR(__xludf.DUMMYFUNCTION("""COMPUTED_VALUE"""),"LT")</f>
        <v>LT</v>
      </c>
      <c r="AO3" s="28" t="str">
        <f>IFERROR(__xludf.DUMMYFUNCTION("""COMPUTED_VALUE"""),"L2")</f>
        <v>L2</v>
      </c>
      <c r="AP3" s="28">
        <f>IFERROR(__xludf.DUMMYFUNCTION("""COMPUTED_VALUE"""),1.0)</f>
        <v>1</v>
      </c>
      <c r="AQ3" s="28" t="str">
        <f>IFERROR(__xludf.DUMMYFUNCTION("""COMPUTED_VALUE"""),"จุด")</f>
        <v>จุด</v>
      </c>
      <c r="AR3" s="28" t="str">
        <f>IFERROR(__xludf.DUMMYFUNCTION("""COMPUTED_VALUE"""),"1+000 - 1+100")</f>
        <v>1+000 - 1+100</v>
      </c>
      <c r="AS3" s="28" t="str">
        <f>IFERROR(__xludf.DUMMYFUNCTION("""COMPUTED_VALUE"""),"per 100m")</f>
        <v>per 100m</v>
      </c>
      <c r="AT3" s="28" t="str">
        <f t="shared" ref="AT3:AT7" si="6">(
  IF(AR3:AR1000="", "", 
     IF(COUNTIF(AR$2:AR3, AR3:AR1000)&gt;1, "Found same", "Not Found Same")
  ))</f>
        <v>Found same</v>
      </c>
      <c r="AU3" s="28">
        <v>0.0</v>
      </c>
      <c r="AW3" s="28" t="str">
        <f>IFERROR(__xludf.DUMMYFUNCTION("""COMPUTED_VALUE"""),"16.1")</f>
        <v>16.1</v>
      </c>
      <c r="AX3" s="116">
        <f>IFERROR(__xludf.DUMMYFUNCTION("""COMPUTED_VALUE"""),243753.0)</f>
        <v>243753</v>
      </c>
      <c r="AY3" s="28" t="str">
        <f>IFERROR(__xludf.DUMMYFUNCTION("""COMPUTED_VALUE"""),"1+400")</f>
        <v>1+400</v>
      </c>
      <c r="AZ3" s="28" t="str">
        <f>IFERROR(__xludf.DUMMYFUNCTION("""COMPUTED_VALUE"""),"RT")</f>
        <v>RT</v>
      </c>
      <c r="BA3" s="28"/>
      <c r="BB3" s="28">
        <f>IFERROR(__xludf.DUMMYFUNCTION("""COMPUTED_VALUE"""),1.0)</f>
        <v>1</v>
      </c>
      <c r="BC3" s="28" t="str">
        <f>IFERROR(__xludf.DUMMYFUNCTION("""COMPUTED_VALUE"""),"แห่ง")</f>
        <v>แห่ง</v>
      </c>
      <c r="BD3" s="28" t="str">
        <f>IFERROR(__xludf.DUMMYFUNCTION("""COMPUTED_VALUE"""),"1+400 - 1+500")</f>
        <v>1+400 - 1+500</v>
      </c>
      <c r="BE3" s="28" t="str">
        <f>IFERROR(__xludf.DUMMYFUNCTION("""COMPUTED_VALUE"""),"per 100m")</f>
        <v>per 100m</v>
      </c>
      <c r="BF3" s="28" t="str">
        <f t="shared" si="4"/>
        <v>Not Found Same</v>
      </c>
      <c r="BG3" s="28">
        <v>-20.0</v>
      </c>
      <c r="BI3" s="28" t="str">
        <f>IFERROR(__xludf.DUMMYFUNCTION("""COMPUTED_VALUE"""),"16.3")</f>
        <v>16.3</v>
      </c>
      <c r="BJ3" s="116">
        <f>IFERROR(__xludf.DUMMYFUNCTION("""COMPUTED_VALUE"""),243753.0)</f>
        <v>243753</v>
      </c>
      <c r="BK3" s="28" t="str">
        <f>IFERROR(__xludf.DUMMYFUNCTION("""COMPUTED_VALUE"""),"4+450")</f>
        <v>4+450</v>
      </c>
      <c r="BL3" s="28" t="str">
        <f>IFERROR(__xludf.DUMMYFUNCTION("""COMPUTED_VALUE"""),"RT")</f>
        <v>RT</v>
      </c>
      <c r="BM3" s="28"/>
      <c r="BN3" s="28">
        <f>IFERROR(__xludf.DUMMYFUNCTION("""COMPUTED_VALUE"""),1.0)</f>
        <v>1</v>
      </c>
      <c r="BO3" s="28" t="str">
        <f>IFERROR(__xludf.DUMMYFUNCTION("""COMPUTED_VALUE"""),"แห่ง")</f>
        <v>แห่ง</v>
      </c>
      <c r="BP3" s="28" t="str">
        <f>IFERROR(__xludf.DUMMYFUNCTION("""COMPUTED_VALUE"""),"4+400 - 4+500")</f>
        <v>4+400 - 4+500</v>
      </c>
      <c r="BQ3" s="28" t="str">
        <f>IFERROR(__xludf.DUMMYFUNCTION("""COMPUTED_VALUE"""),"per 100m")</f>
        <v>per 100m</v>
      </c>
      <c r="BR3" s="28" t="str">
        <f t="shared" si="5"/>
        <v>Not Found Same</v>
      </c>
      <c r="BS3" s="28">
        <v>-20.0</v>
      </c>
    </row>
    <row r="4">
      <c r="A4" s="28" t="str">
        <f>IFERROR(__xludf.DUMMYFUNCTION("""COMPUTED_VALUE"""),"11.1")</f>
        <v>11.1</v>
      </c>
      <c r="B4" s="116">
        <f>IFERROR(__xludf.DUMMYFUNCTION("""COMPUTED_VALUE"""),243753.0)</f>
        <v>243753</v>
      </c>
      <c r="C4" s="28" t="str">
        <f>IFERROR(__xludf.DUMMYFUNCTION("""COMPUTED_VALUE"""),"1+150")</f>
        <v>1+150</v>
      </c>
      <c r="D4" s="28" t="str">
        <f>IFERROR(__xludf.DUMMYFUNCTION("""COMPUTED_VALUE"""),"LT")</f>
        <v>LT</v>
      </c>
      <c r="E4" s="28" t="str">
        <f>IFERROR(__xludf.DUMMYFUNCTION("""COMPUTED_VALUE"""),"L2")</f>
        <v>L2</v>
      </c>
      <c r="F4" s="28">
        <f>IFERROR(__xludf.DUMMYFUNCTION("""COMPUTED_VALUE"""),12.0)</f>
        <v>12</v>
      </c>
      <c r="G4" s="28" t="str">
        <f>IFERROR(__xludf.DUMMYFUNCTION("""COMPUTED_VALUE"""),"cm")</f>
        <v>cm</v>
      </c>
      <c r="H4" s="28" t="str">
        <f>IFERROR(__xludf.DUMMYFUNCTION("""COMPUTED_VALUE"""),"1+100 - 1+200")</f>
        <v>1+100 - 1+200</v>
      </c>
      <c r="I4" s="28" t="str">
        <f>IFERROR(__xludf.DUMMYFUNCTION("""COMPUTED_VALUE"""),"per 100m")</f>
        <v>per 100m</v>
      </c>
      <c r="J4" s="28" t="str">
        <f t="shared" si="1"/>
        <v>Not Found Same</v>
      </c>
      <c r="K4" s="28">
        <v>-20.0</v>
      </c>
      <c r="M4" s="28" t="str">
        <f>IFERROR(__xludf.DUMMYFUNCTION("""COMPUTED_VALUE"""),"11.5")</f>
        <v>11.5</v>
      </c>
      <c r="N4" s="116">
        <f>IFERROR(__xludf.DUMMYFUNCTION("""COMPUTED_VALUE"""),243753.0)</f>
        <v>243753</v>
      </c>
      <c r="O4" s="28" t="str">
        <f>IFERROR(__xludf.DUMMYFUNCTION("""COMPUTED_VALUE"""),"1+150")</f>
        <v>1+150</v>
      </c>
      <c r="P4" s="28" t="str">
        <f>IFERROR(__xludf.DUMMYFUNCTION("""COMPUTED_VALUE"""),"RT")</f>
        <v>RT</v>
      </c>
      <c r="Q4" s="28" t="str">
        <f>IFERROR(__xludf.DUMMYFUNCTION("""COMPUTED_VALUE"""),"L2")</f>
        <v>L2</v>
      </c>
      <c r="R4" s="28">
        <f>IFERROR(__xludf.DUMMYFUNCTION("""COMPUTED_VALUE"""),1.0)</f>
        <v>1</v>
      </c>
      <c r="S4" s="28" t="str">
        <f>IFERROR(__xludf.DUMMYFUNCTION("""COMPUTED_VALUE"""),"จุด")</f>
        <v>จุด</v>
      </c>
      <c r="T4" s="28" t="str">
        <f>IFERROR(__xludf.DUMMYFUNCTION("""COMPUTED_VALUE"""),"1+100 - 1+200")</f>
        <v>1+100 - 1+200</v>
      </c>
      <c r="U4" s="28" t="str">
        <f>IFERROR(__xludf.DUMMYFUNCTION("""COMPUTED_VALUE"""),"per 100m")</f>
        <v>per 100m</v>
      </c>
      <c r="V4" s="28" t="str">
        <f t="shared" si="2"/>
        <v>Not Found Same</v>
      </c>
      <c r="W4" s="28">
        <v>-20.0</v>
      </c>
      <c r="Y4" s="28" t="str">
        <f>IFERROR(__xludf.DUMMYFUNCTION("""COMPUTED_VALUE"""),"12.3")</f>
        <v>12.3</v>
      </c>
      <c r="Z4" s="116">
        <f>IFERROR(__xludf.DUMMYFUNCTION("""COMPUTED_VALUE"""),243753.0)</f>
        <v>243753</v>
      </c>
      <c r="AA4" s="28" t="str">
        <f>IFERROR(__xludf.DUMMYFUNCTION("""COMPUTED_VALUE"""),"2+150")</f>
        <v>2+150</v>
      </c>
      <c r="AB4" s="28" t="str">
        <f>IFERROR(__xludf.DUMMYFUNCTION("""COMPUTED_VALUE"""),"RT")</f>
        <v>RT</v>
      </c>
      <c r="AC4" s="28" t="str">
        <f>IFERROR(__xludf.DUMMYFUNCTION("""COMPUTED_VALUE"""),"L2")</f>
        <v>L2</v>
      </c>
      <c r="AD4" s="28">
        <f>IFERROR(__xludf.DUMMYFUNCTION("""COMPUTED_VALUE"""),1.0)</f>
        <v>1</v>
      </c>
      <c r="AE4" s="28" t="str">
        <f>IFERROR(__xludf.DUMMYFUNCTION("""COMPUTED_VALUE"""),"จุุด")</f>
        <v>จุุด</v>
      </c>
      <c r="AF4" s="28" t="str">
        <f>IFERROR(__xludf.DUMMYFUNCTION("""COMPUTED_VALUE"""),"2+100 - 2+200")</f>
        <v>2+100 - 2+200</v>
      </c>
      <c r="AG4" s="28" t="str">
        <f>IFERROR(__xludf.DUMMYFUNCTION("""COMPUTED_VALUE"""),"per 100m")</f>
        <v>per 100m</v>
      </c>
      <c r="AH4" s="28" t="str">
        <f t="shared" si="3"/>
        <v>Not Found Same</v>
      </c>
      <c r="AI4" s="28">
        <v>-20.0</v>
      </c>
      <c r="AK4" s="28" t="str">
        <f>IFERROR(__xludf.DUMMYFUNCTION("""COMPUTED_VALUE"""),"12.4")</f>
        <v>12.4</v>
      </c>
      <c r="AL4" s="116">
        <f>IFERROR(__xludf.DUMMYFUNCTION("""COMPUTED_VALUE"""),243753.0)</f>
        <v>243753</v>
      </c>
      <c r="AM4" s="28" t="str">
        <f>IFERROR(__xludf.DUMMYFUNCTION("""COMPUTED_VALUE"""),"1+150")</f>
        <v>1+150</v>
      </c>
      <c r="AN4" s="28" t="str">
        <f>IFERROR(__xludf.DUMMYFUNCTION("""COMPUTED_VALUE"""),"RT")</f>
        <v>RT</v>
      </c>
      <c r="AO4" s="28" t="str">
        <f>IFERROR(__xludf.DUMMYFUNCTION("""COMPUTED_VALUE"""),"L2")</f>
        <v>L2</v>
      </c>
      <c r="AP4" s="28">
        <f>IFERROR(__xludf.DUMMYFUNCTION("""COMPUTED_VALUE"""),1.0)</f>
        <v>1</v>
      </c>
      <c r="AQ4" s="28" t="str">
        <f>IFERROR(__xludf.DUMMYFUNCTION("""COMPUTED_VALUE"""),"จุด")</f>
        <v>จุด</v>
      </c>
      <c r="AR4" s="28" t="str">
        <f>IFERROR(__xludf.DUMMYFUNCTION("""COMPUTED_VALUE"""),"1+100 - 1+200")</f>
        <v>1+100 - 1+200</v>
      </c>
      <c r="AS4" s="28" t="str">
        <f>IFERROR(__xludf.DUMMYFUNCTION("""COMPUTED_VALUE"""),"per 100m")</f>
        <v>per 100m</v>
      </c>
      <c r="AT4" s="28" t="str">
        <f t="shared" si="6"/>
        <v>Not Found Same</v>
      </c>
      <c r="AU4" s="28">
        <v>-20.0</v>
      </c>
      <c r="AW4" s="28" t="str">
        <f>IFERROR(__xludf.DUMMYFUNCTION("""COMPUTED_VALUE"""),"16.1")</f>
        <v>16.1</v>
      </c>
      <c r="AX4" s="116">
        <f>IFERROR(__xludf.DUMMYFUNCTION("""COMPUTED_VALUE"""),243753.0)</f>
        <v>243753</v>
      </c>
      <c r="AY4" s="28" t="str">
        <f>IFERROR(__xludf.DUMMYFUNCTION("""COMPUTED_VALUE"""),"1+450")</f>
        <v>1+450</v>
      </c>
      <c r="AZ4" s="28" t="str">
        <f>IFERROR(__xludf.DUMMYFUNCTION("""COMPUTED_VALUE"""),"LT")</f>
        <v>LT</v>
      </c>
      <c r="BA4" s="28"/>
      <c r="BB4" s="28">
        <f>IFERROR(__xludf.DUMMYFUNCTION("""COMPUTED_VALUE"""),1.0)</f>
        <v>1</v>
      </c>
      <c r="BC4" s="28" t="str">
        <f>IFERROR(__xludf.DUMMYFUNCTION("""COMPUTED_VALUE"""),"แห่ง")</f>
        <v>แห่ง</v>
      </c>
      <c r="BD4" s="28" t="str">
        <f>IFERROR(__xludf.DUMMYFUNCTION("""COMPUTED_VALUE"""),"1+400 - 1+500")</f>
        <v>1+400 - 1+500</v>
      </c>
      <c r="BE4" s="28" t="str">
        <f>IFERROR(__xludf.DUMMYFUNCTION("""COMPUTED_VALUE"""),"per 100m")</f>
        <v>per 100m</v>
      </c>
      <c r="BF4" s="28" t="str">
        <f t="shared" si="4"/>
        <v>Found same</v>
      </c>
      <c r="BG4" s="28">
        <v>0.0</v>
      </c>
      <c r="BI4" s="28" t="str">
        <f>IFERROR(__xludf.DUMMYFUNCTION("""COMPUTED_VALUE"""),"16.3")</f>
        <v>16.3</v>
      </c>
      <c r="BJ4" s="116">
        <f>IFERROR(__xludf.DUMMYFUNCTION("""COMPUTED_VALUE"""),243753.0)</f>
        <v>243753</v>
      </c>
      <c r="BK4" s="28" t="str">
        <f>IFERROR(__xludf.DUMMYFUNCTION("""COMPUTED_VALUE"""),"3+350")</f>
        <v>3+350</v>
      </c>
      <c r="BL4" s="28" t="str">
        <f>IFERROR(__xludf.DUMMYFUNCTION("""COMPUTED_VALUE"""),"LT")</f>
        <v>LT</v>
      </c>
      <c r="BM4" s="28"/>
      <c r="BN4" s="28">
        <f>IFERROR(__xludf.DUMMYFUNCTION("""COMPUTED_VALUE"""),1.0)</f>
        <v>1</v>
      </c>
      <c r="BO4" s="28" t="str">
        <f>IFERROR(__xludf.DUMMYFUNCTION("""COMPUTED_VALUE"""),"แห่ง")</f>
        <v>แห่ง</v>
      </c>
      <c r="BP4" s="28" t="str">
        <f>IFERROR(__xludf.DUMMYFUNCTION("""COMPUTED_VALUE"""),"3+300 - 3+400")</f>
        <v>3+300 - 3+400</v>
      </c>
      <c r="BQ4" s="28" t="str">
        <f>IFERROR(__xludf.DUMMYFUNCTION("""COMPUTED_VALUE"""),"per 100m")</f>
        <v>per 100m</v>
      </c>
      <c r="BR4" s="28" t="str">
        <f t="shared" si="5"/>
        <v>Not Found Same</v>
      </c>
      <c r="BS4" s="28">
        <v>-20.0</v>
      </c>
    </row>
    <row r="5">
      <c r="A5" s="28" t="str">
        <f>IFERROR(__xludf.DUMMYFUNCTION("""COMPUTED_VALUE"""),"11.1")</f>
        <v>11.1</v>
      </c>
      <c r="B5" s="116">
        <f>IFERROR(__xludf.DUMMYFUNCTION("""COMPUTED_VALUE"""),243753.0)</f>
        <v>243753</v>
      </c>
      <c r="C5" s="28" t="str">
        <f>IFERROR(__xludf.DUMMYFUNCTION("""COMPUTED_VALUE"""),"1+250")</f>
        <v>1+250</v>
      </c>
      <c r="D5" s="28" t="str">
        <f>IFERROR(__xludf.DUMMYFUNCTION("""COMPUTED_VALUE"""),"LT")</f>
        <v>LT</v>
      </c>
      <c r="E5" s="28" t="str">
        <f>IFERROR(__xludf.DUMMYFUNCTION("""COMPUTED_VALUE"""),"L2")</f>
        <v>L2</v>
      </c>
      <c r="F5" s="28">
        <f>IFERROR(__xludf.DUMMYFUNCTION("""COMPUTED_VALUE"""),40.0)</f>
        <v>40</v>
      </c>
      <c r="G5" s="28" t="str">
        <f>IFERROR(__xludf.DUMMYFUNCTION("""COMPUTED_VALUE"""),"cm")</f>
        <v>cm</v>
      </c>
      <c r="H5" s="28" t="str">
        <f>IFERROR(__xludf.DUMMYFUNCTION("""COMPUTED_VALUE"""),"1+200 - 1+300")</f>
        <v>1+200 - 1+300</v>
      </c>
      <c r="I5" s="28" t="str">
        <f>IFERROR(__xludf.DUMMYFUNCTION("""COMPUTED_VALUE"""),"per 100m")</f>
        <v>per 100m</v>
      </c>
      <c r="J5" s="28" t="str">
        <f t="shared" si="1"/>
        <v>Not Found Same</v>
      </c>
      <c r="K5" s="28">
        <v>-20.0</v>
      </c>
      <c r="M5" s="28" t="str">
        <f>IFERROR(__xludf.DUMMYFUNCTION("""COMPUTED_VALUE"""),"11.5")</f>
        <v>11.5</v>
      </c>
      <c r="N5" s="116">
        <f>IFERROR(__xludf.DUMMYFUNCTION("""COMPUTED_VALUE"""),243753.0)</f>
        <v>243753</v>
      </c>
      <c r="O5" s="28" t="str">
        <f>IFERROR(__xludf.DUMMYFUNCTION("""COMPUTED_VALUE"""),"1+250")</f>
        <v>1+250</v>
      </c>
      <c r="P5" s="28" t="str">
        <f>IFERROR(__xludf.DUMMYFUNCTION("""COMPUTED_VALUE"""),"RT")</f>
        <v>RT</v>
      </c>
      <c r="Q5" s="28" t="str">
        <f>IFERROR(__xludf.DUMMYFUNCTION("""COMPUTED_VALUE"""),"L2")</f>
        <v>L2</v>
      </c>
      <c r="R5" s="28">
        <f>IFERROR(__xludf.DUMMYFUNCTION("""COMPUTED_VALUE"""),1.0)</f>
        <v>1</v>
      </c>
      <c r="S5" s="28" t="str">
        <f>IFERROR(__xludf.DUMMYFUNCTION("""COMPUTED_VALUE"""),"จุด")</f>
        <v>จุด</v>
      </c>
      <c r="T5" s="28" t="str">
        <f>IFERROR(__xludf.DUMMYFUNCTION("""COMPUTED_VALUE"""),"1+200 - 1+300")</f>
        <v>1+200 - 1+300</v>
      </c>
      <c r="U5" s="28" t="str">
        <f>IFERROR(__xludf.DUMMYFUNCTION("""COMPUTED_VALUE"""),"per 100m")</f>
        <v>per 100m</v>
      </c>
      <c r="V5" s="28" t="str">
        <f t="shared" si="2"/>
        <v>Not Found Same</v>
      </c>
      <c r="W5" s="28">
        <v>-20.0</v>
      </c>
      <c r="Y5" s="28" t="str">
        <f>IFERROR(__xludf.DUMMYFUNCTION("""COMPUTED_VALUE"""),"12.3")</f>
        <v>12.3</v>
      </c>
      <c r="Z5" s="116">
        <f>IFERROR(__xludf.DUMMYFUNCTION("""COMPUTED_VALUE"""),243753.0)</f>
        <v>243753</v>
      </c>
      <c r="AA5" s="28" t="str">
        <f>IFERROR(__xludf.DUMMYFUNCTION("""COMPUTED_VALUE"""),"2+250")</f>
        <v>2+250</v>
      </c>
      <c r="AB5" s="28" t="str">
        <f>IFERROR(__xludf.DUMMYFUNCTION("""COMPUTED_VALUE"""),"RT")</f>
        <v>RT</v>
      </c>
      <c r="AC5" s="28" t="str">
        <f>IFERROR(__xludf.DUMMYFUNCTION("""COMPUTED_VALUE"""),"L2")</f>
        <v>L2</v>
      </c>
      <c r="AD5" s="28">
        <f>IFERROR(__xludf.DUMMYFUNCTION("""COMPUTED_VALUE"""),1.0)</f>
        <v>1</v>
      </c>
      <c r="AE5" s="28" t="str">
        <f>IFERROR(__xludf.DUMMYFUNCTION("""COMPUTED_VALUE"""),"จุุด")</f>
        <v>จุุด</v>
      </c>
      <c r="AF5" s="28" t="str">
        <f>IFERROR(__xludf.DUMMYFUNCTION("""COMPUTED_VALUE"""),"2+200 - 2+300")</f>
        <v>2+200 - 2+300</v>
      </c>
      <c r="AG5" s="28" t="str">
        <f>IFERROR(__xludf.DUMMYFUNCTION("""COMPUTED_VALUE"""),"per 100m")</f>
        <v>per 100m</v>
      </c>
      <c r="AH5" s="28" t="str">
        <f t="shared" si="3"/>
        <v>Not Found Same</v>
      </c>
      <c r="AI5" s="28">
        <v>-20.0</v>
      </c>
      <c r="AK5" s="28" t="str">
        <f>IFERROR(__xludf.DUMMYFUNCTION("""COMPUTED_VALUE"""),"12.4")</f>
        <v>12.4</v>
      </c>
      <c r="AL5" s="116">
        <f>IFERROR(__xludf.DUMMYFUNCTION("""COMPUTED_VALUE"""),243753.0)</f>
        <v>243753</v>
      </c>
      <c r="AM5" s="28" t="str">
        <f>IFERROR(__xludf.DUMMYFUNCTION("""COMPUTED_VALUE"""),"1+250")</f>
        <v>1+250</v>
      </c>
      <c r="AN5" s="28" t="str">
        <f>IFERROR(__xludf.DUMMYFUNCTION("""COMPUTED_VALUE"""),"RT")</f>
        <v>RT</v>
      </c>
      <c r="AO5" s="28" t="str">
        <f>IFERROR(__xludf.DUMMYFUNCTION("""COMPUTED_VALUE"""),"L2")</f>
        <v>L2</v>
      </c>
      <c r="AP5" s="28">
        <f>IFERROR(__xludf.DUMMYFUNCTION("""COMPUTED_VALUE"""),1.0)</f>
        <v>1</v>
      </c>
      <c r="AQ5" s="28" t="str">
        <f>IFERROR(__xludf.DUMMYFUNCTION("""COMPUTED_VALUE"""),"จุด")</f>
        <v>จุด</v>
      </c>
      <c r="AR5" s="28" t="str">
        <f>IFERROR(__xludf.DUMMYFUNCTION("""COMPUTED_VALUE"""),"1+200 - 1+300")</f>
        <v>1+200 - 1+300</v>
      </c>
      <c r="AS5" s="28" t="str">
        <f>IFERROR(__xludf.DUMMYFUNCTION("""COMPUTED_VALUE"""),"per 100m")</f>
        <v>per 100m</v>
      </c>
      <c r="AT5" s="28" t="str">
        <f t="shared" si="6"/>
        <v>Not Found Same</v>
      </c>
      <c r="AU5" s="28">
        <v>-20.0</v>
      </c>
      <c r="AW5" s="28" t="str">
        <f>IFERROR(__xludf.DUMMYFUNCTION("""COMPUTED_VALUE"""),"16.1")</f>
        <v>16.1</v>
      </c>
      <c r="AX5" s="116">
        <f>IFERROR(__xludf.DUMMYFUNCTION("""COMPUTED_VALUE"""),243753.0)</f>
        <v>243753</v>
      </c>
      <c r="AY5" s="28" t="str">
        <f>IFERROR(__xludf.DUMMYFUNCTION("""COMPUTED_VALUE"""),"1+490")</f>
        <v>1+490</v>
      </c>
      <c r="AZ5" s="28" t="str">
        <f>IFERROR(__xludf.DUMMYFUNCTION("""COMPUTED_VALUE"""),"LT")</f>
        <v>LT</v>
      </c>
      <c r="BA5" s="28"/>
      <c r="BB5" s="28">
        <f>IFERROR(__xludf.DUMMYFUNCTION("""COMPUTED_VALUE"""),1.0)</f>
        <v>1</v>
      </c>
      <c r="BC5" s="28" t="str">
        <f>IFERROR(__xludf.DUMMYFUNCTION("""COMPUTED_VALUE"""),"แห่ง")</f>
        <v>แห่ง</v>
      </c>
      <c r="BD5" s="28" t="str">
        <f>IFERROR(__xludf.DUMMYFUNCTION("""COMPUTED_VALUE"""),"1+400 - 1+500")</f>
        <v>1+400 - 1+500</v>
      </c>
      <c r="BE5" s="28" t="str">
        <f>IFERROR(__xludf.DUMMYFUNCTION("""COMPUTED_VALUE"""),"per 100m")</f>
        <v>per 100m</v>
      </c>
      <c r="BF5" s="28" t="str">
        <f t="shared" si="4"/>
        <v>Found same</v>
      </c>
      <c r="BG5" s="28">
        <v>0.0</v>
      </c>
      <c r="BI5" s="28" t="str">
        <f>IFERROR(__xludf.DUMMYFUNCTION("""COMPUTED_VALUE"""),"16.3")</f>
        <v>16.3</v>
      </c>
      <c r="BJ5" s="116">
        <f>IFERROR(__xludf.DUMMYFUNCTION("""COMPUTED_VALUE"""),243753.0)</f>
        <v>243753</v>
      </c>
      <c r="BK5" s="28" t="str">
        <f>IFERROR(__xludf.DUMMYFUNCTION("""COMPUTED_VALUE"""),"5+550")</f>
        <v>5+550</v>
      </c>
      <c r="BL5" s="28" t="str">
        <f>IFERROR(__xludf.DUMMYFUNCTION("""COMPUTED_VALUE"""),"LT")</f>
        <v>LT</v>
      </c>
      <c r="BM5" s="28"/>
      <c r="BN5" s="28">
        <f>IFERROR(__xludf.DUMMYFUNCTION("""COMPUTED_VALUE"""),1.0)</f>
        <v>1</v>
      </c>
      <c r="BO5" s="28" t="str">
        <f>IFERROR(__xludf.DUMMYFUNCTION("""COMPUTED_VALUE"""),"แห่ง")</f>
        <v>แห่ง</v>
      </c>
      <c r="BP5" s="28" t="str">
        <f>IFERROR(__xludf.DUMMYFUNCTION("""COMPUTED_VALUE"""),"5+500 - 5+600")</f>
        <v>5+500 - 5+600</v>
      </c>
      <c r="BQ5" s="28" t="str">
        <f>IFERROR(__xludf.DUMMYFUNCTION("""COMPUTED_VALUE"""),"per 100m")</f>
        <v>per 100m</v>
      </c>
      <c r="BR5" s="28" t="str">
        <f t="shared" si="5"/>
        <v>Not Found Same</v>
      </c>
      <c r="BS5" s="28">
        <v>-20.0</v>
      </c>
    </row>
    <row r="6">
      <c r="A6" s="28" t="str">
        <f>IFERROR(__xludf.DUMMYFUNCTION("""COMPUTED_VALUE"""),"11.1")</f>
        <v>11.1</v>
      </c>
      <c r="B6" s="116">
        <f>IFERROR(__xludf.DUMMYFUNCTION("""COMPUTED_VALUE"""),243753.0)</f>
        <v>243753</v>
      </c>
      <c r="C6" s="28" t="str">
        <f>IFERROR(__xludf.DUMMYFUNCTION("""COMPUTED_VALUE"""),"1+550")</f>
        <v>1+550</v>
      </c>
      <c r="D6" s="28" t="str">
        <f>IFERROR(__xludf.DUMMYFUNCTION("""COMPUTED_VALUE"""),"LT")</f>
        <v>LT</v>
      </c>
      <c r="E6" s="28" t="str">
        <f>IFERROR(__xludf.DUMMYFUNCTION("""COMPUTED_VALUE"""),"L1")</f>
        <v>L1</v>
      </c>
      <c r="F6" s="28">
        <f>IFERROR(__xludf.DUMMYFUNCTION("""COMPUTED_VALUE"""),70.0)</f>
        <v>70</v>
      </c>
      <c r="G6" s="28" t="str">
        <f>IFERROR(__xludf.DUMMYFUNCTION("""COMPUTED_VALUE"""),"cm")</f>
        <v>cm</v>
      </c>
      <c r="H6" s="28" t="str">
        <f>IFERROR(__xludf.DUMMYFUNCTION("""COMPUTED_VALUE"""),"1+500 - 1+600")</f>
        <v>1+500 - 1+600</v>
      </c>
      <c r="I6" s="28" t="str">
        <f>IFERROR(__xludf.DUMMYFUNCTION("""COMPUTED_VALUE"""),"per 100m")</f>
        <v>per 100m</v>
      </c>
      <c r="J6" s="28" t="str">
        <f t="shared" si="1"/>
        <v>Not Found Same</v>
      </c>
      <c r="K6" s="28">
        <v>-20.0</v>
      </c>
      <c r="M6" s="28" t="str">
        <f>IFERROR(__xludf.DUMMYFUNCTION("""COMPUTED_VALUE"""),"11.5")</f>
        <v>11.5</v>
      </c>
      <c r="N6" s="116">
        <f>IFERROR(__xludf.DUMMYFUNCTION("""COMPUTED_VALUE"""),243753.0)</f>
        <v>243753</v>
      </c>
      <c r="O6" s="28" t="str">
        <f>IFERROR(__xludf.DUMMYFUNCTION("""COMPUTED_VALUE"""),"1+550")</f>
        <v>1+550</v>
      </c>
      <c r="P6" s="28" t="str">
        <f>IFERROR(__xludf.DUMMYFUNCTION("""COMPUTED_VALUE"""),"RT")</f>
        <v>RT</v>
      </c>
      <c r="Q6" s="28" t="str">
        <f>IFERROR(__xludf.DUMMYFUNCTION("""COMPUTED_VALUE"""),"L1")</f>
        <v>L1</v>
      </c>
      <c r="R6" s="28">
        <f>IFERROR(__xludf.DUMMYFUNCTION("""COMPUTED_VALUE"""),1.0)</f>
        <v>1</v>
      </c>
      <c r="S6" s="28" t="str">
        <f>IFERROR(__xludf.DUMMYFUNCTION("""COMPUTED_VALUE"""),"จุด")</f>
        <v>จุด</v>
      </c>
      <c r="T6" s="28" t="str">
        <f>IFERROR(__xludf.DUMMYFUNCTION("""COMPUTED_VALUE"""),"1+500 - 1+600")</f>
        <v>1+500 - 1+600</v>
      </c>
      <c r="U6" s="28" t="str">
        <f>IFERROR(__xludf.DUMMYFUNCTION("""COMPUTED_VALUE"""),"per 100m")</f>
        <v>per 100m</v>
      </c>
      <c r="V6" s="28" t="str">
        <f t="shared" si="2"/>
        <v>Not Found Same</v>
      </c>
      <c r="W6" s="28">
        <v>-20.0</v>
      </c>
      <c r="Y6" s="28" t="str">
        <f>IFERROR(__xludf.DUMMYFUNCTION("""COMPUTED_VALUE"""),"12.3")</f>
        <v>12.3</v>
      </c>
      <c r="Z6" s="116">
        <f>IFERROR(__xludf.DUMMYFUNCTION("""COMPUTED_VALUE"""),243753.0)</f>
        <v>243753</v>
      </c>
      <c r="AA6" s="28" t="str">
        <f>IFERROR(__xludf.DUMMYFUNCTION("""COMPUTED_VALUE"""),"3+550")</f>
        <v>3+550</v>
      </c>
      <c r="AB6" s="28" t="str">
        <f>IFERROR(__xludf.DUMMYFUNCTION("""COMPUTED_VALUE"""),"LT")</f>
        <v>LT</v>
      </c>
      <c r="AC6" s="28" t="str">
        <f>IFERROR(__xludf.DUMMYFUNCTION("""COMPUTED_VALUE"""),"L1")</f>
        <v>L1</v>
      </c>
      <c r="AD6" s="28">
        <f>IFERROR(__xludf.DUMMYFUNCTION("""COMPUTED_VALUE"""),1.0)</f>
        <v>1</v>
      </c>
      <c r="AE6" s="28" t="str">
        <f>IFERROR(__xludf.DUMMYFUNCTION("""COMPUTED_VALUE"""),"จุด")</f>
        <v>จุด</v>
      </c>
      <c r="AF6" s="28" t="str">
        <f>IFERROR(__xludf.DUMMYFUNCTION("""COMPUTED_VALUE"""),"3+500 - 3+600")</f>
        <v>3+500 - 3+600</v>
      </c>
      <c r="AG6" s="28" t="str">
        <f>IFERROR(__xludf.DUMMYFUNCTION("""COMPUTED_VALUE"""),"per 100m")</f>
        <v>per 100m</v>
      </c>
      <c r="AH6" s="28" t="str">
        <f t="shared" si="3"/>
        <v>Not Found Same</v>
      </c>
      <c r="AI6" s="28">
        <v>-20.0</v>
      </c>
      <c r="AK6" s="28" t="str">
        <f>IFERROR(__xludf.DUMMYFUNCTION("""COMPUTED_VALUE"""),"12.4")</f>
        <v>12.4</v>
      </c>
      <c r="AL6" s="116">
        <f>IFERROR(__xludf.DUMMYFUNCTION("""COMPUTED_VALUE"""),243753.0)</f>
        <v>243753</v>
      </c>
      <c r="AM6" s="28" t="str">
        <f>IFERROR(__xludf.DUMMYFUNCTION("""COMPUTED_VALUE"""),"1+550")</f>
        <v>1+550</v>
      </c>
      <c r="AN6" s="28" t="str">
        <f>IFERROR(__xludf.DUMMYFUNCTION("""COMPUTED_VALUE"""),"LT")</f>
        <v>LT</v>
      </c>
      <c r="AO6" s="28" t="str">
        <f>IFERROR(__xludf.DUMMYFUNCTION("""COMPUTED_VALUE"""),"L1")</f>
        <v>L1</v>
      </c>
      <c r="AP6" s="28">
        <f>IFERROR(__xludf.DUMMYFUNCTION("""COMPUTED_VALUE"""),1.0)</f>
        <v>1</v>
      </c>
      <c r="AQ6" s="28" t="str">
        <f>IFERROR(__xludf.DUMMYFUNCTION("""COMPUTED_VALUE"""),"จุด")</f>
        <v>จุด</v>
      </c>
      <c r="AR6" s="28" t="str">
        <f>IFERROR(__xludf.DUMMYFUNCTION("""COMPUTED_VALUE"""),"1+500 - 1+600")</f>
        <v>1+500 - 1+600</v>
      </c>
      <c r="AS6" s="28" t="str">
        <f>IFERROR(__xludf.DUMMYFUNCTION("""COMPUTED_VALUE"""),"per 100m")</f>
        <v>per 100m</v>
      </c>
      <c r="AT6" s="28" t="str">
        <f t="shared" si="6"/>
        <v>Not Found Same</v>
      </c>
      <c r="AU6" s="28">
        <v>-20.0</v>
      </c>
      <c r="BF6" s="28" t="str">
        <f t="shared" si="4"/>
        <v/>
      </c>
      <c r="BG6" s="28">
        <v>0.0</v>
      </c>
      <c r="BI6" s="28" t="str">
        <f>IFERROR(__xludf.DUMMYFUNCTION("""COMPUTED_VALUE"""),"16.3")</f>
        <v>16.3</v>
      </c>
      <c r="BJ6" s="116">
        <f>IFERROR(__xludf.DUMMYFUNCTION("""COMPUTED_VALUE"""),243753.0)</f>
        <v>243753</v>
      </c>
      <c r="BK6" s="28" t="str">
        <f>IFERROR(__xludf.DUMMYFUNCTION("""COMPUTED_VALUE"""),"5+800")</f>
        <v>5+800</v>
      </c>
      <c r="BL6" s="28" t="str">
        <f>IFERROR(__xludf.DUMMYFUNCTION("""COMPUTED_VALUE"""),"RT")</f>
        <v>RT</v>
      </c>
      <c r="BM6" s="28"/>
      <c r="BN6" s="28">
        <f>IFERROR(__xludf.DUMMYFUNCTION("""COMPUTED_VALUE"""),1.0)</f>
        <v>1</v>
      </c>
      <c r="BO6" s="28" t="str">
        <f>IFERROR(__xludf.DUMMYFUNCTION("""COMPUTED_VALUE"""),"แห่ง")</f>
        <v>แห่ง</v>
      </c>
      <c r="BP6" s="28" t="str">
        <f>IFERROR(__xludf.DUMMYFUNCTION("""COMPUTED_VALUE"""),"5+800 - 5+900")</f>
        <v>5+800 - 5+900</v>
      </c>
      <c r="BQ6" s="28" t="str">
        <f>IFERROR(__xludf.DUMMYFUNCTION("""COMPUTED_VALUE"""),"per 100m")</f>
        <v>per 100m</v>
      </c>
      <c r="BR6" s="28" t="str">
        <f t="shared" si="5"/>
        <v>Not Found Same</v>
      </c>
      <c r="BS6" s="28">
        <v>-20.0</v>
      </c>
    </row>
    <row r="7">
      <c r="A7" s="28" t="str">
        <f>IFERROR(__xludf.DUMMYFUNCTION("""COMPUTED_VALUE"""),"11.1")</f>
        <v>11.1</v>
      </c>
      <c r="B7" s="116">
        <f>IFERROR(__xludf.DUMMYFUNCTION("""COMPUTED_VALUE"""),243753.0)</f>
        <v>243753</v>
      </c>
      <c r="C7" s="28" t="str">
        <f>IFERROR(__xludf.DUMMYFUNCTION("""COMPUTED_VALUE"""),"1+600")</f>
        <v>1+600</v>
      </c>
      <c r="D7" s="28" t="str">
        <f>IFERROR(__xludf.DUMMYFUNCTION("""COMPUTED_VALUE"""),"LT")</f>
        <v>LT</v>
      </c>
      <c r="E7" s="28" t="str">
        <f>IFERROR(__xludf.DUMMYFUNCTION("""COMPUTED_VALUE"""),"L3")</f>
        <v>L3</v>
      </c>
      <c r="F7" s="28">
        <f>IFERROR(__xludf.DUMMYFUNCTION("""COMPUTED_VALUE"""),10.0)</f>
        <v>10</v>
      </c>
      <c r="G7" s="28" t="str">
        <f>IFERROR(__xludf.DUMMYFUNCTION("""COMPUTED_VALUE"""),"cm")</f>
        <v>cm</v>
      </c>
      <c r="H7" s="28" t="str">
        <f>IFERROR(__xludf.DUMMYFUNCTION("""COMPUTED_VALUE"""),"1+600 - 1+700")</f>
        <v>1+600 - 1+700</v>
      </c>
      <c r="I7" s="28" t="str">
        <f>IFERROR(__xludf.DUMMYFUNCTION("""COMPUTED_VALUE"""),"per 100m")</f>
        <v>per 100m</v>
      </c>
      <c r="J7" s="28" t="str">
        <f t="shared" si="1"/>
        <v>Not Found Same</v>
      </c>
      <c r="K7" s="28">
        <v>-20.0</v>
      </c>
      <c r="M7" s="28" t="str">
        <f>IFERROR(__xludf.DUMMYFUNCTION("""COMPUTED_VALUE"""),"11.5")</f>
        <v>11.5</v>
      </c>
      <c r="N7" s="116">
        <f>IFERROR(__xludf.DUMMYFUNCTION("""COMPUTED_VALUE"""),243753.0)</f>
        <v>243753</v>
      </c>
      <c r="O7" s="28" t="str">
        <f>IFERROR(__xludf.DUMMYFUNCTION("""COMPUTED_VALUE"""),"1+600")</f>
        <v>1+600</v>
      </c>
      <c r="P7" s="28" t="str">
        <f>IFERROR(__xludf.DUMMYFUNCTION("""COMPUTED_VALUE"""),"LT")</f>
        <v>LT</v>
      </c>
      <c r="Q7" s="28" t="str">
        <f>IFERROR(__xludf.DUMMYFUNCTION("""COMPUTED_VALUE"""),"L3")</f>
        <v>L3</v>
      </c>
      <c r="R7" s="28">
        <f>IFERROR(__xludf.DUMMYFUNCTION("""COMPUTED_VALUE"""),1.0)</f>
        <v>1</v>
      </c>
      <c r="S7" s="28" t="str">
        <f>IFERROR(__xludf.DUMMYFUNCTION("""COMPUTED_VALUE"""),"จุด")</f>
        <v>จุด</v>
      </c>
      <c r="T7" s="28" t="str">
        <f>IFERROR(__xludf.DUMMYFUNCTION("""COMPUTED_VALUE"""),"1+600 - 1+700")</f>
        <v>1+600 - 1+700</v>
      </c>
      <c r="U7" s="28" t="str">
        <f>IFERROR(__xludf.DUMMYFUNCTION("""COMPUTED_VALUE"""),"per 100m")</f>
        <v>per 100m</v>
      </c>
      <c r="V7" s="28" t="str">
        <f t="shared" si="2"/>
        <v>Not Found Same</v>
      </c>
      <c r="W7" s="28">
        <v>-20.0</v>
      </c>
      <c r="AK7" s="28" t="str">
        <f>IFERROR(__xludf.DUMMYFUNCTION("""COMPUTED_VALUE"""),"12.4")</f>
        <v>12.4</v>
      </c>
      <c r="AL7" s="116">
        <f>IFERROR(__xludf.DUMMYFUNCTION("""COMPUTED_VALUE"""),243753.0)</f>
        <v>243753</v>
      </c>
      <c r="AM7" s="28" t="str">
        <f>IFERROR(__xludf.DUMMYFUNCTION("""COMPUTED_VALUE"""),"1+050")</f>
        <v>1+050</v>
      </c>
      <c r="AN7" s="28" t="str">
        <f>IFERROR(__xludf.DUMMYFUNCTION("""COMPUTED_VALUE"""),"LT")</f>
        <v>LT</v>
      </c>
      <c r="AO7" s="28" t="str">
        <f>IFERROR(__xludf.DUMMYFUNCTION("""COMPUTED_VALUE"""),"L1")</f>
        <v>L1</v>
      </c>
      <c r="AP7" s="28">
        <f>IFERROR(__xludf.DUMMYFUNCTION("""COMPUTED_VALUE"""),1.0)</f>
        <v>1</v>
      </c>
      <c r="AQ7" s="28" t="str">
        <f>IFERROR(__xludf.DUMMYFUNCTION("""COMPUTED_VALUE"""),"จุด")</f>
        <v>จุด</v>
      </c>
      <c r="AR7" s="28" t="str">
        <f>IFERROR(__xludf.DUMMYFUNCTION("""COMPUTED_VALUE"""),"1+000 - 1+100")</f>
        <v>1+000 - 1+100</v>
      </c>
      <c r="AS7" s="28" t="str">
        <f>IFERROR(__xludf.DUMMYFUNCTION("""COMPUTED_VALUE"""),"per 100m")</f>
        <v>per 100m</v>
      </c>
      <c r="AT7" s="28" t="str">
        <f t="shared" si="6"/>
        <v>Found same</v>
      </c>
      <c r="AU7" s="28">
        <v>0.0</v>
      </c>
      <c r="BF7" s="28" t="str">
        <f t="shared" si="4"/>
        <v/>
      </c>
      <c r="BG7" s="28">
        <v>0.0</v>
      </c>
      <c r="BI7" s="28" t="str">
        <f>IFERROR(__xludf.DUMMYFUNCTION("""COMPUTED_VALUE"""),"16.3")</f>
        <v>16.3</v>
      </c>
      <c r="BJ7" s="116">
        <f>IFERROR(__xludf.DUMMYFUNCTION("""COMPUTED_VALUE"""),243753.0)</f>
        <v>243753</v>
      </c>
      <c r="BK7" s="28" t="str">
        <f>IFERROR(__xludf.DUMMYFUNCTION("""COMPUTED_VALUE"""),"8+400")</f>
        <v>8+400</v>
      </c>
      <c r="BL7" s="28" t="str">
        <f>IFERROR(__xludf.DUMMYFUNCTION("""COMPUTED_VALUE"""),"RT")</f>
        <v>RT</v>
      </c>
      <c r="BM7" s="28"/>
      <c r="BN7" s="28">
        <f>IFERROR(__xludf.DUMMYFUNCTION("""COMPUTED_VALUE"""),1.0)</f>
        <v>1</v>
      </c>
      <c r="BO7" s="28" t="str">
        <f>IFERROR(__xludf.DUMMYFUNCTION("""COMPUTED_VALUE"""),"แห่ง")</f>
        <v>แห่ง</v>
      </c>
      <c r="BP7" s="28" t="str">
        <f>IFERROR(__xludf.DUMMYFUNCTION("""COMPUTED_VALUE"""),"8+400 - 8+500")</f>
        <v>8+400 - 8+500</v>
      </c>
      <c r="BQ7" s="28" t="str">
        <f>IFERROR(__xludf.DUMMYFUNCTION("""COMPUTED_VALUE"""),"per 100m")</f>
        <v>per 100m</v>
      </c>
      <c r="BR7" s="28" t="str">
        <f t="shared" si="5"/>
        <v>Not Found Same</v>
      </c>
      <c r="BS7" s="28">
        <v>-20.0</v>
      </c>
    </row>
    <row r="8">
      <c r="A8" s="28" t="str">
        <f>IFERROR(__xludf.DUMMYFUNCTION("""COMPUTED_VALUE"""),"11.1")</f>
        <v>11.1</v>
      </c>
      <c r="B8" s="116">
        <f>IFERROR(__xludf.DUMMYFUNCTION("""COMPUTED_VALUE"""),243753.0)</f>
        <v>243753</v>
      </c>
      <c r="C8" s="28" t="str">
        <f>IFERROR(__xludf.DUMMYFUNCTION("""COMPUTED_VALUE"""),"2+050")</f>
        <v>2+050</v>
      </c>
      <c r="D8" s="28" t="str">
        <f>IFERROR(__xludf.DUMMYFUNCTION("""COMPUTED_VALUE"""),"LT")</f>
        <v>LT</v>
      </c>
      <c r="E8" s="28" t="str">
        <f>IFERROR(__xludf.DUMMYFUNCTION("""COMPUTED_VALUE"""),"L3")</f>
        <v>L3</v>
      </c>
      <c r="F8" s="28">
        <f>IFERROR(__xludf.DUMMYFUNCTION("""COMPUTED_VALUE"""),15.0)</f>
        <v>15</v>
      </c>
      <c r="G8" s="28" t="str">
        <f>IFERROR(__xludf.DUMMYFUNCTION("""COMPUTED_VALUE"""),"cm")</f>
        <v>cm</v>
      </c>
      <c r="H8" s="28" t="str">
        <f>IFERROR(__xludf.DUMMYFUNCTION("""COMPUTED_VALUE"""),"2+000 - 2+100")</f>
        <v>2+000 - 2+100</v>
      </c>
      <c r="I8" s="28" t="str">
        <f>IFERROR(__xludf.DUMMYFUNCTION("""COMPUTED_VALUE"""),"per 100m")</f>
        <v>per 100m</v>
      </c>
      <c r="J8" s="28" t="str">
        <f t="shared" si="1"/>
        <v>Not Found Same</v>
      </c>
      <c r="K8" s="28">
        <v>-20.0</v>
      </c>
      <c r="M8" s="28" t="str">
        <f>IFERROR(__xludf.DUMMYFUNCTION("""COMPUTED_VALUE"""),"11.5")</f>
        <v>11.5</v>
      </c>
      <c r="N8" s="116">
        <f>IFERROR(__xludf.DUMMYFUNCTION("""COMPUTED_VALUE"""),243753.0)</f>
        <v>243753</v>
      </c>
      <c r="O8" s="28" t="str">
        <f>IFERROR(__xludf.DUMMYFUNCTION("""COMPUTED_VALUE"""),"2+050")</f>
        <v>2+050</v>
      </c>
      <c r="P8" s="28" t="str">
        <f>IFERROR(__xludf.DUMMYFUNCTION("""COMPUTED_VALUE"""),"LT")</f>
        <v>LT</v>
      </c>
      <c r="Q8" s="28" t="str">
        <f>IFERROR(__xludf.DUMMYFUNCTION("""COMPUTED_VALUE"""),"L3")</f>
        <v>L3</v>
      </c>
      <c r="R8" s="28">
        <f>IFERROR(__xludf.DUMMYFUNCTION("""COMPUTED_VALUE"""),1.0)</f>
        <v>1</v>
      </c>
      <c r="S8" s="28" t="str">
        <f>IFERROR(__xludf.DUMMYFUNCTION("""COMPUTED_VALUE"""),"จุด")</f>
        <v>จุด</v>
      </c>
      <c r="T8" s="28" t="str">
        <f>IFERROR(__xludf.DUMMYFUNCTION("""COMPUTED_VALUE"""),"2+000 - 2+100")</f>
        <v>2+000 - 2+100</v>
      </c>
      <c r="U8" s="28" t="str">
        <f>IFERROR(__xludf.DUMMYFUNCTION("""COMPUTED_VALUE"""),"per 100m")</f>
        <v>per 100m</v>
      </c>
      <c r="V8" s="28" t="str">
        <f t="shared" si="2"/>
        <v>Not Found Same</v>
      </c>
      <c r="W8" s="28">
        <v>-20.0</v>
      </c>
      <c r="BF8" s="28" t="str">
        <f t="shared" si="4"/>
        <v/>
      </c>
      <c r="BG8" s="28">
        <v>0.0</v>
      </c>
    </row>
    <row r="9">
      <c r="A9" s="28" t="str">
        <f>IFERROR(__xludf.DUMMYFUNCTION("""COMPUTED_VALUE"""),"11.1")</f>
        <v>11.1</v>
      </c>
      <c r="B9" s="116">
        <f>IFERROR(__xludf.DUMMYFUNCTION("""COMPUTED_VALUE"""),243753.0)</f>
        <v>243753</v>
      </c>
      <c r="C9" s="28" t="str">
        <f>IFERROR(__xludf.DUMMYFUNCTION("""COMPUTED_VALUE"""),"2+100")</f>
        <v>2+100</v>
      </c>
      <c r="D9" s="28" t="str">
        <f>IFERROR(__xludf.DUMMYFUNCTION("""COMPUTED_VALUE"""),"LT")</f>
        <v>LT</v>
      </c>
      <c r="E9" s="28" t="str">
        <f>IFERROR(__xludf.DUMMYFUNCTION("""COMPUTED_VALUE"""),"L3")</f>
        <v>L3</v>
      </c>
      <c r="F9" s="28">
        <f>IFERROR(__xludf.DUMMYFUNCTION("""COMPUTED_VALUE"""),12.0)</f>
        <v>12</v>
      </c>
      <c r="G9" s="28" t="str">
        <f>IFERROR(__xludf.DUMMYFUNCTION("""COMPUTED_VALUE"""),"cm")</f>
        <v>cm</v>
      </c>
      <c r="H9" s="28" t="str">
        <f>IFERROR(__xludf.DUMMYFUNCTION("""COMPUTED_VALUE"""),"2+100 - 2+200")</f>
        <v>2+100 - 2+200</v>
      </c>
      <c r="I9" s="28" t="str">
        <f>IFERROR(__xludf.DUMMYFUNCTION("""COMPUTED_VALUE"""),"per 100m")</f>
        <v>per 100m</v>
      </c>
      <c r="J9" s="28" t="str">
        <f t="shared" si="1"/>
        <v>Not Found Same</v>
      </c>
      <c r="K9" s="28">
        <v>-20.0</v>
      </c>
      <c r="M9" s="28" t="str">
        <f>IFERROR(__xludf.DUMMYFUNCTION("""COMPUTED_VALUE"""),"11.5")</f>
        <v>11.5</v>
      </c>
      <c r="N9" s="116">
        <f>IFERROR(__xludf.DUMMYFUNCTION("""COMPUTED_VALUE"""),243753.0)</f>
        <v>243753</v>
      </c>
      <c r="O9" s="28" t="str">
        <f>IFERROR(__xludf.DUMMYFUNCTION("""COMPUTED_VALUE"""),"2+100")</f>
        <v>2+100</v>
      </c>
      <c r="P9" s="28" t="str">
        <f>IFERROR(__xludf.DUMMYFUNCTION("""COMPUTED_VALUE"""),"LT")</f>
        <v>LT</v>
      </c>
      <c r="Q9" s="28" t="str">
        <f>IFERROR(__xludf.DUMMYFUNCTION("""COMPUTED_VALUE"""),"L1")</f>
        <v>L1</v>
      </c>
      <c r="R9" s="28">
        <f>IFERROR(__xludf.DUMMYFUNCTION("""COMPUTED_VALUE"""),1.0)</f>
        <v>1</v>
      </c>
      <c r="S9" s="28" t="str">
        <f>IFERROR(__xludf.DUMMYFUNCTION("""COMPUTED_VALUE"""),"จุด")</f>
        <v>จุด</v>
      </c>
      <c r="T9" s="28" t="str">
        <f>IFERROR(__xludf.DUMMYFUNCTION("""COMPUTED_VALUE"""),"2+100 - 2+200")</f>
        <v>2+100 - 2+200</v>
      </c>
      <c r="U9" s="28" t="str">
        <f>IFERROR(__xludf.DUMMYFUNCTION("""COMPUTED_VALUE"""),"per 100m")</f>
        <v>per 100m</v>
      </c>
      <c r="V9" s="28" t="str">
        <f t="shared" si="2"/>
        <v>Not Found Same</v>
      </c>
      <c r="W9" s="28">
        <v>-20.0</v>
      </c>
      <c r="BF9" s="28" t="str">
        <f t="shared" si="4"/>
        <v/>
      </c>
      <c r="BG9" s="28">
        <v>0.0</v>
      </c>
    </row>
    <row r="10">
      <c r="M10" s="28" t="str">
        <f>IFERROR(__xludf.DUMMYFUNCTION("""COMPUTED_VALUE"""),"11.5")</f>
        <v>11.5</v>
      </c>
      <c r="N10" s="116">
        <f>IFERROR(__xludf.DUMMYFUNCTION("""COMPUTED_VALUE"""),243754.0)</f>
        <v>243754</v>
      </c>
      <c r="O10" s="28" t="str">
        <f>IFERROR(__xludf.DUMMYFUNCTION("""COMPUTED_VALUE"""),"10+250")</f>
        <v>10+250</v>
      </c>
      <c r="P10" s="28" t="str">
        <f>IFERROR(__xludf.DUMMYFUNCTION("""COMPUTED_VALUE"""),"RT")</f>
        <v>RT</v>
      </c>
      <c r="Q10" s="28" t="str">
        <f>IFERROR(__xludf.DUMMYFUNCTION("""COMPUTED_VALUE"""),"L2")</f>
        <v>L2</v>
      </c>
      <c r="R10" s="28">
        <f>IFERROR(__xludf.DUMMYFUNCTION("""COMPUTED_VALUE"""),1.0)</f>
        <v>1</v>
      </c>
      <c r="S10" s="28" t="str">
        <f>IFERROR(__xludf.DUMMYFUNCTION("""COMPUTED_VALUE"""),"จุด")</f>
        <v>จุด</v>
      </c>
      <c r="T10" s="28" t="str">
        <f>IFERROR(__xludf.DUMMYFUNCTION("""COMPUTED_VALUE"""),"10+200 - 10+300")</f>
        <v>10+200 - 10+300</v>
      </c>
      <c r="U10" s="28" t="str">
        <f>IFERROR(__xludf.DUMMYFUNCTION("""COMPUTED_VALUE"""),"per 100m")</f>
        <v>per 100m</v>
      </c>
      <c r="V10" s="28" t="str">
        <f t="shared" si="2"/>
        <v>Not Found Same</v>
      </c>
      <c r="W10" s="28">
        <v>-20.0</v>
      </c>
      <c r="BF10" s="28" t="str">
        <f t="shared" si="4"/>
        <v/>
      </c>
      <c r="BG10" s="28">
        <v>0.0</v>
      </c>
    </row>
    <row r="11">
      <c r="M11" s="28" t="str">
        <f>IFERROR(__xludf.DUMMYFUNCTION("""COMPUTED_VALUE"""),"11.5")</f>
        <v>11.5</v>
      </c>
      <c r="N11" s="116">
        <f>IFERROR(__xludf.DUMMYFUNCTION("""COMPUTED_VALUE"""),243754.0)</f>
        <v>243754</v>
      </c>
      <c r="O11" s="28" t="str">
        <f>IFERROR(__xludf.DUMMYFUNCTION("""COMPUTED_VALUE"""),"10+300")</f>
        <v>10+300</v>
      </c>
      <c r="P11" s="28" t="str">
        <f>IFERROR(__xludf.DUMMYFUNCTION("""COMPUTED_VALUE"""),"RT")</f>
        <v>RT</v>
      </c>
      <c r="Q11" s="28" t="str">
        <f>IFERROR(__xludf.DUMMYFUNCTION("""COMPUTED_VALUE"""),"L2")</f>
        <v>L2</v>
      </c>
      <c r="R11" s="28">
        <f>IFERROR(__xludf.DUMMYFUNCTION("""COMPUTED_VALUE"""),1.0)</f>
        <v>1</v>
      </c>
      <c r="S11" s="28" t="str">
        <f>IFERROR(__xludf.DUMMYFUNCTION("""COMPUTED_VALUE"""),"จุด")</f>
        <v>จุด</v>
      </c>
      <c r="T11" s="28" t="str">
        <f>IFERROR(__xludf.DUMMYFUNCTION("""COMPUTED_VALUE"""),"10+300 - 10+400")</f>
        <v>10+300 - 10+400</v>
      </c>
      <c r="U11" s="28" t="str">
        <f>IFERROR(__xludf.DUMMYFUNCTION("""COMPUTED_VALUE"""),"per 100m")</f>
        <v>per 100m</v>
      </c>
      <c r="V11" s="28" t="str">
        <f t="shared" si="2"/>
        <v>Not Found Same</v>
      </c>
      <c r="W11" s="28">
        <v>-20.0</v>
      </c>
    </row>
    <row r="12">
      <c r="M12" s="28" t="str">
        <f>IFERROR(__xludf.DUMMYFUNCTION("""COMPUTED_VALUE"""),"11.5")</f>
        <v>11.5</v>
      </c>
      <c r="N12" s="116">
        <f>IFERROR(__xludf.DUMMYFUNCTION("""COMPUTED_VALUE"""),243754.0)</f>
        <v>243754</v>
      </c>
      <c r="O12" s="28" t="str">
        <f>IFERROR(__xludf.DUMMYFUNCTION("""COMPUTED_VALUE"""),"11+250")</f>
        <v>11+250</v>
      </c>
      <c r="P12" s="28" t="str">
        <f>IFERROR(__xludf.DUMMYFUNCTION("""COMPUTED_VALUE"""),"LT")</f>
        <v>LT</v>
      </c>
      <c r="Q12" s="28" t="str">
        <f>IFERROR(__xludf.DUMMYFUNCTION("""COMPUTED_VALUE"""),"L2")</f>
        <v>L2</v>
      </c>
      <c r="R12" s="28">
        <f>IFERROR(__xludf.DUMMYFUNCTION("""COMPUTED_VALUE"""),1.0)</f>
        <v>1</v>
      </c>
      <c r="S12" s="28" t="str">
        <f>IFERROR(__xludf.DUMMYFUNCTION("""COMPUTED_VALUE"""),"จุด")</f>
        <v>จุด</v>
      </c>
      <c r="T12" s="28" t="str">
        <f>IFERROR(__xludf.DUMMYFUNCTION("""COMPUTED_VALUE"""),"11+200 - 11+300")</f>
        <v>11+200 - 11+300</v>
      </c>
      <c r="U12" s="28" t="str">
        <f>IFERROR(__xludf.DUMMYFUNCTION("""COMPUTED_VALUE"""),"per 100m")</f>
        <v>per 100m</v>
      </c>
      <c r="V12" s="28" t="str">
        <f t="shared" si="2"/>
        <v>Not Found Same</v>
      </c>
      <c r="W12" s="28">
        <v>-20.0</v>
      </c>
    </row>
    <row r="13">
      <c r="M13" s="28" t="str">
        <f>IFERROR(__xludf.DUMMYFUNCTION("""COMPUTED_VALUE"""),"11.5")</f>
        <v>11.5</v>
      </c>
      <c r="N13" s="116">
        <f>IFERROR(__xludf.DUMMYFUNCTION("""COMPUTED_VALUE"""),243754.0)</f>
        <v>243754</v>
      </c>
      <c r="O13" s="28" t="str">
        <f>IFERROR(__xludf.DUMMYFUNCTION("""COMPUTED_VALUE"""),"11+800")</f>
        <v>11+800</v>
      </c>
      <c r="P13" s="28" t="str">
        <f>IFERROR(__xludf.DUMMYFUNCTION("""COMPUTED_VALUE"""),"LT")</f>
        <v>LT</v>
      </c>
      <c r="Q13" s="28" t="str">
        <f>IFERROR(__xludf.DUMMYFUNCTION("""COMPUTED_VALUE"""),"L1")</f>
        <v>L1</v>
      </c>
      <c r="R13" s="28">
        <f>IFERROR(__xludf.DUMMYFUNCTION("""COMPUTED_VALUE"""),1.0)</f>
        <v>1</v>
      </c>
      <c r="S13" s="28" t="str">
        <f>IFERROR(__xludf.DUMMYFUNCTION("""COMPUTED_VALUE"""),"จุด")</f>
        <v>จุด</v>
      </c>
      <c r="T13" s="28" t="str">
        <f>IFERROR(__xludf.DUMMYFUNCTION("""COMPUTED_VALUE"""),"11+800 - 11+900")</f>
        <v>11+800 - 11+900</v>
      </c>
      <c r="U13" s="28" t="str">
        <f>IFERROR(__xludf.DUMMYFUNCTION("""COMPUTED_VALUE"""),"per 100m")</f>
        <v>per 100m</v>
      </c>
      <c r="V13" s="28" t="str">
        <f t="shared" si="2"/>
        <v>Not Found Same</v>
      </c>
      <c r="W13" s="28">
        <v>-20.0</v>
      </c>
    </row>
    <row r="14">
      <c r="M14" s="28" t="str">
        <f>IFERROR(__xludf.DUMMYFUNCTION("""COMPUTED_VALUE"""),"11.5")</f>
        <v>11.5</v>
      </c>
      <c r="N14" s="116">
        <f>IFERROR(__xludf.DUMMYFUNCTION("""COMPUTED_VALUE"""),243754.0)</f>
        <v>243754</v>
      </c>
      <c r="O14" s="28" t="str">
        <f>IFERROR(__xludf.DUMMYFUNCTION("""COMPUTED_VALUE"""),"15+300")</f>
        <v>15+300</v>
      </c>
      <c r="P14" s="28" t="str">
        <f>IFERROR(__xludf.DUMMYFUNCTION("""COMPUTED_VALUE"""),"LT")</f>
        <v>LT</v>
      </c>
      <c r="Q14" s="28" t="str">
        <f>IFERROR(__xludf.DUMMYFUNCTION("""COMPUTED_VALUE"""),"L3")</f>
        <v>L3</v>
      </c>
      <c r="R14" s="28">
        <f>IFERROR(__xludf.DUMMYFUNCTION("""COMPUTED_VALUE"""),1.0)</f>
        <v>1</v>
      </c>
      <c r="S14" s="28" t="str">
        <f>IFERROR(__xludf.DUMMYFUNCTION("""COMPUTED_VALUE"""),"จุด")</f>
        <v>จุด</v>
      </c>
      <c r="T14" s="28" t="str">
        <f>IFERROR(__xludf.DUMMYFUNCTION("""COMPUTED_VALUE"""),"15+300 - 15+400")</f>
        <v>15+300 - 15+400</v>
      </c>
      <c r="U14" s="28" t="str">
        <f>IFERROR(__xludf.DUMMYFUNCTION("""COMPUTED_VALUE"""),"per 100m")</f>
        <v>per 100m</v>
      </c>
      <c r="V14" s="28" t="str">
        <f t="shared" si="2"/>
        <v>Not Found Same</v>
      </c>
      <c r="W14" s="28">
        <v>-20.0</v>
      </c>
    </row>
    <row r="17">
      <c r="M17" s="133" t="s">
        <v>251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F3" s="92" t="s">
        <v>254</v>
      </c>
    </row>
    <row r="4"/>
    <row r="5"/>
    <row r="6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25.0"/>
  </cols>
  <sheetData>
    <row r="1"/>
    <row r="2">
      <c r="G2" s="92" t="s">
        <v>258</v>
      </c>
    </row>
    <row r="3"/>
    <row r="4"/>
    <row r="5"/>
    <row r="6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25.0"/>
  </cols>
  <sheetData>
    <row r="1"/>
    <row r="2">
      <c r="G2" s="92" t="s">
        <v>258</v>
      </c>
    </row>
    <row r="3"/>
    <row r="4"/>
    <row r="5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25.0"/>
  </cols>
  <sheetData>
    <row r="1"/>
    <row r="2">
      <c r="G2" s="92" t="s">
        <v>258</v>
      </c>
    </row>
    <row r="3"/>
    <row r="4"/>
    <row r="5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9.25"/>
  </cols>
  <sheetData>
    <row r="1"/>
    <row r="2"/>
    <row r="3"/>
    <row r="4"/>
    <row r="5"/>
    <row r="6">
      <c r="P6" s="92" t="s">
        <v>258</v>
      </c>
    </row>
    <row r="7"/>
    <row r="8"/>
    <row r="9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3" width="12.63"/>
  </cols>
  <sheetData>
    <row r="1"/>
    <row r="2">
      <c r="G2" s="92" t="s">
        <v>258</v>
      </c>
    </row>
    <row r="3"/>
    <row r="4"/>
    <row r="5"/>
    <row r="6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75"/>
    <col hidden="1" min="2" max="3" width="12.63"/>
  </cols>
  <sheetData>
    <row r="1"/>
    <row r="2"/>
    <row r="3">
      <c r="N3" s="92" t="s">
        <v>12</v>
      </c>
    </row>
    <row r="4">
      <c r="N4" s="92" t="s">
        <v>258</v>
      </c>
    </row>
    <row r="5"/>
    <row r="6"/>
    <row r="7"/>
    <row r="8"/>
    <row r="9"/>
    <row r="10"/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2" width="12.63"/>
  </cols>
  <sheetData>
    <row r="1"/>
    <row r="2"/>
    <row r="3"/>
    <row r="4"/>
    <row r="5"/>
    <row r="15">
      <c r="O15" s="92" t="s">
        <v>258</v>
      </c>
    </row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2" width="12.63"/>
  </cols>
  <sheetData>
    <row r="1"/>
    <row r="2"/>
    <row r="3"/>
    <row r="4"/>
    <row r="5">
      <c r="N5" s="92" t="s">
        <v>275</v>
      </c>
    </row>
    <row r="6">
      <c r="N6" s="92" t="s">
        <v>277</v>
      </c>
    </row>
    <row r="7"/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23.0"/>
  </cols>
  <sheetData>
    <row r="1"/>
    <row r="2"/>
    <row r="3"/>
    <row r="4"/>
    <row r="5"/>
    <row r="6"/>
    <row r="10">
      <c r="D10" s="92" t="s">
        <v>279</v>
      </c>
    </row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18.25"/>
    <col customWidth="1" min="3" max="3" width="15.63"/>
    <col customWidth="1" min="4" max="4" width="17.0"/>
  </cols>
  <sheetData>
    <row r="1"/>
    <row r="2"/>
    <row r="3">
      <c r="M3" s="92" t="s">
        <v>282</v>
      </c>
    </row>
    <row r="4">
      <c r="M4" s="92" t="s">
        <v>283</v>
      </c>
    </row>
    <row r="5"/>
  </sheetData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2" width="12.63"/>
  </cols>
  <sheetData>
    <row r="1"/>
    <row r="2"/>
    <row r="3"/>
    <row r="4"/>
    <row r="6">
      <c r="N6" s="92" t="s">
        <v>284</v>
      </c>
    </row>
    <row r="22">
      <c r="H22" s="92" t="s">
        <v>285</v>
      </c>
    </row>
  </sheetData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3" width="12.63"/>
  </cols>
  <sheetData>
    <row r="1"/>
    <row r="2">
      <c r="G2" s="101" t="s">
        <v>286</v>
      </c>
    </row>
    <row r="3">
      <c r="G3" s="92" t="s">
        <v>287</v>
      </c>
    </row>
    <row r="4"/>
    <row r="5"/>
    <row r="6">
      <c r="N6" s="92"/>
    </row>
    <row r="7"/>
    <row r="8"/>
  </sheetData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2" width="12.63"/>
  </cols>
  <sheetData>
    <row r="1"/>
    <row r="2">
      <c r="G2" s="101" t="s">
        <v>286</v>
      </c>
    </row>
    <row r="3"/>
    <row r="4"/>
    <row r="5"/>
    <row r="6">
      <c r="N6" s="92"/>
    </row>
  </sheetData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2" width="12.63"/>
  </cols>
  <sheetData>
    <row r="1"/>
    <row r="2">
      <c r="G2" s="101" t="s">
        <v>286</v>
      </c>
    </row>
    <row r="3">
      <c r="G3" s="92"/>
    </row>
    <row r="4"/>
    <row r="6">
      <c r="N6" s="92"/>
    </row>
  </sheetData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>
      <c r="G2" s="101" t="s">
        <v>286</v>
      </c>
    </row>
    <row r="3">
      <c r="G3" s="92" t="s">
        <v>288</v>
      </c>
    </row>
    <row r="4"/>
    <row r="5"/>
    <row r="6">
      <c r="N6" s="92"/>
    </row>
  </sheetData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>
      <c r="G2" s="101" t="s">
        <v>286</v>
      </c>
    </row>
    <row r="3">
      <c r="G3" s="92" t="s">
        <v>287</v>
      </c>
    </row>
    <row r="4"/>
    <row r="5"/>
    <row r="6">
      <c r="N6" s="92"/>
    </row>
    <row r="7"/>
  </sheetData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6.75"/>
    <col hidden="1" min="2" max="2" width="12.63"/>
  </cols>
  <sheetData>
    <row r="1"/>
    <row r="2">
      <c r="G2" s="101"/>
    </row>
    <row r="3">
      <c r="G3" s="101" t="s">
        <v>286</v>
      </c>
    </row>
    <row r="4">
      <c r="G4" s="92" t="s">
        <v>287</v>
      </c>
    </row>
    <row r="5"/>
    <row r="6">
      <c r="N6" s="92"/>
    </row>
    <row r="7"/>
    <row r="8"/>
  </sheetData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>
      <c r="G2" s="101" t="s">
        <v>286</v>
      </c>
    </row>
    <row r="3"/>
    <row r="4"/>
    <row r="5"/>
    <row r="6">
      <c r="N6" s="92"/>
    </row>
    <row r="7"/>
    <row r="8"/>
  </sheetData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hidden="1" min="2" max="2" width="12.63"/>
  </cols>
  <sheetData>
    <row r="1">
      <c r="G1" s="92" t="s">
        <v>293</v>
      </c>
    </row>
    <row r="2">
      <c r="G2" s="101" t="s">
        <v>286</v>
      </c>
    </row>
    <row r="3">
      <c r="G3" s="92"/>
    </row>
    <row r="4"/>
    <row r="5"/>
    <row r="6">
      <c r="N6" s="92"/>
    </row>
    <row r="7"/>
  </sheetData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2" max="2" width="34.38"/>
  </cols>
  <sheetData>
    <row r="1"/>
    <row r="2">
      <c r="E2" s="92" t="s">
        <v>254</v>
      </c>
    </row>
    <row r="3"/>
    <row r="4"/>
    <row r="5"/>
    <row r="6"/>
    <row r="7"/>
    <row r="8"/>
    <row r="9"/>
    <row r="10"/>
    <row r="11"/>
    <row r="12"/>
    <row r="13"/>
    <row r="14"/>
  </sheetData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4" max="4" width="28.75"/>
  </cols>
  <sheetData>
    <row r="1">
      <c r="F1" s="92" t="s">
        <v>254</v>
      </c>
    </row>
    <row r="2"/>
    <row r="3"/>
    <row r="4"/>
    <row r="5"/>
    <row r="6"/>
    <row r="7">
      <c r="E7" s="106"/>
    </row>
  </sheetData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>
      <c r="G2" s="92" t="s">
        <v>254</v>
      </c>
    </row>
    <row r="3"/>
    <row r="4"/>
    <row r="5"/>
    <row r="6"/>
  </sheetData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>
      <c r="I3" s="101" t="s">
        <v>286</v>
      </c>
    </row>
    <row r="4">
      <c r="I4" s="92" t="s">
        <v>288</v>
      </c>
    </row>
    <row r="5"/>
    <row r="6"/>
  </sheetData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>
      <c r="I2" s="101" t="s">
        <v>286</v>
      </c>
    </row>
    <row r="3">
      <c r="I3" s="92" t="s">
        <v>288</v>
      </c>
    </row>
    <row r="4"/>
    <row r="5"/>
    <row r="6"/>
    <row r="7"/>
    <row r="8"/>
  </sheetData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36" t="s">
        <v>0</v>
      </c>
      <c r="B1" s="92" t="s">
        <v>305</v>
      </c>
      <c r="D1" s="28" t="str">
        <f>IFERROR(__xludf.DUMMYFUNCTION("QUERY(A1:B26, ""SELECT * ORDER BY B"")"),"KPI")</f>
        <v>KPI</v>
      </c>
      <c r="E1" s="28" t="str">
        <f>IFERROR(__xludf.DUMMYFUNCTION("""COMPUTED_VALUE"""),"คะแนนประเมิน")</f>
        <v>คะแนนประเมิน</v>
      </c>
    </row>
    <row r="2">
      <c r="A2" s="137" t="s">
        <v>146</v>
      </c>
      <c r="B2" s="28">
        <f>'แสดงผล15.5'!E6</f>
        <v>-600</v>
      </c>
      <c r="D2" s="28" t="str">
        <f>IFERROR(__xludf.DUMMYFUNCTION("""COMPUTED_VALUE"""),"15.5")</f>
        <v>15.5</v>
      </c>
      <c r="E2" s="28">
        <f>IFERROR(__xludf.DUMMYFUNCTION("""COMPUTED_VALUE"""),-600.0)</f>
        <v>-600</v>
      </c>
    </row>
    <row r="3">
      <c r="A3" s="137" t="s">
        <v>154</v>
      </c>
      <c r="B3" s="28">
        <f>'แสดงผล16.2'!E5</f>
        <v>-450</v>
      </c>
      <c r="D3" s="28" t="str">
        <f>IFERROR(__xludf.DUMMYFUNCTION("""COMPUTED_VALUE"""),"16.2")</f>
        <v>16.2</v>
      </c>
      <c r="E3" s="28">
        <f>IFERROR(__xludf.DUMMYFUNCTION("""COMPUTED_VALUE"""),-450.0)</f>
        <v>-450</v>
      </c>
    </row>
    <row r="4">
      <c r="A4" s="137" t="s">
        <v>164</v>
      </c>
      <c r="B4" s="28">
        <f>' แสดงผล16.4'!E7</f>
        <v>-400</v>
      </c>
      <c r="D4" s="28" t="str">
        <f>IFERROR(__xludf.DUMMYFUNCTION("""COMPUTED_VALUE"""),"16.4")</f>
        <v>16.4</v>
      </c>
      <c r="E4" s="28">
        <f>IFERROR(__xludf.DUMMYFUNCTION("""COMPUTED_VALUE"""),-400.0)</f>
        <v>-400</v>
      </c>
    </row>
    <row r="5">
      <c r="A5" s="137" t="s">
        <v>73</v>
      </c>
      <c r="B5" s="28">
        <f>'แสดงผล11.5'!C14</f>
        <v>-260</v>
      </c>
      <c r="D5" s="28" t="str">
        <f>IFERROR(__xludf.DUMMYFUNCTION("""COMPUTED_VALUE"""),"11.5")</f>
        <v>11.5</v>
      </c>
      <c r="E5" s="28">
        <f>IFERROR(__xludf.DUMMYFUNCTION("""COMPUTED_VALUE"""),-260.0)</f>
        <v>-260</v>
      </c>
    </row>
    <row r="6">
      <c r="A6" s="137" t="s">
        <v>108</v>
      </c>
      <c r="B6" s="28">
        <f>' แสดงผล13.9'!E10</f>
        <v>-200</v>
      </c>
      <c r="D6" s="28" t="str">
        <f>IFERROR(__xludf.DUMMYFUNCTION("""COMPUTED_VALUE"""),"13.9")</f>
        <v>13.9</v>
      </c>
      <c r="E6" s="28">
        <f>IFERROR(__xludf.DUMMYFUNCTION("""COMPUTED_VALUE"""),-200.0)</f>
        <v>-200</v>
      </c>
    </row>
    <row r="7">
      <c r="A7" s="138" t="s">
        <v>168</v>
      </c>
      <c r="B7" s="28">
        <f>'แสดงผล17.1'!E8</f>
        <v>-180</v>
      </c>
      <c r="D7" s="28" t="str">
        <f>IFERROR(__xludf.DUMMYFUNCTION("""COMPUTED_VALUE"""),"17.1")</f>
        <v>17.1</v>
      </c>
      <c r="E7" s="28">
        <f>IFERROR(__xludf.DUMMYFUNCTION("""COMPUTED_VALUE"""),-180.0)</f>
        <v>-180</v>
      </c>
    </row>
    <row r="8">
      <c r="A8" s="137" t="s">
        <v>57</v>
      </c>
      <c r="B8" s="28">
        <f>'แสดงผล11.1'!E9</f>
        <v>-140</v>
      </c>
      <c r="D8" s="28" t="str">
        <f>IFERROR(__xludf.DUMMYFUNCTION("""COMPUTED_VALUE"""),"11.1")</f>
        <v>11.1</v>
      </c>
      <c r="E8" s="28">
        <f>IFERROR(__xludf.DUMMYFUNCTION("""COMPUTED_VALUE"""),-140.0)</f>
        <v>-140</v>
      </c>
    </row>
    <row r="9">
      <c r="A9" s="137" t="s">
        <v>160</v>
      </c>
      <c r="B9" s="28">
        <f>'แสดงผล16.3'!D8</f>
        <v>-120</v>
      </c>
      <c r="D9" s="28" t="str">
        <f>IFERROR(__xludf.DUMMYFUNCTION("""COMPUTED_VALUE"""),"16.3")</f>
        <v>16.3</v>
      </c>
      <c r="E9" s="28">
        <f>IFERROR(__xludf.DUMMYFUNCTION("""COMPUTED_VALUE"""),-120.0)</f>
        <v>-120</v>
      </c>
    </row>
    <row r="10">
      <c r="A10" s="139" t="s">
        <v>177</v>
      </c>
      <c r="B10" s="28">
        <f>' แสดงผล18.1'!C8</f>
        <v>-120</v>
      </c>
      <c r="D10" s="28" t="str">
        <f>IFERROR(__xludf.DUMMYFUNCTION("""COMPUTED_VALUE"""),"18.1")</f>
        <v>18.1</v>
      </c>
      <c r="E10" s="28">
        <f>IFERROR(__xludf.DUMMYFUNCTION("""COMPUTED_VALUE"""),-120.0)</f>
        <v>-120</v>
      </c>
    </row>
    <row r="11">
      <c r="A11" s="137" t="s">
        <v>85</v>
      </c>
      <c r="B11" s="28">
        <f>'แสดงผล12.3'!D6</f>
        <v>-100</v>
      </c>
      <c r="D11" s="28" t="str">
        <f>IFERROR(__xludf.DUMMYFUNCTION("""COMPUTED_VALUE"""),"12.3")</f>
        <v>12.3</v>
      </c>
      <c r="E11" s="28">
        <f>IFERROR(__xludf.DUMMYFUNCTION("""COMPUTED_VALUE"""),-100.0)</f>
        <v>-100</v>
      </c>
    </row>
    <row r="12">
      <c r="A12" s="140">
        <v>20.1</v>
      </c>
      <c r="B12" s="28">
        <f>'แสดงผล20.1'!E7</f>
        <v>-90</v>
      </c>
      <c r="D12" s="28" t="str">
        <f>IFERROR(__xludf.DUMMYFUNCTION("""COMPUTED_VALUE"""),"20.1")</f>
        <v>20.1</v>
      </c>
      <c r="E12" s="28">
        <f>IFERROR(__xludf.DUMMYFUNCTION("""COMPUTED_VALUE"""),-90.0)</f>
        <v>-90</v>
      </c>
    </row>
    <row r="13">
      <c r="A13" s="137" t="s">
        <v>90</v>
      </c>
      <c r="B13" s="28">
        <f>'แสดงผล12.4'!D6</f>
        <v>-80</v>
      </c>
      <c r="D13" s="28" t="str">
        <f>IFERROR(__xludf.DUMMYFUNCTION("""COMPUTED_VALUE"""),"12.4")</f>
        <v>12.4</v>
      </c>
      <c r="E13" s="28">
        <f>IFERROR(__xludf.DUMMYFUNCTION("""COMPUTED_VALUE"""),-80.0)</f>
        <v>-80</v>
      </c>
    </row>
    <row r="14">
      <c r="A14" s="137" t="s">
        <v>103</v>
      </c>
      <c r="B14" s="28">
        <f>'แสดงผล13.8'!E6</f>
        <v>-80</v>
      </c>
      <c r="D14" s="28" t="str">
        <f>IFERROR(__xludf.DUMMYFUNCTION("""COMPUTED_VALUE"""),"13.8")</f>
        <v>13.8</v>
      </c>
      <c r="E14" s="28">
        <f>IFERROR(__xludf.DUMMYFUNCTION("""COMPUTED_VALUE"""),-80.0)</f>
        <v>-80</v>
      </c>
    </row>
    <row r="15">
      <c r="A15" s="137" t="s">
        <v>15</v>
      </c>
      <c r="B15" s="28">
        <f>'แสดงผล14a.4'!F7</f>
        <v>-50</v>
      </c>
      <c r="D15" s="28" t="str">
        <f>IFERROR(__xludf.DUMMYFUNCTION("""COMPUTED_VALUE"""),"14a.4")</f>
        <v>14a.4</v>
      </c>
      <c r="E15" s="28">
        <f>IFERROR(__xludf.DUMMYFUNCTION("""COMPUTED_VALUE"""),-50.0)</f>
        <v>-50</v>
      </c>
    </row>
    <row r="16">
      <c r="A16" s="137" t="s">
        <v>17</v>
      </c>
      <c r="B16" s="28">
        <f>'แสดงผล14a.7'!C6</f>
        <v>-40</v>
      </c>
      <c r="D16" s="28" t="str">
        <f>IFERROR(__xludf.DUMMYFUNCTION("""COMPUTED_VALUE"""),"14a.7")</f>
        <v>14a.7</v>
      </c>
      <c r="E16" s="28">
        <f>IFERROR(__xludf.DUMMYFUNCTION("""COMPUTED_VALUE"""),-40.0)</f>
        <v>-40</v>
      </c>
    </row>
    <row r="17">
      <c r="A17" s="137" t="s">
        <v>151</v>
      </c>
      <c r="B17" s="28">
        <f>'แสดงผล16.1'!D6</f>
        <v>-40</v>
      </c>
      <c r="D17" s="28" t="str">
        <f>IFERROR(__xludf.DUMMYFUNCTION("""COMPUTED_VALUE"""),"16.1")</f>
        <v>16.1</v>
      </c>
      <c r="E17" s="28">
        <f>IFERROR(__xludf.DUMMYFUNCTION("""COMPUTED_VALUE"""),-40.0)</f>
        <v>-40</v>
      </c>
    </row>
    <row r="18">
      <c r="A18" s="139" t="s">
        <v>173</v>
      </c>
      <c r="B18" s="28">
        <f>'แสดงผล17.2'!D6</f>
        <v>-40</v>
      </c>
      <c r="D18" s="28" t="str">
        <f>IFERROR(__xludf.DUMMYFUNCTION("""COMPUTED_VALUE"""),"17.2")</f>
        <v>17.2</v>
      </c>
      <c r="E18" s="28">
        <f>IFERROR(__xludf.DUMMYFUNCTION("""COMPUTED_VALUE"""),-40.0)</f>
        <v>-40</v>
      </c>
    </row>
    <row r="19">
      <c r="A19" s="137" t="s">
        <v>102</v>
      </c>
      <c r="B19" s="28">
        <f>'แสดงผล13.5'!D5</f>
        <v>-31.5</v>
      </c>
      <c r="D19" s="28" t="str">
        <f>IFERROR(__xludf.DUMMYFUNCTION("""COMPUTED_VALUE"""),"13.5")</f>
        <v>13.5</v>
      </c>
      <c r="E19" s="28">
        <f>IFERROR(__xludf.DUMMYFUNCTION("""COMPUTED_VALUE"""),-31.5)</f>
        <v>-31.5</v>
      </c>
    </row>
    <row r="20">
      <c r="A20" s="137" t="s">
        <v>13</v>
      </c>
      <c r="B20" s="28">
        <f>'แสดงผล14a.3'!E5</f>
        <v>-30</v>
      </c>
      <c r="D20" s="28" t="str">
        <f>IFERROR(__xludf.DUMMYFUNCTION("""COMPUTED_VALUE"""),"14a.3")</f>
        <v>14a.3</v>
      </c>
      <c r="E20" s="28">
        <f>IFERROR(__xludf.DUMMYFUNCTION("""COMPUTED_VALUE"""),-30.0)</f>
        <v>-30</v>
      </c>
    </row>
    <row r="21">
      <c r="A21" s="137" t="s">
        <v>147</v>
      </c>
      <c r="B21" s="28">
        <f>'แสดงผล15.6'!E4</f>
        <v>-25</v>
      </c>
      <c r="D21" s="28" t="str">
        <f>IFERROR(__xludf.DUMMYFUNCTION("""COMPUTED_VALUE"""),"15.6")</f>
        <v>15.6</v>
      </c>
      <c r="E21" s="28">
        <f>IFERROR(__xludf.DUMMYFUNCTION("""COMPUTED_VALUE"""),-25.0)</f>
        <v>-25</v>
      </c>
    </row>
    <row r="22">
      <c r="A22" s="137" t="s">
        <v>94</v>
      </c>
      <c r="B22" s="28">
        <f>'แสดงผล13.1'!D6</f>
        <v>-21.5</v>
      </c>
      <c r="D22" s="28" t="str">
        <f>IFERROR(__xludf.DUMMYFUNCTION("""COMPUTED_VALUE"""),"13.1")</f>
        <v>13.1</v>
      </c>
      <c r="E22" s="28">
        <f>IFERROR(__xludf.DUMMYFUNCTION("""COMPUTED_VALUE"""),-21.5)</f>
        <v>-21.5</v>
      </c>
    </row>
    <row r="23">
      <c r="A23" s="137" t="s">
        <v>100</v>
      </c>
      <c r="B23" s="28">
        <f>'แสดงผล13.2'!D5</f>
        <v>-21.5</v>
      </c>
      <c r="D23" s="28" t="str">
        <f>IFERROR(__xludf.DUMMYFUNCTION("""COMPUTED_VALUE"""),"13.2")</f>
        <v>13.2</v>
      </c>
      <c r="E23" s="28">
        <f>IFERROR(__xludf.DUMMYFUNCTION("""COMPUTED_VALUE"""),-21.5)</f>
        <v>-21.5</v>
      </c>
    </row>
    <row r="24">
      <c r="A24" s="137" t="s">
        <v>132</v>
      </c>
      <c r="B24" s="28">
        <f>'แสดงผล15.2'!E4</f>
        <v>-6</v>
      </c>
      <c r="D24" s="28" t="str">
        <f>IFERROR(__xludf.DUMMYFUNCTION("""COMPUTED_VALUE"""),"15.2")</f>
        <v>15.2</v>
      </c>
      <c r="E24" s="28">
        <f>IFERROR(__xludf.DUMMYFUNCTION("""COMPUTED_VALUE"""),-6.0)</f>
        <v>-6</v>
      </c>
    </row>
    <row r="25">
      <c r="A25" s="137" t="s">
        <v>138</v>
      </c>
      <c r="B25" s="28">
        <f>'แสดงผล15.3'!F8</f>
        <v>-6</v>
      </c>
      <c r="D25" s="28" t="str">
        <f>IFERROR(__xludf.DUMMYFUNCTION("""COMPUTED_VALUE"""),"15.3")</f>
        <v>15.3</v>
      </c>
      <c r="E25" s="28">
        <f>IFERROR(__xludf.DUMMYFUNCTION("""COMPUTED_VALUE"""),-6.0)</f>
        <v>-6</v>
      </c>
    </row>
    <row r="26">
      <c r="A26" s="137" t="s">
        <v>127</v>
      </c>
      <c r="B26" s="28">
        <f>'แสดงผล15.1'!D5</f>
        <v>-3</v>
      </c>
      <c r="D26" s="28" t="str">
        <f>IFERROR(__xludf.DUMMYFUNCTION("""COMPUTED_VALUE"""),"15.1")</f>
        <v>15.1</v>
      </c>
      <c r="E26" s="28">
        <f>IFERROR(__xludf.DUMMYFUNCTION("""COMPUTED_VALUE"""),-3.0)</f>
        <v>-3</v>
      </c>
    </row>
  </sheetData>
  <autoFilter ref="$A$1:$B$26">
    <sortState ref="A1:B26">
      <sortCondition ref="B1:B26"/>
    </sortState>
  </autoFil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>
      <c r="C1" s="92" t="s">
        <v>307</v>
      </c>
    </row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</sheetData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136" t="s">
        <v>0</v>
      </c>
      <c r="B1" s="136" t="s">
        <v>308</v>
      </c>
      <c r="C1" s="141" t="s">
        <v>2</v>
      </c>
    </row>
    <row r="2">
      <c r="A2" s="142">
        <v>11.1</v>
      </c>
      <c r="B2" s="140">
        <f>'13.5'!I4</f>
        <v>-5</v>
      </c>
      <c r="C2" s="143" t="s">
        <v>2</v>
      </c>
    </row>
    <row r="3">
      <c r="A3" s="144">
        <v>11.5</v>
      </c>
      <c r="B3" s="145">
        <f>'11.5'!H4</f>
        <v>-20</v>
      </c>
      <c r="C3" s="143" t="s">
        <v>2</v>
      </c>
      <c r="D3" s="108"/>
      <c r="E3" s="108"/>
      <c r="F3" s="108"/>
      <c r="G3" s="108"/>
      <c r="I3" s="93"/>
    </row>
    <row r="4">
      <c r="A4" s="144">
        <v>12.3</v>
      </c>
      <c r="B4" s="145">
        <f>'12.3'!H4</f>
        <v>-3</v>
      </c>
      <c r="C4" s="143" t="s">
        <v>2</v>
      </c>
    </row>
    <row r="5">
      <c r="A5" s="144">
        <v>12.4</v>
      </c>
      <c r="B5" s="145">
        <f>'12.4'!H4</f>
        <v>-3</v>
      </c>
      <c r="C5" s="143" t="s">
        <v>2</v>
      </c>
    </row>
    <row r="6">
      <c r="A6" s="144">
        <v>13.1</v>
      </c>
      <c r="B6" s="145">
        <f>'13.1'!I4</f>
        <v>-5</v>
      </c>
      <c r="C6" s="143" t="s">
        <v>2</v>
      </c>
    </row>
    <row r="7">
      <c r="A7" s="144">
        <v>13.2</v>
      </c>
      <c r="B7" s="145">
        <f>'13.2'!I4</f>
        <v>-10</v>
      </c>
      <c r="C7" s="143" t="s">
        <v>2</v>
      </c>
    </row>
    <row r="8">
      <c r="A8" s="144">
        <v>13.5</v>
      </c>
      <c r="B8" s="146">
        <f>'13.5'!I4</f>
        <v>-5</v>
      </c>
      <c r="C8" s="143" t="s">
        <v>2</v>
      </c>
    </row>
    <row r="9">
      <c r="A9" s="144">
        <v>13.8</v>
      </c>
      <c r="B9" s="145">
        <f>'13.8'!J4</f>
        <v>-60</v>
      </c>
      <c r="C9" s="143" t="s">
        <v>2</v>
      </c>
    </row>
    <row r="10">
      <c r="A10" s="144">
        <v>13.9</v>
      </c>
      <c r="B10" s="145">
        <f>'13.9'!H4</f>
        <v>-50</v>
      </c>
      <c r="C10" s="143" t="s">
        <v>2</v>
      </c>
    </row>
    <row r="11">
      <c r="A11" s="144" t="s">
        <v>13</v>
      </c>
      <c r="B11" s="145">
        <f>'14a.3'!H4</f>
        <v>-15</v>
      </c>
      <c r="C11" s="143" t="s">
        <v>2</v>
      </c>
    </row>
    <row r="12">
      <c r="A12" s="144" t="s">
        <v>17</v>
      </c>
      <c r="B12" s="145">
        <f>'14a.7'!H4</f>
        <v>-30</v>
      </c>
      <c r="C12" s="143" t="s">
        <v>2</v>
      </c>
    </row>
    <row r="13">
      <c r="A13" s="144">
        <v>15.1</v>
      </c>
      <c r="B13" s="145">
        <f>'15.1'!H4</f>
        <v>-3</v>
      </c>
      <c r="C13" s="143" t="s">
        <v>2</v>
      </c>
    </row>
    <row r="14">
      <c r="A14" s="144">
        <v>15.2</v>
      </c>
      <c r="B14" s="145">
        <f>'15.2'!H4</f>
        <v>-3</v>
      </c>
      <c r="C14" s="143" t="s">
        <v>2</v>
      </c>
    </row>
    <row r="15">
      <c r="A15" s="144">
        <v>15.3</v>
      </c>
      <c r="B15" s="145">
        <f>'15.3'!H4</f>
        <v>-3</v>
      </c>
      <c r="C15" s="143" t="s">
        <v>2</v>
      </c>
    </row>
    <row r="16">
      <c r="A16" s="144">
        <v>15.6</v>
      </c>
      <c r="B16" s="145">
        <f>'15.6'!H4</f>
        <v>-15</v>
      </c>
      <c r="C16" s="143" t="s">
        <v>2</v>
      </c>
    </row>
    <row r="17">
      <c r="A17" s="144">
        <v>16.1</v>
      </c>
      <c r="B17" s="145">
        <f>'16.1'!H4</f>
        <v>-150</v>
      </c>
      <c r="C17" s="143" t="s">
        <v>2</v>
      </c>
    </row>
    <row r="18">
      <c r="A18" s="144">
        <v>16.2</v>
      </c>
      <c r="B18" s="145">
        <f>'16.2'!H4</f>
        <v>-150</v>
      </c>
      <c r="C18" s="143" t="s">
        <v>2</v>
      </c>
    </row>
    <row r="19">
      <c r="A19" s="144">
        <v>16.3</v>
      </c>
      <c r="B19" s="145">
        <f>'16.3'!H4</f>
        <v>-150</v>
      </c>
      <c r="C19" s="143" t="s">
        <v>2</v>
      </c>
    </row>
    <row r="20">
      <c r="A20" s="144">
        <v>16.4</v>
      </c>
      <c r="B20" s="145">
        <f>'16.4'!H4</f>
        <v>-150</v>
      </c>
      <c r="C20" s="143" t="s">
        <v>2</v>
      </c>
    </row>
    <row r="21">
      <c r="A21" s="147">
        <v>17.1</v>
      </c>
      <c r="B21" s="145">
        <f>'17.1'!H4</f>
        <v>-60</v>
      </c>
      <c r="C21" s="143" t="s">
        <v>2</v>
      </c>
    </row>
    <row r="22">
      <c r="A22" s="140">
        <v>17.2</v>
      </c>
      <c r="B22" s="145">
        <f>'17.2'!H4</f>
        <v>-40</v>
      </c>
      <c r="C22" s="143" t="s">
        <v>2</v>
      </c>
    </row>
    <row r="23">
      <c r="A23" s="140">
        <v>18.1</v>
      </c>
      <c r="B23" s="145">
        <f>'18.1'!H4</f>
        <v>-60</v>
      </c>
      <c r="C23" s="143" t="s">
        <v>2</v>
      </c>
    </row>
    <row r="24">
      <c r="A24" s="140">
        <v>20.1</v>
      </c>
      <c r="B24" s="145">
        <f>'20.1'!H4</f>
        <v>-30</v>
      </c>
      <c r="C24" s="143" t="s">
        <v>2</v>
      </c>
    </row>
    <row r="38">
      <c r="K38" s="106"/>
    </row>
  </sheetData>
  <hyperlinks>
    <hyperlink display="Link" location="'11.1'!A1" ref="C2"/>
    <hyperlink display="Link" location="'11.5'!A1" ref="C3"/>
    <hyperlink display="Link" location="'12.3'!A1" ref="C4"/>
    <hyperlink display="Link" location="'12.4'!A1" ref="C5"/>
    <hyperlink display="Link" location="'13.1'!A1" ref="C6"/>
    <hyperlink display="Link" location="'13.2'!A1" ref="C7"/>
    <hyperlink display="Link" location="'13.5'!A1" ref="C8"/>
    <hyperlink display="Link" location="'13.8'!A1" ref="C9"/>
    <hyperlink display="Link" location="'13.9'!A1" ref="C10"/>
    <hyperlink display="Link" location="'14a.3'!A1" ref="C11"/>
    <hyperlink display="Link" location="'14a.7'!A1" ref="C12"/>
    <hyperlink display="Link" location="'15.1'!A1" ref="C13"/>
    <hyperlink display="Link" location="'15.2'!A1" ref="C14"/>
    <hyperlink display="Link" location="'15.3'!A1" ref="C15"/>
    <hyperlink display="Link" location="'15.6'!A1" ref="C16"/>
    <hyperlink display="Link" location="'16.1'!A1" ref="C17"/>
    <hyperlink display="Link" location="'16.2'!A1" ref="C18"/>
    <hyperlink display="Link" location="'16.3'!A1" ref="C19"/>
    <hyperlink display="Link" location="'16.4'!A1" ref="C20"/>
    <hyperlink display="Link" location="'17.2'!A1" ref="C21"/>
    <hyperlink display="Link" location="'17.2'!A1" ref="C22"/>
    <hyperlink display="Link" location="'18.1'!A1" ref="C23"/>
    <hyperlink display="Link" location="'20.1'!A1" ref="C24"/>
  </hyperlink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148" t="s">
        <v>309</v>
      </c>
      <c r="N1" s="92" t="s">
        <v>310</v>
      </c>
    </row>
    <row r="2">
      <c r="N2" s="92" t="s">
        <v>311</v>
      </c>
      <c r="O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N3" s="92" t="s">
        <v>321</v>
      </c>
      <c r="O3" s="92" t="s">
        <v>322</v>
      </c>
    </row>
    <row r="4">
      <c r="A4" s="150">
        <v>45457.0</v>
      </c>
      <c r="B4" s="92" t="s">
        <v>323</v>
      </c>
      <c r="D4" s="92"/>
      <c r="E4" s="92" t="s">
        <v>324</v>
      </c>
      <c r="G4" s="92">
        <f t="array" ref="G4:G1000">IF(E4:E1000&lt;&gt;"", -3, 0)</f>
        <v>-3</v>
      </c>
      <c r="H4" s="123">
        <f>SUM(G4:G1000)</f>
        <v>-3</v>
      </c>
    </row>
    <row r="5">
      <c r="G5" s="28">
        <v>0.0</v>
      </c>
    </row>
    <row r="6">
      <c r="G6" s="28">
        <v>0.0</v>
      </c>
    </row>
    <row r="7"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22.38"/>
    <col customWidth="1" min="7" max="7" width="14.88"/>
  </cols>
  <sheetData>
    <row r="1">
      <c r="A1" s="148" t="s">
        <v>325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326</v>
      </c>
      <c r="G3" s="149" t="s">
        <v>318</v>
      </c>
      <c r="H3" s="149" t="s">
        <v>319</v>
      </c>
      <c r="I3" s="149" t="s">
        <v>320</v>
      </c>
      <c r="J3" s="93"/>
    </row>
    <row r="4">
      <c r="A4" s="150">
        <v>45456.0</v>
      </c>
      <c r="B4" s="92" t="s">
        <v>323</v>
      </c>
      <c r="D4" s="92"/>
      <c r="E4" s="92" t="s">
        <v>324</v>
      </c>
      <c r="F4" s="92">
        <v>1.0</v>
      </c>
      <c r="H4" s="92">
        <f t="array" ref="H4:H1000">IF(E4:E1000&lt;&gt;"", -5, 0)</f>
        <v>-5</v>
      </c>
      <c r="I4" s="123">
        <f>SUM(H4:H1000)</f>
        <v>-5</v>
      </c>
    </row>
    <row r="5">
      <c r="H5" s="28">
        <v>0.0</v>
      </c>
    </row>
    <row r="6">
      <c r="H6" s="28">
        <v>0.0</v>
      </c>
    </row>
    <row r="7">
      <c r="H7" s="28">
        <v>0.0</v>
      </c>
    </row>
    <row r="8">
      <c r="H8" s="28">
        <v>0.0</v>
      </c>
    </row>
    <row r="9">
      <c r="H9" s="28">
        <v>0.0</v>
      </c>
    </row>
    <row r="10">
      <c r="H10" s="28">
        <v>0.0</v>
      </c>
    </row>
    <row r="11">
      <c r="H11" s="28">
        <v>0.0</v>
      </c>
    </row>
    <row r="12">
      <c r="H12" s="28">
        <v>0.0</v>
      </c>
    </row>
    <row r="13">
      <c r="H13" s="28">
        <v>0.0</v>
      </c>
    </row>
    <row r="14">
      <c r="H14" s="28">
        <v>0.0</v>
      </c>
    </row>
    <row r="15">
      <c r="H15" s="28">
        <v>0.0</v>
      </c>
    </row>
    <row r="16">
      <c r="H16" s="28">
        <v>0.0</v>
      </c>
    </row>
    <row r="17">
      <c r="H17" s="28">
        <v>0.0</v>
      </c>
    </row>
    <row r="18">
      <c r="H18" s="28">
        <v>0.0</v>
      </c>
    </row>
    <row r="19">
      <c r="H19" s="28">
        <v>0.0</v>
      </c>
    </row>
    <row r="20">
      <c r="H20" s="28">
        <v>0.0</v>
      </c>
    </row>
    <row r="21">
      <c r="H21" s="28">
        <v>0.0</v>
      </c>
    </row>
    <row r="22">
      <c r="H22" s="28">
        <v>0.0</v>
      </c>
    </row>
    <row r="23">
      <c r="H23" s="28">
        <v>0.0</v>
      </c>
    </row>
    <row r="24">
      <c r="H24" s="28">
        <v>0.0</v>
      </c>
    </row>
    <row r="25">
      <c r="H25" s="28">
        <v>0.0</v>
      </c>
    </row>
    <row r="26">
      <c r="H26" s="28">
        <v>0.0</v>
      </c>
    </row>
    <row r="27">
      <c r="H27" s="28">
        <v>0.0</v>
      </c>
    </row>
    <row r="28">
      <c r="H28" s="28">
        <v>0.0</v>
      </c>
    </row>
    <row r="29">
      <c r="H29" s="28">
        <v>0.0</v>
      </c>
    </row>
    <row r="30">
      <c r="H30" s="28">
        <v>0.0</v>
      </c>
    </row>
    <row r="31">
      <c r="H31" s="28">
        <v>0.0</v>
      </c>
    </row>
    <row r="32">
      <c r="H32" s="28">
        <v>0.0</v>
      </c>
    </row>
    <row r="33">
      <c r="H33" s="28">
        <v>0.0</v>
      </c>
    </row>
    <row r="34">
      <c r="H34" s="28">
        <v>0.0</v>
      </c>
    </row>
    <row r="35">
      <c r="H35" s="28">
        <v>0.0</v>
      </c>
    </row>
    <row r="36">
      <c r="H36" s="28">
        <v>0.0</v>
      </c>
    </row>
    <row r="37">
      <c r="H37" s="28">
        <v>0.0</v>
      </c>
    </row>
    <row r="38">
      <c r="H38" s="28">
        <v>0.0</v>
      </c>
    </row>
    <row r="39">
      <c r="H39" s="28">
        <v>0.0</v>
      </c>
    </row>
    <row r="40">
      <c r="H40" s="28">
        <v>0.0</v>
      </c>
    </row>
    <row r="41">
      <c r="H41" s="28">
        <v>0.0</v>
      </c>
    </row>
    <row r="42">
      <c r="H42" s="28">
        <v>0.0</v>
      </c>
    </row>
    <row r="43">
      <c r="H43" s="28">
        <v>0.0</v>
      </c>
    </row>
    <row r="44">
      <c r="H44" s="28">
        <v>0.0</v>
      </c>
    </row>
    <row r="45">
      <c r="H45" s="28">
        <v>0.0</v>
      </c>
    </row>
    <row r="46">
      <c r="H46" s="28">
        <v>0.0</v>
      </c>
    </row>
    <row r="47">
      <c r="H47" s="28">
        <v>0.0</v>
      </c>
    </row>
    <row r="48">
      <c r="H48" s="28">
        <v>0.0</v>
      </c>
    </row>
    <row r="49">
      <c r="H49" s="28">
        <v>0.0</v>
      </c>
    </row>
    <row r="50">
      <c r="H50" s="28">
        <v>0.0</v>
      </c>
    </row>
    <row r="51">
      <c r="H51" s="28">
        <v>0.0</v>
      </c>
    </row>
    <row r="52">
      <c r="H52" s="28">
        <v>0.0</v>
      </c>
    </row>
    <row r="53">
      <c r="H53" s="28">
        <v>0.0</v>
      </c>
    </row>
    <row r="54">
      <c r="H54" s="28">
        <v>0.0</v>
      </c>
    </row>
    <row r="55">
      <c r="H55" s="28">
        <v>0.0</v>
      </c>
    </row>
    <row r="56">
      <c r="H56" s="28">
        <v>0.0</v>
      </c>
    </row>
    <row r="57">
      <c r="H57" s="28">
        <v>0.0</v>
      </c>
    </row>
    <row r="58">
      <c r="H58" s="28">
        <v>0.0</v>
      </c>
    </row>
    <row r="59">
      <c r="H59" s="28">
        <v>0.0</v>
      </c>
    </row>
    <row r="60">
      <c r="H60" s="28">
        <v>0.0</v>
      </c>
    </row>
    <row r="61">
      <c r="H61" s="28">
        <v>0.0</v>
      </c>
    </row>
    <row r="62">
      <c r="H62" s="28">
        <v>0.0</v>
      </c>
    </row>
    <row r="63">
      <c r="H63" s="28">
        <v>0.0</v>
      </c>
    </row>
    <row r="64">
      <c r="H64" s="28">
        <v>0.0</v>
      </c>
    </row>
    <row r="65">
      <c r="H65" s="28">
        <v>0.0</v>
      </c>
    </row>
    <row r="66">
      <c r="H66" s="28">
        <v>0.0</v>
      </c>
    </row>
    <row r="67">
      <c r="H67" s="28">
        <v>0.0</v>
      </c>
    </row>
    <row r="68">
      <c r="H68" s="28">
        <v>0.0</v>
      </c>
    </row>
    <row r="69">
      <c r="H69" s="28">
        <v>0.0</v>
      </c>
    </row>
    <row r="70">
      <c r="H70" s="28">
        <v>0.0</v>
      </c>
    </row>
    <row r="71">
      <c r="H71" s="28">
        <v>0.0</v>
      </c>
    </row>
    <row r="72">
      <c r="H72" s="28">
        <v>0.0</v>
      </c>
    </row>
    <row r="73">
      <c r="H73" s="28">
        <v>0.0</v>
      </c>
    </row>
    <row r="74">
      <c r="H74" s="28">
        <v>0.0</v>
      </c>
    </row>
    <row r="75">
      <c r="H75" s="28">
        <v>0.0</v>
      </c>
    </row>
    <row r="76">
      <c r="H76" s="28">
        <v>0.0</v>
      </c>
    </row>
    <row r="77">
      <c r="H77" s="28">
        <v>0.0</v>
      </c>
    </row>
    <row r="78">
      <c r="H78" s="28">
        <v>0.0</v>
      </c>
    </row>
    <row r="79">
      <c r="H79" s="28">
        <v>0.0</v>
      </c>
    </row>
    <row r="80">
      <c r="H80" s="28">
        <v>0.0</v>
      </c>
    </row>
    <row r="81">
      <c r="H81" s="28">
        <v>0.0</v>
      </c>
    </row>
    <row r="82">
      <c r="H82" s="28">
        <v>0.0</v>
      </c>
    </row>
    <row r="83">
      <c r="H83" s="28">
        <v>0.0</v>
      </c>
    </row>
    <row r="84">
      <c r="H84" s="28">
        <v>0.0</v>
      </c>
    </row>
    <row r="85">
      <c r="H85" s="28">
        <v>0.0</v>
      </c>
    </row>
    <row r="86">
      <c r="H86" s="28">
        <v>0.0</v>
      </c>
    </row>
    <row r="87">
      <c r="H87" s="28">
        <v>0.0</v>
      </c>
    </row>
    <row r="88">
      <c r="H88" s="28">
        <v>0.0</v>
      </c>
    </row>
    <row r="89">
      <c r="H89" s="28">
        <v>0.0</v>
      </c>
    </row>
    <row r="90">
      <c r="H90" s="28">
        <v>0.0</v>
      </c>
    </row>
    <row r="91">
      <c r="H91" s="28">
        <v>0.0</v>
      </c>
    </row>
    <row r="92">
      <c r="H92" s="28">
        <v>0.0</v>
      </c>
    </row>
    <row r="93">
      <c r="H93" s="28">
        <v>0.0</v>
      </c>
    </row>
    <row r="94">
      <c r="H94" s="28">
        <v>0.0</v>
      </c>
    </row>
    <row r="95">
      <c r="H95" s="28">
        <v>0.0</v>
      </c>
    </row>
    <row r="96">
      <c r="H96" s="28">
        <v>0.0</v>
      </c>
    </row>
    <row r="97">
      <c r="H97" s="28">
        <v>0.0</v>
      </c>
    </row>
    <row r="98">
      <c r="H98" s="28">
        <v>0.0</v>
      </c>
    </row>
    <row r="99">
      <c r="H99" s="28">
        <v>0.0</v>
      </c>
    </row>
    <row r="100">
      <c r="H100" s="28">
        <v>0.0</v>
      </c>
    </row>
    <row r="101">
      <c r="H101" s="28">
        <v>0.0</v>
      </c>
    </row>
    <row r="102">
      <c r="H102" s="28">
        <v>0.0</v>
      </c>
    </row>
    <row r="103">
      <c r="H103" s="28">
        <v>0.0</v>
      </c>
    </row>
    <row r="104">
      <c r="H104" s="28">
        <v>0.0</v>
      </c>
    </row>
    <row r="105">
      <c r="H105" s="28">
        <v>0.0</v>
      </c>
    </row>
    <row r="106">
      <c r="H106" s="28">
        <v>0.0</v>
      </c>
    </row>
    <row r="107">
      <c r="H107" s="28">
        <v>0.0</v>
      </c>
    </row>
    <row r="108">
      <c r="H108" s="28">
        <v>0.0</v>
      </c>
    </row>
    <row r="109">
      <c r="H109" s="28">
        <v>0.0</v>
      </c>
    </row>
    <row r="110">
      <c r="H110" s="28">
        <v>0.0</v>
      </c>
    </row>
    <row r="111">
      <c r="H111" s="28">
        <v>0.0</v>
      </c>
    </row>
    <row r="112">
      <c r="H112" s="28">
        <v>0.0</v>
      </c>
    </row>
    <row r="113">
      <c r="H113" s="28">
        <v>0.0</v>
      </c>
    </row>
    <row r="114">
      <c r="H114" s="28">
        <v>0.0</v>
      </c>
    </row>
    <row r="115">
      <c r="H115" s="28">
        <v>0.0</v>
      </c>
    </row>
    <row r="116">
      <c r="H116" s="28">
        <v>0.0</v>
      </c>
    </row>
    <row r="117">
      <c r="H117" s="28">
        <v>0.0</v>
      </c>
    </row>
    <row r="118">
      <c r="H118" s="28">
        <v>0.0</v>
      </c>
    </row>
    <row r="119">
      <c r="H119" s="28">
        <v>0.0</v>
      </c>
    </row>
    <row r="120">
      <c r="H120" s="28">
        <v>0.0</v>
      </c>
    </row>
    <row r="121">
      <c r="H121" s="28">
        <v>0.0</v>
      </c>
    </row>
    <row r="122">
      <c r="H122" s="28">
        <v>0.0</v>
      </c>
    </row>
    <row r="123">
      <c r="H123" s="28">
        <v>0.0</v>
      </c>
    </row>
    <row r="124">
      <c r="H124" s="28">
        <v>0.0</v>
      </c>
    </row>
    <row r="125">
      <c r="H125" s="28">
        <v>0.0</v>
      </c>
    </row>
    <row r="126">
      <c r="H126" s="28">
        <v>0.0</v>
      </c>
    </row>
    <row r="127">
      <c r="H127" s="28">
        <v>0.0</v>
      </c>
    </row>
    <row r="128">
      <c r="H128" s="28">
        <v>0.0</v>
      </c>
    </row>
    <row r="129">
      <c r="H129" s="28">
        <v>0.0</v>
      </c>
    </row>
    <row r="130">
      <c r="H130" s="28">
        <v>0.0</v>
      </c>
    </row>
    <row r="131">
      <c r="H131" s="28">
        <v>0.0</v>
      </c>
    </row>
    <row r="132">
      <c r="H132" s="28">
        <v>0.0</v>
      </c>
    </row>
    <row r="133">
      <c r="H133" s="28">
        <v>0.0</v>
      </c>
    </row>
    <row r="134">
      <c r="H134" s="28">
        <v>0.0</v>
      </c>
    </row>
    <row r="135">
      <c r="H135" s="28">
        <v>0.0</v>
      </c>
    </row>
    <row r="136">
      <c r="H136" s="28">
        <v>0.0</v>
      </c>
    </row>
    <row r="137">
      <c r="H137" s="28">
        <v>0.0</v>
      </c>
    </row>
    <row r="138">
      <c r="H138" s="28">
        <v>0.0</v>
      </c>
    </row>
    <row r="139">
      <c r="H139" s="28">
        <v>0.0</v>
      </c>
    </row>
    <row r="140">
      <c r="H140" s="28">
        <v>0.0</v>
      </c>
    </row>
    <row r="141">
      <c r="H141" s="28">
        <v>0.0</v>
      </c>
    </row>
    <row r="142">
      <c r="H142" s="28">
        <v>0.0</v>
      </c>
    </row>
    <row r="143">
      <c r="H143" s="28">
        <v>0.0</v>
      </c>
    </row>
    <row r="144">
      <c r="H144" s="28">
        <v>0.0</v>
      </c>
    </row>
    <row r="145">
      <c r="H145" s="28">
        <v>0.0</v>
      </c>
    </row>
    <row r="146">
      <c r="H146" s="28">
        <v>0.0</v>
      </c>
    </row>
    <row r="147">
      <c r="H147" s="28">
        <v>0.0</v>
      </c>
    </row>
    <row r="148">
      <c r="H148" s="28">
        <v>0.0</v>
      </c>
    </row>
    <row r="149">
      <c r="H149" s="28">
        <v>0.0</v>
      </c>
    </row>
    <row r="150">
      <c r="H150" s="28">
        <v>0.0</v>
      </c>
    </row>
    <row r="151">
      <c r="H151" s="28">
        <v>0.0</v>
      </c>
    </row>
    <row r="152">
      <c r="H152" s="28">
        <v>0.0</v>
      </c>
    </row>
    <row r="153">
      <c r="H153" s="28">
        <v>0.0</v>
      </c>
    </row>
    <row r="154">
      <c r="H154" s="28">
        <v>0.0</v>
      </c>
    </row>
    <row r="155">
      <c r="H155" s="28">
        <v>0.0</v>
      </c>
    </row>
    <row r="156">
      <c r="H156" s="28">
        <v>0.0</v>
      </c>
    </row>
    <row r="157">
      <c r="H157" s="28">
        <v>0.0</v>
      </c>
    </row>
    <row r="158">
      <c r="H158" s="28">
        <v>0.0</v>
      </c>
    </row>
    <row r="159">
      <c r="H159" s="28">
        <v>0.0</v>
      </c>
    </row>
    <row r="160">
      <c r="H160" s="28">
        <v>0.0</v>
      </c>
    </row>
    <row r="161">
      <c r="H161" s="28">
        <v>0.0</v>
      </c>
    </row>
    <row r="162">
      <c r="H162" s="28">
        <v>0.0</v>
      </c>
    </row>
    <row r="163">
      <c r="H163" s="28">
        <v>0.0</v>
      </c>
    </row>
    <row r="164">
      <c r="H164" s="28">
        <v>0.0</v>
      </c>
    </row>
    <row r="165">
      <c r="H165" s="28">
        <v>0.0</v>
      </c>
    </row>
    <row r="166">
      <c r="H166" s="28">
        <v>0.0</v>
      </c>
    </row>
    <row r="167">
      <c r="H167" s="28">
        <v>0.0</v>
      </c>
    </row>
    <row r="168">
      <c r="H168" s="28">
        <v>0.0</v>
      </c>
    </row>
    <row r="169">
      <c r="H169" s="28">
        <v>0.0</v>
      </c>
    </row>
    <row r="170">
      <c r="H170" s="28">
        <v>0.0</v>
      </c>
    </row>
    <row r="171">
      <c r="H171" s="28">
        <v>0.0</v>
      </c>
    </row>
    <row r="172">
      <c r="H172" s="28">
        <v>0.0</v>
      </c>
    </row>
    <row r="173">
      <c r="H173" s="28">
        <v>0.0</v>
      </c>
    </row>
    <row r="174">
      <c r="H174" s="28">
        <v>0.0</v>
      </c>
    </row>
    <row r="175">
      <c r="H175" s="28">
        <v>0.0</v>
      </c>
    </row>
    <row r="176">
      <c r="H176" s="28">
        <v>0.0</v>
      </c>
    </row>
    <row r="177">
      <c r="H177" s="28">
        <v>0.0</v>
      </c>
    </row>
    <row r="178">
      <c r="H178" s="28">
        <v>0.0</v>
      </c>
    </row>
    <row r="179">
      <c r="H179" s="28">
        <v>0.0</v>
      </c>
    </row>
    <row r="180">
      <c r="H180" s="28">
        <v>0.0</v>
      </c>
    </row>
    <row r="181">
      <c r="H181" s="28">
        <v>0.0</v>
      </c>
    </row>
    <row r="182">
      <c r="H182" s="28">
        <v>0.0</v>
      </c>
    </row>
    <row r="183">
      <c r="H183" s="28">
        <v>0.0</v>
      </c>
    </row>
    <row r="184">
      <c r="H184" s="28">
        <v>0.0</v>
      </c>
    </row>
    <row r="185">
      <c r="H185" s="28">
        <v>0.0</v>
      </c>
    </row>
    <row r="186">
      <c r="H186" s="28">
        <v>0.0</v>
      </c>
    </row>
    <row r="187">
      <c r="H187" s="28">
        <v>0.0</v>
      </c>
    </row>
    <row r="188">
      <c r="H188" s="28">
        <v>0.0</v>
      </c>
    </row>
    <row r="189">
      <c r="H189" s="28">
        <v>0.0</v>
      </c>
    </row>
    <row r="190">
      <c r="H190" s="28">
        <v>0.0</v>
      </c>
    </row>
    <row r="191">
      <c r="H191" s="28">
        <v>0.0</v>
      </c>
    </row>
    <row r="192">
      <c r="H192" s="28">
        <v>0.0</v>
      </c>
    </row>
    <row r="193">
      <c r="H193" s="28">
        <v>0.0</v>
      </c>
    </row>
    <row r="194">
      <c r="H194" s="28">
        <v>0.0</v>
      </c>
    </row>
    <row r="195">
      <c r="H195" s="28">
        <v>0.0</v>
      </c>
    </row>
    <row r="196">
      <c r="H196" s="28">
        <v>0.0</v>
      </c>
    </row>
    <row r="197">
      <c r="H197" s="28">
        <v>0.0</v>
      </c>
    </row>
    <row r="198">
      <c r="H198" s="28">
        <v>0.0</v>
      </c>
    </row>
    <row r="199">
      <c r="H199" s="28">
        <v>0.0</v>
      </c>
    </row>
    <row r="200">
      <c r="H200" s="28">
        <v>0.0</v>
      </c>
    </row>
    <row r="201">
      <c r="H201" s="28">
        <v>0.0</v>
      </c>
    </row>
    <row r="202">
      <c r="H202" s="28">
        <v>0.0</v>
      </c>
    </row>
    <row r="203">
      <c r="H203" s="28">
        <v>0.0</v>
      </c>
    </row>
    <row r="204">
      <c r="H204" s="28">
        <v>0.0</v>
      </c>
    </row>
    <row r="205">
      <c r="H205" s="28">
        <v>0.0</v>
      </c>
    </row>
    <row r="206">
      <c r="H206" s="28">
        <v>0.0</v>
      </c>
    </row>
    <row r="207">
      <c r="H207" s="28">
        <v>0.0</v>
      </c>
    </row>
    <row r="208">
      <c r="H208" s="28">
        <v>0.0</v>
      </c>
    </row>
    <row r="209">
      <c r="H209" s="28">
        <v>0.0</v>
      </c>
    </row>
    <row r="210">
      <c r="H210" s="28">
        <v>0.0</v>
      </c>
    </row>
    <row r="211">
      <c r="H211" s="28">
        <v>0.0</v>
      </c>
    </row>
    <row r="212">
      <c r="H212" s="28">
        <v>0.0</v>
      </c>
    </row>
    <row r="213">
      <c r="H213" s="28">
        <v>0.0</v>
      </c>
    </row>
    <row r="214">
      <c r="H214" s="28">
        <v>0.0</v>
      </c>
    </row>
    <row r="215">
      <c r="H215" s="28">
        <v>0.0</v>
      </c>
    </row>
    <row r="216">
      <c r="H216" s="28">
        <v>0.0</v>
      </c>
    </row>
    <row r="217">
      <c r="H217" s="28">
        <v>0.0</v>
      </c>
    </row>
    <row r="218">
      <c r="H218" s="28">
        <v>0.0</v>
      </c>
    </row>
    <row r="219">
      <c r="H219" s="28">
        <v>0.0</v>
      </c>
    </row>
    <row r="220">
      <c r="H220" s="28">
        <v>0.0</v>
      </c>
    </row>
    <row r="221">
      <c r="H221" s="28">
        <v>0.0</v>
      </c>
    </row>
    <row r="222">
      <c r="H222" s="28">
        <v>0.0</v>
      </c>
    </row>
    <row r="223">
      <c r="H223" s="28">
        <v>0.0</v>
      </c>
    </row>
    <row r="224">
      <c r="H224" s="28">
        <v>0.0</v>
      </c>
    </row>
    <row r="225">
      <c r="H225" s="28">
        <v>0.0</v>
      </c>
    </row>
    <row r="226">
      <c r="H226" s="28">
        <v>0.0</v>
      </c>
    </row>
    <row r="227">
      <c r="H227" s="28">
        <v>0.0</v>
      </c>
    </row>
    <row r="228">
      <c r="H228" s="28">
        <v>0.0</v>
      </c>
    </row>
    <row r="229">
      <c r="H229" s="28">
        <v>0.0</v>
      </c>
    </row>
    <row r="230">
      <c r="H230" s="28">
        <v>0.0</v>
      </c>
    </row>
    <row r="231">
      <c r="H231" s="28">
        <v>0.0</v>
      </c>
    </row>
    <row r="232">
      <c r="H232" s="28">
        <v>0.0</v>
      </c>
    </row>
    <row r="233">
      <c r="H233" s="28">
        <v>0.0</v>
      </c>
    </row>
    <row r="234">
      <c r="H234" s="28">
        <v>0.0</v>
      </c>
    </row>
    <row r="235">
      <c r="H235" s="28">
        <v>0.0</v>
      </c>
    </row>
    <row r="236">
      <c r="H236" s="28">
        <v>0.0</v>
      </c>
    </row>
    <row r="237">
      <c r="H237" s="28">
        <v>0.0</v>
      </c>
    </row>
    <row r="238">
      <c r="H238" s="28">
        <v>0.0</v>
      </c>
    </row>
    <row r="239">
      <c r="H239" s="28">
        <v>0.0</v>
      </c>
    </row>
    <row r="240">
      <c r="H240" s="28">
        <v>0.0</v>
      </c>
    </row>
    <row r="241">
      <c r="H241" s="28">
        <v>0.0</v>
      </c>
    </row>
    <row r="242">
      <c r="H242" s="28">
        <v>0.0</v>
      </c>
    </row>
    <row r="243">
      <c r="H243" s="28">
        <v>0.0</v>
      </c>
    </row>
    <row r="244">
      <c r="H244" s="28">
        <v>0.0</v>
      </c>
    </row>
    <row r="245">
      <c r="H245" s="28">
        <v>0.0</v>
      </c>
    </row>
    <row r="246">
      <c r="H246" s="28">
        <v>0.0</v>
      </c>
    </row>
    <row r="247">
      <c r="H247" s="28">
        <v>0.0</v>
      </c>
    </row>
    <row r="248">
      <c r="H248" s="28">
        <v>0.0</v>
      </c>
    </row>
    <row r="249">
      <c r="H249" s="28">
        <v>0.0</v>
      </c>
    </row>
    <row r="250">
      <c r="H250" s="28">
        <v>0.0</v>
      </c>
    </row>
    <row r="251">
      <c r="H251" s="28">
        <v>0.0</v>
      </c>
    </row>
    <row r="252">
      <c r="H252" s="28">
        <v>0.0</v>
      </c>
    </row>
    <row r="253">
      <c r="H253" s="28">
        <v>0.0</v>
      </c>
    </row>
    <row r="254">
      <c r="H254" s="28">
        <v>0.0</v>
      </c>
    </row>
    <row r="255">
      <c r="H255" s="28">
        <v>0.0</v>
      </c>
    </row>
    <row r="256">
      <c r="H256" s="28">
        <v>0.0</v>
      </c>
    </row>
    <row r="257">
      <c r="H257" s="28">
        <v>0.0</v>
      </c>
    </row>
    <row r="258">
      <c r="H258" s="28">
        <v>0.0</v>
      </c>
    </row>
    <row r="259">
      <c r="H259" s="28">
        <v>0.0</v>
      </c>
    </row>
    <row r="260">
      <c r="H260" s="28">
        <v>0.0</v>
      </c>
    </row>
    <row r="261">
      <c r="H261" s="28">
        <v>0.0</v>
      </c>
    </row>
    <row r="262">
      <c r="H262" s="28">
        <v>0.0</v>
      </c>
    </row>
    <row r="263">
      <c r="H263" s="28">
        <v>0.0</v>
      </c>
    </row>
    <row r="264">
      <c r="H264" s="28">
        <v>0.0</v>
      </c>
    </row>
    <row r="265">
      <c r="H265" s="28">
        <v>0.0</v>
      </c>
    </row>
    <row r="266">
      <c r="H266" s="28">
        <v>0.0</v>
      </c>
    </row>
    <row r="267">
      <c r="H267" s="28">
        <v>0.0</v>
      </c>
    </row>
    <row r="268">
      <c r="H268" s="28">
        <v>0.0</v>
      </c>
    </row>
    <row r="269">
      <c r="H269" s="28">
        <v>0.0</v>
      </c>
    </row>
    <row r="270">
      <c r="H270" s="28">
        <v>0.0</v>
      </c>
    </row>
    <row r="271">
      <c r="H271" s="28">
        <v>0.0</v>
      </c>
    </row>
    <row r="272">
      <c r="H272" s="28">
        <v>0.0</v>
      </c>
    </row>
    <row r="273">
      <c r="H273" s="28">
        <v>0.0</v>
      </c>
    </row>
    <row r="274">
      <c r="H274" s="28">
        <v>0.0</v>
      </c>
    </row>
    <row r="275">
      <c r="H275" s="28">
        <v>0.0</v>
      </c>
    </row>
    <row r="276">
      <c r="H276" s="28">
        <v>0.0</v>
      </c>
    </row>
    <row r="277">
      <c r="H277" s="28">
        <v>0.0</v>
      </c>
    </row>
    <row r="278">
      <c r="H278" s="28">
        <v>0.0</v>
      </c>
    </row>
    <row r="279">
      <c r="H279" s="28">
        <v>0.0</v>
      </c>
    </row>
    <row r="280">
      <c r="H280" s="28">
        <v>0.0</v>
      </c>
    </row>
    <row r="281">
      <c r="H281" s="28">
        <v>0.0</v>
      </c>
    </row>
    <row r="282">
      <c r="H282" s="28">
        <v>0.0</v>
      </c>
    </row>
    <row r="283">
      <c r="H283" s="28">
        <v>0.0</v>
      </c>
    </row>
    <row r="284">
      <c r="H284" s="28">
        <v>0.0</v>
      </c>
    </row>
    <row r="285">
      <c r="H285" s="28">
        <v>0.0</v>
      </c>
    </row>
    <row r="286">
      <c r="H286" s="28">
        <v>0.0</v>
      </c>
    </row>
    <row r="287">
      <c r="H287" s="28">
        <v>0.0</v>
      </c>
    </row>
    <row r="288">
      <c r="H288" s="28">
        <v>0.0</v>
      </c>
    </row>
    <row r="289">
      <c r="H289" s="28">
        <v>0.0</v>
      </c>
    </row>
    <row r="290">
      <c r="H290" s="28">
        <v>0.0</v>
      </c>
    </row>
    <row r="291">
      <c r="H291" s="28">
        <v>0.0</v>
      </c>
    </row>
    <row r="292">
      <c r="H292" s="28">
        <v>0.0</v>
      </c>
    </row>
    <row r="293">
      <c r="H293" s="28">
        <v>0.0</v>
      </c>
    </row>
    <row r="294">
      <c r="H294" s="28">
        <v>0.0</v>
      </c>
    </row>
    <row r="295">
      <c r="H295" s="28">
        <v>0.0</v>
      </c>
    </row>
    <row r="296">
      <c r="H296" s="28">
        <v>0.0</v>
      </c>
    </row>
    <row r="297">
      <c r="H297" s="28">
        <v>0.0</v>
      </c>
    </row>
    <row r="298">
      <c r="H298" s="28">
        <v>0.0</v>
      </c>
    </row>
    <row r="299">
      <c r="H299" s="28">
        <v>0.0</v>
      </c>
    </row>
    <row r="300">
      <c r="H300" s="28">
        <v>0.0</v>
      </c>
    </row>
    <row r="301">
      <c r="H301" s="28">
        <v>0.0</v>
      </c>
    </row>
    <row r="302">
      <c r="H302" s="28">
        <v>0.0</v>
      </c>
    </row>
    <row r="303">
      <c r="H303" s="28">
        <v>0.0</v>
      </c>
    </row>
    <row r="304">
      <c r="H304" s="28">
        <v>0.0</v>
      </c>
    </row>
    <row r="305">
      <c r="H305" s="28">
        <v>0.0</v>
      </c>
    </row>
    <row r="306">
      <c r="H306" s="28">
        <v>0.0</v>
      </c>
    </row>
    <row r="307">
      <c r="H307" s="28">
        <v>0.0</v>
      </c>
    </row>
    <row r="308">
      <c r="H308" s="28">
        <v>0.0</v>
      </c>
    </row>
    <row r="309">
      <c r="H309" s="28">
        <v>0.0</v>
      </c>
    </row>
    <row r="310">
      <c r="H310" s="28">
        <v>0.0</v>
      </c>
    </row>
    <row r="311">
      <c r="H311" s="28">
        <v>0.0</v>
      </c>
    </row>
    <row r="312">
      <c r="H312" s="28">
        <v>0.0</v>
      </c>
    </row>
    <row r="313">
      <c r="H313" s="28">
        <v>0.0</v>
      </c>
    </row>
    <row r="314">
      <c r="H314" s="28">
        <v>0.0</v>
      </c>
    </row>
    <row r="315">
      <c r="H315" s="28">
        <v>0.0</v>
      </c>
    </row>
    <row r="316">
      <c r="H316" s="28">
        <v>0.0</v>
      </c>
    </row>
    <row r="317">
      <c r="H317" s="28">
        <v>0.0</v>
      </c>
    </row>
    <row r="318">
      <c r="H318" s="28">
        <v>0.0</v>
      </c>
    </row>
    <row r="319">
      <c r="H319" s="28">
        <v>0.0</v>
      </c>
    </row>
    <row r="320">
      <c r="H320" s="28">
        <v>0.0</v>
      </c>
    </row>
    <row r="321">
      <c r="H321" s="28">
        <v>0.0</v>
      </c>
    </row>
    <row r="322">
      <c r="H322" s="28">
        <v>0.0</v>
      </c>
    </row>
    <row r="323">
      <c r="H323" s="28">
        <v>0.0</v>
      </c>
    </row>
    <row r="324">
      <c r="H324" s="28">
        <v>0.0</v>
      </c>
    </row>
    <row r="325">
      <c r="H325" s="28">
        <v>0.0</v>
      </c>
    </row>
    <row r="326">
      <c r="H326" s="28">
        <v>0.0</v>
      </c>
    </row>
    <row r="327">
      <c r="H327" s="28">
        <v>0.0</v>
      </c>
    </row>
    <row r="328">
      <c r="H328" s="28">
        <v>0.0</v>
      </c>
    </row>
    <row r="329">
      <c r="H329" s="28">
        <v>0.0</v>
      </c>
    </row>
    <row r="330">
      <c r="H330" s="28">
        <v>0.0</v>
      </c>
    </row>
    <row r="331">
      <c r="H331" s="28">
        <v>0.0</v>
      </c>
    </row>
    <row r="332">
      <c r="H332" s="28">
        <v>0.0</v>
      </c>
    </row>
    <row r="333">
      <c r="H333" s="28">
        <v>0.0</v>
      </c>
    </row>
    <row r="334">
      <c r="H334" s="28">
        <v>0.0</v>
      </c>
    </row>
    <row r="335">
      <c r="H335" s="28">
        <v>0.0</v>
      </c>
    </row>
    <row r="336">
      <c r="H336" s="28">
        <v>0.0</v>
      </c>
    </row>
    <row r="337">
      <c r="H337" s="28">
        <v>0.0</v>
      </c>
    </row>
    <row r="338">
      <c r="H338" s="28">
        <v>0.0</v>
      </c>
    </row>
    <row r="339">
      <c r="H339" s="28">
        <v>0.0</v>
      </c>
    </row>
    <row r="340">
      <c r="H340" s="28">
        <v>0.0</v>
      </c>
    </row>
    <row r="341">
      <c r="H341" s="28">
        <v>0.0</v>
      </c>
    </row>
    <row r="342">
      <c r="H342" s="28">
        <v>0.0</v>
      </c>
    </row>
    <row r="343">
      <c r="H343" s="28">
        <v>0.0</v>
      </c>
    </row>
    <row r="344">
      <c r="H344" s="28">
        <v>0.0</v>
      </c>
    </row>
    <row r="345">
      <c r="H345" s="28">
        <v>0.0</v>
      </c>
    </row>
    <row r="346">
      <c r="H346" s="28">
        <v>0.0</v>
      </c>
    </row>
    <row r="347">
      <c r="H347" s="28">
        <v>0.0</v>
      </c>
    </row>
    <row r="348">
      <c r="H348" s="28">
        <v>0.0</v>
      </c>
    </row>
    <row r="349">
      <c r="H349" s="28">
        <v>0.0</v>
      </c>
    </row>
    <row r="350">
      <c r="H350" s="28">
        <v>0.0</v>
      </c>
    </row>
    <row r="351">
      <c r="H351" s="28">
        <v>0.0</v>
      </c>
    </row>
    <row r="352">
      <c r="H352" s="28">
        <v>0.0</v>
      </c>
    </row>
    <row r="353">
      <c r="H353" s="28">
        <v>0.0</v>
      </c>
    </row>
    <row r="354">
      <c r="H354" s="28">
        <v>0.0</v>
      </c>
    </row>
    <row r="355">
      <c r="H355" s="28">
        <v>0.0</v>
      </c>
    </row>
    <row r="356">
      <c r="H356" s="28">
        <v>0.0</v>
      </c>
    </row>
    <row r="357">
      <c r="H357" s="28">
        <v>0.0</v>
      </c>
    </row>
    <row r="358">
      <c r="H358" s="28">
        <v>0.0</v>
      </c>
    </row>
    <row r="359">
      <c r="H359" s="28">
        <v>0.0</v>
      </c>
    </row>
    <row r="360">
      <c r="H360" s="28">
        <v>0.0</v>
      </c>
    </row>
    <row r="361">
      <c r="H361" s="28">
        <v>0.0</v>
      </c>
    </row>
    <row r="362">
      <c r="H362" s="28">
        <v>0.0</v>
      </c>
    </row>
    <row r="363">
      <c r="H363" s="28">
        <v>0.0</v>
      </c>
    </row>
    <row r="364">
      <c r="H364" s="28">
        <v>0.0</v>
      </c>
    </row>
    <row r="365">
      <c r="H365" s="28">
        <v>0.0</v>
      </c>
    </row>
    <row r="366">
      <c r="H366" s="28">
        <v>0.0</v>
      </c>
    </row>
    <row r="367">
      <c r="H367" s="28">
        <v>0.0</v>
      </c>
    </row>
    <row r="368">
      <c r="H368" s="28">
        <v>0.0</v>
      </c>
    </row>
    <row r="369">
      <c r="H369" s="28">
        <v>0.0</v>
      </c>
    </row>
    <row r="370">
      <c r="H370" s="28">
        <v>0.0</v>
      </c>
    </row>
    <row r="371">
      <c r="H371" s="28">
        <v>0.0</v>
      </c>
    </row>
    <row r="372">
      <c r="H372" s="28">
        <v>0.0</v>
      </c>
    </row>
    <row r="373">
      <c r="H373" s="28">
        <v>0.0</v>
      </c>
    </row>
    <row r="374">
      <c r="H374" s="28">
        <v>0.0</v>
      </c>
    </row>
    <row r="375">
      <c r="H375" s="28">
        <v>0.0</v>
      </c>
    </row>
    <row r="376">
      <c r="H376" s="28">
        <v>0.0</v>
      </c>
    </row>
    <row r="377">
      <c r="H377" s="28">
        <v>0.0</v>
      </c>
    </row>
    <row r="378">
      <c r="H378" s="28">
        <v>0.0</v>
      </c>
    </row>
    <row r="379">
      <c r="H379" s="28">
        <v>0.0</v>
      </c>
    </row>
    <row r="380">
      <c r="H380" s="28">
        <v>0.0</v>
      </c>
    </row>
    <row r="381">
      <c r="H381" s="28">
        <v>0.0</v>
      </c>
    </row>
    <row r="382">
      <c r="H382" s="28">
        <v>0.0</v>
      </c>
    </row>
    <row r="383">
      <c r="H383" s="28">
        <v>0.0</v>
      </c>
    </row>
    <row r="384">
      <c r="H384" s="28">
        <v>0.0</v>
      </c>
    </row>
    <row r="385">
      <c r="H385" s="28">
        <v>0.0</v>
      </c>
    </row>
    <row r="386">
      <c r="H386" s="28">
        <v>0.0</v>
      </c>
    </row>
    <row r="387">
      <c r="H387" s="28">
        <v>0.0</v>
      </c>
    </row>
    <row r="388">
      <c r="H388" s="28">
        <v>0.0</v>
      </c>
    </row>
    <row r="389">
      <c r="H389" s="28">
        <v>0.0</v>
      </c>
    </row>
    <row r="390">
      <c r="H390" s="28">
        <v>0.0</v>
      </c>
    </row>
    <row r="391">
      <c r="H391" s="28">
        <v>0.0</v>
      </c>
    </row>
    <row r="392">
      <c r="H392" s="28">
        <v>0.0</v>
      </c>
    </row>
    <row r="393">
      <c r="H393" s="28">
        <v>0.0</v>
      </c>
    </row>
    <row r="394">
      <c r="H394" s="28">
        <v>0.0</v>
      </c>
    </row>
    <row r="395">
      <c r="H395" s="28">
        <v>0.0</v>
      </c>
    </row>
    <row r="396">
      <c r="H396" s="28">
        <v>0.0</v>
      </c>
    </row>
    <row r="397">
      <c r="H397" s="28">
        <v>0.0</v>
      </c>
    </row>
    <row r="398">
      <c r="H398" s="28">
        <v>0.0</v>
      </c>
    </row>
    <row r="399">
      <c r="H399" s="28">
        <v>0.0</v>
      </c>
    </row>
    <row r="400">
      <c r="H400" s="28">
        <v>0.0</v>
      </c>
    </row>
    <row r="401">
      <c r="H401" s="28">
        <v>0.0</v>
      </c>
    </row>
    <row r="402">
      <c r="H402" s="28">
        <v>0.0</v>
      </c>
    </row>
    <row r="403">
      <c r="H403" s="28">
        <v>0.0</v>
      </c>
    </row>
    <row r="404">
      <c r="H404" s="28">
        <v>0.0</v>
      </c>
    </row>
    <row r="405">
      <c r="H405" s="28">
        <v>0.0</v>
      </c>
    </row>
    <row r="406">
      <c r="H406" s="28">
        <v>0.0</v>
      </c>
    </row>
    <row r="407">
      <c r="H407" s="28">
        <v>0.0</v>
      </c>
    </row>
    <row r="408">
      <c r="H408" s="28">
        <v>0.0</v>
      </c>
    </row>
    <row r="409">
      <c r="H409" s="28">
        <v>0.0</v>
      </c>
    </row>
    <row r="410">
      <c r="H410" s="28">
        <v>0.0</v>
      </c>
    </row>
    <row r="411">
      <c r="H411" s="28">
        <v>0.0</v>
      </c>
    </row>
    <row r="412">
      <c r="H412" s="28">
        <v>0.0</v>
      </c>
    </row>
    <row r="413">
      <c r="H413" s="28">
        <v>0.0</v>
      </c>
    </row>
    <row r="414">
      <c r="H414" s="28">
        <v>0.0</v>
      </c>
    </row>
    <row r="415">
      <c r="H415" s="28">
        <v>0.0</v>
      </c>
    </row>
    <row r="416">
      <c r="H416" s="28">
        <v>0.0</v>
      </c>
    </row>
    <row r="417">
      <c r="H417" s="28">
        <v>0.0</v>
      </c>
    </row>
    <row r="418">
      <c r="H418" s="28">
        <v>0.0</v>
      </c>
    </row>
    <row r="419">
      <c r="H419" s="28">
        <v>0.0</v>
      </c>
    </row>
    <row r="420">
      <c r="H420" s="28">
        <v>0.0</v>
      </c>
    </row>
    <row r="421">
      <c r="H421" s="28">
        <v>0.0</v>
      </c>
    </row>
    <row r="422">
      <c r="H422" s="28">
        <v>0.0</v>
      </c>
    </row>
    <row r="423">
      <c r="H423" s="28">
        <v>0.0</v>
      </c>
    </row>
    <row r="424">
      <c r="H424" s="28">
        <v>0.0</v>
      </c>
    </row>
    <row r="425">
      <c r="H425" s="28">
        <v>0.0</v>
      </c>
    </row>
    <row r="426">
      <c r="H426" s="28">
        <v>0.0</v>
      </c>
    </row>
    <row r="427">
      <c r="H427" s="28">
        <v>0.0</v>
      </c>
    </row>
    <row r="428">
      <c r="H428" s="28">
        <v>0.0</v>
      </c>
    </row>
    <row r="429">
      <c r="H429" s="28">
        <v>0.0</v>
      </c>
    </row>
    <row r="430">
      <c r="H430" s="28">
        <v>0.0</v>
      </c>
    </row>
    <row r="431">
      <c r="H431" s="28">
        <v>0.0</v>
      </c>
    </row>
    <row r="432">
      <c r="H432" s="28">
        <v>0.0</v>
      </c>
    </row>
    <row r="433">
      <c r="H433" s="28">
        <v>0.0</v>
      </c>
    </row>
    <row r="434">
      <c r="H434" s="28">
        <v>0.0</v>
      </c>
    </row>
    <row r="435">
      <c r="H435" s="28">
        <v>0.0</v>
      </c>
    </row>
    <row r="436">
      <c r="H436" s="28">
        <v>0.0</v>
      </c>
    </row>
    <row r="437">
      <c r="H437" s="28">
        <v>0.0</v>
      </c>
    </row>
    <row r="438">
      <c r="H438" s="28">
        <v>0.0</v>
      </c>
    </row>
    <row r="439">
      <c r="H439" s="28">
        <v>0.0</v>
      </c>
    </row>
    <row r="440">
      <c r="H440" s="28">
        <v>0.0</v>
      </c>
    </row>
    <row r="441">
      <c r="H441" s="28">
        <v>0.0</v>
      </c>
    </row>
    <row r="442">
      <c r="H442" s="28">
        <v>0.0</v>
      </c>
    </row>
    <row r="443">
      <c r="H443" s="28">
        <v>0.0</v>
      </c>
    </row>
    <row r="444">
      <c r="H444" s="28">
        <v>0.0</v>
      </c>
    </row>
    <row r="445">
      <c r="H445" s="28">
        <v>0.0</v>
      </c>
    </row>
    <row r="446">
      <c r="H446" s="28">
        <v>0.0</v>
      </c>
    </row>
    <row r="447">
      <c r="H447" s="28">
        <v>0.0</v>
      </c>
    </row>
    <row r="448">
      <c r="H448" s="28">
        <v>0.0</v>
      </c>
    </row>
    <row r="449">
      <c r="H449" s="28">
        <v>0.0</v>
      </c>
    </row>
    <row r="450">
      <c r="H450" s="28">
        <v>0.0</v>
      </c>
    </row>
    <row r="451">
      <c r="H451" s="28">
        <v>0.0</v>
      </c>
    </row>
    <row r="452">
      <c r="H452" s="28">
        <v>0.0</v>
      </c>
    </row>
    <row r="453">
      <c r="H453" s="28">
        <v>0.0</v>
      </c>
    </row>
    <row r="454">
      <c r="H454" s="28">
        <v>0.0</v>
      </c>
    </row>
    <row r="455">
      <c r="H455" s="28">
        <v>0.0</v>
      </c>
    </row>
    <row r="456">
      <c r="H456" s="28">
        <v>0.0</v>
      </c>
    </row>
    <row r="457">
      <c r="H457" s="28">
        <v>0.0</v>
      </c>
    </row>
    <row r="458">
      <c r="H458" s="28">
        <v>0.0</v>
      </c>
    </row>
    <row r="459">
      <c r="H459" s="28">
        <v>0.0</v>
      </c>
    </row>
    <row r="460">
      <c r="H460" s="28">
        <v>0.0</v>
      </c>
    </row>
    <row r="461">
      <c r="H461" s="28">
        <v>0.0</v>
      </c>
    </row>
    <row r="462">
      <c r="H462" s="28">
        <v>0.0</v>
      </c>
    </row>
    <row r="463">
      <c r="H463" s="28">
        <v>0.0</v>
      </c>
    </row>
    <row r="464">
      <c r="H464" s="28">
        <v>0.0</v>
      </c>
    </row>
    <row r="465">
      <c r="H465" s="28">
        <v>0.0</v>
      </c>
    </row>
    <row r="466">
      <c r="H466" s="28">
        <v>0.0</v>
      </c>
    </row>
    <row r="467">
      <c r="H467" s="28">
        <v>0.0</v>
      </c>
    </row>
    <row r="468">
      <c r="H468" s="28">
        <v>0.0</v>
      </c>
    </row>
    <row r="469">
      <c r="H469" s="28">
        <v>0.0</v>
      </c>
    </row>
    <row r="470">
      <c r="H470" s="28">
        <v>0.0</v>
      </c>
    </row>
    <row r="471">
      <c r="H471" s="28">
        <v>0.0</v>
      </c>
    </row>
    <row r="472">
      <c r="H472" s="28">
        <v>0.0</v>
      </c>
    </row>
    <row r="473">
      <c r="H473" s="28">
        <v>0.0</v>
      </c>
    </row>
    <row r="474">
      <c r="H474" s="28">
        <v>0.0</v>
      </c>
    </row>
    <row r="475">
      <c r="H475" s="28">
        <v>0.0</v>
      </c>
    </row>
    <row r="476">
      <c r="H476" s="28">
        <v>0.0</v>
      </c>
    </row>
    <row r="477">
      <c r="H477" s="28">
        <v>0.0</v>
      </c>
    </row>
    <row r="478">
      <c r="H478" s="28">
        <v>0.0</v>
      </c>
    </row>
    <row r="479">
      <c r="H479" s="28">
        <v>0.0</v>
      </c>
    </row>
    <row r="480">
      <c r="H480" s="28">
        <v>0.0</v>
      </c>
    </row>
    <row r="481">
      <c r="H481" s="28">
        <v>0.0</v>
      </c>
    </row>
    <row r="482">
      <c r="H482" s="28">
        <v>0.0</v>
      </c>
    </row>
    <row r="483">
      <c r="H483" s="28">
        <v>0.0</v>
      </c>
    </row>
    <row r="484">
      <c r="H484" s="28">
        <v>0.0</v>
      </c>
    </row>
    <row r="485">
      <c r="H485" s="28">
        <v>0.0</v>
      </c>
    </row>
    <row r="486">
      <c r="H486" s="28">
        <v>0.0</v>
      </c>
    </row>
    <row r="487">
      <c r="H487" s="28">
        <v>0.0</v>
      </c>
    </row>
    <row r="488">
      <c r="H488" s="28">
        <v>0.0</v>
      </c>
    </row>
    <row r="489">
      <c r="H489" s="28">
        <v>0.0</v>
      </c>
    </row>
    <row r="490">
      <c r="H490" s="28">
        <v>0.0</v>
      </c>
    </row>
    <row r="491">
      <c r="H491" s="28">
        <v>0.0</v>
      </c>
    </row>
    <row r="492">
      <c r="H492" s="28">
        <v>0.0</v>
      </c>
    </row>
    <row r="493">
      <c r="H493" s="28">
        <v>0.0</v>
      </c>
    </row>
    <row r="494">
      <c r="H494" s="28">
        <v>0.0</v>
      </c>
    </row>
    <row r="495">
      <c r="H495" s="28">
        <v>0.0</v>
      </c>
    </row>
    <row r="496">
      <c r="H496" s="28">
        <v>0.0</v>
      </c>
    </row>
    <row r="497">
      <c r="H497" s="28">
        <v>0.0</v>
      </c>
    </row>
    <row r="498">
      <c r="H498" s="28">
        <v>0.0</v>
      </c>
    </row>
    <row r="499">
      <c r="H499" s="28">
        <v>0.0</v>
      </c>
    </row>
    <row r="500">
      <c r="H500" s="28">
        <v>0.0</v>
      </c>
    </row>
    <row r="501">
      <c r="H501" s="28">
        <v>0.0</v>
      </c>
    </row>
    <row r="502">
      <c r="H502" s="28">
        <v>0.0</v>
      </c>
    </row>
    <row r="503">
      <c r="H503" s="28">
        <v>0.0</v>
      </c>
    </row>
    <row r="504">
      <c r="H504" s="28">
        <v>0.0</v>
      </c>
    </row>
    <row r="505">
      <c r="H505" s="28">
        <v>0.0</v>
      </c>
    </row>
    <row r="506">
      <c r="H506" s="28">
        <v>0.0</v>
      </c>
    </row>
    <row r="507">
      <c r="H507" s="28">
        <v>0.0</v>
      </c>
    </row>
    <row r="508">
      <c r="H508" s="28">
        <v>0.0</v>
      </c>
    </row>
    <row r="509">
      <c r="H509" s="28">
        <v>0.0</v>
      </c>
    </row>
    <row r="510">
      <c r="H510" s="28">
        <v>0.0</v>
      </c>
    </row>
    <row r="511">
      <c r="H511" s="28">
        <v>0.0</v>
      </c>
    </row>
    <row r="512">
      <c r="H512" s="28">
        <v>0.0</v>
      </c>
    </row>
    <row r="513">
      <c r="H513" s="28">
        <v>0.0</v>
      </c>
    </row>
    <row r="514">
      <c r="H514" s="28">
        <v>0.0</v>
      </c>
    </row>
    <row r="515">
      <c r="H515" s="28">
        <v>0.0</v>
      </c>
    </row>
    <row r="516">
      <c r="H516" s="28">
        <v>0.0</v>
      </c>
    </row>
    <row r="517">
      <c r="H517" s="28">
        <v>0.0</v>
      </c>
    </row>
    <row r="518">
      <c r="H518" s="28">
        <v>0.0</v>
      </c>
    </row>
    <row r="519">
      <c r="H519" s="28">
        <v>0.0</v>
      </c>
    </row>
    <row r="520">
      <c r="H520" s="28">
        <v>0.0</v>
      </c>
    </row>
    <row r="521">
      <c r="H521" s="28">
        <v>0.0</v>
      </c>
    </row>
    <row r="522">
      <c r="H522" s="28">
        <v>0.0</v>
      </c>
    </row>
    <row r="523">
      <c r="H523" s="28">
        <v>0.0</v>
      </c>
    </row>
    <row r="524">
      <c r="H524" s="28">
        <v>0.0</v>
      </c>
    </row>
    <row r="525">
      <c r="H525" s="28">
        <v>0.0</v>
      </c>
    </row>
    <row r="526">
      <c r="H526" s="28">
        <v>0.0</v>
      </c>
    </row>
    <row r="527">
      <c r="H527" s="28">
        <v>0.0</v>
      </c>
    </row>
    <row r="528">
      <c r="H528" s="28">
        <v>0.0</v>
      </c>
    </row>
    <row r="529">
      <c r="H529" s="28">
        <v>0.0</v>
      </c>
    </row>
    <row r="530">
      <c r="H530" s="28">
        <v>0.0</v>
      </c>
    </row>
    <row r="531">
      <c r="H531" s="28">
        <v>0.0</v>
      </c>
    </row>
    <row r="532">
      <c r="H532" s="28">
        <v>0.0</v>
      </c>
    </row>
    <row r="533">
      <c r="H533" s="28">
        <v>0.0</v>
      </c>
    </row>
    <row r="534">
      <c r="H534" s="28">
        <v>0.0</v>
      </c>
    </row>
    <row r="535">
      <c r="H535" s="28">
        <v>0.0</v>
      </c>
    </row>
    <row r="536">
      <c r="H536" s="28">
        <v>0.0</v>
      </c>
    </row>
    <row r="537">
      <c r="H537" s="28">
        <v>0.0</v>
      </c>
    </row>
    <row r="538">
      <c r="H538" s="28">
        <v>0.0</v>
      </c>
    </row>
    <row r="539">
      <c r="H539" s="28">
        <v>0.0</v>
      </c>
    </row>
    <row r="540">
      <c r="H540" s="28">
        <v>0.0</v>
      </c>
    </row>
    <row r="541">
      <c r="H541" s="28">
        <v>0.0</v>
      </c>
    </row>
    <row r="542">
      <c r="H542" s="28">
        <v>0.0</v>
      </c>
    </row>
    <row r="543">
      <c r="H543" s="28">
        <v>0.0</v>
      </c>
    </row>
    <row r="544">
      <c r="H544" s="28">
        <v>0.0</v>
      </c>
    </row>
    <row r="545">
      <c r="H545" s="28">
        <v>0.0</v>
      </c>
    </row>
    <row r="546">
      <c r="H546" s="28">
        <v>0.0</v>
      </c>
    </row>
    <row r="547">
      <c r="H547" s="28">
        <v>0.0</v>
      </c>
    </row>
    <row r="548">
      <c r="H548" s="28">
        <v>0.0</v>
      </c>
    </row>
    <row r="549">
      <c r="H549" s="28">
        <v>0.0</v>
      </c>
    </row>
    <row r="550">
      <c r="H550" s="28">
        <v>0.0</v>
      </c>
    </row>
    <row r="551">
      <c r="H551" s="28">
        <v>0.0</v>
      </c>
    </row>
    <row r="552">
      <c r="H552" s="28">
        <v>0.0</v>
      </c>
    </row>
    <row r="553">
      <c r="H553" s="28">
        <v>0.0</v>
      </c>
    </row>
    <row r="554">
      <c r="H554" s="28">
        <v>0.0</v>
      </c>
    </row>
    <row r="555">
      <c r="H555" s="28">
        <v>0.0</v>
      </c>
    </row>
    <row r="556">
      <c r="H556" s="28">
        <v>0.0</v>
      </c>
    </row>
    <row r="557">
      <c r="H557" s="28">
        <v>0.0</v>
      </c>
    </row>
    <row r="558">
      <c r="H558" s="28">
        <v>0.0</v>
      </c>
    </row>
    <row r="559">
      <c r="H559" s="28">
        <v>0.0</v>
      </c>
    </row>
    <row r="560">
      <c r="H560" s="28">
        <v>0.0</v>
      </c>
    </row>
    <row r="561">
      <c r="H561" s="28">
        <v>0.0</v>
      </c>
    </row>
    <row r="562">
      <c r="H562" s="28">
        <v>0.0</v>
      </c>
    </row>
    <row r="563">
      <c r="H563" s="28">
        <v>0.0</v>
      </c>
    </row>
    <row r="564">
      <c r="H564" s="28">
        <v>0.0</v>
      </c>
    </row>
    <row r="565">
      <c r="H565" s="28">
        <v>0.0</v>
      </c>
    </row>
    <row r="566">
      <c r="H566" s="28">
        <v>0.0</v>
      </c>
    </row>
    <row r="567">
      <c r="H567" s="28">
        <v>0.0</v>
      </c>
    </row>
    <row r="568">
      <c r="H568" s="28">
        <v>0.0</v>
      </c>
    </row>
    <row r="569">
      <c r="H569" s="28">
        <v>0.0</v>
      </c>
    </row>
    <row r="570">
      <c r="H570" s="28">
        <v>0.0</v>
      </c>
    </row>
    <row r="571">
      <c r="H571" s="28">
        <v>0.0</v>
      </c>
    </row>
    <row r="572">
      <c r="H572" s="28">
        <v>0.0</v>
      </c>
    </row>
    <row r="573">
      <c r="H573" s="28">
        <v>0.0</v>
      </c>
    </row>
    <row r="574">
      <c r="H574" s="28">
        <v>0.0</v>
      </c>
    </row>
    <row r="575">
      <c r="H575" s="28">
        <v>0.0</v>
      </c>
    </row>
    <row r="576">
      <c r="H576" s="28">
        <v>0.0</v>
      </c>
    </row>
    <row r="577">
      <c r="H577" s="28">
        <v>0.0</v>
      </c>
    </row>
    <row r="578">
      <c r="H578" s="28">
        <v>0.0</v>
      </c>
    </row>
    <row r="579">
      <c r="H579" s="28">
        <v>0.0</v>
      </c>
    </row>
    <row r="580">
      <c r="H580" s="28">
        <v>0.0</v>
      </c>
    </row>
    <row r="581">
      <c r="H581" s="28">
        <v>0.0</v>
      </c>
    </row>
    <row r="582">
      <c r="H582" s="28">
        <v>0.0</v>
      </c>
    </row>
    <row r="583">
      <c r="H583" s="28">
        <v>0.0</v>
      </c>
    </row>
    <row r="584">
      <c r="H584" s="28">
        <v>0.0</v>
      </c>
    </row>
    <row r="585">
      <c r="H585" s="28">
        <v>0.0</v>
      </c>
    </row>
    <row r="586">
      <c r="H586" s="28">
        <v>0.0</v>
      </c>
    </row>
    <row r="587">
      <c r="H587" s="28">
        <v>0.0</v>
      </c>
    </row>
    <row r="588">
      <c r="H588" s="28">
        <v>0.0</v>
      </c>
    </row>
    <row r="589">
      <c r="H589" s="28">
        <v>0.0</v>
      </c>
    </row>
    <row r="590">
      <c r="H590" s="28">
        <v>0.0</v>
      </c>
    </row>
    <row r="591">
      <c r="H591" s="28">
        <v>0.0</v>
      </c>
    </row>
    <row r="592">
      <c r="H592" s="28">
        <v>0.0</v>
      </c>
    </row>
    <row r="593">
      <c r="H593" s="28">
        <v>0.0</v>
      </c>
    </row>
    <row r="594">
      <c r="H594" s="28">
        <v>0.0</v>
      </c>
    </row>
    <row r="595">
      <c r="H595" s="28">
        <v>0.0</v>
      </c>
    </row>
    <row r="596">
      <c r="H596" s="28">
        <v>0.0</v>
      </c>
    </row>
    <row r="597">
      <c r="H597" s="28">
        <v>0.0</v>
      </c>
    </row>
    <row r="598">
      <c r="H598" s="28">
        <v>0.0</v>
      </c>
    </row>
    <row r="599">
      <c r="H599" s="28">
        <v>0.0</v>
      </c>
    </row>
    <row r="600">
      <c r="H600" s="28">
        <v>0.0</v>
      </c>
    </row>
    <row r="601">
      <c r="H601" s="28">
        <v>0.0</v>
      </c>
    </row>
    <row r="602">
      <c r="H602" s="28">
        <v>0.0</v>
      </c>
    </row>
    <row r="603">
      <c r="H603" s="28">
        <v>0.0</v>
      </c>
    </row>
    <row r="604">
      <c r="H604" s="28">
        <v>0.0</v>
      </c>
    </row>
    <row r="605">
      <c r="H605" s="28">
        <v>0.0</v>
      </c>
    </row>
    <row r="606">
      <c r="H606" s="28">
        <v>0.0</v>
      </c>
    </row>
    <row r="607">
      <c r="H607" s="28">
        <v>0.0</v>
      </c>
    </row>
    <row r="608">
      <c r="H608" s="28">
        <v>0.0</v>
      </c>
    </row>
    <row r="609">
      <c r="H609" s="28">
        <v>0.0</v>
      </c>
    </row>
    <row r="610">
      <c r="H610" s="28">
        <v>0.0</v>
      </c>
    </row>
    <row r="611">
      <c r="H611" s="28">
        <v>0.0</v>
      </c>
    </row>
    <row r="612">
      <c r="H612" s="28">
        <v>0.0</v>
      </c>
    </row>
    <row r="613">
      <c r="H613" s="28">
        <v>0.0</v>
      </c>
    </row>
    <row r="614">
      <c r="H614" s="28">
        <v>0.0</v>
      </c>
    </row>
    <row r="615">
      <c r="H615" s="28">
        <v>0.0</v>
      </c>
    </row>
    <row r="616">
      <c r="H616" s="28">
        <v>0.0</v>
      </c>
    </row>
    <row r="617">
      <c r="H617" s="28">
        <v>0.0</v>
      </c>
    </row>
    <row r="618">
      <c r="H618" s="28">
        <v>0.0</v>
      </c>
    </row>
    <row r="619">
      <c r="H619" s="28">
        <v>0.0</v>
      </c>
    </row>
    <row r="620">
      <c r="H620" s="28">
        <v>0.0</v>
      </c>
    </row>
    <row r="621">
      <c r="H621" s="28">
        <v>0.0</v>
      </c>
    </row>
    <row r="622">
      <c r="H622" s="28">
        <v>0.0</v>
      </c>
    </row>
    <row r="623">
      <c r="H623" s="28">
        <v>0.0</v>
      </c>
    </row>
    <row r="624">
      <c r="H624" s="28">
        <v>0.0</v>
      </c>
    </row>
    <row r="625">
      <c r="H625" s="28">
        <v>0.0</v>
      </c>
    </row>
    <row r="626">
      <c r="H626" s="28">
        <v>0.0</v>
      </c>
    </row>
    <row r="627">
      <c r="H627" s="28">
        <v>0.0</v>
      </c>
    </row>
    <row r="628">
      <c r="H628" s="28">
        <v>0.0</v>
      </c>
    </row>
    <row r="629">
      <c r="H629" s="28">
        <v>0.0</v>
      </c>
    </row>
    <row r="630">
      <c r="H630" s="28">
        <v>0.0</v>
      </c>
    </row>
    <row r="631">
      <c r="H631" s="28">
        <v>0.0</v>
      </c>
    </row>
    <row r="632">
      <c r="H632" s="28">
        <v>0.0</v>
      </c>
    </row>
    <row r="633">
      <c r="H633" s="28">
        <v>0.0</v>
      </c>
    </row>
    <row r="634">
      <c r="H634" s="28">
        <v>0.0</v>
      </c>
    </row>
    <row r="635">
      <c r="H635" s="28">
        <v>0.0</v>
      </c>
    </row>
    <row r="636">
      <c r="H636" s="28">
        <v>0.0</v>
      </c>
    </row>
    <row r="637">
      <c r="H637" s="28">
        <v>0.0</v>
      </c>
    </row>
    <row r="638">
      <c r="H638" s="28">
        <v>0.0</v>
      </c>
    </row>
    <row r="639">
      <c r="H639" s="28">
        <v>0.0</v>
      </c>
    </row>
    <row r="640">
      <c r="H640" s="28">
        <v>0.0</v>
      </c>
    </row>
    <row r="641">
      <c r="H641" s="28">
        <v>0.0</v>
      </c>
    </row>
    <row r="642">
      <c r="H642" s="28">
        <v>0.0</v>
      </c>
    </row>
    <row r="643">
      <c r="H643" s="28">
        <v>0.0</v>
      </c>
    </row>
    <row r="644">
      <c r="H644" s="28">
        <v>0.0</v>
      </c>
    </row>
    <row r="645">
      <c r="H645" s="28">
        <v>0.0</v>
      </c>
    </row>
    <row r="646">
      <c r="H646" s="28">
        <v>0.0</v>
      </c>
    </row>
    <row r="647">
      <c r="H647" s="28">
        <v>0.0</v>
      </c>
    </row>
    <row r="648">
      <c r="H648" s="28">
        <v>0.0</v>
      </c>
    </row>
    <row r="649">
      <c r="H649" s="28">
        <v>0.0</v>
      </c>
    </row>
    <row r="650">
      <c r="H650" s="28">
        <v>0.0</v>
      </c>
    </row>
    <row r="651">
      <c r="H651" s="28">
        <v>0.0</v>
      </c>
    </row>
    <row r="652">
      <c r="H652" s="28">
        <v>0.0</v>
      </c>
    </row>
    <row r="653">
      <c r="H653" s="28">
        <v>0.0</v>
      </c>
    </row>
    <row r="654">
      <c r="H654" s="28">
        <v>0.0</v>
      </c>
    </row>
    <row r="655">
      <c r="H655" s="28">
        <v>0.0</v>
      </c>
    </row>
    <row r="656">
      <c r="H656" s="28">
        <v>0.0</v>
      </c>
    </row>
    <row r="657">
      <c r="H657" s="28">
        <v>0.0</v>
      </c>
    </row>
    <row r="658">
      <c r="H658" s="28">
        <v>0.0</v>
      </c>
    </row>
    <row r="659">
      <c r="H659" s="28">
        <v>0.0</v>
      </c>
    </row>
    <row r="660">
      <c r="H660" s="28">
        <v>0.0</v>
      </c>
    </row>
    <row r="661">
      <c r="H661" s="28">
        <v>0.0</v>
      </c>
    </row>
    <row r="662">
      <c r="H662" s="28">
        <v>0.0</v>
      </c>
    </row>
    <row r="663">
      <c r="H663" s="28">
        <v>0.0</v>
      </c>
    </row>
    <row r="664">
      <c r="H664" s="28">
        <v>0.0</v>
      </c>
    </row>
    <row r="665">
      <c r="H665" s="28">
        <v>0.0</v>
      </c>
    </row>
    <row r="666">
      <c r="H666" s="28">
        <v>0.0</v>
      </c>
    </row>
    <row r="667">
      <c r="H667" s="28">
        <v>0.0</v>
      </c>
    </row>
    <row r="668">
      <c r="H668" s="28">
        <v>0.0</v>
      </c>
    </row>
    <row r="669">
      <c r="H669" s="28">
        <v>0.0</v>
      </c>
    </row>
    <row r="670">
      <c r="H670" s="28">
        <v>0.0</v>
      </c>
    </row>
    <row r="671">
      <c r="H671" s="28">
        <v>0.0</v>
      </c>
    </row>
    <row r="672">
      <c r="H672" s="28">
        <v>0.0</v>
      </c>
    </row>
    <row r="673">
      <c r="H673" s="28">
        <v>0.0</v>
      </c>
    </row>
    <row r="674">
      <c r="H674" s="28">
        <v>0.0</v>
      </c>
    </row>
    <row r="675">
      <c r="H675" s="28">
        <v>0.0</v>
      </c>
    </row>
    <row r="676">
      <c r="H676" s="28">
        <v>0.0</v>
      </c>
    </row>
    <row r="677">
      <c r="H677" s="28">
        <v>0.0</v>
      </c>
    </row>
    <row r="678">
      <c r="H678" s="28">
        <v>0.0</v>
      </c>
    </row>
    <row r="679">
      <c r="H679" s="28">
        <v>0.0</v>
      </c>
    </row>
    <row r="680">
      <c r="H680" s="28">
        <v>0.0</v>
      </c>
    </row>
    <row r="681">
      <c r="H681" s="28">
        <v>0.0</v>
      </c>
    </row>
    <row r="682">
      <c r="H682" s="28">
        <v>0.0</v>
      </c>
    </row>
    <row r="683">
      <c r="H683" s="28">
        <v>0.0</v>
      </c>
    </row>
    <row r="684">
      <c r="H684" s="28">
        <v>0.0</v>
      </c>
    </row>
    <row r="685">
      <c r="H685" s="28">
        <v>0.0</v>
      </c>
    </row>
    <row r="686">
      <c r="H686" s="28">
        <v>0.0</v>
      </c>
    </row>
    <row r="687">
      <c r="H687" s="28">
        <v>0.0</v>
      </c>
    </row>
    <row r="688">
      <c r="H688" s="28">
        <v>0.0</v>
      </c>
    </row>
    <row r="689">
      <c r="H689" s="28">
        <v>0.0</v>
      </c>
    </row>
    <row r="690">
      <c r="H690" s="28">
        <v>0.0</v>
      </c>
    </row>
    <row r="691">
      <c r="H691" s="28">
        <v>0.0</v>
      </c>
    </row>
    <row r="692">
      <c r="H692" s="28">
        <v>0.0</v>
      </c>
    </row>
    <row r="693">
      <c r="H693" s="28">
        <v>0.0</v>
      </c>
    </row>
    <row r="694">
      <c r="H694" s="28">
        <v>0.0</v>
      </c>
    </row>
    <row r="695">
      <c r="H695" s="28">
        <v>0.0</v>
      </c>
    </row>
    <row r="696">
      <c r="H696" s="28">
        <v>0.0</v>
      </c>
    </row>
    <row r="697">
      <c r="H697" s="28">
        <v>0.0</v>
      </c>
    </row>
    <row r="698">
      <c r="H698" s="28">
        <v>0.0</v>
      </c>
    </row>
    <row r="699">
      <c r="H699" s="28">
        <v>0.0</v>
      </c>
    </row>
    <row r="700">
      <c r="H700" s="28">
        <v>0.0</v>
      </c>
    </row>
    <row r="701">
      <c r="H701" s="28">
        <v>0.0</v>
      </c>
    </row>
    <row r="702">
      <c r="H702" s="28">
        <v>0.0</v>
      </c>
    </row>
    <row r="703">
      <c r="H703" s="28">
        <v>0.0</v>
      </c>
    </row>
    <row r="704">
      <c r="H704" s="28">
        <v>0.0</v>
      </c>
    </row>
    <row r="705">
      <c r="H705" s="28">
        <v>0.0</v>
      </c>
    </row>
    <row r="706">
      <c r="H706" s="28">
        <v>0.0</v>
      </c>
    </row>
    <row r="707">
      <c r="H707" s="28">
        <v>0.0</v>
      </c>
    </row>
    <row r="708">
      <c r="H708" s="28">
        <v>0.0</v>
      </c>
    </row>
    <row r="709">
      <c r="H709" s="28">
        <v>0.0</v>
      </c>
    </row>
    <row r="710">
      <c r="H710" s="28">
        <v>0.0</v>
      </c>
    </row>
    <row r="711">
      <c r="H711" s="28">
        <v>0.0</v>
      </c>
    </row>
    <row r="712">
      <c r="H712" s="28">
        <v>0.0</v>
      </c>
    </row>
    <row r="713">
      <c r="H713" s="28">
        <v>0.0</v>
      </c>
    </row>
    <row r="714">
      <c r="H714" s="28">
        <v>0.0</v>
      </c>
    </row>
    <row r="715">
      <c r="H715" s="28">
        <v>0.0</v>
      </c>
    </row>
    <row r="716">
      <c r="H716" s="28">
        <v>0.0</v>
      </c>
    </row>
    <row r="717">
      <c r="H717" s="28">
        <v>0.0</v>
      </c>
    </row>
    <row r="718">
      <c r="H718" s="28">
        <v>0.0</v>
      </c>
    </row>
    <row r="719">
      <c r="H719" s="28">
        <v>0.0</v>
      </c>
    </row>
    <row r="720">
      <c r="H720" s="28">
        <v>0.0</v>
      </c>
    </row>
    <row r="721">
      <c r="H721" s="28">
        <v>0.0</v>
      </c>
    </row>
    <row r="722">
      <c r="H722" s="28">
        <v>0.0</v>
      </c>
    </row>
    <row r="723">
      <c r="H723" s="28">
        <v>0.0</v>
      </c>
    </row>
    <row r="724">
      <c r="H724" s="28">
        <v>0.0</v>
      </c>
    </row>
    <row r="725">
      <c r="H725" s="28">
        <v>0.0</v>
      </c>
    </row>
    <row r="726">
      <c r="H726" s="28">
        <v>0.0</v>
      </c>
    </row>
    <row r="727">
      <c r="H727" s="28">
        <v>0.0</v>
      </c>
    </row>
    <row r="728">
      <c r="H728" s="28">
        <v>0.0</v>
      </c>
    </row>
    <row r="729">
      <c r="H729" s="28">
        <v>0.0</v>
      </c>
    </row>
    <row r="730">
      <c r="H730" s="28">
        <v>0.0</v>
      </c>
    </row>
    <row r="731">
      <c r="H731" s="28">
        <v>0.0</v>
      </c>
    </row>
    <row r="732">
      <c r="H732" s="28">
        <v>0.0</v>
      </c>
    </row>
    <row r="733">
      <c r="H733" s="28">
        <v>0.0</v>
      </c>
    </row>
    <row r="734">
      <c r="H734" s="28">
        <v>0.0</v>
      </c>
    </row>
    <row r="735">
      <c r="H735" s="28">
        <v>0.0</v>
      </c>
    </row>
    <row r="736">
      <c r="H736" s="28">
        <v>0.0</v>
      </c>
    </row>
    <row r="737">
      <c r="H737" s="28">
        <v>0.0</v>
      </c>
    </row>
    <row r="738">
      <c r="H738" s="28">
        <v>0.0</v>
      </c>
    </row>
    <row r="739">
      <c r="H739" s="28">
        <v>0.0</v>
      </c>
    </row>
    <row r="740">
      <c r="H740" s="28">
        <v>0.0</v>
      </c>
    </row>
    <row r="741">
      <c r="H741" s="28">
        <v>0.0</v>
      </c>
    </row>
    <row r="742">
      <c r="H742" s="28">
        <v>0.0</v>
      </c>
    </row>
    <row r="743">
      <c r="H743" s="28">
        <v>0.0</v>
      </c>
    </row>
    <row r="744">
      <c r="H744" s="28">
        <v>0.0</v>
      </c>
    </row>
    <row r="745">
      <c r="H745" s="28">
        <v>0.0</v>
      </c>
    </row>
    <row r="746">
      <c r="H746" s="28">
        <v>0.0</v>
      </c>
    </row>
    <row r="747">
      <c r="H747" s="28">
        <v>0.0</v>
      </c>
    </row>
    <row r="748">
      <c r="H748" s="28">
        <v>0.0</v>
      </c>
    </row>
    <row r="749">
      <c r="H749" s="28">
        <v>0.0</v>
      </c>
    </row>
    <row r="750">
      <c r="H750" s="28">
        <v>0.0</v>
      </c>
    </row>
    <row r="751">
      <c r="H751" s="28">
        <v>0.0</v>
      </c>
    </row>
    <row r="752">
      <c r="H752" s="28">
        <v>0.0</v>
      </c>
    </row>
    <row r="753">
      <c r="H753" s="28">
        <v>0.0</v>
      </c>
    </row>
    <row r="754">
      <c r="H754" s="28">
        <v>0.0</v>
      </c>
    </row>
    <row r="755">
      <c r="H755" s="28">
        <v>0.0</v>
      </c>
    </row>
    <row r="756">
      <c r="H756" s="28">
        <v>0.0</v>
      </c>
    </row>
    <row r="757">
      <c r="H757" s="28">
        <v>0.0</v>
      </c>
    </row>
    <row r="758">
      <c r="H758" s="28">
        <v>0.0</v>
      </c>
    </row>
    <row r="759">
      <c r="H759" s="28">
        <v>0.0</v>
      </c>
    </row>
    <row r="760">
      <c r="H760" s="28">
        <v>0.0</v>
      </c>
    </row>
    <row r="761">
      <c r="H761" s="28">
        <v>0.0</v>
      </c>
    </row>
    <row r="762">
      <c r="H762" s="28">
        <v>0.0</v>
      </c>
    </row>
    <row r="763">
      <c r="H763" s="28">
        <v>0.0</v>
      </c>
    </row>
    <row r="764">
      <c r="H764" s="28">
        <v>0.0</v>
      </c>
    </row>
    <row r="765">
      <c r="H765" s="28">
        <v>0.0</v>
      </c>
    </row>
    <row r="766">
      <c r="H766" s="28">
        <v>0.0</v>
      </c>
    </row>
    <row r="767">
      <c r="H767" s="28">
        <v>0.0</v>
      </c>
    </row>
    <row r="768">
      <c r="H768" s="28">
        <v>0.0</v>
      </c>
    </row>
    <row r="769">
      <c r="H769" s="28">
        <v>0.0</v>
      </c>
    </row>
    <row r="770">
      <c r="H770" s="28">
        <v>0.0</v>
      </c>
    </row>
    <row r="771">
      <c r="H771" s="28">
        <v>0.0</v>
      </c>
    </row>
    <row r="772">
      <c r="H772" s="28">
        <v>0.0</v>
      </c>
    </row>
    <row r="773">
      <c r="H773" s="28">
        <v>0.0</v>
      </c>
    </row>
    <row r="774">
      <c r="H774" s="28">
        <v>0.0</v>
      </c>
    </row>
    <row r="775">
      <c r="H775" s="28">
        <v>0.0</v>
      </c>
    </row>
    <row r="776">
      <c r="H776" s="28">
        <v>0.0</v>
      </c>
    </row>
    <row r="777">
      <c r="H777" s="28">
        <v>0.0</v>
      </c>
    </row>
    <row r="778">
      <c r="H778" s="28">
        <v>0.0</v>
      </c>
    </row>
    <row r="779">
      <c r="H779" s="28">
        <v>0.0</v>
      </c>
    </row>
    <row r="780">
      <c r="H780" s="28">
        <v>0.0</v>
      </c>
    </row>
    <row r="781">
      <c r="H781" s="28">
        <v>0.0</v>
      </c>
    </row>
    <row r="782">
      <c r="H782" s="28">
        <v>0.0</v>
      </c>
    </row>
    <row r="783">
      <c r="H783" s="28">
        <v>0.0</v>
      </c>
    </row>
    <row r="784">
      <c r="H784" s="28">
        <v>0.0</v>
      </c>
    </row>
    <row r="785">
      <c r="H785" s="28">
        <v>0.0</v>
      </c>
    </row>
    <row r="786">
      <c r="H786" s="28">
        <v>0.0</v>
      </c>
    </row>
    <row r="787">
      <c r="H787" s="28">
        <v>0.0</v>
      </c>
    </row>
    <row r="788">
      <c r="H788" s="28">
        <v>0.0</v>
      </c>
    </row>
    <row r="789">
      <c r="H789" s="28">
        <v>0.0</v>
      </c>
    </row>
    <row r="790">
      <c r="H790" s="28">
        <v>0.0</v>
      </c>
    </row>
    <row r="791">
      <c r="H791" s="28">
        <v>0.0</v>
      </c>
    </row>
    <row r="792">
      <c r="H792" s="28">
        <v>0.0</v>
      </c>
    </row>
    <row r="793">
      <c r="H793" s="28">
        <v>0.0</v>
      </c>
    </row>
    <row r="794">
      <c r="H794" s="28">
        <v>0.0</v>
      </c>
    </row>
    <row r="795">
      <c r="H795" s="28">
        <v>0.0</v>
      </c>
    </row>
    <row r="796">
      <c r="H796" s="28">
        <v>0.0</v>
      </c>
    </row>
    <row r="797">
      <c r="H797" s="28">
        <v>0.0</v>
      </c>
    </row>
    <row r="798">
      <c r="H798" s="28">
        <v>0.0</v>
      </c>
    </row>
    <row r="799">
      <c r="H799" s="28">
        <v>0.0</v>
      </c>
    </row>
    <row r="800">
      <c r="H800" s="28">
        <v>0.0</v>
      </c>
    </row>
    <row r="801">
      <c r="H801" s="28">
        <v>0.0</v>
      </c>
    </row>
    <row r="802">
      <c r="H802" s="28">
        <v>0.0</v>
      </c>
    </row>
    <row r="803">
      <c r="H803" s="28">
        <v>0.0</v>
      </c>
    </row>
    <row r="804">
      <c r="H804" s="28">
        <v>0.0</v>
      </c>
    </row>
    <row r="805">
      <c r="H805" s="28">
        <v>0.0</v>
      </c>
    </row>
    <row r="806">
      <c r="H806" s="28">
        <v>0.0</v>
      </c>
    </row>
    <row r="807">
      <c r="H807" s="28">
        <v>0.0</v>
      </c>
    </row>
    <row r="808">
      <c r="H808" s="28">
        <v>0.0</v>
      </c>
    </row>
    <row r="809">
      <c r="H809" s="28">
        <v>0.0</v>
      </c>
    </row>
    <row r="810">
      <c r="H810" s="28">
        <v>0.0</v>
      </c>
    </row>
    <row r="811">
      <c r="H811" s="28">
        <v>0.0</v>
      </c>
    </row>
    <row r="812">
      <c r="H812" s="28">
        <v>0.0</v>
      </c>
    </row>
    <row r="813">
      <c r="H813" s="28">
        <v>0.0</v>
      </c>
    </row>
    <row r="814">
      <c r="H814" s="28">
        <v>0.0</v>
      </c>
    </row>
    <row r="815">
      <c r="H815" s="28">
        <v>0.0</v>
      </c>
    </row>
    <row r="816">
      <c r="H816" s="28">
        <v>0.0</v>
      </c>
    </row>
    <row r="817">
      <c r="H817" s="28">
        <v>0.0</v>
      </c>
    </row>
    <row r="818">
      <c r="H818" s="28">
        <v>0.0</v>
      </c>
    </row>
    <row r="819">
      <c r="H819" s="28">
        <v>0.0</v>
      </c>
    </row>
    <row r="820">
      <c r="H820" s="28">
        <v>0.0</v>
      </c>
    </row>
    <row r="821">
      <c r="H821" s="28">
        <v>0.0</v>
      </c>
    </row>
    <row r="822">
      <c r="H822" s="28">
        <v>0.0</v>
      </c>
    </row>
    <row r="823">
      <c r="H823" s="28">
        <v>0.0</v>
      </c>
    </row>
    <row r="824">
      <c r="H824" s="28">
        <v>0.0</v>
      </c>
    </row>
    <row r="825">
      <c r="H825" s="28">
        <v>0.0</v>
      </c>
    </row>
    <row r="826">
      <c r="H826" s="28">
        <v>0.0</v>
      </c>
    </row>
    <row r="827">
      <c r="H827" s="28">
        <v>0.0</v>
      </c>
    </row>
    <row r="828">
      <c r="H828" s="28">
        <v>0.0</v>
      </c>
    </row>
    <row r="829">
      <c r="H829" s="28">
        <v>0.0</v>
      </c>
    </row>
    <row r="830">
      <c r="H830" s="28">
        <v>0.0</v>
      </c>
    </row>
    <row r="831">
      <c r="H831" s="28">
        <v>0.0</v>
      </c>
    </row>
    <row r="832">
      <c r="H832" s="28">
        <v>0.0</v>
      </c>
    </row>
    <row r="833">
      <c r="H833" s="28">
        <v>0.0</v>
      </c>
    </row>
    <row r="834">
      <c r="H834" s="28">
        <v>0.0</v>
      </c>
    </row>
    <row r="835">
      <c r="H835" s="28">
        <v>0.0</v>
      </c>
    </row>
    <row r="836">
      <c r="H836" s="28">
        <v>0.0</v>
      </c>
    </row>
    <row r="837">
      <c r="H837" s="28">
        <v>0.0</v>
      </c>
    </row>
    <row r="838">
      <c r="H838" s="28">
        <v>0.0</v>
      </c>
    </row>
    <row r="839">
      <c r="H839" s="28">
        <v>0.0</v>
      </c>
    </row>
    <row r="840">
      <c r="H840" s="28">
        <v>0.0</v>
      </c>
    </row>
    <row r="841">
      <c r="H841" s="28">
        <v>0.0</v>
      </c>
    </row>
    <row r="842">
      <c r="H842" s="28">
        <v>0.0</v>
      </c>
    </row>
    <row r="843">
      <c r="H843" s="28">
        <v>0.0</v>
      </c>
    </row>
    <row r="844">
      <c r="H844" s="28">
        <v>0.0</v>
      </c>
    </row>
    <row r="845">
      <c r="H845" s="28">
        <v>0.0</v>
      </c>
    </row>
    <row r="846">
      <c r="H846" s="28">
        <v>0.0</v>
      </c>
    </row>
    <row r="847">
      <c r="H847" s="28">
        <v>0.0</v>
      </c>
    </row>
    <row r="848">
      <c r="H848" s="28">
        <v>0.0</v>
      </c>
    </row>
    <row r="849">
      <c r="H849" s="28">
        <v>0.0</v>
      </c>
    </row>
    <row r="850">
      <c r="H850" s="28">
        <v>0.0</v>
      </c>
    </row>
    <row r="851">
      <c r="H851" s="28">
        <v>0.0</v>
      </c>
    </row>
    <row r="852">
      <c r="H852" s="28">
        <v>0.0</v>
      </c>
    </row>
    <row r="853">
      <c r="H853" s="28">
        <v>0.0</v>
      </c>
    </row>
    <row r="854">
      <c r="H854" s="28">
        <v>0.0</v>
      </c>
    </row>
    <row r="855">
      <c r="H855" s="28">
        <v>0.0</v>
      </c>
    </row>
    <row r="856">
      <c r="H856" s="28">
        <v>0.0</v>
      </c>
    </row>
    <row r="857">
      <c r="H857" s="28">
        <v>0.0</v>
      </c>
    </row>
    <row r="858">
      <c r="H858" s="28">
        <v>0.0</v>
      </c>
    </row>
    <row r="859">
      <c r="H859" s="28">
        <v>0.0</v>
      </c>
    </row>
    <row r="860">
      <c r="H860" s="28">
        <v>0.0</v>
      </c>
    </row>
    <row r="861">
      <c r="H861" s="28">
        <v>0.0</v>
      </c>
    </row>
    <row r="862">
      <c r="H862" s="28">
        <v>0.0</v>
      </c>
    </row>
    <row r="863">
      <c r="H863" s="28">
        <v>0.0</v>
      </c>
    </row>
    <row r="864">
      <c r="H864" s="28">
        <v>0.0</v>
      </c>
    </row>
    <row r="865">
      <c r="H865" s="28">
        <v>0.0</v>
      </c>
    </row>
    <row r="866">
      <c r="H866" s="28">
        <v>0.0</v>
      </c>
    </row>
    <row r="867">
      <c r="H867" s="28">
        <v>0.0</v>
      </c>
    </row>
    <row r="868">
      <c r="H868" s="28">
        <v>0.0</v>
      </c>
    </row>
    <row r="869">
      <c r="H869" s="28">
        <v>0.0</v>
      </c>
    </row>
    <row r="870">
      <c r="H870" s="28">
        <v>0.0</v>
      </c>
    </row>
    <row r="871">
      <c r="H871" s="28">
        <v>0.0</v>
      </c>
    </row>
    <row r="872">
      <c r="H872" s="28">
        <v>0.0</v>
      </c>
    </row>
    <row r="873">
      <c r="H873" s="28">
        <v>0.0</v>
      </c>
    </row>
    <row r="874">
      <c r="H874" s="28">
        <v>0.0</v>
      </c>
    </row>
    <row r="875">
      <c r="H875" s="28">
        <v>0.0</v>
      </c>
    </row>
    <row r="876">
      <c r="H876" s="28">
        <v>0.0</v>
      </c>
    </row>
    <row r="877">
      <c r="H877" s="28">
        <v>0.0</v>
      </c>
    </row>
    <row r="878">
      <c r="H878" s="28">
        <v>0.0</v>
      </c>
    </row>
    <row r="879">
      <c r="H879" s="28">
        <v>0.0</v>
      </c>
    </row>
    <row r="880">
      <c r="H880" s="28">
        <v>0.0</v>
      </c>
    </row>
    <row r="881">
      <c r="H881" s="28">
        <v>0.0</v>
      </c>
    </row>
    <row r="882">
      <c r="H882" s="28">
        <v>0.0</v>
      </c>
    </row>
    <row r="883">
      <c r="H883" s="28">
        <v>0.0</v>
      </c>
    </row>
    <row r="884">
      <c r="H884" s="28">
        <v>0.0</v>
      </c>
    </row>
    <row r="885">
      <c r="H885" s="28">
        <v>0.0</v>
      </c>
    </row>
    <row r="886">
      <c r="H886" s="28">
        <v>0.0</v>
      </c>
    </row>
    <row r="887">
      <c r="H887" s="28">
        <v>0.0</v>
      </c>
    </row>
    <row r="888">
      <c r="H888" s="28">
        <v>0.0</v>
      </c>
    </row>
    <row r="889">
      <c r="H889" s="28">
        <v>0.0</v>
      </c>
    </row>
    <row r="890">
      <c r="H890" s="28">
        <v>0.0</v>
      </c>
    </row>
    <row r="891">
      <c r="H891" s="28">
        <v>0.0</v>
      </c>
    </row>
    <row r="892">
      <c r="H892" s="28">
        <v>0.0</v>
      </c>
    </row>
    <row r="893">
      <c r="H893" s="28">
        <v>0.0</v>
      </c>
    </row>
    <row r="894">
      <c r="H894" s="28">
        <v>0.0</v>
      </c>
    </row>
    <row r="895">
      <c r="H895" s="28">
        <v>0.0</v>
      </c>
    </row>
    <row r="896">
      <c r="H896" s="28">
        <v>0.0</v>
      </c>
    </row>
    <row r="897">
      <c r="H897" s="28">
        <v>0.0</v>
      </c>
    </row>
    <row r="898">
      <c r="H898" s="28">
        <v>0.0</v>
      </c>
    </row>
    <row r="899">
      <c r="H899" s="28">
        <v>0.0</v>
      </c>
    </row>
    <row r="900">
      <c r="H900" s="28">
        <v>0.0</v>
      </c>
    </row>
    <row r="901">
      <c r="H901" s="28">
        <v>0.0</v>
      </c>
    </row>
    <row r="902">
      <c r="H902" s="28">
        <v>0.0</v>
      </c>
    </row>
    <row r="903">
      <c r="H903" s="28">
        <v>0.0</v>
      </c>
    </row>
    <row r="904">
      <c r="H904" s="28">
        <v>0.0</v>
      </c>
    </row>
    <row r="905">
      <c r="H905" s="28">
        <v>0.0</v>
      </c>
    </row>
    <row r="906">
      <c r="H906" s="28">
        <v>0.0</v>
      </c>
    </row>
    <row r="907">
      <c r="H907" s="28">
        <v>0.0</v>
      </c>
    </row>
    <row r="908">
      <c r="H908" s="28">
        <v>0.0</v>
      </c>
    </row>
    <row r="909">
      <c r="H909" s="28">
        <v>0.0</v>
      </c>
    </row>
    <row r="910">
      <c r="H910" s="28">
        <v>0.0</v>
      </c>
    </row>
    <row r="911">
      <c r="H911" s="28">
        <v>0.0</v>
      </c>
    </row>
    <row r="912">
      <c r="H912" s="28">
        <v>0.0</v>
      </c>
    </row>
    <row r="913">
      <c r="H913" s="28">
        <v>0.0</v>
      </c>
    </row>
    <row r="914">
      <c r="H914" s="28">
        <v>0.0</v>
      </c>
    </row>
    <row r="915">
      <c r="H915" s="28">
        <v>0.0</v>
      </c>
    </row>
    <row r="916">
      <c r="H916" s="28">
        <v>0.0</v>
      </c>
    </row>
    <row r="917">
      <c r="H917" s="28">
        <v>0.0</v>
      </c>
    </row>
    <row r="918">
      <c r="H918" s="28">
        <v>0.0</v>
      </c>
    </row>
    <row r="919">
      <c r="H919" s="28">
        <v>0.0</v>
      </c>
    </row>
    <row r="920">
      <c r="H920" s="28">
        <v>0.0</v>
      </c>
    </row>
    <row r="921">
      <c r="H921" s="28">
        <v>0.0</v>
      </c>
    </row>
    <row r="922">
      <c r="H922" s="28">
        <v>0.0</v>
      </c>
    </row>
    <row r="923">
      <c r="H923" s="28">
        <v>0.0</v>
      </c>
    </row>
    <row r="924">
      <c r="H924" s="28">
        <v>0.0</v>
      </c>
    </row>
    <row r="925">
      <c r="H925" s="28">
        <v>0.0</v>
      </c>
    </row>
    <row r="926">
      <c r="H926" s="28">
        <v>0.0</v>
      </c>
    </row>
    <row r="927">
      <c r="H927" s="28">
        <v>0.0</v>
      </c>
    </row>
    <row r="928">
      <c r="H928" s="28">
        <v>0.0</v>
      </c>
    </row>
    <row r="929">
      <c r="H929" s="28">
        <v>0.0</v>
      </c>
    </row>
    <row r="930">
      <c r="H930" s="28">
        <v>0.0</v>
      </c>
    </row>
    <row r="931">
      <c r="H931" s="28">
        <v>0.0</v>
      </c>
    </row>
    <row r="932">
      <c r="H932" s="28">
        <v>0.0</v>
      </c>
    </row>
    <row r="933">
      <c r="H933" s="28">
        <v>0.0</v>
      </c>
    </row>
    <row r="934">
      <c r="H934" s="28">
        <v>0.0</v>
      </c>
    </row>
    <row r="935">
      <c r="H935" s="28">
        <v>0.0</v>
      </c>
    </row>
    <row r="936">
      <c r="H936" s="28">
        <v>0.0</v>
      </c>
    </row>
    <row r="937">
      <c r="H937" s="28">
        <v>0.0</v>
      </c>
    </row>
    <row r="938">
      <c r="H938" s="28">
        <v>0.0</v>
      </c>
    </row>
    <row r="939">
      <c r="H939" s="28">
        <v>0.0</v>
      </c>
    </row>
    <row r="940">
      <c r="H940" s="28">
        <v>0.0</v>
      </c>
    </row>
    <row r="941">
      <c r="H941" s="28">
        <v>0.0</v>
      </c>
    </row>
    <row r="942">
      <c r="H942" s="28">
        <v>0.0</v>
      </c>
    </row>
    <row r="943">
      <c r="H943" s="28">
        <v>0.0</v>
      </c>
    </row>
    <row r="944">
      <c r="H944" s="28">
        <v>0.0</v>
      </c>
    </row>
    <row r="945">
      <c r="H945" s="28">
        <v>0.0</v>
      </c>
    </row>
    <row r="946">
      <c r="H946" s="28">
        <v>0.0</v>
      </c>
    </row>
    <row r="947">
      <c r="H947" s="28">
        <v>0.0</v>
      </c>
    </row>
    <row r="948">
      <c r="H948" s="28">
        <v>0.0</v>
      </c>
    </row>
    <row r="949">
      <c r="H949" s="28">
        <v>0.0</v>
      </c>
    </row>
    <row r="950">
      <c r="H950" s="28">
        <v>0.0</v>
      </c>
    </row>
    <row r="951">
      <c r="H951" s="28">
        <v>0.0</v>
      </c>
    </row>
    <row r="952">
      <c r="H952" s="28">
        <v>0.0</v>
      </c>
    </row>
    <row r="953">
      <c r="H953" s="28">
        <v>0.0</v>
      </c>
    </row>
    <row r="954">
      <c r="H954" s="28">
        <v>0.0</v>
      </c>
    </row>
    <row r="955">
      <c r="H955" s="28">
        <v>0.0</v>
      </c>
    </row>
    <row r="956">
      <c r="H956" s="28">
        <v>0.0</v>
      </c>
    </row>
    <row r="957">
      <c r="H957" s="28">
        <v>0.0</v>
      </c>
    </row>
    <row r="958">
      <c r="H958" s="28">
        <v>0.0</v>
      </c>
    </row>
    <row r="959">
      <c r="H959" s="28">
        <v>0.0</v>
      </c>
    </row>
    <row r="960">
      <c r="H960" s="28">
        <v>0.0</v>
      </c>
    </row>
    <row r="961">
      <c r="H961" s="28">
        <v>0.0</v>
      </c>
    </row>
    <row r="962">
      <c r="H962" s="28">
        <v>0.0</v>
      </c>
    </row>
    <row r="963">
      <c r="H963" s="28">
        <v>0.0</v>
      </c>
    </row>
    <row r="964">
      <c r="H964" s="28">
        <v>0.0</v>
      </c>
    </row>
    <row r="965">
      <c r="H965" s="28">
        <v>0.0</v>
      </c>
    </row>
    <row r="966">
      <c r="H966" s="28">
        <v>0.0</v>
      </c>
    </row>
    <row r="967">
      <c r="H967" s="28">
        <v>0.0</v>
      </c>
    </row>
    <row r="968">
      <c r="H968" s="28">
        <v>0.0</v>
      </c>
    </row>
    <row r="969">
      <c r="H969" s="28">
        <v>0.0</v>
      </c>
    </row>
    <row r="970">
      <c r="H970" s="28">
        <v>0.0</v>
      </c>
    </row>
    <row r="971">
      <c r="H971" s="28">
        <v>0.0</v>
      </c>
    </row>
    <row r="972">
      <c r="H972" s="28">
        <v>0.0</v>
      </c>
    </row>
    <row r="973">
      <c r="H973" s="28">
        <v>0.0</v>
      </c>
    </row>
    <row r="974">
      <c r="H974" s="28">
        <v>0.0</v>
      </c>
    </row>
    <row r="975">
      <c r="H975" s="28">
        <v>0.0</v>
      </c>
    </row>
    <row r="976">
      <c r="H976" s="28">
        <v>0.0</v>
      </c>
    </row>
    <row r="977">
      <c r="H977" s="28">
        <v>0.0</v>
      </c>
    </row>
    <row r="978">
      <c r="H978" s="28">
        <v>0.0</v>
      </c>
    </row>
    <row r="979">
      <c r="H979" s="28">
        <v>0.0</v>
      </c>
    </row>
    <row r="980">
      <c r="H980" s="28">
        <v>0.0</v>
      </c>
    </row>
    <row r="981">
      <c r="H981" s="28">
        <v>0.0</v>
      </c>
    </row>
    <row r="982">
      <c r="H982" s="28">
        <v>0.0</v>
      </c>
    </row>
    <row r="983">
      <c r="H983" s="28">
        <v>0.0</v>
      </c>
    </row>
    <row r="984">
      <c r="H984" s="28">
        <v>0.0</v>
      </c>
    </row>
    <row r="985">
      <c r="H985" s="28">
        <v>0.0</v>
      </c>
    </row>
    <row r="986">
      <c r="H986" s="28">
        <v>0.0</v>
      </c>
    </row>
    <row r="987">
      <c r="H987" s="28">
        <v>0.0</v>
      </c>
    </row>
    <row r="988">
      <c r="H988" s="28">
        <v>0.0</v>
      </c>
    </row>
    <row r="989">
      <c r="H989" s="28">
        <v>0.0</v>
      </c>
    </row>
    <row r="990">
      <c r="H990" s="28">
        <v>0.0</v>
      </c>
    </row>
    <row r="991">
      <c r="H991" s="28">
        <v>0.0</v>
      </c>
    </row>
    <row r="992">
      <c r="H992" s="28">
        <v>0.0</v>
      </c>
    </row>
    <row r="993">
      <c r="H993" s="28">
        <v>0.0</v>
      </c>
    </row>
    <row r="994">
      <c r="H994" s="28">
        <v>0.0</v>
      </c>
    </row>
    <row r="995">
      <c r="H995" s="28">
        <v>0.0</v>
      </c>
    </row>
    <row r="996">
      <c r="H996" s="28">
        <v>0.0</v>
      </c>
    </row>
    <row r="997">
      <c r="H997" s="28">
        <v>0.0</v>
      </c>
    </row>
    <row r="998">
      <c r="H998" s="28">
        <v>0.0</v>
      </c>
    </row>
    <row r="999">
      <c r="H999" s="28">
        <v>0.0</v>
      </c>
    </row>
    <row r="1000">
      <c r="H1000" s="28">
        <v>0.0</v>
      </c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3.63"/>
    <col customWidth="1" min="7" max="7" width="14.88"/>
  </cols>
  <sheetData>
    <row r="1">
      <c r="A1" s="148" t="s">
        <v>327</v>
      </c>
    </row>
    <row r="2">
      <c r="C2" s="151"/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52" t="s">
        <v>328</v>
      </c>
      <c r="G3" s="149" t="s">
        <v>318</v>
      </c>
      <c r="H3" s="149" t="s">
        <v>319</v>
      </c>
      <c r="I3" s="149"/>
      <c r="J3" s="149" t="s">
        <v>320</v>
      </c>
      <c r="K3" s="92" t="s">
        <v>329</v>
      </c>
    </row>
    <row r="4">
      <c r="A4" s="150">
        <v>45460.0</v>
      </c>
      <c r="B4" s="92" t="s">
        <v>330</v>
      </c>
      <c r="C4" s="90" t="s">
        <v>331</v>
      </c>
      <c r="D4" s="92" t="s">
        <v>61</v>
      </c>
      <c r="E4" s="92" t="s">
        <v>324</v>
      </c>
      <c r="H4" s="92">
        <f t="array" ref="H4:H1000">IF(E4:E1000&lt;&gt;"", -10, 0)</f>
        <v>-10</v>
      </c>
      <c r="I4" s="92"/>
      <c r="J4" s="28">
        <f>SUM(H4:H1000)</f>
        <v>-50</v>
      </c>
    </row>
    <row r="5">
      <c r="B5" s="92" t="s">
        <v>332</v>
      </c>
      <c r="C5" s="90" t="s">
        <v>333</v>
      </c>
      <c r="D5" s="92" t="s">
        <v>77</v>
      </c>
      <c r="E5" s="92" t="s">
        <v>60</v>
      </c>
      <c r="H5" s="28">
        <v>-10.0</v>
      </c>
    </row>
    <row r="6">
      <c r="B6" s="92" t="s">
        <v>332</v>
      </c>
      <c r="D6" s="92" t="s">
        <v>61</v>
      </c>
      <c r="E6" s="92" t="s">
        <v>334</v>
      </c>
      <c r="H6" s="28">
        <v>-10.0</v>
      </c>
    </row>
    <row r="7">
      <c r="B7" s="92" t="s">
        <v>332</v>
      </c>
      <c r="D7" s="92" t="s">
        <v>77</v>
      </c>
      <c r="E7" s="92" t="s">
        <v>67</v>
      </c>
      <c r="H7" s="28">
        <v>-10.0</v>
      </c>
    </row>
    <row r="8">
      <c r="B8" s="92" t="s">
        <v>330</v>
      </c>
      <c r="D8" s="92" t="s">
        <v>77</v>
      </c>
      <c r="E8" s="92" t="s">
        <v>335</v>
      </c>
      <c r="H8" s="28">
        <v>-10.0</v>
      </c>
    </row>
    <row r="9">
      <c r="B9" s="92" t="s">
        <v>330</v>
      </c>
      <c r="H9" s="28">
        <v>0.0</v>
      </c>
    </row>
    <row r="10">
      <c r="B10" s="92" t="s">
        <v>330</v>
      </c>
      <c r="H10" s="28">
        <v>0.0</v>
      </c>
    </row>
    <row r="11">
      <c r="B11" s="92" t="s">
        <v>336</v>
      </c>
      <c r="H11" s="28">
        <v>0.0</v>
      </c>
    </row>
    <row r="12">
      <c r="B12" s="92" t="s">
        <v>336</v>
      </c>
      <c r="H12" s="28">
        <v>0.0</v>
      </c>
    </row>
    <row r="13">
      <c r="B13" s="92" t="s">
        <v>336</v>
      </c>
      <c r="H13" s="28">
        <v>0.0</v>
      </c>
    </row>
    <row r="14">
      <c r="B14" s="92" t="s">
        <v>337</v>
      </c>
      <c r="H14" s="28">
        <v>0.0</v>
      </c>
    </row>
    <row r="15">
      <c r="B15" s="92" t="s">
        <v>337</v>
      </c>
      <c r="H15" s="28">
        <v>0.0</v>
      </c>
    </row>
    <row r="16">
      <c r="B16" s="28"/>
      <c r="H16" s="28">
        <v>0.0</v>
      </c>
    </row>
    <row r="17">
      <c r="B17" s="28"/>
      <c r="H17" s="28">
        <v>0.0</v>
      </c>
    </row>
    <row r="18">
      <c r="B18" s="28"/>
      <c r="H18" s="28">
        <v>0.0</v>
      </c>
    </row>
    <row r="19">
      <c r="B19" s="28"/>
      <c r="H19" s="28">
        <v>0.0</v>
      </c>
    </row>
    <row r="20">
      <c r="B20" s="28"/>
      <c r="H20" s="28">
        <v>0.0</v>
      </c>
    </row>
    <row r="21">
      <c r="B21" s="28"/>
      <c r="H21" s="28">
        <v>0.0</v>
      </c>
    </row>
    <row r="22">
      <c r="B22" s="28"/>
      <c r="H22" s="28">
        <v>0.0</v>
      </c>
    </row>
    <row r="23">
      <c r="B23" s="28"/>
      <c r="H23" s="28">
        <v>0.0</v>
      </c>
    </row>
    <row r="24">
      <c r="B24" s="28"/>
      <c r="H24" s="28">
        <v>0.0</v>
      </c>
    </row>
    <row r="25">
      <c r="B25" s="28"/>
      <c r="H25" s="28">
        <v>0.0</v>
      </c>
    </row>
    <row r="26">
      <c r="B26" s="28"/>
      <c r="H26" s="28">
        <v>0.0</v>
      </c>
    </row>
    <row r="27">
      <c r="B27" s="28"/>
      <c r="H27" s="28">
        <v>0.0</v>
      </c>
    </row>
    <row r="28">
      <c r="B28" s="28"/>
      <c r="H28" s="28">
        <v>0.0</v>
      </c>
    </row>
    <row r="29">
      <c r="B29" s="28"/>
      <c r="H29" s="28">
        <v>0.0</v>
      </c>
    </row>
    <row r="30">
      <c r="B30" s="28"/>
      <c r="H30" s="28">
        <v>0.0</v>
      </c>
    </row>
    <row r="31">
      <c r="B31" s="28"/>
      <c r="H31" s="28">
        <v>0.0</v>
      </c>
    </row>
    <row r="32">
      <c r="B32" s="28"/>
      <c r="H32" s="28">
        <v>0.0</v>
      </c>
    </row>
    <row r="33">
      <c r="B33" s="28"/>
      <c r="H33" s="28">
        <v>0.0</v>
      </c>
    </row>
    <row r="34">
      <c r="B34" s="28"/>
      <c r="H34" s="28">
        <v>0.0</v>
      </c>
    </row>
    <row r="35">
      <c r="B35" s="28"/>
      <c r="H35" s="28">
        <v>0.0</v>
      </c>
    </row>
    <row r="36">
      <c r="B36" s="28"/>
      <c r="H36" s="28">
        <v>0.0</v>
      </c>
    </row>
    <row r="37">
      <c r="B37" s="28"/>
      <c r="H37" s="28">
        <v>0.0</v>
      </c>
    </row>
    <row r="38">
      <c r="B38" s="28"/>
      <c r="H38" s="28">
        <v>0.0</v>
      </c>
    </row>
    <row r="39">
      <c r="B39" s="28"/>
      <c r="H39" s="28">
        <v>0.0</v>
      </c>
    </row>
    <row r="40">
      <c r="B40" s="28"/>
      <c r="H40" s="28">
        <v>0.0</v>
      </c>
    </row>
    <row r="41">
      <c r="B41" s="28"/>
      <c r="H41" s="28">
        <v>0.0</v>
      </c>
    </row>
    <row r="42">
      <c r="B42" s="28"/>
      <c r="H42" s="28">
        <v>0.0</v>
      </c>
    </row>
    <row r="43">
      <c r="B43" s="28"/>
      <c r="H43" s="28">
        <v>0.0</v>
      </c>
    </row>
    <row r="44">
      <c r="B44" s="28"/>
      <c r="H44" s="28">
        <v>0.0</v>
      </c>
    </row>
    <row r="45">
      <c r="B45" s="28"/>
      <c r="H45" s="28">
        <v>0.0</v>
      </c>
    </row>
    <row r="46">
      <c r="B46" s="28"/>
      <c r="H46" s="28">
        <v>0.0</v>
      </c>
    </row>
    <row r="47">
      <c r="B47" s="28"/>
      <c r="H47" s="28">
        <v>0.0</v>
      </c>
    </row>
    <row r="48">
      <c r="B48" s="28"/>
      <c r="H48" s="28">
        <v>0.0</v>
      </c>
    </row>
    <row r="49">
      <c r="B49" s="28"/>
      <c r="H49" s="28">
        <v>0.0</v>
      </c>
    </row>
    <row r="50">
      <c r="B50" s="28"/>
      <c r="H50" s="28">
        <v>0.0</v>
      </c>
    </row>
    <row r="51">
      <c r="B51" s="28"/>
      <c r="H51" s="28">
        <v>0.0</v>
      </c>
    </row>
    <row r="52">
      <c r="B52" s="28"/>
      <c r="H52" s="28">
        <v>0.0</v>
      </c>
    </row>
    <row r="53">
      <c r="B53" s="28"/>
      <c r="H53" s="28">
        <v>0.0</v>
      </c>
    </row>
    <row r="54">
      <c r="B54" s="28"/>
      <c r="H54" s="28">
        <v>0.0</v>
      </c>
    </row>
    <row r="55">
      <c r="B55" s="28"/>
      <c r="H55" s="28">
        <v>0.0</v>
      </c>
    </row>
    <row r="56">
      <c r="B56" s="28"/>
      <c r="H56" s="28">
        <v>0.0</v>
      </c>
    </row>
    <row r="57">
      <c r="B57" s="28"/>
      <c r="H57" s="28">
        <v>0.0</v>
      </c>
    </row>
    <row r="58">
      <c r="B58" s="28"/>
      <c r="H58" s="28">
        <v>0.0</v>
      </c>
    </row>
    <row r="59">
      <c r="B59" s="28"/>
      <c r="H59" s="28">
        <v>0.0</v>
      </c>
    </row>
    <row r="60">
      <c r="B60" s="28"/>
      <c r="H60" s="28">
        <v>0.0</v>
      </c>
    </row>
    <row r="61">
      <c r="B61" s="28"/>
      <c r="H61" s="28">
        <v>0.0</v>
      </c>
    </row>
    <row r="62">
      <c r="B62" s="28"/>
      <c r="H62" s="28">
        <v>0.0</v>
      </c>
    </row>
    <row r="63">
      <c r="B63" s="28"/>
      <c r="H63" s="28">
        <v>0.0</v>
      </c>
    </row>
    <row r="64">
      <c r="B64" s="28"/>
      <c r="H64" s="28">
        <v>0.0</v>
      </c>
    </row>
    <row r="65">
      <c r="B65" s="28"/>
      <c r="H65" s="28">
        <v>0.0</v>
      </c>
    </row>
    <row r="66">
      <c r="B66" s="28"/>
      <c r="H66" s="28">
        <v>0.0</v>
      </c>
    </row>
    <row r="67">
      <c r="B67" s="28"/>
      <c r="H67" s="28">
        <v>0.0</v>
      </c>
    </row>
    <row r="68">
      <c r="B68" s="28"/>
      <c r="H68" s="28">
        <v>0.0</v>
      </c>
    </row>
    <row r="69">
      <c r="B69" s="28"/>
      <c r="H69" s="28">
        <v>0.0</v>
      </c>
    </row>
    <row r="70">
      <c r="B70" s="28"/>
      <c r="H70" s="28">
        <v>0.0</v>
      </c>
    </row>
    <row r="71">
      <c r="B71" s="28"/>
      <c r="H71" s="28">
        <v>0.0</v>
      </c>
    </row>
    <row r="72">
      <c r="B72" s="28"/>
      <c r="H72" s="28">
        <v>0.0</v>
      </c>
    </row>
    <row r="73">
      <c r="B73" s="28"/>
      <c r="H73" s="28">
        <v>0.0</v>
      </c>
    </row>
    <row r="74">
      <c r="B74" s="28"/>
      <c r="H74" s="28">
        <v>0.0</v>
      </c>
    </row>
    <row r="75">
      <c r="B75" s="28"/>
      <c r="H75" s="28">
        <v>0.0</v>
      </c>
    </row>
    <row r="76">
      <c r="B76" s="28"/>
      <c r="H76" s="28">
        <v>0.0</v>
      </c>
    </row>
    <row r="77">
      <c r="B77" s="28"/>
      <c r="H77" s="28">
        <v>0.0</v>
      </c>
    </row>
    <row r="78">
      <c r="B78" s="28"/>
      <c r="H78" s="28">
        <v>0.0</v>
      </c>
    </row>
    <row r="79">
      <c r="B79" s="28"/>
      <c r="H79" s="28">
        <v>0.0</v>
      </c>
    </row>
    <row r="80">
      <c r="B80" s="28"/>
      <c r="H80" s="28">
        <v>0.0</v>
      </c>
    </row>
    <row r="81">
      <c r="B81" s="28"/>
      <c r="H81" s="28">
        <v>0.0</v>
      </c>
    </row>
    <row r="82">
      <c r="B82" s="28"/>
      <c r="H82" s="28">
        <v>0.0</v>
      </c>
    </row>
    <row r="83">
      <c r="B83" s="28"/>
      <c r="H83" s="28">
        <v>0.0</v>
      </c>
    </row>
    <row r="84">
      <c r="B84" s="28"/>
      <c r="H84" s="28">
        <v>0.0</v>
      </c>
    </row>
    <row r="85">
      <c r="B85" s="28"/>
      <c r="H85" s="28">
        <v>0.0</v>
      </c>
    </row>
    <row r="86">
      <c r="B86" s="28"/>
      <c r="H86" s="28">
        <v>0.0</v>
      </c>
    </row>
    <row r="87">
      <c r="B87" s="28"/>
      <c r="H87" s="28">
        <v>0.0</v>
      </c>
    </row>
    <row r="88">
      <c r="B88" s="28"/>
      <c r="H88" s="28">
        <v>0.0</v>
      </c>
    </row>
    <row r="89">
      <c r="B89" s="28"/>
      <c r="H89" s="28">
        <v>0.0</v>
      </c>
    </row>
    <row r="90">
      <c r="B90" s="28"/>
      <c r="H90" s="28">
        <v>0.0</v>
      </c>
    </row>
    <row r="91">
      <c r="B91" s="28"/>
      <c r="H91" s="28">
        <v>0.0</v>
      </c>
    </row>
    <row r="92">
      <c r="B92" s="28"/>
      <c r="H92" s="28">
        <v>0.0</v>
      </c>
    </row>
    <row r="93">
      <c r="B93" s="28"/>
      <c r="H93" s="28">
        <v>0.0</v>
      </c>
    </row>
    <row r="94">
      <c r="B94" s="28"/>
      <c r="H94" s="28">
        <v>0.0</v>
      </c>
    </row>
    <row r="95">
      <c r="B95" s="28"/>
      <c r="H95" s="28">
        <v>0.0</v>
      </c>
    </row>
    <row r="96">
      <c r="B96" s="28"/>
      <c r="H96" s="28">
        <v>0.0</v>
      </c>
    </row>
    <row r="97">
      <c r="B97" s="28"/>
      <c r="H97" s="28">
        <v>0.0</v>
      </c>
    </row>
    <row r="98">
      <c r="B98" s="28"/>
      <c r="H98" s="28">
        <v>0.0</v>
      </c>
    </row>
    <row r="99">
      <c r="B99" s="28"/>
      <c r="H99" s="28">
        <v>0.0</v>
      </c>
    </row>
    <row r="100">
      <c r="B100" s="28"/>
      <c r="H100" s="28">
        <v>0.0</v>
      </c>
    </row>
    <row r="101">
      <c r="B101" s="28"/>
      <c r="H101" s="28">
        <v>0.0</v>
      </c>
    </row>
    <row r="102">
      <c r="B102" s="28"/>
      <c r="H102" s="28">
        <v>0.0</v>
      </c>
    </row>
    <row r="103">
      <c r="B103" s="28"/>
      <c r="H103" s="28">
        <v>0.0</v>
      </c>
    </row>
    <row r="104">
      <c r="B104" s="28"/>
      <c r="H104" s="28">
        <v>0.0</v>
      </c>
    </row>
    <row r="105">
      <c r="B105" s="28"/>
      <c r="H105" s="28">
        <v>0.0</v>
      </c>
    </row>
    <row r="106">
      <c r="B106" s="28"/>
      <c r="H106" s="28">
        <v>0.0</v>
      </c>
    </row>
    <row r="107">
      <c r="B107" s="28"/>
      <c r="H107" s="28">
        <v>0.0</v>
      </c>
    </row>
    <row r="108">
      <c r="B108" s="28"/>
      <c r="H108" s="28">
        <v>0.0</v>
      </c>
    </row>
    <row r="109">
      <c r="B109" s="28"/>
      <c r="H109" s="28">
        <v>0.0</v>
      </c>
    </row>
    <row r="110">
      <c r="B110" s="28"/>
      <c r="H110" s="28">
        <v>0.0</v>
      </c>
    </row>
    <row r="111">
      <c r="B111" s="28"/>
      <c r="H111" s="28">
        <v>0.0</v>
      </c>
    </row>
    <row r="112">
      <c r="B112" s="28"/>
      <c r="H112" s="28">
        <v>0.0</v>
      </c>
    </row>
    <row r="113">
      <c r="B113" s="28"/>
      <c r="H113" s="28">
        <v>0.0</v>
      </c>
    </row>
    <row r="114">
      <c r="B114" s="28"/>
      <c r="H114" s="28">
        <v>0.0</v>
      </c>
    </row>
    <row r="115">
      <c r="B115" s="28"/>
      <c r="H115" s="28">
        <v>0.0</v>
      </c>
    </row>
    <row r="116">
      <c r="B116" s="28"/>
      <c r="H116" s="28">
        <v>0.0</v>
      </c>
    </row>
    <row r="117">
      <c r="B117" s="28"/>
      <c r="H117" s="28">
        <v>0.0</v>
      </c>
    </row>
    <row r="118">
      <c r="B118" s="28"/>
      <c r="H118" s="28">
        <v>0.0</v>
      </c>
    </row>
    <row r="119">
      <c r="B119" s="28"/>
      <c r="H119" s="28">
        <v>0.0</v>
      </c>
    </row>
    <row r="120">
      <c r="B120" s="28"/>
      <c r="H120" s="28">
        <v>0.0</v>
      </c>
    </row>
    <row r="121">
      <c r="B121" s="28"/>
      <c r="H121" s="28">
        <v>0.0</v>
      </c>
    </row>
    <row r="122">
      <c r="B122" s="28"/>
      <c r="H122" s="28">
        <v>0.0</v>
      </c>
    </row>
    <row r="123">
      <c r="B123" s="28"/>
      <c r="H123" s="28">
        <v>0.0</v>
      </c>
    </row>
    <row r="124">
      <c r="B124" s="28"/>
      <c r="H124" s="28">
        <v>0.0</v>
      </c>
    </row>
    <row r="125">
      <c r="B125" s="28"/>
      <c r="H125" s="28">
        <v>0.0</v>
      </c>
    </row>
    <row r="126">
      <c r="B126" s="28"/>
      <c r="H126" s="28">
        <v>0.0</v>
      </c>
    </row>
    <row r="127">
      <c r="B127" s="28"/>
      <c r="H127" s="28">
        <v>0.0</v>
      </c>
    </row>
    <row r="128">
      <c r="B128" s="28"/>
      <c r="H128" s="28">
        <v>0.0</v>
      </c>
    </row>
    <row r="129">
      <c r="B129" s="28"/>
      <c r="H129" s="28">
        <v>0.0</v>
      </c>
    </row>
    <row r="130">
      <c r="B130" s="28"/>
      <c r="H130" s="28">
        <v>0.0</v>
      </c>
    </row>
    <row r="131">
      <c r="B131" s="28"/>
      <c r="H131" s="28">
        <v>0.0</v>
      </c>
    </row>
    <row r="132">
      <c r="B132" s="28"/>
      <c r="H132" s="28">
        <v>0.0</v>
      </c>
    </row>
    <row r="133">
      <c r="B133" s="28"/>
      <c r="H133" s="28">
        <v>0.0</v>
      </c>
    </row>
    <row r="134">
      <c r="B134" s="28"/>
      <c r="H134" s="28">
        <v>0.0</v>
      </c>
    </row>
    <row r="135">
      <c r="B135" s="28"/>
      <c r="H135" s="28">
        <v>0.0</v>
      </c>
    </row>
    <row r="136">
      <c r="B136" s="28"/>
      <c r="H136" s="28">
        <v>0.0</v>
      </c>
    </row>
    <row r="137">
      <c r="B137" s="28"/>
      <c r="H137" s="28">
        <v>0.0</v>
      </c>
    </row>
    <row r="138">
      <c r="B138" s="28"/>
      <c r="H138" s="28">
        <v>0.0</v>
      </c>
    </row>
    <row r="139">
      <c r="B139" s="28"/>
      <c r="H139" s="28">
        <v>0.0</v>
      </c>
    </row>
    <row r="140">
      <c r="B140" s="28"/>
      <c r="H140" s="28">
        <v>0.0</v>
      </c>
    </row>
    <row r="141">
      <c r="B141" s="28"/>
      <c r="H141" s="28">
        <v>0.0</v>
      </c>
    </row>
    <row r="142">
      <c r="B142" s="28"/>
      <c r="H142" s="28">
        <v>0.0</v>
      </c>
    </row>
    <row r="143">
      <c r="B143" s="28"/>
      <c r="H143" s="28">
        <v>0.0</v>
      </c>
    </row>
    <row r="144">
      <c r="B144" s="28"/>
      <c r="H144" s="28">
        <v>0.0</v>
      </c>
    </row>
    <row r="145">
      <c r="B145" s="28"/>
      <c r="H145" s="28">
        <v>0.0</v>
      </c>
    </row>
    <row r="146">
      <c r="B146" s="28"/>
      <c r="H146" s="28">
        <v>0.0</v>
      </c>
    </row>
    <row r="147">
      <c r="B147" s="28"/>
      <c r="H147" s="28">
        <v>0.0</v>
      </c>
    </row>
    <row r="148">
      <c r="B148" s="28"/>
      <c r="H148" s="28">
        <v>0.0</v>
      </c>
    </row>
    <row r="149">
      <c r="B149" s="28"/>
      <c r="H149" s="28">
        <v>0.0</v>
      </c>
    </row>
    <row r="150">
      <c r="B150" s="28"/>
      <c r="H150" s="28">
        <v>0.0</v>
      </c>
    </row>
    <row r="151">
      <c r="B151" s="28"/>
      <c r="H151" s="28">
        <v>0.0</v>
      </c>
    </row>
    <row r="152">
      <c r="B152" s="28"/>
      <c r="H152" s="28">
        <v>0.0</v>
      </c>
    </row>
    <row r="153">
      <c r="B153" s="28"/>
      <c r="H153" s="28">
        <v>0.0</v>
      </c>
    </row>
    <row r="154">
      <c r="B154" s="28"/>
      <c r="H154" s="28">
        <v>0.0</v>
      </c>
    </row>
    <row r="155">
      <c r="B155" s="28"/>
      <c r="H155" s="28">
        <v>0.0</v>
      </c>
    </row>
    <row r="156">
      <c r="B156" s="28"/>
      <c r="H156" s="28">
        <v>0.0</v>
      </c>
    </row>
    <row r="157">
      <c r="B157" s="28"/>
      <c r="H157" s="28">
        <v>0.0</v>
      </c>
    </row>
    <row r="158">
      <c r="B158" s="28"/>
      <c r="H158" s="28">
        <v>0.0</v>
      </c>
    </row>
    <row r="159">
      <c r="B159" s="28"/>
      <c r="H159" s="28">
        <v>0.0</v>
      </c>
    </row>
    <row r="160">
      <c r="B160" s="28"/>
      <c r="H160" s="28">
        <v>0.0</v>
      </c>
    </row>
    <row r="161">
      <c r="B161" s="28"/>
      <c r="H161" s="28">
        <v>0.0</v>
      </c>
    </row>
    <row r="162">
      <c r="B162" s="28"/>
      <c r="H162" s="28">
        <v>0.0</v>
      </c>
    </row>
    <row r="163">
      <c r="B163" s="28"/>
      <c r="H163" s="28">
        <v>0.0</v>
      </c>
    </row>
    <row r="164">
      <c r="B164" s="28"/>
      <c r="H164" s="28">
        <v>0.0</v>
      </c>
    </row>
    <row r="165">
      <c r="B165" s="28"/>
      <c r="H165" s="28">
        <v>0.0</v>
      </c>
    </row>
    <row r="166">
      <c r="B166" s="28"/>
      <c r="H166" s="28">
        <v>0.0</v>
      </c>
    </row>
    <row r="167">
      <c r="B167" s="28"/>
      <c r="H167" s="28">
        <v>0.0</v>
      </c>
    </row>
    <row r="168">
      <c r="B168" s="28"/>
      <c r="H168" s="28">
        <v>0.0</v>
      </c>
    </row>
    <row r="169">
      <c r="B169" s="28"/>
      <c r="H169" s="28">
        <v>0.0</v>
      </c>
    </row>
    <row r="170">
      <c r="B170" s="28"/>
      <c r="H170" s="28">
        <v>0.0</v>
      </c>
    </row>
    <row r="171">
      <c r="B171" s="28"/>
      <c r="H171" s="28">
        <v>0.0</v>
      </c>
    </row>
    <row r="172">
      <c r="B172" s="28"/>
      <c r="H172" s="28">
        <v>0.0</v>
      </c>
    </row>
    <row r="173">
      <c r="B173" s="28"/>
      <c r="H173" s="28">
        <v>0.0</v>
      </c>
    </row>
    <row r="174">
      <c r="B174" s="28"/>
      <c r="H174" s="28">
        <v>0.0</v>
      </c>
    </row>
    <row r="175">
      <c r="B175" s="28"/>
      <c r="H175" s="28">
        <v>0.0</v>
      </c>
    </row>
    <row r="176">
      <c r="B176" s="28"/>
      <c r="H176" s="28">
        <v>0.0</v>
      </c>
    </row>
    <row r="177">
      <c r="B177" s="28"/>
      <c r="H177" s="28">
        <v>0.0</v>
      </c>
    </row>
    <row r="178">
      <c r="B178" s="28"/>
      <c r="H178" s="28">
        <v>0.0</v>
      </c>
    </row>
    <row r="179">
      <c r="B179" s="28"/>
      <c r="H179" s="28">
        <v>0.0</v>
      </c>
    </row>
    <row r="180">
      <c r="B180" s="28"/>
      <c r="H180" s="28">
        <v>0.0</v>
      </c>
    </row>
    <row r="181">
      <c r="B181" s="28"/>
      <c r="H181" s="28">
        <v>0.0</v>
      </c>
    </row>
    <row r="182">
      <c r="B182" s="28"/>
      <c r="H182" s="28">
        <v>0.0</v>
      </c>
    </row>
    <row r="183">
      <c r="B183" s="28"/>
      <c r="H183" s="28">
        <v>0.0</v>
      </c>
    </row>
    <row r="184">
      <c r="B184" s="28"/>
      <c r="H184" s="28">
        <v>0.0</v>
      </c>
    </row>
    <row r="185">
      <c r="B185" s="28"/>
      <c r="H185" s="28">
        <v>0.0</v>
      </c>
    </row>
    <row r="186">
      <c r="B186" s="28"/>
      <c r="H186" s="28">
        <v>0.0</v>
      </c>
    </row>
    <row r="187">
      <c r="B187" s="28"/>
      <c r="H187" s="28">
        <v>0.0</v>
      </c>
    </row>
    <row r="188">
      <c r="B188" s="28"/>
      <c r="H188" s="28">
        <v>0.0</v>
      </c>
    </row>
    <row r="189">
      <c r="B189" s="28"/>
      <c r="H189" s="28">
        <v>0.0</v>
      </c>
    </row>
    <row r="190">
      <c r="B190" s="28"/>
      <c r="H190" s="28">
        <v>0.0</v>
      </c>
    </row>
    <row r="191">
      <c r="B191" s="28"/>
      <c r="H191" s="28">
        <v>0.0</v>
      </c>
    </row>
    <row r="192">
      <c r="B192" s="28"/>
      <c r="H192" s="28">
        <v>0.0</v>
      </c>
    </row>
    <row r="193">
      <c r="B193" s="28"/>
      <c r="H193" s="28">
        <v>0.0</v>
      </c>
    </row>
    <row r="194">
      <c r="B194" s="28"/>
      <c r="H194" s="28">
        <v>0.0</v>
      </c>
    </row>
    <row r="195">
      <c r="B195" s="28"/>
      <c r="H195" s="28">
        <v>0.0</v>
      </c>
    </row>
    <row r="196">
      <c r="B196" s="28"/>
      <c r="H196" s="28">
        <v>0.0</v>
      </c>
    </row>
    <row r="197">
      <c r="B197" s="28"/>
      <c r="H197" s="28">
        <v>0.0</v>
      </c>
    </row>
    <row r="198">
      <c r="B198" s="28"/>
      <c r="H198" s="28">
        <v>0.0</v>
      </c>
    </row>
    <row r="199">
      <c r="B199" s="28"/>
      <c r="H199" s="28">
        <v>0.0</v>
      </c>
    </row>
    <row r="200">
      <c r="B200" s="28"/>
      <c r="H200" s="28">
        <v>0.0</v>
      </c>
    </row>
    <row r="201">
      <c r="B201" s="28"/>
      <c r="H201" s="28">
        <v>0.0</v>
      </c>
    </row>
    <row r="202">
      <c r="B202" s="28"/>
      <c r="H202" s="28">
        <v>0.0</v>
      </c>
    </row>
    <row r="203">
      <c r="B203" s="28"/>
      <c r="H203" s="28">
        <v>0.0</v>
      </c>
    </row>
    <row r="204">
      <c r="B204" s="28"/>
      <c r="H204" s="28">
        <v>0.0</v>
      </c>
    </row>
    <row r="205">
      <c r="B205" s="28"/>
      <c r="H205" s="28">
        <v>0.0</v>
      </c>
    </row>
    <row r="206">
      <c r="B206" s="28"/>
      <c r="H206" s="28">
        <v>0.0</v>
      </c>
    </row>
    <row r="207">
      <c r="B207" s="28"/>
      <c r="H207" s="28">
        <v>0.0</v>
      </c>
    </row>
    <row r="208">
      <c r="B208" s="28"/>
      <c r="H208" s="28">
        <v>0.0</v>
      </c>
    </row>
    <row r="209">
      <c r="B209" s="28"/>
      <c r="H209" s="28">
        <v>0.0</v>
      </c>
    </row>
    <row r="210">
      <c r="B210" s="28"/>
      <c r="H210" s="28">
        <v>0.0</v>
      </c>
    </row>
    <row r="211">
      <c r="B211" s="28"/>
      <c r="H211" s="28">
        <v>0.0</v>
      </c>
    </row>
    <row r="212">
      <c r="B212" s="28"/>
      <c r="H212" s="28">
        <v>0.0</v>
      </c>
    </row>
    <row r="213">
      <c r="B213" s="28"/>
      <c r="H213" s="28">
        <v>0.0</v>
      </c>
    </row>
    <row r="214">
      <c r="B214" s="28"/>
      <c r="H214" s="28">
        <v>0.0</v>
      </c>
    </row>
    <row r="215">
      <c r="B215" s="28"/>
      <c r="H215" s="28">
        <v>0.0</v>
      </c>
    </row>
    <row r="216">
      <c r="B216" s="28"/>
      <c r="H216" s="28">
        <v>0.0</v>
      </c>
    </row>
    <row r="217">
      <c r="B217" s="28"/>
      <c r="H217" s="28">
        <v>0.0</v>
      </c>
    </row>
    <row r="218">
      <c r="B218" s="28"/>
      <c r="H218" s="28">
        <v>0.0</v>
      </c>
    </row>
    <row r="219">
      <c r="B219" s="28"/>
      <c r="H219" s="28">
        <v>0.0</v>
      </c>
    </row>
    <row r="220">
      <c r="B220" s="28"/>
      <c r="H220" s="28">
        <v>0.0</v>
      </c>
    </row>
    <row r="221">
      <c r="B221" s="28"/>
      <c r="H221" s="28">
        <v>0.0</v>
      </c>
    </row>
    <row r="222">
      <c r="B222" s="28"/>
      <c r="H222" s="28">
        <v>0.0</v>
      </c>
    </row>
    <row r="223">
      <c r="B223" s="28"/>
      <c r="H223" s="28">
        <v>0.0</v>
      </c>
    </row>
    <row r="224">
      <c r="B224" s="28"/>
      <c r="H224" s="28">
        <v>0.0</v>
      </c>
    </row>
    <row r="225">
      <c r="B225" s="28"/>
      <c r="H225" s="28">
        <v>0.0</v>
      </c>
    </row>
    <row r="226">
      <c r="B226" s="28"/>
      <c r="H226" s="28">
        <v>0.0</v>
      </c>
    </row>
    <row r="227">
      <c r="B227" s="28"/>
      <c r="H227" s="28">
        <v>0.0</v>
      </c>
    </row>
    <row r="228">
      <c r="B228" s="28"/>
      <c r="H228" s="28">
        <v>0.0</v>
      </c>
    </row>
    <row r="229">
      <c r="B229" s="28"/>
      <c r="H229" s="28">
        <v>0.0</v>
      </c>
    </row>
    <row r="230">
      <c r="B230" s="28"/>
      <c r="H230" s="28">
        <v>0.0</v>
      </c>
    </row>
    <row r="231">
      <c r="B231" s="28"/>
      <c r="H231" s="28">
        <v>0.0</v>
      </c>
    </row>
    <row r="232">
      <c r="B232" s="28"/>
      <c r="H232" s="28">
        <v>0.0</v>
      </c>
    </row>
    <row r="233">
      <c r="B233" s="28"/>
      <c r="H233" s="28">
        <v>0.0</v>
      </c>
    </row>
    <row r="234">
      <c r="B234" s="28"/>
      <c r="H234" s="28">
        <v>0.0</v>
      </c>
    </row>
    <row r="235">
      <c r="B235" s="28"/>
      <c r="H235" s="28">
        <v>0.0</v>
      </c>
    </row>
    <row r="236">
      <c r="B236" s="28"/>
      <c r="H236" s="28">
        <v>0.0</v>
      </c>
    </row>
    <row r="237">
      <c r="B237" s="28"/>
      <c r="H237" s="28">
        <v>0.0</v>
      </c>
    </row>
    <row r="238">
      <c r="B238" s="28"/>
      <c r="H238" s="28">
        <v>0.0</v>
      </c>
    </row>
    <row r="239">
      <c r="B239" s="28"/>
      <c r="H239" s="28">
        <v>0.0</v>
      </c>
    </row>
    <row r="240">
      <c r="B240" s="28"/>
      <c r="H240" s="28">
        <v>0.0</v>
      </c>
    </row>
    <row r="241">
      <c r="B241" s="28"/>
      <c r="H241" s="28">
        <v>0.0</v>
      </c>
    </row>
    <row r="242">
      <c r="B242" s="28"/>
      <c r="H242" s="28">
        <v>0.0</v>
      </c>
    </row>
    <row r="243">
      <c r="B243" s="28"/>
      <c r="H243" s="28">
        <v>0.0</v>
      </c>
    </row>
    <row r="244">
      <c r="B244" s="28"/>
      <c r="H244" s="28">
        <v>0.0</v>
      </c>
    </row>
    <row r="245">
      <c r="B245" s="28"/>
      <c r="H245" s="28">
        <v>0.0</v>
      </c>
    </row>
    <row r="246">
      <c r="B246" s="28"/>
      <c r="H246" s="28">
        <v>0.0</v>
      </c>
    </row>
    <row r="247">
      <c r="B247" s="28"/>
      <c r="H247" s="28">
        <v>0.0</v>
      </c>
    </row>
    <row r="248">
      <c r="B248" s="28"/>
      <c r="H248" s="28">
        <v>0.0</v>
      </c>
    </row>
    <row r="249">
      <c r="B249" s="28"/>
      <c r="H249" s="28">
        <v>0.0</v>
      </c>
    </row>
    <row r="250">
      <c r="B250" s="28"/>
      <c r="H250" s="28">
        <v>0.0</v>
      </c>
    </row>
    <row r="251">
      <c r="B251" s="28"/>
      <c r="H251" s="28">
        <v>0.0</v>
      </c>
    </row>
    <row r="252">
      <c r="B252" s="28"/>
      <c r="H252" s="28">
        <v>0.0</v>
      </c>
    </row>
    <row r="253">
      <c r="B253" s="28"/>
      <c r="H253" s="28">
        <v>0.0</v>
      </c>
    </row>
    <row r="254">
      <c r="B254" s="28"/>
      <c r="H254" s="28">
        <v>0.0</v>
      </c>
    </row>
    <row r="255">
      <c r="B255" s="28"/>
      <c r="H255" s="28">
        <v>0.0</v>
      </c>
    </row>
    <row r="256">
      <c r="B256" s="28"/>
      <c r="H256" s="28">
        <v>0.0</v>
      </c>
    </row>
    <row r="257">
      <c r="B257" s="28"/>
      <c r="H257" s="28">
        <v>0.0</v>
      </c>
    </row>
    <row r="258">
      <c r="B258" s="28"/>
      <c r="H258" s="28">
        <v>0.0</v>
      </c>
    </row>
    <row r="259">
      <c r="B259" s="28"/>
      <c r="H259" s="28">
        <v>0.0</v>
      </c>
    </row>
    <row r="260">
      <c r="B260" s="28"/>
      <c r="H260" s="28">
        <v>0.0</v>
      </c>
    </row>
    <row r="261">
      <c r="B261" s="28"/>
      <c r="H261" s="28">
        <v>0.0</v>
      </c>
    </row>
    <row r="262">
      <c r="B262" s="28"/>
      <c r="H262" s="28">
        <v>0.0</v>
      </c>
    </row>
    <row r="263">
      <c r="B263" s="28"/>
      <c r="H263" s="28">
        <v>0.0</v>
      </c>
    </row>
    <row r="264">
      <c r="B264" s="28"/>
      <c r="H264" s="28">
        <v>0.0</v>
      </c>
    </row>
    <row r="265">
      <c r="B265" s="28"/>
      <c r="H265" s="28">
        <v>0.0</v>
      </c>
    </row>
    <row r="266">
      <c r="B266" s="28"/>
      <c r="H266" s="28">
        <v>0.0</v>
      </c>
    </row>
    <row r="267">
      <c r="B267" s="28"/>
      <c r="H267" s="28">
        <v>0.0</v>
      </c>
    </row>
    <row r="268">
      <c r="B268" s="28"/>
      <c r="H268" s="28">
        <v>0.0</v>
      </c>
    </row>
    <row r="269">
      <c r="B269" s="28"/>
      <c r="H269" s="28">
        <v>0.0</v>
      </c>
    </row>
    <row r="270">
      <c r="B270" s="28"/>
      <c r="H270" s="28">
        <v>0.0</v>
      </c>
    </row>
    <row r="271">
      <c r="B271" s="28"/>
      <c r="H271" s="28">
        <v>0.0</v>
      </c>
    </row>
    <row r="272">
      <c r="B272" s="28"/>
      <c r="H272" s="28">
        <v>0.0</v>
      </c>
    </row>
    <row r="273">
      <c r="B273" s="28"/>
      <c r="H273" s="28">
        <v>0.0</v>
      </c>
    </row>
    <row r="274">
      <c r="B274" s="28"/>
      <c r="H274" s="28">
        <v>0.0</v>
      </c>
    </row>
    <row r="275">
      <c r="B275" s="28"/>
      <c r="H275" s="28">
        <v>0.0</v>
      </c>
    </row>
    <row r="276">
      <c r="B276" s="28"/>
      <c r="H276" s="28">
        <v>0.0</v>
      </c>
    </row>
    <row r="277">
      <c r="B277" s="28"/>
      <c r="H277" s="28">
        <v>0.0</v>
      </c>
    </row>
    <row r="278">
      <c r="B278" s="28"/>
      <c r="H278" s="28">
        <v>0.0</v>
      </c>
    </row>
    <row r="279">
      <c r="B279" s="28"/>
      <c r="H279" s="28">
        <v>0.0</v>
      </c>
    </row>
    <row r="280">
      <c r="B280" s="28"/>
      <c r="H280" s="28">
        <v>0.0</v>
      </c>
    </row>
    <row r="281">
      <c r="B281" s="28"/>
      <c r="H281" s="28">
        <v>0.0</v>
      </c>
    </row>
    <row r="282">
      <c r="B282" s="28"/>
      <c r="H282" s="28">
        <v>0.0</v>
      </c>
    </row>
    <row r="283">
      <c r="B283" s="28"/>
      <c r="H283" s="28">
        <v>0.0</v>
      </c>
    </row>
    <row r="284">
      <c r="B284" s="28"/>
      <c r="H284" s="28">
        <v>0.0</v>
      </c>
    </row>
    <row r="285">
      <c r="B285" s="28"/>
      <c r="H285" s="28">
        <v>0.0</v>
      </c>
    </row>
    <row r="286">
      <c r="B286" s="28"/>
      <c r="H286" s="28">
        <v>0.0</v>
      </c>
    </row>
    <row r="287">
      <c r="B287" s="28"/>
      <c r="H287" s="28">
        <v>0.0</v>
      </c>
    </row>
    <row r="288">
      <c r="B288" s="28"/>
      <c r="H288" s="28">
        <v>0.0</v>
      </c>
    </row>
    <row r="289">
      <c r="B289" s="28"/>
      <c r="H289" s="28">
        <v>0.0</v>
      </c>
    </row>
    <row r="290">
      <c r="B290" s="28"/>
      <c r="H290" s="28">
        <v>0.0</v>
      </c>
    </row>
    <row r="291">
      <c r="B291" s="28"/>
      <c r="H291" s="28">
        <v>0.0</v>
      </c>
    </row>
    <row r="292">
      <c r="B292" s="28"/>
      <c r="H292" s="28">
        <v>0.0</v>
      </c>
    </row>
    <row r="293">
      <c r="B293" s="28"/>
      <c r="H293" s="28">
        <v>0.0</v>
      </c>
    </row>
    <row r="294">
      <c r="B294" s="28"/>
      <c r="H294" s="28">
        <v>0.0</v>
      </c>
    </row>
    <row r="295">
      <c r="B295" s="28"/>
      <c r="H295" s="28">
        <v>0.0</v>
      </c>
    </row>
    <row r="296">
      <c r="B296" s="28"/>
      <c r="H296" s="28">
        <v>0.0</v>
      </c>
    </row>
    <row r="297">
      <c r="B297" s="28"/>
      <c r="H297" s="28">
        <v>0.0</v>
      </c>
    </row>
    <row r="298">
      <c r="B298" s="28"/>
      <c r="H298" s="28">
        <v>0.0</v>
      </c>
    </row>
    <row r="299">
      <c r="B299" s="28"/>
      <c r="H299" s="28">
        <v>0.0</v>
      </c>
    </row>
    <row r="300">
      <c r="B300" s="28"/>
      <c r="H300" s="28">
        <v>0.0</v>
      </c>
    </row>
    <row r="301">
      <c r="B301" s="28"/>
      <c r="H301" s="28">
        <v>0.0</v>
      </c>
    </row>
    <row r="302">
      <c r="B302" s="28"/>
      <c r="H302" s="28">
        <v>0.0</v>
      </c>
    </row>
    <row r="303">
      <c r="B303" s="28"/>
      <c r="H303" s="28">
        <v>0.0</v>
      </c>
    </row>
    <row r="304">
      <c r="B304" s="28"/>
      <c r="H304" s="28">
        <v>0.0</v>
      </c>
    </row>
    <row r="305">
      <c r="B305" s="28"/>
      <c r="H305" s="28">
        <v>0.0</v>
      </c>
    </row>
    <row r="306">
      <c r="B306" s="28"/>
      <c r="H306" s="28">
        <v>0.0</v>
      </c>
    </row>
    <row r="307">
      <c r="B307" s="28"/>
      <c r="H307" s="28">
        <v>0.0</v>
      </c>
    </row>
    <row r="308">
      <c r="B308" s="28"/>
      <c r="H308" s="28">
        <v>0.0</v>
      </c>
    </row>
    <row r="309">
      <c r="B309" s="28"/>
      <c r="H309" s="28">
        <v>0.0</v>
      </c>
    </row>
    <row r="310">
      <c r="B310" s="28"/>
      <c r="H310" s="28">
        <v>0.0</v>
      </c>
    </row>
    <row r="311">
      <c r="B311" s="28"/>
      <c r="H311" s="28">
        <v>0.0</v>
      </c>
    </row>
    <row r="312">
      <c r="B312" s="28"/>
      <c r="H312" s="28">
        <v>0.0</v>
      </c>
    </row>
    <row r="313">
      <c r="B313" s="28"/>
      <c r="H313" s="28">
        <v>0.0</v>
      </c>
    </row>
    <row r="314">
      <c r="B314" s="28"/>
      <c r="H314" s="28">
        <v>0.0</v>
      </c>
    </row>
    <row r="315">
      <c r="B315" s="28"/>
      <c r="H315" s="28">
        <v>0.0</v>
      </c>
    </row>
    <row r="316">
      <c r="B316" s="28"/>
      <c r="H316" s="28">
        <v>0.0</v>
      </c>
    </row>
    <row r="317">
      <c r="B317" s="28"/>
      <c r="H317" s="28">
        <v>0.0</v>
      </c>
    </row>
    <row r="318">
      <c r="B318" s="28"/>
      <c r="H318" s="28">
        <v>0.0</v>
      </c>
    </row>
    <row r="319">
      <c r="B319" s="28"/>
      <c r="H319" s="28">
        <v>0.0</v>
      </c>
    </row>
    <row r="320">
      <c r="B320" s="28"/>
      <c r="H320" s="28">
        <v>0.0</v>
      </c>
    </row>
    <row r="321">
      <c r="B321" s="28"/>
      <c r="H321" s="28">
        <v>0.0</v>
      </c>
    </row>
    <row r="322">
      <c r="B322" s="28"/>
      <c r="H322" s="28">
        <v>0.0</v>
      </c>
    </row>
    <row r="323">
      <c r="B323" s="28"/>
      <c r="H323" s="28">
        <v>0.0</v>
      </c>
    </row>
    <row r="324">
      <c r="B324" s="28"/>
      <c r="H324" s="28">
        <v>0.0</v>
      </c>
    </row>
    <row r="325">
      <c r="B325" s="28"/>
      <c r="H325" s="28">
        <v>0.0</v>
      </c>
    </row>
    <row r="326">
      <c r="B326" s="28"/>
      <c r="H326" s="28">
        <v>0.0</v>
      </c>
    </row>
    <row r="327">
      <c r="B327" s="28"/>
      <c r="H327" s="28">
        <v>0.0</v>
      </c>
    </row>
    <row r="328">
      <c r="B328" s="28"/>
      <c r="H328" s="28">
        <v>0.0</v>
      </c>
    </row>
    <row r="329">
      <c r="B329" s="28"/>
      <c r="H329" s="28">
        <v>0.0</v>
      </c>
    </row>
    <row r="330">
      <c r="B330" s="28"/>
      <c r="H330" s="28">
        <v>0.0</v>
      </c>
    </row>
    <row r="331">
      <c r="B331" s="28"/>
      <c r="H331" s="28">
        <v>0.0</v>
      </c>
    </row>
    <row r="332">
      <c r="B332" s="28"/>
      <c r="H332" s="28">
        <v>0.0</v>
      </c>
    </row>
    <row r="333">
      <c r="B333" s="28"/>
      <c r="H333" s="28">
        <v>0.0</v>
      </c>
    </row>
    <row r="334">
      <c r="B334" s="28"/>
      <c r="H334" s="28">
        <v>0.0</v>
      </c>
    </row>
    <row r="335">
      <c r="B335" s="28"/>
      <c r="H335" s="28">
        <v>0.0</v>
      </c>
    </row>
    <row r="336">
      <c r="B336" s="28"/>
      <c r="H336" s="28">
        <v>0.0</v>
      </c>
    </row>
    <row r="337">
      <c r="B337" s="28"/>
      <c r="H337" s="28">
        <v>0.0</v>
      </c>
    </row>
    <row r="338">
      <c r="B338" s="28"/>
      <c r="H338" s="28">
        <v>0.0</v>
      </c>
    </row>
    <row r="339">
      <c r="B339" s="28"/>
      <c r="H339" s="28">
        <v>0.0</v>
      </c>
    </row>
    <row r="340">
      <c r="B340" s="28"/>
      <c r="H340" s="28">
        <v>0.0</v>
      </c>
    </row>
    <row r="341">
      <c r="B341" s="28"/>
      <c r="H341" s="28">
        <v>0.0</v>
      </c>
    </row>
    <row r="342">
      <c r="B342" s="28"/>
      <c r="H342" s="28">
        <v>0.0</v>
      </c>
    </row>
    <row r="343">
      <c r="B343" s="28"/>
      <c r="H343" s="28">
        <v>0.0</v>
      </c>
    </row>
    <row r="344">
      <c r="B344" s="28"/>
      <c r="H344" s="28">
        <v>0.0</v>
      </c>
    </row>
    <row r="345">
      <c r="B345" s="28"/>
      <c r="H345" s="28">
        <v>0.0</v>
      </c>
    </row>
    <row r="346">
      <c r="B346" s="28"/>
      <c r="H346" s="28">
        <v>0.0</v>
      </c>
    </row>
    <row r="347">
      <c r="B347" s="28"/>
      <c r="H347" s="28">
        <v>0.0</v>
      </c>
    </row>
    <row r="348">
      <c r="B348" s="28"/>
      <c r="H348" s="28">
        <v>0.0</v>
      </c>
    </row>
    <row r="349">
      <c r="B349" s="28"/>
      <c r="H349" s="28">
        <v>0.0</v>
      </c>
    </row>
    <row r="350">
      <c r="B350" s="28"/>
      <c r="H350" s="28">
        <v>0.0</v>
      </c>
    </row>
    <row r="351">
      <c r="B351" s="28"/>
      <c r="H351" s="28">
        <v>0.0</v>
      </c>
    </row>
    <row r="352">
      <c r="B352" s="28"/>
      <c r="H352" s="28">
        <v>0.0</v>
      </c>
    </row>
    <row r="353">
      <c r="B353" s="28"/>
      <c r="H353" s="28">
        <v>0.0</v>
      </c>
    </row>
    <row r="354">
      <c r="B354" s="28"/>
      <c r="H354" s="28">
        <v>0.0</v>
      </c>
    </row>
    <row r="355">
      <c r="B355" s="28"/>
      <c r="H355" s="28">
        <v>0.0</v>
      </c>
    </row>
    <row r="356">
      <c r="B356" s="28"/>
      <c r="H356" s="28">
        <v>0.0</v>
      </c>
    </row>
    <row r="357">
      <c r="B357" s="28"/>
      <c r="H357" s="28">
        <v>0.0</v>
      </c>
    </row>
    <row r="358">
      <c r="B358" s="28"/>
      <c r="H358" s="28">
        <v>0.0</v>
      </c>
    </row>
    <row r="359">
      <c r="B359" s="28"/>
      <c r="H359" s="28">
        <v>0.0</v>
      </c>
    </row>
    <row r="360">
      <c r="B360" s="28"/>
      <c r="H360" s="28">
        <v>0.0</v>
      </c>
    </row>
    <row r="361">
      <c r="B361" s="28"/>
      <c r="H361" s="28">
        <v>0.0</v>
      </c>
    </row>
    <row r="362">
      <c r="B362" s="28"/>
      <c r="H362" s="28">
        <v>0.0</v>
      </c>
    </row>
    <row r="363">
      <c r="B363" s="28"/>
      <c r="H363" s="28">
        <v>0.0</v>
      </c>
    </row>
    <row r="364">
      <c r="B364" s="28"/>
      <c r="H364" s="28">
        <v>0.0</v>
      </c>
    </row>
    <row r="365">
      <c r="B365" s="28"/>
      <c r="H365" s="28">
        <v>0.0</v>
      </c>
    </row>
    <row r="366">
      <c r="B366" s="28"/>
      <c r="H366" s="28">
        <v>0.0</v>
      </c>
    </row>
    <row r="367">
      <c r="B367" s="28"/>
      <c r="H367" s="28">
        <v>0.0</v>
      </c>
    </row>
    <row r="368">
      <c r="B368" s="28"/>
      <c r="H368" s="28">
        <v>0.0</v>
      </c>
    </row>
    <row r="369">
      <c r="B369" s="28"/>
      <c r="H369" s="28">
        <v>0.0</v>
      </c>
    </row>
    <row r="370">
      <c r="B370" s="28"/>
      <c r="H370" s="28">
        <v>0.0</v>
      </c>
    </row>
    <row r="371">
      <c r="B371" s="28"/>
      <c r="H371" s="28">
        <v>0.0</v>
      </c>
    </row>
    <row r="372">
      <c r="B372" s="28"/>
      <c r="H372" s="28">
        <v>0.0</v>
      </c>
    </row>
    <row r="373">
      <c r="B373" s="28"/>
      <c r="H373" s="28">
        <v>0.0</v>
      </c>
    </row>
    <row r="374">
      <c r="B374" s="28"/>
      <c r="H374" s="28">
        <v>0.0</v>
      </c>
    </row>
    <row r="375">
      <c r="B375" s="28"/>
      <c r="H375" s="28">
        <v>0.0</v>
      </c>
    </row>
    <row r="376">
      <c r="B376" s="28"/>
      <c r="H376" s="28">
        <v>0.0</v>
      </c>
    </row>
    <row r="377">
      <c r="B377" s="28"/>
      <c r="H377" s="28">
        <v>0.0</v>
      </c>
    </row>
    <row r="378">
      <c r="B378" s="28"/>
      <c r="H378" s="28">
        <v>0.0</v>
      </c>
    </row>
    <row r="379">
      <c r="B379" s="28"/>
      <c r="H379" s="28">
        <v>0.0</v>
      </c>
    </row>
    <row r="380">
      <c r="B380" s="28"/>
      <c r="H380" s="28">
        <v>0.0</v>
      </c>
    </row>
    <row r="381">
      <c r="B381" s="28"/>
      <c r="H381" s="28">
        <v>0.0</v>
      </c>
    </row>
    <row r="382">
      <c r="B382" s="28"/>
      <c r="H382" s="28">
        <v>0.0</v>
      </c>
    </row>
    <row r="383">
      <c r="B383" s="28"/>
      <c r="H383" s="28">
        <v>0.0</v>
      </c>
    </row>
    <row r="384">
      <c r="B384" s="28"/>
      <c r="H384" s="28">
        <v>0.0</v>
      </c>
    </row>
    <row r="385">
      <c r="B385" s="28"/>
      <c r="H385" s="28">
        <v>0.0</v>
      </c>
    </row>
    <row r="386">
      <c r="B386" s="28"/>
      <c r="H386" s="28">
        <v>0.0</v>
      </c>
    </row>
    <row r="387">
      <c r="B387" s="28"/>
      <c r="H387" s="28">
        <v>0.0</v>
      </c>
    </row>
    <row r="388">
      <c r="B388" s="28"/>
      <c r="H388" s="28">
        <v>0.0</v>
      </c>
    </row>
    <row r="389">
      <c r="B389" s="28"/>
      <c r="H389" s="28">
        <v>0.0</v>
      </c>
    </row>
    <row r="390">
      <c r="B390" s="28"/>
      <c r="H390" s="28">
        <v>0.0</v>
      </c>
    </row>
    <row r="391">
      <c r="B391" s="28"/>
      <c r="H391" s="28">
        <v>0.0</v>
      </c>
    </row>
    <row r="392">
      <c r="B392" s="28"/>
      <c r="H392" s="28">
        <v>0.0</v>
      </c>
    </row>
    <row r="393">
      <c r="B393" s="28"/>
      <c r="H393" s="28">
        <v>0.0</v>
      </c>
    </row>
    <row r="394">
      <c r="B394" s="28"/>
      <c r="H394" s="28">
        <v>0.0</v>
      </c>
    </row>
    <row r="395">
      <c r="B395" s="28"/>
      <c r="H395" s="28">
        <v>0.0</v>
      </c>
    </row>
    <row r="396">
      <c r="B396" s="28"/>
      <c r="H396" s="28">
        <v>0.0</v>
      </c>
    </row>
    <row r="397">
      <c r="B397" s="28"/>
      <c r="H397" s="28">
        <v>0.0</v>
      </c>
    </row>
    <row r="398">
      <c r="B398" s="28"/>
      <c r="H398" s="28">
        <v>0.0</v>
      </c>
    </row>
    <row r="399">
      <c r="B399" s="28"/>
      <c r="H399" s="28">
        <v>0.0</v>
      </c>
    </row>
    <row r="400">
      <c r="B400" s="28"/>
      <c r="H400" s="28">
        <v>0.0</v>
      </c>
    </row>
    <row r="401">
      <c r="B401" s="28"/>
      <c r="H401" s="28">
        <v>0.0</v>
      </c>
    </row>
    <row r="402">
      <c r="B402" s="28"/>
      <c r="H402" s="28">
        <v>0.0</v>
      </c>
    </row>
    <row r="403">
      <c r="B403" s="28"/>
      <c r="H403" s="28">
        <v>0.0</v>
      </c>
    </row>
    <row r="404">
      <c r="B404" s="28"/>
      <c r="H404" s="28">
        <v>0.0</v>
      </c>
    </row>
    <row r="405">
      <c r="B405" s="28"/>
      <c r="H405" s="28">
        <v>0.0</v>
      </c>
    </row>
    <row r="406">
      <c r="B406" s="28"/>
      <c r="H406" s="28">
        <v>0.0</v>
      </c>
    </row>
    <row r="407">
      <c r="B407" s="28"/>
      <c r="H407" s="28">
        <v>0.0</v>
      </c>
    </row>
    <row r="408">
      <c r="B408" s="28"/>
      <c r="H408" s="28">
        <v>0.0</v>
      </c>
    </row>
    <row r="409">
      <c r="B409" s="28"/>
      <c r="H409" s="28">
        <v>0.0</v>
      </c>
    </row>
    <row r="410">
      <c r="B410" s="28"/>
      <c r="H410" s="28">
        <v>0.0</v>
      </c>
    </row>
    <row r="411">
      <c r="B411" s="28"/>
      <c r="H411" s="28">
        <v>0.0</v>
      </c>
    </row>
    <row r="412">
      <c r="B412" s="28"/>
      <c r="H412" s="28">
        <v>0.0</v>
      </c>
    </row>
    <row r="413">
      <c r="B413" s="28"/>
      <c r="H413" s="28">
        <v>0.0</v>
      </c>
    </row>
    <row r="414">
      <c r="B414" s="28"/>
      <c r="H414" s="28">
        <v>0.0</v>
      </c>
    </row>
    <row r="415">
      <c r="B415" s="28"/>
      <c r="H415" s="28">
        <v>0.0</v>
      </c>
    </row>
    <row r="416">
      <c r="B416" s="28"/>
      <c r="H416" s="28">
        <v>0.0</v>
      </c>
    </row>
    <row r="417">
      <c r="B417" s="28"/>
      <c r="H417" s="28">
        <v>0.0</v>
      </c>
    </row>
    <row r="418">
      <c r="B418" s="28"/>
      <c r="H418" s="28">
        <v>0.0</v>
      </c>
    </row>
    <row r="419">
      <c r="B419" s="28"/>
      <c r="H419" s="28">
        <v>0.0</v>
      </c>
    </row>
    <row r="420">
      <c r="B420" s="28"/>
      <c r="H420" s="28">
        <v>0.0</v>
      </c>
    </row>
    <row r="421">
      <c r="B421" s="28"/>
      <c r="H421" s="28">
        <v>0.0</v>
      </c>
    </row>
    <row r="422">
      <c r="B422" s="28"/>
      <c r="H422" s="28">
        <v>0.0</v>
      </c>
    </row>
    <row r="423">
      <c r="B423" s="28"/>
      <c r="H423" s="28">
        <v>0.0</v>
      </c>
    </row>
    <row r="424">
      <c r="B424" s="28"/>
      <c r="H424" s="28">
        <v>0.0</v>
      </c>
    </row>
    <row r="425">
      <c r="B425" s="28"/>
      <c r="H425" s="28">
        <v>0.0</v>
      </c>
    </row>
    <row r="426">
      <c r="B426" s="28"/>
      <c r="H426" s="28">
        <v>0.0</v>
      </c>
    </row>
    <row r="427">
      <c r="B427" s="28"/>
      <c r="H427" s="28">
        <v>0.0</v>
      </c>
    </row>
    <row r="428">
      <c r="B428" s="28"/>
      <c r="H428" s="28">
        <v>0.0</v>
      </c>
    </row>
    <row r="429">
      <c r="B429" s="28"/>
      <c r="H429" s="28">
        <v>0.0</v>
      </c>
    </row>
    <row r="430">
      <c r="B430" s="28"/>
      <c r="H430" s="28">
        <v>0.0</v>
      </c>
    </row>
    <row r="431">
      <c r="B431" s="28"/>
      <c r="H431" s="28">
        <v>0.0</v>
      </c>
    </row>
    <row r="432">
      <c r="B432" s="28"/>
      <c r="H432" s="28">
        <v>0.0</v>
      </c>
    </row>
    <row r="433">
      <c r="B433" s="28"/>
      <c r="H433" s="28">
        <v>0.0</v>
      </c>
    </row>
    <row r="434">
      <c r="B434" s="28"/>
      <c r="H434" s="28">
        <v>0.0</v>
      </c>
    </row>
    <row r="435">
      <c r="B435" s="28"/>
      <c r="H435" s="28">
        <v>0.0</v>
      </c>
    </row>
    <row r="436">
      <c r="B436" s="28"/>
      <c r="H436" s="28">
        <v>0.0</v>
      </c>
    </row>
    <row r="437">
      <c r="B437" s="28"/>
      <c r="H437" s="28">
        <v>0.0</v>
      </c>
    </row>
    <row r="438">
      <c r="B438" s="28"/>
      <c r="H438" s="28">
        <v>0.0</v>
      </c>
    </row>
    <row r="439">
      <c r="B439" s="28"/>
      <c r="H439" s="28">
        <v>0.0</v>
      </c>
    </row>
    <row r="440">
      <c r="B440" s="28"/>
      <c r="H440" s="28">
        <v>0.0</v>
      </c>
    </row>
    <row r="441">
      <c r="B441" s="28"/>
      <c r="H441" s="28">
        <v>0.0</v>
      </c>
    </row>
    <row r="442">
      <c r="B442" s="28"/>
      <c r="H442" s="28">
        <v>0.0</v>
      </c>
    </row>
    <row r="443">
      <c r="B443" s="28"/>
      <c r="H443" s="28">
        <v>0.0</v>
      </c>
    </row>
    <row r="444">
      <c r="B444" s="28"/>
      <c r="H444" s="28">
        <v>0.0</v>
      </c>
    </row>
    <row r="445">
      <c r="B445" s="28"/>
      <c r="H445" s="28">
        <v>0.0</v>
      </c>
    </row>
    <row r="446">
      <c r="B446" s="28"/>
      <c r="H446" s="28">
        <v>0.0</v>
      </c>
    </row>
    <row r="447">
      <c r="B447" s="28"/>
      <c r="H447" s="28">
        <v>0.0</v>
      </c>
    </row>
    <row r="448">
      <c r="B448" s="28"/>
      <c r="H448" s="28">
        <v>0.0</v>
      </c>
    </row>
    <row r="449">
      <c r="B449" s="28"/>
      <c r="H449" s="28">
        <v>0.0</v>
      </c>
    </row>
    <row r="450">
      <c r="B450" s="28"/>
      <c r="H450" s="28">
        <v>0.0</v>
      </c>
    </row>
    <row r="451">
      <c r="B451" s="28"/>
      <c r="H451" s="28">
        <v>0.0</v>
      </c>
    </row>
    <row r="452">
      <c r="B452" s="28"/>
      <c r="H452" s="28">
        <v>0.0</v>
      </c>
    </row>
    <row r="453">
      <c r="B453" s="28"/>
      <c r="H453" s="28">
        <v>0.0</v>
      </c>
    </row>
    <row r="454">
      <c r="B454" s="28"/>
      <c r="H454" s="28">
        <v>0.0</v>
      </c>
    </row>
    <row r="455">
      <c r="B455" s="28"/>
      <c r="H455" s="28">
        <v>0.0</v>
      </c>
    </row>
    <row r="456">
      <c r="B456" s="28"/>
      <c r="H456" s="28">
        <v>0.0</v>
      </c>
    </row>
    <row r="457">
      <c r="B457" s="28"/>
      <c r="H457" s="28">
        <v>0.0</v>
      </c>
    </row>
    <row r="458">
      <c r="B458" s="28"/>
      <c r="H458" s="28">
        <v>0.0</v>
      </c>
    </row>
    <row r="459">
      <c r="B459" s="28"/>
      <c r="H459" s="28">
        <v>0.0</v>
      </c>
    </row>
    <row r="460">
      <c r="B460" s="28"/>
      <c r="H460" s="28">
        <v>0.0</v>
      </c>
    </row>
    <row r="461">
      <c r="B461" s="28"/>
      <c r="H461" s="28">
        <v>0.0</v>
      </c>
    </row>
    <row r="462">
      <c r="B462" s="28"/>
      <c r="H462" s="28">
        <v>0.0</v>
      </c>
    </row>
    <row r="463">
      <c r="B463" s="28"/>
      <c r="H463" s="28">
        <v>0.0</v>
      </c>
    </row>
    <row r="464">
      <c r="B464" s="28"/>
      <c r="H464" s="28">
        <v>0.0</v>
      </c>
    </row>
    <row r="465">
      <c r="B465" s="28"/>
      <c r="H465" s="28">
        <v>0.0</v>
      </c>
    </row>
    <row r="466">
      <c r="B466" s="28"/>
      <c r="H466" s="28">
        <v>0.0</v>
      </c>
    </row>
    <row r="467">
      <c r="B467" s="28"/>
      <c r="H467" s="28">
        <v>0.0</v>
      </c>
    </row>
    <row r="468">
      <c r="B468" s="28"/>
      <c r="H468" s="28">
        <v>0.0</v>
      </c>
    </row>
    <row r="469">
      <c r="B469" s="28"/>
      <c r="H469" s="28">
        <v>0.0</v>
      </c>
    </row>
    <row r="470">
      <c r="B470" s="28"/>
      <c r="H470" s="28">
        <v>0.0</v>
      </c>
    </row>
    <row r="471">
      <c r="B471" s="28"/>
      <c r="H471" s="28">
        <v>0.0</v>
      </c>
    </row>
    <row r="472">
      <c r="B472" s="28"/>
      <c r="H472" s="28">
        <v>0.0</v>
      </c>
    </row>
    <row r="473">
      <c r="B473" s="28"/>
      <c r="H473" s="28">
        <v>0.0</v>
      </c>
    </row>
    <row r="474">
      <c r="B474" s="28"/>
      <c r="H474" s="28">
        <v>0.0</v>
      </c>
    </row>
    <row r="475">
      <c r="B475" s="28"/>
      <c r="H475" s="28">
        <v>0.0</v>
      </c>
    </row>
    <row r="476">
      <c r="B476" s="28"/>
      <c r="H476" s="28">
        <v>0.0</v>
      </c>
    </row>
    <row r="477">
      <c r="B477" s="28"/>
      <c r="H477" s="28">
        <v>0.0</v>
      </c>
    </row>
    <row r="478">
      <c r="B478" s="28"/>
      <c r="H478" s="28">
        <v>0.0</v>
      </c>
    </row>
    <row r="479">
      <c r="B479" s="28"/>
      <c r="H479" s="28">
        <v>0.0</v>
      </c>
    </row>
    <row r="480">
      <c r="B480" s="28"/>
      <c r="H480" s="28">
        <v>0.0</v>
      </c>
    </row>
    <row r="481">
      <c r="B481" s="28"/>
      <c r="H481" s="28">
        <v>0.0</v>
      </c>
    </row>
    <row r="482">
      <c r="B482" s="28"/>
      <c r="H482" s="28">
        <v>0.0</v>
      </c>
    </row>
    <row r="483">
      <c r="B483" s="28"/>
      <c r="H483" s="28">
        <v>0.0</v>
      </c>
    </row>
    <row r="484">
      <c r="B484" s="28"/>
      <c r="H484" s="28">
        <v>0.0</v>
      </c>
    </row>
    <row r="485">
      <c r="B485" s="28"/>
      <c r="H485" s="28">
        <v>0.0</v>
      </c>
    </row>
    <row r="486">
      <c r="B486" s="28"/>
      <c r="H486" s="28">
        <v>0.0</v>
      </c>
    </row>
    <row r="487">
      <c r="B487" s="28"/>
      <c r="H487" s="28">
        <v>0.0</v>
      </c>
    </row>
    <row r="488">
      <c r="B488" s="28"/>
      <c r="H488" s="28">
        <v>0.0</v>
      </c>
    </row>
    <row r="489">
      <c r="B489" s="28"/>
      <c r="H489" s="28">
        <v>0.0</v>
      </c>
    </row>
    <row r="490">
      <c r="B490" s="28"/>
      <c r="H490" s="28">
        <v>0.0</v>
      </c>
    </row>
    <row r="491">
      <c r="B491" s="28"/>
      <c r="H491" s="28">
        <v>0.0</v>
      </c>
    </row>
    <row r="492">
      <c r="B492" s="28"/>
      <c r="H492" s="28">
        <v>0.0</v>
      </c>
    </row>
    <row r="493">
      <c r="B493" s="28"/>
      <c r="H493" s="28">
        <v>0.0</v>
      </c>
    </row>
    <row r="494">
      <c r="B494" s="28"/>
      <c r="H494" s="28">
        <v>0.0</v>
      </c>
    </row>
    <row r="495">
      <c r="B495" s="28"/>
      <c r="H495" s="28">
        <v>0.0</v>
      </c>
    </row>
    <row r="496">
      <c r="B496" s="28"/>
      <c r="H496" s="28">
        <v>0.0</v>
      </c>
    </row>
    <row r="497">
      <c r="B497" s="28"/>
      <c r="H497" s="28">
        <v>0.0</v>
      </c>
    </row>
    <row r="498">
      <c r="B498" s="28"/>
      <c r="H498" s="28">
        <v>0.0</v>
      </c>
    </row>
    <row r="499">
      <c r="B499" s="28"/>
      <c r="H499" s="28">
        <v>0.0</v>
      </c>
    </row>
    <row r="500">
      <c r="B500" s="28"/>
      <c r="H500" s="28">
        <v>0.0</v>
      </c>
    </row>
    <row r="501">
      <c r="B501" s="28"/>
      <c r="H501" s="28">
        <v>0.0</v>
      </c>
    </row>
    <row r="502">
      <c r="B502" s="28"/>
      <c r="H502" s="28">
        <v>0.0</v>
      </c>
    </row>
    <row r="503">
      <c r="B503" s="28"/>
      <c r="H503" s="28">
        <v>0.0</v>
      </c>
    </row>
    <row r="504">
      <c r="B504" s="28"/>
      <c r="H504" s="28">
        <v>0.0</v>
      </c>
    </row>
    <row r="505">
      <c r="B505" s="28"/>
      <c r="H505" s="28">
        <v>0.0</v>
      </c>
    </row>
    <row r="506">
      <c r="B506" s="28"/>
      <c r="H506" s="28">
        <v>0.0</v>
      </c>
    </row>
    <row r="507">
      <c r="B507" s="28"/>
      <c r="H507" s="28">
        <v>0.0</v>
      </c>
    </row>
    <row r="508">
      <c r="B508" s="28"/>
      <c r="H508" s="28">
        <v>0.0</v>
      </c>
    </row>
    <row r="509">
      <c r="B509" s="28"/>
      <c r="H509" s="28">
        <v>0.0</v>
      </c>
    </row>
    <row r="510">
      <c r="B510" s="28"/>
      <c r="H510" s="28">
        <v>0.0</v>
      </c>
    </row>
    <row r="511">
      <c r="B511" s="28"/>
      <c r="H511" s="28">
        <v>0.0</v>
      </c>
    </row>
    <row r="512">
      <c r="B512" s="28"/>
      <c r="H512" s="28">
        <v>0.0</v>
      </c>
    </row>
    <row r="513">
      <c r="B513" s="28"/>
      <c r="H513" s="28">
        <v>0.0</v>
      </c>
    </row>
    <row r="514">
      <c r="B514" s="28"/>
      <c r="H514" s="28">
        <v>0.0</v>
      </c>
    </row>
    <row r="515">
      <c r="B515" s="28"/>
      <c r="H515" s="28">
        <v>0.0</v>
      </c>
    </row>
    <row r="516">
      <c r="B516" s="28"/>
      <c r="H516" s="28">
        <v>0.0</v>
      </c>
    </row>
    <row r="517">
      <c r="B517" s="28"/>
      <c r="H517" s="28">
        <v>0.0</v>
      </c>
    </row>
    <row r="518">
      <c r="B518" s="28"/>
      <c r="H518" s="28">
        <v>0.0</v>
      </c>
    </row>
    <row r="519">
      <c r="B519" s="28"/>
      <c r="H519" s="28">
        <v>0.0</v>
      </c>
    </row>
    <row r="520">
      <c r="B520" s="28"/>
      <c r="H520" s="28">
        <v>0.0</v>
      </c>
    </row>
    <row r="521">
      <c r="B521" s="28"/>
      <c r="H521" s="28">
        <v>0.0</v>
      </c>
    </row>
    <row r="522">
      <c r="B522" s="28"/>
      <c r="H522" s="28">
        <v>0.0</v>
      </c>
    </row>
    <row r="523">
      <c r="B523" s="28"/>
      <c r="H523" s="28">
        <v>0.0</v>
      </c>
    </row>
    <row r="524">
      <c r="B524" s="28"/>
      <c r="H524" s="28">
        <v>0.0</v>
      </c>
    </row>
    <row r="525">
      <c r="B525" s="28"/>
      <c r="H525" s="28">
        <v>0.0</v>
      </c>
    </row>
    <row r="526">
      <c r="B526" s="28"/>
      <c r="H526" s="28">
        <v>0.0</v>
      </c>
    </row>
    <row r="527">
      <c r="B527" s="28"/>
      <c r="H527" s="28">
        <v>0.0</v>
      </c>
    </row>
    <row r="528">
      <c r="B528" s="28"/>
      <c r="H528" s="28">
        <v>0.0</v>
      </c>
    </row>
    <row r="529">
      <c r="B529" s="28"/>
      <c r="H529" s="28">
        <v>0.0</v>
      </c>
    </row>
    <row r="530">
      <c r="B530" s="28"/>
      <c r="H530" s="28">
        <v>0.0</v>
      </c>
    </row>
    <row r="531">
      <c r="B531" s="28"/>
      <c r="H531" s="28">
        <v>0.0</v>
      </c>
    </row>
    <row r="532">
      <c r="B532" s="28"/>
      <c r="H532" s="28">
        <v>0.0</v>
      </c>
    </row>
    <row r="533">
      <c r="B533" s="28"/>
      <c r="H533" s="28">
        <v>0.0</v>
      </c>
    </row>
    <row r="534">
      <c r="B534" s="28"/>
      <c r="H534" s="28">
        <v>0.0</v>
      </c>
    </row>
    <row r="535">
      <c r="B535" s="28"/>
      <c r="H535" s="28">
        <v>0.0</v>
      </c>
    </row>
    <row r="536">
      <c r="B536" s="28"/>
      <c r="H536" s="28">
        <v>0.0</v>
      </c>
    </row>
    <row r="537">
      <c r="B537" s="28"/>
      <c r="H537" s="28">
        <v>0.0</v>
      </c>
    </row>
    <row r="538">
      <c r="B538" s="28"/>
      <c r="H538" s="28">
        <v>0.0</v>
      </c>
    </row>
    <row r="539">
      <c r="B539" s="28"/>
      <c r="H539" s="28">
        <v>0.0</v>
      </c>
    </row>
    <row r="540">
      <c r="B540" s="28"/>
      <c r="H540" s="28">
        <v>0.0</v>
      </c>
    </row>
    <row r="541">
      <c r="B541" s="28"/>
      <c r="H541" s="28">
        <v>0.0</v>
      </c>
    </row>
    <row r="542">
      <c r="B542" s="28"/>
      <c r="H542" s="28">
        <v>0.0</v>
      </c>
    </row>
    <row r="543">
      <c r="B543" s="28"/>
      <c r="H543" s="28">
        <v>0.0</v>
      </c>
    </row>
    <row r="544">
      <c r="B544" s="28"/>
      <c r="H544" s="28">
        <v>0.0</v>
      </c>
    </row>
    <row r="545">
      <c r="B545" s="28"/>
      <c r="H545" s="28">
        <v>0.0</v>
      </c>
    </row>
    <row r="546">
      <c r="B546" s="28"/>
      <c r="H546" s="28">
        <v>0.0</v>
      </c>
    </row>
    <row r="547">
      <c r="B547" s="28"/>
      <c r="H547" s="28">
        <v>0.0</v>
      </c>
    </row>
    <row r="548">
      <c r="B548" s="28"/>
      <c r="H548" s="28">
        <v>0.0</v>
      </c>
    </row>
    <row r="549">
      <c r="B549" s="28"/>
      <c r="H549" s="28">
        <v>0.0</v>
      </c>
    </row>
    <row r="550">
      <c r="B550" s="28"/>
      <c r="H550" s="28">
        <v>0.0</v>
      </c>
    </row>
    <row r="551">
      <c r="B551" s="28"/>
      <c r="H551" s="28">
        <v>0.0</v>
      </c>
    </row>
    <row r="552">
      <c r="B552" s="28"/>
      <c r="H552" s="28">
        <v>0.0</v>
      </c>
    </row>
    <row r="553">
      <c r="B553" s="28"/>
      <c r="H553" s="28">
        <v>0.0</v>
      </c>
    </row>
    <row r="554">
      <c r="B554" s="28"/>
      <c r="H554" s="28">
        <v>0.0</v>
      </c>
    </row>
    <row r="555">
      <c r="B555" s="28"/>
      <c r="H555" s="28">
        <v>0.0</v>
      </c>
    </row>
    <row r="556">
      <c r="B556" s="28"/>
      <c r="H556" s="28">
        <v>0.0</v>
      </c>
    </row>
    <row r="557">
      <c r="B557" s="28"/>
      <c r="H557" s="28">
        <v>0.0</v>
      </c>
    </row>
    <row r="558">
      <c r="B558" s="28"/>
      <c r="H558" s="28">
        <v>0.0</v>
      </c>
    </row>
    <row r="559">
      <c r="B559" s="28"/>
      <c r="H559" s="28">
        <v>0.0</v>
      </c>
    </row>
    <row r="560">
      <c r="B560" s="28"/>
      <c r="H560" s="28">
        <v>0.0</v>
      </c>
    </row>
    <row r="561">
      <c r="B561" s="28"/>
      <c r="H561" s="28">
        <v>0.0</v>
      </c>
    </row>
    <row r="562">
      <c r="B562" s="28"/>
      <c r="H562" s="28">
        <v>0.0</v>
      </c>
    </row>
    <row r="563">
      <c r="B563" s="28"/>
      <c r="H563" s="28">
        <v>0.0</v>
      </c>
    </row>
    <row r="564">
      <c r="B564" s="28"/>
      <c r="H564" s="28">
        <v>0.0</v>
      </c>
    </row>
    <row r="565">
      <c r="B565" s="28"/>
      <c r="H565" s="28">
        <v>0.0</v>
      </c>
    </row>
    <row r="566">
      <c r="B566" s="28"/>
      <c r="H566" s="28">
        <v>0.0</v>
      </c>
    </row>
    <row r="567">
      <c r="B567" s="28"/>
      <c r="H567" s="28">
        <v>0.0</v>
      </c>
    </row>
    <row r="568">
      <c r="B568" s="28"/>
      <c r="H568" s="28">
        <v>0.0</v>
      </c>
    </row>
    <row r="569">
      <c r="B569" s="28"/>
      <c r="H569" s="28">
        <v>0.0</v>
      </c>
    </row>
    <row r="570">
      <c r="B570" s="28"/>
      <c r="H570" s="28">
        <v>0.0</v>
      </c>
    </row>
    <row r="571">
      <c r="B571" s="28"/>
      <c r="H571" s="28">
        <v>0.0</v>
      </c>
    </row>
    <row r="572">
      <c r="B572" s="28"/>
      <c r="H572" s="28">
        <v>0.0</v>
      </c>
    </row>
    <row r="573">
      <c r="B573" s="28"/>
      <c r="H573" s="28">
        <v>0.0</v>
      </c>
    </row>
    <row r="574">
      <c r="B574" s="28"/>
      <c r="H574" s="28">
        <v>0.0</v>
      </c>
    </row>
    <row r="575">
      <c r="B575" s="28"/>
      <c r="H575" s="28">
        <v>0.0</v>
      </c>
    </row>
    <row r="576">
      <c r="B576" s="28"/>
      <c r="H576" s="28">
        <v>0.0</v>
      </c>
    </row>
    <row r="577">
      <c r="B577" s="28"/>
      <c r="H577" s="28">
        <v>0.0</v>
      </c>
    </row>
    <row r="578">
      <c r="B578" s="28"/>
      <c r="H578" s="28">
        <v>0.0</v>
      </c>
    </row>
    <row r="579">
      <c r="B579" s="28"/>
      <c r="H579" s="28">
        <v>0.0</v>
      </c>
    </row>
    <row r="580">
      <c r="B580" s="28"/>
      <c r="H580" s="28">
        <v>0.0</v>
      </c>
    </row>
    <row r="581">
      <c r="B581" s="28"/>
      <c r="H581" s="28">
        <v>0.0</v>
      </c>
    </row>
    <row r="582">
      <c r="B582" s="28"/>
      <c r="H582" s="28">
        <v>0.0</v>
      </c>
    </row>
    <row r="583">
      <c r="B583" s="28"/>
      <c r="H583" s="28">
        <v>0.0</v>
      </c>
    </row>
    <row r="584">
      <c r="B584" s="28"/>
      <c r="H584" s="28">
        <v>0.0</v>
      </c>
    </row>
    <row r="585">
      <c r="B585" s="28"/>
      <c r="H585" s="28">
        <v>0.0</v>
      </c>
    </row>
    <row r="586">
      <c r="B586" s="28"/>
      <c r="H586" s="28">
        <v>0.0</v>
      </c>
    </row>
    <row r="587">
      <c r="B587" s="28"/>
      <c r="H587" s="28">
        <v>0.0</v>
      </c>
    </row>
    <row r="588">
      <c r="B588" s="28"/>
      <c r="H588" s="28">
        <v>0.0</v>
      </c>
    </row>
    <row r="589">
      <c r="B589" s="28"/>
      <c r="H589" s="28">
        <v>0.0</v>
      </c>
    </row>
    <row r="590">
      <c r="B590" s="28"/>
      <c r="H590" s="28">
        <v>0.0</v>
      </c>
    </row>
    <row r="591">
      <c r="B591" s="28"/>
      <c r="H591" s="28">
        <v>0.0</v>
      </c>
    </row>
    <row r="592">
      <c r="B592" s="28"/>
      <c r="H592" s="28">
        <v>0.0</v>
      </c>
    </row>
    <row r="593">
      <c r="B593" s="28"/>
      <c r="H593" s="28">
        <v>0.0</v>
      </c>
    </row>
    <row r="594">
      <c r="B594" s="28"/>
      <c r="H594" s="28">
        <v>0.0</v>
      </c>
    </row>
    <row r="595">
      <c r="B595" s="28"/>
      <c r="H595" s="28">
        <v>0.0</v>
      </c>
    </row>
    <row r="596">
      <c r="B596" s="28"/>
      <c r="H596" s="28">
        <v>0.0</v>
      </c>
    </row>
    <row r="597">
      <c r="B597" s="28"/>
      <c r="H597" s="28">
        <v>0.0</v>
      </c>
    </row>
    <row r="598">
      <c r="B598" s="28"/>
      <c r="H598" s="28">
        <v>0.0</v>
      </c>
    </row>
    <row r="599">
      <c r="B599" s="28"/>
      <c r="H599" s="28">
        <v>0.0</v>
      </c>
    </row>
    <row r="600">
      <c r="B600" s="28"/>
      <c r="H600" s="28">
        <v>0.0</v>
      </c>
    </row>
    <row r="601">
      <c r="B601" s="28"/>
      <c r="H601" s="28">
        <v>0.0</v>
      </c>
    </row>
    <row r="602">
      <c r="B602" s="28"/>
      <c r="H602" s="28">
        <v>0.0</v>
      </c>
    </row>
    <row r="603">
      <c r="B603" s="28"/>
      <c r="H603" s="28">
        <v>0.0</v>
      </c>
    </row>
    <row r="604">
      <c r="B604" s="28"/>
      <c r="H604" s="28">
        <v>0.0</v>
      </c>
    </row>
    <row r="605">
      <c r="B605" s="28"/>
      <c r="H605" s="28">
        <v>0.0</v>
      </c>
    </row>
    <row r="606">
      <c r="B606" s="28"/>
      <c r="H606" s="28">
        <v>0.0</v>
      </c>
    </row>
    <row r="607">
      <c r="B607" s="28"/>
      <c r="H607" s="28">
        <v>0.0</v>
      </c>
    </row>
    <row r="608">
      <c r="B608" s="28"/>
      <c r="H608" s="28">
        <v>0.0</v>
      </c>
    </row>
    <row r="609">
      <c r="B609" s="28"/>
      <c r="H609" s="28">
        <v>0.0</v>
      </c>
    </row>
    <row r="610">
      <c r="B610" s="28"/>
      <c r="H610" s="28">
        <v>0.0</v>
      </c>
    </row>
    <row r="611">
      <c r="B611" s="28"/>
      <c r="H611" s="28">
        <v>0.0</v>
      </c>
    </row>
    <row r="612">
      <c r="B612" s="28"/>
      <c r="H612" s="28">
        <v>0.0</v>
      </c>
    </row>
    <row r="613">
      <c r="B613" s="28"/>
      <c r="H613" s="28">
        <v>0.0</v>
      </c>
    </row>
    <row r="614">
      <c r="B614" s="28"/>
      <c r="H614" s="28">
        <v>0.0</v>
      </c>
    </row>
    <row r="615">
      <c r="B615" s="28"/>
      <c r="H615" s="28">
        <v>0.0</v>
      </c>
    </row>
    <row r="616">
      <c r="B616" s="28"/>
      <c r="H616" s="28">
        <v>0.0</v>
      </c>
    </row>
    <row r="617">
      <c r="B617" s="28"/>
      <c r="H617" s="28">
        <v>0.0</v>
      </c>
    </row>
    <row r="618">
      <c r="B618" s="28"/>
      <c r="H618" s="28">
        <v>0.0</v>
      </c>
    </row>
    <row r="619">
      <c r="B619" s="28"/>
      <c r="H619" s="28">
        <v>0.0</v>
      </c>
    </row>
    <row r="620">
      <c r="B620" s="28"/>
      <c r="H620" s="28">
        <v>0.0</v>
      </c>
    </row>
    <row r="621">
      <c r="B621" s="28"/>
      <c r="H621" s="28">
        <v>0.0</v>
      </c>
    </row>
    <row r="622">
      <c r="B622" s="28"/>
      <c r="H622" s="28">
        <v>0.0</v>
      </c>
    </row>
    <row r="623">
      <c r="B623" s="28"/>
      <c r="H623" s="28">
        <v>0.0</v>
      </c>
    </row>
    <row r="624">
      <c r="B624" s="28"/>
      <c r="H624" s="28">
        <v>0.0</v>
      </c>
    </row>
    <row r="625">
      <c r="B625" s="28"/>
      <c r="H625" s="28">
        <v>0.0</v>
      </c>
    </row>
    <row r="626">
      <c r="B626" s="28"/>
      <c r="H626" s="28">
        <v>0.0</v>
      </c>
    </row>
    <row r="627">
      <c r="B627" s="28"/>
      <c r="H627" s="28">
        <v>0.0</v>
      </c>
    </row>
    <row r="628">
      <c r="B628" s="28"/>
      <c r="H628" s="28">
        <v>0.0</v>
      </c>
    </row>
    <row r="629">
      <c r="B629" s="28"/>
      <c r="H629" s="28">
        <v>0.0</v>
      </c>
    </row>
    <row r="630">
      <c r="B630" s="28"/>
      <c r="H630" s="28">
        <v>0.0</v>
      </c>
    </row>
    <row r="631">
      <c r="B631" s="28"/>
      <c r="H631" s="28">
        <v>0.0</v>
      </c>
    </row>
    <row r="632">
      <c r="B632" s="28"/>
      <c r="H632" s="28">
        <v>0.0</v>
      </c>
    </row>
    <row r="633">
      <c r="B633" s="28"/>
      <c r="H633" s="28">
        <v>0.0</v>
      </c>
    </row>
    <row r="634">
      <c r="B634" s="28"/>
      <c r="H634" s="28">
        <v>0.0</v>
      </c>
    </row>
    <row r="635">
      <c r="B635" s="28"/>
      <c r="H635" s="28">
        <v>0.0</v>
      </c>
    </row>
    <row r="636">
      <c r="B636" s="28"/>
      <c r="H636" s="28">
        <v>0.0</v>
      </c>
    </row>
    <row r="637">
      <c r="B637" s="28"/>
      <c r="H637" s="28">
        <v>0.0</v>
      </c>
    </row>
    <row r="638">
      <c r="B638" s="28"/>
      <c r="H638" s="28">
        <v>0.0</v>
      </c>
    </row>
    <row r="639">
      <c r="B639" s="28"/>
      <c r="H639" s="28">
        <v>0.0</v>
      </c>
    </row>
    <row r="640">
      <c r="B640" s="28"/>
      <c r="H640" s="28">
        <v>0.0</v>
      </c>
    </row>
    <row r="641">
      <c r="B641" s="28"/>
      <c r="H641" s="28">
        <v>0.0</v>
      </c>
    </row>
    <row r="642">
      <c r="B642" s="28"/>
      <c r="H642" s="28">
        <v>0.0</v>
      </c>
    </row>
    <row r="643">
      <c r="B643" s="28"/>
      <c r="H643" s="28">
        <v>0.0</v>
      </c>
    </row>
    <row r="644">
      <c r="B644" s="28"/>
      <c r="H644" s="28">
        <v>0.0</v>
      </c>
    </row>
    <row r="645">
      <c r="B645" s="28"/>
      <c r="H645" s="28">
        <v>0.0</v>
      </c>
    </row>
    <row r="646">
      <c r="B646" s="28"/>
      <c r="H646" s="28">
        <v>0.0</v>
      </c>
    </row>
    <row r="647">
      <c r="B647" s="28"/>
      <c r="H647" s="28">
        <v>0.0</v>
      </c>
    </row>
    <row r="648">
      <c r="B648" s="28"/>
      <c r="H648" s="28">
        <v>0.0</v>
      </c>
    </row>
    <row r="649">
      <c r="B649" s="28"/>
      <c r="H649" s="28">
        <v>0.0</v>
      </c>
    </row>
    <row r="650">
      <c r="B650" s="28"/>
      <c r="H650" s="28">
        <v>0.0</v>
      </c>
    </row>
    <row r="651">
      <c r="B651" s="28"/>
      <c r="H651" s="28">
        <v>0.0</v>
      </c>
    </row>
    <row r="652">
      <c r="B652" s="28"/>
      <c r="H652" s="28">
        <v>0.0</v>
      </c>
    </row>
    <row r="653">
      <c r="B653" s="28"/>
      <c r="H653" s="28">
        <v>0.0</v>
      </c>
    </row>
    <row r="654">
      <c r="B654" s="28"/>
      <c r="H654" s="28">
        <v>0.0</v>
      </c>
    </row>
    <row r="655">
      <c r="B655" s="28"/>
      <c r="H655" s="28">
        <v>0.0</v>
      </c>
    </row>
    <row r="656">
      <c r="B656" s="28"/>
      <c r="H656" s="28">
        <v>0.0</v>
      </c>
    </row>
    <row r="657">
      <c r="B657" s="28"/>
      <c r="H657" s="28">
        <v>0.0</v>
      </c>
    </row>
    <row r="658">
      <c r="B658" s="28"/>
      <c r="H658" s="28">
        <v>0.0</v>
      </c>
    </row>
    <row r="659">
      <c r="B659" s="28"/>
      <c r="H659" s="28">
        <v>0.0</v>
      </c>
    </row>
    <row r="660">
      <c r="B660" s="28"/>
      <c r="H660" s="28">
        <v>0.0</v>
      </c>
    </row>
    <row r="661">
      <c r="B661" s="28"/>
      <c r="H661" s="28">
        <v>0.0</v>
      </c>
    </row>
    <row r="662">
      <c r="B662" s="28"/>
      <c r="H662" s="28">
        <v>0.0</v>
      </c>
    </row>
    <row r="663">
      <c r="B663" s="28"/>
      <c r="H663" s="28">
        <v>0.0</v>
      </c>
    </row>
    <row r="664">
      <c r="B664" s="28"/>
      <c r="H664" s="28">
        <v>0.0</v>
      </c>
    </row>
    <row r="665">
      <c r="B665" s="28"/>
      <c r="H665" s="28">
        <v>0.0</v>
      </c>
    </row>
    <row r="666">
      <c r="B666" s="28"/>
      <c r="H666" s="28">
        <v>0.0</v>
      </c>
    </row>
    <row r="667">
      <c r="B667" s="28"/>
      <c r="H667" s="28">
        <v>0.0</v>
      </c>
    </row>
    <row r="668">
      <c r="B668" s="28"/>
      <c r="H668" s="28">
        <v>0.0</v>
      </c>
    </row>
    <row r="669">
      <c r="B669" s="28"/>
      <c r="H669" s="28">
        <v>0.0</v>
      </c>
    </row>
    <row r="670">
      <c r="B670" s="28"/>
      <c r="H670" s="28">
        <v>0.0</v>
      </c>
    </row>
    <row r="671">
      <c r="B671" s="28"/>
      <c r="H671" s="28">
        <v>0.0</v>
      </c>
    </row>
    <row r="672">
      <c r="B672" s="28"/>
      <c r="H672" s="28">
        <v>0.0</v>
      </c>
    </row>
    <row r="673">
      <c r="B673" s="28"/>
      <c r="H673" s="28">
        <v>0.0</v>
      </c>
    </row>
    <row r="674">
      <c r="B674" s="28"/>
      <c r="H674" s="28">
        <v>0.0</v>
      </c>
    </row>
    <row r="675">
      <c r="B675" s="28"/>
      <c r="H675" s="28">
        <v>0.0</v>
      </c>
    </row>
    <row r="676">
      <c r="B676" s="28"/>
      <c r="H676" s="28">
        <v>0.0</v>
      </c>
    </row>
    <row r="677">
      <c r="B677" s="28"/>
      <c r="H677" s="28">
        <v>0.0</v>
      </c>
    </row>
    <row r="678">
      <c r="B678" s="28"/>
      <c r="H678" s="28">
        <v>0.0</v>
      </c>
    </row>
    <row r="679">
      <c r="B679" s="28"/>
      <c r="H679" s="28">
        <v>0.0</v>
      </c>
    </row>
    <row r="680">
      <c r="B680" s="28"/>
      <c r="H680" s="28">
        <v>0.0</v>
      </c>
    </row>
    <row r="681">
      <c r="B681" s="28"/>
      <c r="H681" s="28">
        <v>0.0</v>
      </c>
    </row>
    <row r="682">
      <c r="B682" s="28"/>
      <c r="H682" s="28">
        <v>0.0</v>
      </c>
    </row>
    <row r="683">
      <c r="B683" s="28"/>
      <c r="H683" s="28">
        <v>0.0</v>
      </c>
    </row>
    <row r="684">
      <c r="B684" s="28"/>
      <c r="H684" s="28">
        <v>0.0</v>
      </c>
    </row>
    <row r="685">
      <c r="B685" s="28"/>
      <c r="H685" s="28">
        <v>0.0</v>
      </c>
    </row>
    <row r="686">
      <c r="B686" s="28"/>
      <c r="H686" s="28">
        <v>0.0</v>
      </c>
    </row>
    <row r="687">
      <c r="B687" s="28"/>
      <c r="H687" s="28">
        <v>0.0</v>
      </c>
    </row>
    <row r="688">
      <c r="B688" s="28"/>
      <c r="H688" s="28">
        <v>0.0</v>
      </c>
    </row>
    <row r="689">
      <c r="B689" s="28"/>
      <c r="H689" s="28">
        <v>0.0</v>
      </c>
    </row>
    <row r="690">
      <c r="B690" s="28"/>
      <c r="H690" s="28">
        <v>0.0</v>
      </c>
    </row>
    <row r="691">
      <c r="B691" s="28"/>
      <c r="H691" s="28">
        <v>0.0</v>
      </c>
    </row>
    <row r="692">
      <c r="B692" s="28"/>
      <c r="H692" s="28">
        <v>0.0</v>
      </c>
    </row>
    <row r="693">
      <c r="B693" s="28"/>
      <c r="H693" s="28">
        <v>0.0</v>
      </c>
    </row>
    <row r="694">
      <c r="B694" s="28"/>
      <c r="H694" s="28">
        <v>0.0</v>
      </c>
    </row>
    <row r="695">
      <c r="B695" s="28"/>
      <c r="H695" s="28">
        <v>0.0</v>
      </c>
    </row>
    <row r="696">
      <c r="B696" s="28"/>
      <c r="H696" s="28">
        <v>0.0</v>
      </c>
    </row>
    <row r="697">
      <c r="B697" s="28"/>
      <c r="H697" s="28">
        <v>0.0</v>
      </c>
    </row>
    <row r="698">
      <c r="B698" s="28"/>
      <c r="H698" s="28">
        <v>0.0</v>
      </c>
    </row>
    <row r="699">
      <c r="B699" s="28"/>
      <c r="H699" s="28">
        <v>0.0</v>
      </c>
    </row>
    <row r="700">
      <c r="B700" s="28"/>
      <c r="H700" s="28">
        <v>0.0</v>
      </c>
    </row>
    <row r="701">
      <c r="B701" s="28"/>
      <c r="H701" s="28">
        <v>0.0</v>
      </c>
    </row>
    <row r="702">
      <c r="B702" s="28"/>
      <c r="H702" s="28">
        <v>0.0</v>
      </c>
    </row>
    <row r="703">
      <c r="B703" s="28"/>
      <c r="H703" s="28">
        <v>0.0</v>
      </c>
    </row>
    <row r="704">
      <c r="B704" s="28"/>
      <c r="H704" s="28">
        <v>0.0</v>
      </c>
    </row>
    <row r="705">
      <c r="B705" s="28"/>
      <c r="H705" s="28">
        <v>0.0</v>
      </c>
    </row>
    <row r="706">
      <c r="B706" s="28"/>
      <c r="H706" s="28">
        <v>0.0</v>
      </c>
    </row>
    <row r="707">
      <c r="B707" s="28"/>
      <c r="H707" s="28">
        <v>0.0</v>
      </c>
    </row>
    <row r="708">
      <c r="B708" s="28"/>
      <c r="H708" s="28">
        <v>0.0</v>
      </c>
    </row>
    <row r="709">
      <c r="B709" s="28"/>
      <c r="H709" s="28">
        <v>0.0</v>
      </c>
    </row>
    <row r="710">
      <c r="B710" s="28"/>
      <c r="H710" s="28">
        <v>0.0</v>
      </c>
    </row>
    <row r="711">
      <c r="B711" s="28"/>
      <c r="H711" s="28">
        <v>0.0</v>
      </c>
    </row>
    <row r="712">
      <c r="B712" s="28"/>
      <c r="H712" s="28">
        <v>0.0</v>
      </c>
    </row>
    <row r="713">
      <c r="B713" s="28"/>
      <c r="H713" s="28">
        <v>0.0</v>
      </c>
    </row>
    <row r="714">
      <c r="B714" s="28"/>
      <c r="H714" s="28">
        <v>0.0</v>
      </c>
    </row>
    <row r="715">
      <c r="B715" s="28"/>
      <c r="H715" s="28">
        <v>0.0</v>
      </c>
    </row>
    <row r="716">
      <c r="B716" s="28"/>
      <c r="H716" s="28">
        <v>0.0</v>
      </c>
    </row>
    <row r="717">
      <c r="B717" s="28"/>
      <c r="H717" s="28">
        <v>0.0</v>
      </c>
    </row>
    <row r="718">
      <c r="B718" s="28"/>
      <c r="H718" s="28">
        <v>0.0</v>
      </c>
    </row>
    <row r="719">
      <c r="B719" s="28"/>
      <c r="H719" s="28">
        <v>0.0</v>
      </c>
    </row>
    <row r="720">
      <c r="B720" s="28"/>
      <c r="H720" s="28">
        <v>0.0</v>
      </c>
    </row>
    <row r="721">
      <c r="B721" s="28"/>
      <c r="H721" s="28">
        <v>0.0</v>
      </c>
    </row>
    <row r="722">
      <c r="B722" s="28"/>
      <c r="H722" s="28">
        <v>0.0</v>
      </c>
    </row>
    <row r="723">
      <c r="B723" s="28"/>
      <c r="H723" s="28">
        <v>0.0</v>
      </c>
    </row>
    <row r="724">
      <c r="B724" s="28"/>
      <c r="H724" s="28">
        <v>0.0</v>
      </c>
    </row>
    <row r="725">
      <c r="B725" s="28"/>
      <c r="H725" s="28">
        <v>0.0</v>
      </c>
    </row>
    <row r="726">
      <c r="B726" s="28"/>
      <c r="H726" s="28">
        <v>0.0</v>
      </c>
    </row>
    <row r="727">
      <c r="B727" s="28"/>
      <c r="H727" s="28">
        <v>0.0</v>
      </c>
    </row>
    <row r="728">
      <c r="B728" s="28"/>
      <c r="H728" s="28">
        <v>0.0</v>
      </c>
    </row>
    <row r="729">
      <c r="B729" s="28"/>
      <c r="H729" s="28">
        <v>0.0</v>
      </c>
    </row>
    <row r="730">
      <c r="B730" s="28"/>
      <c r="H730" s="28">
        <v>0.0</v>
      </c>
    </row>
    <row r="731">
      <c r="B731" s="28"/>
      <c r="H731" s="28">
        <v>0.0</v>
      </c>
    </row>
    <row r="732">
      <c r="B732" s="28"/>
      <c r="H732" s="28">
        <v>0.0</v>
      </c>
    </row>
    <row r="733">
      <c r="B733" s="28"/>
      <c r="H733" s="28">
        <v>0.0</v>
      </c>
    </row>
    <row r="734">
      <c r="B734" s="28"/>
      <c r="H734" s="28">
        <v>0.0</v>
      </c>
    </row>
    <row r="735">
      <c r="B735" s="28"/>
      <c r="H735" s="28">
        <v>0.0</v>
      </c>
    </row>
    <row r="736">
      <c r="B736" s="28"/>
      <c r="H736" s="28">
        <v>0.0</v>
      </c>
    </row>
    <row r="737">
      <c r="B737" s="28"/>
      <c r="H737" s="28">
        <v>0.0</v>
      </c>
    </row>
    <row r="738">
      <c r="B738" s="28"/>
      <c r="H738" s="28">
        <v>0.0</v>
      </c>
    </row>
    <row r="739">
      <c r="B739" s="28"/>
      <c r="H739" s="28">
        <v>0.0</v>
      </c>
    </row>
    <row r="740">
      <c r="B740" s="28"/>
      <c r="H740" s="28">
        <v>0.0</v>
      </c>
    </row>
    <row r="741">
      <c r="B741" s="28"/>
      <c r="H741" s="28">
        <v>0.0</v>
      </c>
    </row>
    <row r="742">
      <c r="B742" s="28"/>
      <c r="H742" s="28">
        <v>0.0</v>
      </c>
    </row>
    <row r="743">
      <c r="B743" s="28"/>
      <c r="H743" s="28">
        <v>0.0</v>
      </c>
    </row>
    <row r="744">
      <c r="B744" s="28"/>
      <c r="H744" s="28">
        <v>0.0</v>
      </c>
    </row>
    <row r="745">
      <c r="B745" s="28"/>
      <c r="H745" s="28">
        <v>0.0</v>
      </c>
    </row>
    <row r="746">
      <c r="B746" s="28"/>
      <c r="H746" s="28">
        <v>0.0</v>
      </c>
    </row>
    <row r="747">
      <c r="B747" s="28"/>
      <c r="H747" s="28">
        <v>0.0</v>
      </c>
    </row>
    <row r="748">
      <c r="B748" s="28"/>
      <c r="H748" s="28">
        <v>0.0</v>
      </c>
    </row>
    <row r="749">
      <c r="B749" s="28"/>
      <c r="H749" s="28">
        <v>0.0</v>
      </c>
    </row>
    <row r="750">
      <c r="B750" s="28"/>
      <c r="H750" s="28">
        <v>0.0</v>
      </c>
    </row>
    <row r="751">
      <c r="B751" s="28"/>
      <c r="H751" s="28">
        <v>0.0</v>
      </c>
    </row>
    <row r="752">
      <c r="B752" s="28"/>
      <c r="H752" s="28">
        <v>0.0</v>
      </c>
    </row>
    <row r="753">
      <c r="B753" s="28"/>
      <c r="H753" s="28">
        <v>0.0</v>
      </c>
    </row>
    <row r="754">
      <c r="B754" s="28"/>
      <c r="H754" s="28">
        <v>0.0</v>
      </c>
    </row>
    <row r="755">
      <c r="B755" s="28"/>
      <c r="H755" s="28">
        <v>0.0</v>
      </c>
    </row>
    <row r="756">
      <c r="B756" s="28"/>
      <c r="H756" s="28">
        <v>0.0</v>
      </c>
    </row>
    <row r="757">
      <c r="B757" s="28"/>
      <c r="H757" s="28">
        <v>0.0</v>
      </c>
    </row>
    <row r="758">
      <c r="B758" s="28"/>
      <c r="H758" s="28">
        <v>0.0</v>
      </c>
    </row>
    <row r="759">
      <c r="B759" s="28"/>
      <c r="H759" s="28">
        <v>0.0</v>
      </c>
    </row>
    <row r="760">
      <c r="B760" s="28"/>
      <c r="H760" s="28">
        <v>0.0</v>
      </c>
    </row>
    <row r="761">
      <c r="B761" s="28"/>
      <c r="H761" s="28">
        <v>0.0</v>
      </c>
    </row>
    <row r="762">
      <c r="B762" s="28"/>
      <c r="H762" s="28">
        <v>0.0</v>
      </c>
    </row>
    <row r="763">
      <c r="B763" s="28"/>
      <c r="H763" s="28">
        <v>0.0</v>
      </c>
    </row>
    <row r="764">
      <c r="B764" s="28"/>
      <c r="H764" s="28">
        <v>0.0</v>
      </c>
    </row>
    <row r="765">
      <c r="B765" s="28"/>
      <c r="H765" s="28">
        <v>0.0</v>
      </c>
    </row>
    <row r="766">
      <c r="B766" s="28"/>
      <c r="H766" s="28">
        <v>0.0</v>
      </c>
    </row>
    <row r="767">
      <c r="B767" s="28"/>
      <c r="H767" s="28">
        <v>0.0</v>
      </c>
    </row>
    <row r="768">
      <c r="B768" s="28"/>
      <c r="H768" s="28">
        <v>0.0</v>
      </c>
    </row>
    <row r="769">
      <c r="B769" s="28"/>
      <c r="H769" s="28">
        <v>0.0</v>
      </c>
    </row>
    <row r="770">
      <c r="B770" s="28"/>
      <c r="H770" s="28">
        <v>0.0</v>
      </c>
    </row>
    <row r="771">
      <c r="B771" s="28"/>
      <c r="H771" s="28">
        <v>0.0</v>
      </c>
    </row>
    <row r="772">
      <c r="B772" s="28"/>
      <c r="H772" s="28">
        <v>0.0</v>
      </c>
    </row>
    <row r="773">
      <c r="B773" s="28"/>
      <c r="H773" s="28">
        <v>0.0</v>
      </c>
    </row>
    <row r="774">
      <c r="B774" s="28"/>
      <c r="H774" s="28">
        <v>0.0</v>
      </c>
    </row>
    <row r="775">
      <c r="B775" s="28"/>
      <c r="H775" s="28">
        <v>0.0</v>
      </c>
    </row>
    <row r="776">
      <c r="B776" s="28"/>
      <c r="H776" s="28">
        <v>0.0</v>
      </c>
    </row>
    <row r="777">
      <c r="B777" s="28"/>
      <c r="H777" s="28">
        <v>0.0</v>
      </c>
    </row>
    <row r="778">
      <c r="B778" s="28"/>
      <c r="H778" s="28">
        <v>0.0</v>
      </c>
    </row>
    <row r="779">
      <c r="B779" s="28"/>
      <c r="H779" s="28">
        <v>0.0</v>
      </c>
    </row>
    <row r="780">
      <c r="B780" s="28"/>
      <c r="H780" s="28">
        <v>0.0</v>
      </c>
    </row>
    <row r="781">
      <c r="B781" s="28"/>
      <c r="H781" s="28">
        <v>0.0</v>
      </c>
    </row>
    <row r="782">
      <c r="B782" s="28"/>
      <c r="H782" s="28">
        <v>0.0</v>
      </c>
    </row>
    <row r="783">
      <c r="B783" s="28"/>
      <c r="H783" s="28">
        <v>0.0</v>
      </c>
    </row>
    <row r="784">
      <c r="B784" s="28"/>
      <c r="H784" s="28">
        <v>0.0</v>
      </c>
    </row>
    <row r="785">
      <c r="B785" s="28"/>
      <c r="H785" s="28">
        <v>0.0</v>
      </c>
    </row>
    <row r="786">
      <c r="B786" s="28"/>
      <c r="H786" s="28">
        <v>0.0</v>
      </c>
    </row>
    <row r="787">
      <c r="B787" s="28"/>
      <c r="H787" s="28">
        <v>0.0</v>
      </c>
    </row>
    <row r="788">
      <c r="B788" s="28"/>
      <c r="H788" s="28">
        <v>0.0</v>
      </c>
    </row>
    <row r="789">
      <c r="B789" s="28"/>
      <c r="H789" s="28">
        <v>0.0</v>
      </c>
    </row>
    <row r="790">
      <c r="B790" s="28"/>
      <c r="H790" s="28">
        <v>0.0</v>
      </c>
    </row>
    <row r="791">
      <c r="B791" s="28"/>
      <c r="H791" s="28">
        <v>0.0</v>
      </c>
    </row>
    <row r="792">
      <c r="B792" s="28"/>
      <c r="H792" s="28">
        <v>0.0</v>
      </c>
    </row>
    <row r="793">
      <c r="B793" s="28"/>
      <c r="H793" s="28">
        <v>0.0</v>
      </c>
    </row>
    <row r="794">
      <c r="B794" s="28"/>
      <c r="H794" s="28">
        <v>0.0</v>
      </c>
    </row>
    <row r="795">
      <c r="B795" s="28"/>
      <c r="H795" s="28">
        <v>0.0</v>
      </c>
    </row>
    <row r="796">
      <c r="B796" s="28"/>
      <c r="H796" s="28">
        <v>0.0</v>
      </c>
    </row>
    <row r="797">
      <c r="B797" s="28"/>
      <c r="H797" s="28">
        <v>0.0</v>
      </c>
    </row>
    <row r="798">
      <c r="B798" s="28"/>
      <c r="H798" s="28">
        <v>0.0</v>
      </c>
    </row>
    <row r="799">
      <c r="B799" s="28"/>
      <c r="H799" s="28">
        <v>0.0</v>
      </c>
    </row>
    <row r="800">
      <c r="B800" s="28"/>
      <c r="H800" s="28">
        <v>0.0</v>
      </c>
    </row>
    <row r="801">
      <c r="B801" s="28"/>
      <c r="H801" s="28">
        <v>0.0</v>
      </c>
    </row>
    <row r="802">
      <c r="B802" s="28"/>
      <c r="H802" s="28">
        <v>0.0</v>
      </c>
    </row>
    <row r="803">
      <c r="B803" s="28"/>
      <c r="H803" s="28">
        <v>0.0</v>
      </c>
    </row>
    <row r="804">
      <c r="B804" s="28"/>
      <c r="H804" s="28">
        <v>0.0</v>
      </c>
    </row>
    <row r="805">
      <c r="B805" s="28"/>
      <c r="H805" s="28">
        <v>0.0</v>
      </c>
    </row>
    <row r="806">
      <c r="B806" s="28"/>
      <c r="H806" s="28">
        <v>0.0</v>
      </c>
    </row>
    <row r="807">
      <c r="B807" s="28"/>
      <c r="H807" s="28">
        <v>0.0</v>
      </c>
    </row>
    <row r="808">
      <c r="B808" s="28"/>
      <c r="H808" s="28">
        <v>0.0</v>
      </c>
    </row>
    <row r="809">
      <c r="B809" s="28"/>
      <c r="H809" s="28">
        <v>0.0</v>
      </c>
    </row>
    <row r="810">
      <c r="B810" s="28"/>
      <c r="H810" s="28">
        <v>0.0</v>
      </c>
    </row>
    <row r="811">
      <c r="B811" s="28"/>
      <c r="H811" s="28">
        <v>0.0</v>
      </c>
    </row>
    <row r="812">
      <c r="B812" s="28"/>
      <c r="H812" s="28">
        <v>0.0</v>
      </c>
    </row>
    <row r="813">
      <c r="B813" s="28"/>
      <c r="H813" s="28">
        <v>0.0</v>
      </c>
    </row>
    <row r="814">
      <c r="B814" s="28"/>
      <c r="H814" s="28">
        <v>0.0</v>
      </c>
    </row>
    <row r="815">
      <c r="B815" s="28"/>
      <c r="H815" s="28">
        <v>0.0</v>
      </c>
    </row>
    <row r="816">
      <c r="B816" s="28"/>
      <c r="H816" s="28">
        <v>0.0</v>
      </c>
    </row>
    <row r="817">
      <c r="B817" s="28"/>
      <c r="H817" s="28">
        <v>0.0</v>
      </c>
    </row>
    <row r="818">
      <c r="B818" s="28"/>
      <c r="H818" s="28">
        <v>0.0</v>
      </c>
    </row>
    <row r="819">
      <c r="B819" s="28"/>
      <c r="H819" s="28">
        <v>0.0</v>
      </c>
    </row>
    <row r="820">
      <c r="B820" s="28"/>
      <c r="H820" s="28">
        <v>0.0</v>
      </c>
    </row>
    <row r="821">
      <c r="B821" s="28"/>
      <c r="H821" s="28">
        <v>0.0</v>
      </c>
    </row>
    <row r="822">
      <c r="B822" s="28"/>
      <c r="H822" s="28">
        <v>0.0</v>
      </c>
    </row>
    <row r="823">
      <c r="B823" s="28"/>
      <c r="H823" s="28">
        <v>0.0</v>
      </c>
    </row>
    <row r="824">
      <c r="B824" s="28"/>
      <c r="H824" s="28">
        <v>0.0</v>
      </c>
    </row>
    <row r="825">
      <c r="B825" s="28"/>
      <c r="H825" s="28">
        <v>0.0</v>
      </c>
    </row>
    <row r="826">
      <c r="B826" s="28"/>
      <c r="H826" s="28">
        <v>0.0</v>
      </c>
    </row>
    <row r="827">
      <c r="B827" s="28"/>
      <c r="H827" s="28">
        <v>0.0</v>
      </c>
    </row>
    <row r="828">
      <c r="B828" s="28"/>
      <c r="H828" s="28">
        <v>0.0</v>
      </c>
    </row>
    <row r="829">
      <c r="B829" s="28"/>
      <c r="H829" s="28">
        <v>0.0</v>
      </c>
    </row>
    <row r="830">
      <c r="B830" s="28"/>
      <c r="H830" s="28">
        <v>0.0</v>
      </c>
    </row>
    <row r="831">
      <c r="B831" s="28"/>
      <c r="H831" s="28">
        <v>0.0</v>
      </c>
    </row>
    <row r="832">
      <c r="B832" s="28"/>
      <c r="H832" s="28">
        <v>0.0</v>
      </c>
    </row>
    <row r="833">
      <c r="B833" s="28"/>
      <c r="H833" s="28">
        <v>0.0</v>
      </c>
    </row>
    <row r="834">
      <c r="B834" s="28"/>
      <c r="H834" s="28">
        <v>0.0</v>
      </c>
    </row>
    <row r="835">
      <c r="B835" s="28"/>
      <c r="H835" s="28">
        <v>0.0</v>
      </c>
    </row>
    <row r="836">
      <c r="B836" s="28"/>
      <c r="H836" s="28">
        <v>0.0</v>
      </c>
    </row>
    <row r="837">
      <c r="B837" s="28"/>
      <c r="H837" s="28">
        <v>0.0</v>
      </c>
    </row>
    <row r="838">
      <c r="B838" s="28"/>
      <c r="H838" s="28">
        <v>0.0</v>
      </c>
    </row>
    <row r="839">
      <c r="B839" s="28"/>
      <c r="H839" s="28">
        <v>0.0</v>
      </c>
    </row>
    <row r="840">
      <c r="B840" s="28"/>
      <c r="H840" s="28">
        <v>0.0</v>
      </c>
    </row>
    <row r="841">
      <c r="B841" s="28"/>
      <c r="H841" s="28">
        <v>0.0</v>
      </c>
    </row>
    <row r="842">
      <c r="B842" s="28"/>
      <c r="H842" s="28">
        <v>0.0</v>
      </c>
    </row>
    <row r="843">
      <c r="B843" s="28"/>
      <c r="H843" s="28">
        <v>0.0</v>
      </c>
    </row>
    <row r="844">
      <c r="B844" s="28"/>
      <c r="H844" s="28">
        <v>0.0</v>
      </c>
    </row>
    <row r="845">
      <c r="B845" s="28"/>
      <c r="H845" s="28">
        <v>0.0</v>
      </c>
    </row>
    <row r="846">
      <c r="B846" s="28"/>
      <c r="H846" s="28">
        <v>0.0</v>
      </c>
    </row>
    <row r="847">
      <c r="B847" s="28"/>
      <c r="H847" s="28">
        <v>0.0</v>
      </c>
    </row>
    <row r="848">
      <c r="B848" s="28"/>
      <c r="H848" s="28">
        <v>0.0</v>
      </c>
    </row>
    <row r="849">
      <c r="B849" s="28"/>
      <c r="H849" s="28">
        <v>0.0</v>
      </c>
    </row>
    <row r="850">
      <c r="B850" s="28"/>
      <c r="H850" s="28">
        <v>0.0</v>
      </c>
    </row>
    <row r="851">
      <c r="B851" s="28"/>
      <c r="H851" s="28">
        <v>0.0</v>
      </c>
    </row>
    <row r="852">
      <c r="B852" s="28"/>
      <c r="H852" s="28">
        <v>0.0</v>
      </c>
    </row>
    <row r="853">
      <c r="B853" s="28"/>
      <c r="H853" s="28">
        <v>0.0</v>
      </c>
    </row>
    <row r="854">
      <c r="B854" s="28"/>
      <c r="H854" s="28">
        <v>0.0</v>
      </c>
    </row>
    <row r="855">
      <c r="B855" s="28"/>
      <c r="H855" s="28">
        <v>0.0</v>
      </c>
    </row>
    <row r="856">
      <c r="B856" s="28"/>
      <c r="H856" s="28">
        <v>0.0</v>
      </c>
    </row>
    <row r="857">
      <c r="B857" s="28"/>
      <c r="H857" s="28">
        <v>0.0</v>
      </c>
    </row>
    <row r="858">
      <c r="B858" s="28"/>
      <c r="H858" s="28">
        <v>0.0</v>
      </c>
    </row>
    <row r="859">
      <c r="B859" s="28"/>
      <c r="H859" s="28">
        <v>0.0</v>
      </c>
    </row>
    <row r="860">
      <c r="B860" s="28"/>
      <c r="H860" s="28">
        <v>0.0</v>
      </c>
    </row>
    <row r="861">
      <c r="B861" s="28"/>
      <c r="H861" s="28">
        <v>0.0</v>
      </c>
    </row>
    <row r="862">
      <c r="B862" s="28"/>
      <c r="H862" s="28">
        <v>0.0</v>
      </c>
    </row>
    <row r="863">
      <c r="B863" s="28"/>
      <c r="H863" s="28">
        <v>0.0</v>
      </c>
    </row>
    <row r="864">
      <c r="B864" s="28"/>
      <c r="H864" s="28">
        <v>0.0</v>
      </c>
    </row>
    <row r="865">
      <c r="B865" s="28"/>
      <c r="H865" s="28">
        <v>0.0</v>
      </c>
    </row>
    <row r="866">
      <c r="B866" s="28"/>
      <c r="H866" s="28">
        <v>0.0</v>
      </c>
    </row>
    <row r="867">
      <c r="B867" s="28"/>
      <c r="H867" s="28">
        <v>0.0</v>
      </c>
    </row>
    <row r="868">
      <c r="B868" s="28"/>
      <c r="H868" s="28">
        <v>0.0</v>
      </c>
    </row>
    <row r="869">
      <c r="B869" s="28"/>
      <c r="H869" s="28">
        <v>0.0</v>
      </c>
    </row>
    <row r="870">
      <c r="B870" s="28"/>
      <c r="H870" s="28">
        <v>0.0</v>
      </c>
    </row>
    <row r="871">
      <c r="B871" s="28"/>
      <c r="H871" s="28">
        <v>0.0</v>
      </c>
    </row>
    <row r="872">
      <c r="B872" s="28"/>
      <c r="H872" s="28">
        <v>0.0</v>
      </c>
    </row>
    <row r="873">
      <c r="B873" s="28"/>
      <c r="H873" s="28">
        <v>0.0</v>
      </c>
    </row>
    <row r="874">
      <c r="B874" s="28"/>
      <c r="H874" s="28">
        <v>0.0</v>
      </c>
    </row>
    <row r="875">
      <c r="B875" s="28"/>
      <c r="H875" s="28">
        <v>0.0</v>
      </c>
    </row>
    <row r="876">
      <c r="B876" s="28"/>
      <c r="H876" s="28">
        <v>0.0</v>
      </c>
    </row>
    <row r="877">
      <c r="B877" s="28"/>
      <c r="H877" s="28">
        <v>0.0</v>
      </c>
    </row>
    <row r="878">
      <c r="B878" s="28"/>
      <c r="H878" s="28">
        <v>0.0</v>
      </c>
    </row>
    <row r="879">
      <c r="B879" s="28"/>
      <c r="H879" s="28">
        <v>0.0</v>
      </c>
    </row>
    <row r="880">
      <c r="B880" s="28"/>
      <c r="H880" s="28">
        <v>0.0</v>
      </c>
    </row>
    <row r="881">
      <c r="B881" s="28"/>
      <c r="H881" s="28">
        <v>0.0</v>
      </c>
    </row>
    <row r="882">
      <c r="B882" s="28"/>
      <c r="H882" s="28">
        <v>0.0</v>
      </c>
    </row>
    <row r="883">
      <c r="B883" s="28"/>
      <c r="H883" s="28">
        <v>0.0</v>
      </c>
    </row>
    <row r="884">
      <c r="B884" s="28"/>
      <c r="H884" s="28">
        <v>0.0</v>
      </c>
    </row>
    <row r="885">
      <c r="B885" s="28"/>
      <c r="H885" s="28">
        <v>0.0</v>
      </c>
    </row>
    <row r="886">
      <c r="B886" s="28"/>
      <c r="H886" s="28">
        <v>0.0</v>
      </c>
    </row>
    <row r="887">
      <c r="B887" s="28"/>
      <c r="H887" s="28">
        <v>0.0</v>
      </c>
    </row>
    <row r="888">
      <c r="B888" s="28"/>
      <c r="H888" s="28">
        <v>0.0</v>
      </c>
    </row>
    <row r="889">
      <c r="B889" s="28"/>
      <c r="H889" s="28">
        <v>0.0</v>
      </c>
    </row>
    <row r="890">
      <c r="B890" s="28"/>
      <c r="H890" s="28">
        <v>0.0</v>
      </c>
    </row>
    <row r="891">
      <c r="B891" s="28"/>
      <c r="H891" s="28">
        <v>0.0</v>
      </c>
    </row>
    <row r="892">
      <c r="B892" s="28"/>
      <c r="H892" s="28">
        <v>0.0</v>
      </c>
    </row>
    <row r="893">
      <c r="B893" s="28"/>
      <c r="H893" s="28">
        <v>0.0</v>
      </c>
    </row>
    <row r="894">
      <c r="B894" s="28"/>
      <c r="H894" s="28">
        <v>0.0</v>
      </c>
    </row>
    <row r="895">
      <c r="B895" s="28"/>
      <c r="H895" s="28">
        <v>0.0</v>
      </c>
    </row>
    <row r="896">
      <c r="B896" s="28"/>
      <c r="H896" s="28">
        <v>0.0</v>
      </c>
    </row>
    <row r="897">
      <c r="B897" s="28"/>
      <c r="H897" s="28">
        <v>0.0</v>
      </c>
    </row>
    <row r="898">
      <c r="B898" s="28"/>
      <c r="H898" s="28">
        <v>0.0</v>
      </c>
    </row>
    <row r="899">
      <c r="B899" s="28"/>
      <c r="H899" s="28">
        <v>0.0</v>
      </c>
    </row>
    <row r="900">
      <c r="B900" s="28"/>
      <c r="H900" s="28">
        <v>0.0</v>
      </c>
    </row>
    <row r="901">
      <c r="B901" s="28"/>
      <c r="H901" s="28">
        <v>0.0</v>
      </c>
    </row>
    <row r="902">
      <c r="B902" s="28"/>
      <c r="H902" s="28">
        <v>0.0</v>
      </c>
    </row>
    <row r="903">
      <c r="B903" s="28"/>
      <c r="H903" s="28">
        <v>0.0</v>
      </c>
    </row>
    <row r="904">
      <c r="B904" s="28"/>
      <c r="H904" s="28">
        <v>0.0</v>
      </c>
    </row>
    <row r="905">
      <c r="B905" s="28"/>
      <c r="H905" s="28">
        <v>0.0</v>
      </c>
    </row>
    <row r="906">
      <c r="B906" s="28"/>
      <c r="H906" s="28">
        <v>0.0</v>
      </c>
    </row>
    <row r="907">
      <c r="B907" s="28"/>
      <c r="H907" s="28">
        <v>0.0</v>
      </c>
    </row>
    <row r="908">
      <c r="B908" s="28"/>
      <c r="H908" s="28">
        <v>0.0</v>
      </c>
    </row>
    <row r="909">
      <c r="B909" s="28"/>
      <c r="H909" s="28">
        <v>0.0</v>
      </c>
    </row>
    <row r="910">
      <c r="B910" s="28"/>
      <c r="H910" s="28">
        <v>0.0</v>
      </c>
    </row>
    <row r="911">
      <c r="B911" s="28"/>
      <c r="H911" s="28">
        <v>0.0</v>
      </c>
    </row>
    <row r="912">
      <c r="B912" s="28"/>
      <c r="H912" s="28">
        <v>0.0</v>
      </c>
    </row>
    <row r="913">
      <c r="B913" s="28"/>
      <c r="H913" s="28">
        <v>0.0</v>
      </c>
    </row>
    <row r="914">
      <c r="B914" s="28"/>
      <c r="H914" s="28">
        <v>0.0</v>
      </c>
    </row>
    <row r="915">
      <c r="B915" s="28"/>
      <c r="H915" s="28">
        <v>0.0</v>
      </c>
    </row>
    <row r="916">
      <c r="B916" s="28"/>
      <c r="H916" s="28">
        <v>0.0</v>
      </c>
    </row>
    <row r="917">
      <c r="B917" s="28"/>
      <c r="H917" s="28">
        <v>0.0</v>
      </c>
    </row>
    <row r="918">
      <c r="B918" s="28"/>
      <c r="H918" s="28">
        <v>0.0</v>
      </c>
    </row>
    <row r="919">
      <c r="B919" s="28"/>
      <c r="H919" s="28">
        <v>0.0</v>
      </c>
    </row>
    <row r="920">
      <c r="B920" s="28"/>
      <c r="H920" s="28">
        <v>0.0</v>
      </c>
    </row>
    <row r="921">
      <c r="B921" s="28"/>
      <c r="H921" s="28">
        <v>0.0</v>
      </c>
    </row>
    <row r="922">
      <c r="B922" s="28"/>
      <c r="H922" s="28">
        <v>0.0</v>
      </c>
    </row>
    <row r="923">
      <c r="B923" s="28"/>
      <c r="H923" s="28">
        <v>0.0</v>
      </c>
    </row>
    <row r="924">
      <c r="B924" s="28"/>
      <c r="H924" s="28">
        <v>0.0</v>
      </c>
    </row>
    <row r="925">
      <c r="B925" s="28"/>
      <c r="H925" s="28">
        <v>0.0</v>
      </c>
    </row>
    <row r="926">
      <c r="B926" s="28"/>
      <c r="H926" s="28">
        <v>0.0</v>
      </c>
    </row>
    <row r="927">
      <c r="B927" s="28"/>
      <c r="H927" s="28">
        <v>0.0</v>
      </c>
    </row>
    <row r="928">
      <c r="B928" s="28"/>
      <c r="H928" s="28">
        <v>0.0</v>
      </c>
    </row>
    <row r="929">
      <c r="B929" s="28"/>
      <c r="H929" s="28">
        <v>0.0</v>
      </c>
    </row>
    <row r="930">
      <c r="B930" s="28"/>
      <c r="H930" s="28">
        <v>0.0</v>
      </c>
    </row>
    <row r="931">
      <c r="B931" s="28"/>
      <c r="H931" s="28">
        <v>0.0</v>
      </c>
    </row>
    <row r="932">
      <c r="B932" s="28"/>
      <c r="H932" s="28">
        <v>0.0</v>
      </c>
    </row>
    <row r="933">
      <c r="B933" s="28"/>
      <c r="H933" s="28">
        <v>0.0</v>
      </c>
    </row>
    <row r="934">
      <c r="B934" s="28"/>
      <c r="H934" s="28">
        <v>0.0</v>
      </c>
    </row>
    <row r="935">
      <c r="B935" s="28"/>
      <c r="H935" s="28">
        <v>0.0</v>
      </c>
    </row>
    <row r="936">
      <c r="B936" s="28"/>
      <c r="H936" s="28">
        <v>0.0</v>
      </c>
    </row>
    <row r="937">
      <c r="B937" s="28"/>
      <c r="H937" s="28">
        <v>0.0</v>
      </c>
    </row>
    <row r="938">
      <c r="B938" s="28"/>
      <c r="H938" s="28">
        <v>0.0</v>
      </c>
    </row>
    <row r="939">
      <c r="B939" s="28"/>
      <c r="H939" s="28">
        <v>0.0</v>
      </c>
    </row>
    <row r="940">
      <c r="B940" s="28"/>
      <c r="H940" s="28">
        <v>0.0</v>
      </c>
    </row>
    <row r="941">
      <c r="B941" s="28"/>
      <c r="H941" s="28">
        <v>0.0</v>
      </c>
    </row>
    <row r="942">
      <c r="B942" s="28"/>
      <c r="H942" s="28">
        <v>0.0</v>
      </c>
    </row>
    <row r="943">
      <c r="B943" s="28"/>
      <c r="H943" s="28">
        <v>0.0</v>
      </c>
    </row>
    <row r="944">
      <c r="B944" s="28"/>
      <c r="H944" s="28">
        <v>0.0</v>
      </c>
    </row>
    <row r="945">
      <c r="B945" s="28"/>
      <c r="H945" s="28">
        <v>0.0</v>
      </c>
    </row>
    <row r="946">
      <c r="B946" s="28"/>
      <c r="H946" s="28">
        <v>0.0</v>
      </c>
    </row>
    <row r="947">
      <c r="B947" s="28"/>
      <c r="H947" s="28">
        <v>0.0</v>
      </c>
    </row>
    <row r="948">
      <c r="B948" s="28"/>
      <c r="H948" s="28">
        <v>0.0</v>
      </c>
    </row>
    <row r="949">
      <c r="B949" s="28"/>
      <c r="H949" s="28">
        <v>0.0</v>
      </c>
    </row>
    <row r="950">
      <c r="B950" s="28"/>
      <c r="H950" s="28">
        <v>0.0</v>
      </c>
    </row>
    <row r="951">
      <c r="B951" s="28"/>
      <c r="H951" s="28">
        <v>0.0</v>
      </c>
    </row>
    <row r="952">
      <c r="B952" s="28"/>
      <c r="H952" s="28">
        <v>0.0</v>
      </c>
    </row>
    <row r="953">
      <c r="B953" s="28"/>
      <c r="H953" s="28">
        <v>0.0</v>
      </c>
    </row>
    <row r="954">
      <c r="B954" s="28"/>
      <c r="H954" s="28">
        <v>0.0</v>
      </c>
    </row>
    <row r="955">
      <c r="B955" s="28"/>
      <c r="H955" s="28">
        <v>0.0</v>
      </c>
    </row>
    <row r="956">
      <c r="B956" s="28"/>
      <c r="H956" s="28">
        <v>0.0</v>
      </c>
    </row>
    <row r="957">
      <c r="B957" s="28"/>
      <c r="H957" s="28">
        <v>0.0</v>
      </c>
    </row>
    <row r="958">
      <c r="B958" s="28"/>
      <c r="H958" s="28">
        <v>0.0</v>
      </c>
    </row>
    <row r="959">
      <c r="B959" s="28"/>
      <c r="H959" s="28">
        <v>0.0</v>
      </c>
    </row>
    <row r="960">
      <c r="B960" s="28"/>
      <c r="H960" s="28">
        <v>0.0</v>
      </c>
    </row>
    <row r="961">
      <c r="B961" s="28"/>
      <c r="H961" s="28">
        <v>0.0</v>
      </c>
    </row>
    <row r="962">
      <c r="B962" s="28"/>
      <c r="H962" s="28">
        <v>0.0</v>
      </c>
    </row>
    <row r="963">
      <c r="B963" s="28"/>
      <c r="H963" s="28">
        <v>0.0</v>
      </c>
    </row>
    <row r="964">
      <c r="B964" s="28"/>
      <c r="H964" s="28">
        <v>0.0</v>
      </c>
    </row>
    <row r="965">
      <c r="B965" s="28"/>
      <c r="H965" s="28">
        <v>0.0</v>
      </c>
    </row>
    <row r="966">
      <c r="B966" s="28"/>
      <c r="H966" s="28">
        <v>0.0</v>
      </c>
    </row>
    <row r="967">
      <c r="B967" s="28"/>
      <c r="H967" s="28">
        <v>0.0</v>
      </c>
    </row>
    <row r="968">
      <c r="B968" s="28"/>
      <c r="H968" s="28">
        <v>0.0</v>
      </c>
    </row>
    <row r="969">
      <c r="B969" s="28"/>
      <c r="H969" s="28">
        <v>0.0</v>
      </c>
    </row>
    <row r="970">
      <c r="B970" s="28"/>
      <c r="H970" s="28">
        <v>0.0</v>
      </c>
    </row>
    <row r="971">
      <c r="B971" s="28"/>
      <c r="H971" s="28">
        <v>0.0</v>
      </c>
    </row>
    <row r="972">
      <c r="B972" s="28"/>
      <c r="H972" s="28">
        <v>0.0</v>
      </c>
    </row>
    <row r="973">
      <c r="B973" s="28"/>
      <c r="H973" s="28">
        <v>0.0</v>
      </c>
    </row>
    <row r="974">
      <c r="B974" s="28"/>
      <c r="H974" s="28">
        <v>0.0</v>
      </c>
    </row>
    <row r="975">
      <c r="B975" s="28"/>
      <c r="H975" s="28">
        <v>0.0</v>
      </c>
    </row>
    <row r="976">
      <c r="B976" s="28"/>
      <c r="H976" s="28">
        <v>0.0</v>
      </c>
    </row>
    <row r="977">
      <c r="B977" s="28"/>
      <c r="H977" s="28">
        <v>0.0</v>
      </c>
    </row>
    <row r="978">
      <c r="B978" s="28"/>
      <c r="H978" s="28">
        <v>0.0</v>
      </c>
    </row>
    <row r="979">
      <c r="B979" s="28"/>
      <c r="H979" s="28">
        <v>0.0</v>
      </c>
    </row>
    <row r="980">
      <c r="B980" s="28"/>
      <c r="H980" s="28">
        <v>0.0</v>
      </c>
    </row>
    <row r="981">
      <c r="B981" s="28"/>
      <c r="H981" s="28">
        <v>0.0</v>
      </c>
    </row>
    <row r="982">
      <c r="B982" s="28"/>
      <c r="H982" s="28">
        <v>0.0</v>
      </c>
    </row>
    <row r="983">
      <c r="B983" s="28"/>
      <c r="H983" s="28">
        <v>0.0</v>
      </c>
    </row>
    <row r="984">
      <c r="B984" s="28"/>
      <c r="H984" s="28">
        <v>0.0</v>
      </c>
    </row>
    <row r="985">
      <c r="B985" s="28"/>
      <c r="H985" s="28">
        <v>0.0</v>
      </c>
    </row>
    <row r="986">
      <c r="B986" s="28"/>
      <c r="H986" s="28">
        <v>0.0</v>
      </c>
    </row>
    <row r="987">
      <c r="B987" s="28"/>
      <c r="H987" s="28">
        <v>0.0</v>
      </c>
    </row>
    <row r="988">
      <c r="B988" s="28"/>
      <c r="H988" s="28">
        <v>0.0</v>
      </c>
    </row>
    <row r="989">
      <c r="B989" s="28"/>
      <c r="H989" s="28">
        <v>0.0</v>
      </c>
    </row>
    <row r="990">
      <c r="B990" s="28"/>
      <c r="H990" s="28">
        <v>0.0</v>
      </c>
    </row>
    <row r="991">
      <c r="B991" s="28"/>
      <c r="H991" s="28">
        <v>0.0</v>
      </c>
    </row>
    <row r="992">
      <c r="B992" s="28"/>
      <c r="H992" s="28">
        <v>0.0</v>
      </c>
    </row>
    <row r="993">
      <c r="B993" s="28"/>
      <c r="H993" s="28">
        <v>0.0</v>
      </c>
    </row>
    <row r="994">
      <c r="B994" s="28"/>
      <c r="H994" s="28">
        <v>0.0</v>
      </c>
    </row>
    <row r="995">
      <c r="B995" s="28"/>
      <c r="H995" s="28">
        <v>0.0</v>
      </c>
    </row>
    <row r="996">
      <c r="B996" s="28"/>
      <c r="H996" s="28">
        <v>0.0</v>
      </c>
    </row>
    <row r="997">
      <c r="B997" s="28"/>
      <c r="H997" s="28">
        <v>0.0</v>
      </c>
    </row>
    <row r="998">
      <c r="B998" s="28"/>
      <c r="H998" s="28">
        <v>0.0</v>
      </c>
    </row>
    <row r="999">
      <c r="B999" s="28"/>
      <c r="H999" s="28">
        <v>0.0</v>
      </c>
    </row>
    <row r="1000">
      <c r="B1000" s="28"/>
      <c r="H1000" s="28">
        <v>0.0</v>
      </c>
    </row>
  </sheetData>
  <dataValidations>
    <dataValidation type="list" allowBlank="1" showErrorMessage="1" sqref="B4:B1000">
      <formula1>"M7 ,M9,M6,M81"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148" t="s">
        <v>338</v>
      </c>
      <c r="N1" s="92" t="s">
        <v>310</v>
      </c>
    </row>
    <row r="2">
      <c r="N2" s="92" t="s">
        <v>311</v>
      </c>
      <c r="O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N3" s="92" t="s">
        <v>321</v>
      </c>
      <c r="O3" s="92" t="s">
        <v>322</v>
      </c>
    </row>
    <row r="4">
      <c r="A4" s="150">
        <v>45457.0</v>
      </c>
      <c r="B4" s="92" t="s">
        <v>323</v>
      </c>
      <c r="D4" s="92"/>
      <c r="E4" s="92" t="s">
        <v>324</v>
      </c>
      <c r="G4" s="92">
        <f>IF(E4&lt;&gt;"", -20, 0)</f>
        <v>-20</v>
      </c>
      <c r="H4" s="123">
        <f>SUM(G4:G1000)</f>
        <v>-20</v>
      </c>
    </row>
    <row r="5">
      <c r="G5" s="28">
        <f t="shared" ref="G5:G1000" si="1">IF(E5&lt;&gt;"", -10, 0)</f>
        <v>0</v>
      </c>
    </row>
    <row r="6">
      <c r="G6" s="92">
        <f t="shared" si="1"/>
        <v>0</v>
      </c>
    </row>
    <row r="7">
      <c r="G7" s="28">
        <f t="shared" si="1"/>
        <v>0</v>
      </c>
    </row>
    <row r="8">
      <c r="G8" s="92">
        <f t="shared" si="1"/>
        <v>0</v>
      </c>
    </row>
    <row r="9">
      <c r="G9" s="28">
        <f t="shared" si="1"/>
        <v>0</v>
      </c>
    </row>
    <row r="10">
      <c r="G10" s="92">
        <f t="shared" si="1"/>
        <v>0</v>
      </c>
    </row>
    <row r="11">
      <c r="G11" s="28">
        <f t="shared" si="1"/>
        <v>0</v>
      </c>
    </row>
    <row r="12">
      <c r="G12" s="92">
        <f t="shared" si="1"/>
        <v>0</v>
      </c>
    </row>
    <row r="13">
      <c r="G13" s="28">
        <f t="shared" si="1"/>
        <v>0</v>
      </c>
    </row>
    <row r="14">
      <c r="G14" s="92">
        <f t="shared" si="1"/>
        <v>0</v>
      </c>
    </row>
    <row r="15">
      <c r="G15" s="28">
        <f t="shared" si="1"/>
        <v>0</v>
      </c>
    </row>
    <row r="16">
      <c r="G16" s="92">
        <f t="shared" si="1"/>
        <v>0</v>
      </c>
    </row>
    <row r="17">
      <c r="G17" s="92">
        <f t="shared" si="1"/>
        <v>0</v>
      </c>
    </row>
    <row r="18">
      <c r="G18" s="28">
        <f t="shared" si="1"/>
        <v>0</v>
      </c>
    </row>
    <row r="19">
      <c r="G19" s="92">
        <f t="shared" si="1"/>
        <v>0</v>
      </c>
    </row>
    <row r="20">
      <c r="G20" s="92">
        <f t="shared" si="1"/>
        <v>0</v>
      </c>
    </row>
    <row r="21">
      <c r="G21" s="28">
        <f t="shared" si="1"/>
        <v>0</v>
      </c>
    </row>
    <row r="22">
      <c r="G22" s="92">
        <f t="shared" si="1"/>
        <v>0</v>
      </c>
    </row>
    <row r="23">
      <c r="G23" s="28">
        <f t="shared" si="1"/>
        <v>0</v>
      </c>
    </row>
    <row r="24">
      <c r="G24" s="92">
        <f t="shared" si="1"/>
        <v>0</v>
      </c>
    </row>
    <row r="25">
      <c r="G25" s="28">
        <f t="shared" si="1"/>
        <v>0</v>
      </c>
    </row>
    <row r="26">
      <c r="G26" s="92">
        <f t="shared" si="1"/>
        <v>0</v>
      </c>
    </row>
    <row r="27">
      <c r="G27" s="28">
        <f t="shared" si="1"/>
        <v>0</v>
      </c>
    </row>
    <row r="28">
      <c r="G28" s="92">
        <f t="shared" si="1"/>
        <v>0</v>
      </c>
    </row>
    <row r="29">
      <c r="G29" s="28">
        <f t="shared" si="1"/>
        <v>0</v>
      </c>
    </row>
    <row r="30">
      <c r="G30" s="92">
        <f t="shared" si="1"/>
        <v>0</v>
      </c>
    </row>
    <row r="31">
      <c r="G31" s="28">
        <f t="shared" si="1"/>
        <v>0</v>
      </c>
    </row>
    <row r="32">
      <c r="G32" s="92">
        <f t="shared" si="1"/>
        <v>0</v>
      </c>
    </row>
    <row r="33">
      <c r="G33" s="28">
        <f t="shared" si="1"/>
        <v>0</v>
      </c>
    </row>
    <row r="34">
      <c r="G34" s="92">
        <f t="shared" si="1"/>
        <v>0</v>
      </c>
    </row>
    <row r="35">
      <c r="G35" s="28">
        <f t="shared" si="1"/>
        <v>0</v>
      </c>
    </row>
    <row r="36">
      <c r="G36" s="92">
        <f t="shared" si="1"/>
        <v>0</v>
      </c>
    </row>
    <row r="37">
      <c r="G37" s="92">
        <f t="shared" si="1"/>
        <v>0</v>
      </c>
    </row>
    <row r="38">
      <c r="G38" s="28">
        <f t="shared" si="1"/>
        <v>0</v>
      </c>
    </row>
    <row r="39">
      <c r="G39" s="92">
        <f t="shared" si="1"/>
        <v>0</v>
      </c>
    </row>
    <row r="40">
      <c r="G40" s="92">
        <f t="shared" si="1"/>
        <v>0</v>
      </c>
    </row>
    <row r="41">
      <c r="G41" s="28">
        <f t="shared" si="1"/>
        <v>0</v>
      </c>
    </row>
    <row r="42">
      <c r="G42" s="92">
        <f t="shared" si="1"/>
        <v>0</v>
      </c>
    </row>
    <row r="43">
      <c r="G43" s="28">
        <f t="shared" si="1"/>
        <v>0</v>
      </c>
    </row>
    <row r="44">
      <c r="G44" s="92">
        <f t="shared" si="1"/>
        <v>0</v>
      </c>
    </row>
    <row r="45">
      <c r="G45" s="28">
        <f t="shared" si="1"/>
        <v>0</v>
      </c>
    </row>
    <row r="46">
      <c r="G46" s="92">
        <f t="shared" si="1"/>
        <v>0</v>
      </c>
    </row>
    <row r="47">
      <c r="G47" s="28">
        <f t="shared" si="1"/>
        <v>0</v>
      </c>
    </row>
    <row r="48">
      <c r="G48" s="92">
        <f t="shared" si="1"/>
        <v>0</v>
      </c>
    </row>
    <row r="49">
      <c r="G49" s="28">
        <f t="shared" si="1"/>
        <v>0</v>
      </c>
    </row>
    <row r="50">
      <c r="G50" s="92">
        <f t="shared" si="1"/>
        <v>0</v>
      </c>
    </row>
    <row r="51">
      <c r="G51" s="28">
        <f t="shared" si="1"/>
        <v>0</v>
      </c>
    </row>
    <row r="52">
      <c r="G52" s="92">
        <f t="shared" si="1"/>
        <v>0</v>
      </c>
    </row>
    <row r="53">
      <c r="G53" s="28">
        <f t="shared" si="1"/>
        <v>0</v>
      </c>
    </row>
    <row r="54">
      <c r="G54" s="92">
        <f t="shared" si="1"/>
        <v>0</v>
      </c>
    </row>
    <row r="55">
      <c r="G55" s="28">
        <f t="shared" si="1"/>
        <v>0</v>
      </c>
    </row>
    <row r="56">
      <c r="G56" s="92">
        <f t="shared" si="1"/>
        <v>0</v>
      </c>
    </row>
    <row r="57">
      <c r="G57" s="92">
        <f t="shared" si="1"/>
        <v>0</v>
      </c>
    </row>
    <row r="58">
      <c r="G58" s="28">
        <f t="shared" si="1"/>
        <v>0</v>
      </c>
    </row>
    <row r="59">
      <c r="G59" s="92">
        <f t="shared" si="1"/>
        <v>0</v>
      </c>
    </row>
    <row r="60">
      <c r="G60" s="92">
        <f t="shared" si="1"/>
        <v>0</v>
      </c>
    </row>
    <row r="61">
      <c r="G61" s="28">
        <f t="shared" si="1"/>
        <v>0</v>
      </c>
    </row>
    <row r="62">
      <c r="G62" s="92">
        <f t="shared" si="1"/>
        <v>0</v>
      </c>
    </row>
    <row r="63">
      <c r="G63" s="28">
        <f t="shared" si="1"/>
        <v>0</v>
      </c>
    </row>
    <row r="64">
      <c r="G64" s="92">
        <f t="shared" si="1"/>
        <v>0</v>
      </c>
    </row>
    <row r="65">
      <c r="G65" s="28">
        <f t="shared" si="1"/>
        <v>0</v>
      </c>
    </row>
    <row r="66">
      <c r="G66" s="92">
        <f t="shared" si="1"/>
        <v>0</v>
      </c>
    </row>
    <row r="67">
      <c r="G67" s="28">
        <f t="shared" si="1"/>
        <v>0</v>
      </c>
    </row>
    <row r="68">
      <c r="G68" s="92">
        <f t="shared" si="1"/>
        <v>0</v>
      </c>
    </row>
    <row r="69">
      <c r="G69" s="28">
        <f t="shared" si="1"/>
        <v>0</v>
      </c>
    </row>
    <row r="70">
      <c r="G70" s="92">
        <f t="shared" si="1"/>
        <v>0</v>
      </c>
    </row>
    <row r="71">
      <c r="G71" s="28">
        <f t="shared" si="1"/>
        <v>0</v>
      </c>
    </row>
    <row r="72">
      <c r="G72" s="92">
        <f t="shared" si="1"/>
        <v>0</v>
      </c>
    </row>
    <row r="73">
      <c r="G73" s="28">
        <f t="shared" si="1"/>
        <v>0</v>
      </c>
    </row>
    <row r="74">
      <c r="G74" s="92">
        <f t="shared" si="1"/>
        <v>0</v>
      </c>
    </row>
    <row r="75">
      <c r="G75" s="28">
        <f t="shared" si="1"/>
        <v>0</v>
      </c>
    </row>
    <row r="76">
      <c r="G76" s="92">
        <f t="shared" si="1"/>
        <v>0</v>
      </c>
    </row>
    <row r="77">
      <c r="G77" s="92">
        <f t="shared" si="1"/>
        <v>0</v>
      </c>
    </row>
    <row r="78">
      <c r="G78" s="28">
        <f t="shared" si="1"/>
        <v>0</v>
      </c>
    </row>
    <row r="79">
      <c r="G79" s="92">
        <f t="shared" si="1"/>
        <v>0</v>
      </c>
    </row>
    <row r="80">
      <c r="G80" s="92">
        <f t="shared" si="1"/>
        <v>0</v>
      </c>
    </row>
    <row r="81">
      <c r="G81" s="28">
        <f t="shared" si="1"/>
        <v>0</v>
      </c>
    </row>
    <row r="82">
      <c r="G82" s="92">
        <f t="shared" si="1"/>
        <v>0</v>
      </c>
    </row>
    <row r="83">
      <c r="G83" s="28">
        <f t="shared" si="1"/>
        <v>0</v>
      </c>
    </row>
    <row r="84">
      <c r="G84" s="92">
        <f t="shared" si="1"/>
        <v>0</v>
      </c>
    </row>
    <row r="85">
      <c r="G85" s="28">
        <f t="shared" si="1"/>
        <v>0</v>
      </c>
    </row>
    <row r="86">
      <c r="G86" s="92">
        <f t="shared" si="1"/>
        <v>0</v>
      </c>
    </row>
    <row r="87">
      <c r="G87" s="28">
        <f t="shared" si="1"/>
        <v>0</v>
      </c>
    </row>
    <row r="88">
      <c r="G88" s="92">
        <f t="shared" si="1"/>
        <v>0</v>
      </c>
    </row>
    <row r="89">
      <c r="G89" s="28">
        <f t="shared" si="1"/>
        <v>0</v>
      </c>
    </row>
    <row r="90">
      <c r="G90" s="92">
        <f t="shared" si="1"/>
        <v>0</v>
      </c>
    </row>
    <row r="91">
      <c r="G91" s="28">
        <f t="shared" si="1"/>
        <v>0</v>
      </c>
    </row>
    <row r="92">
      <c r="G92" s="92">
        <f t="shared" si="1"/>
        <v>0</v>
      </c>
    </row>
    <row r="93">
      <c r="G93" s="28">
        <f t="shared" si="1"/>
        <v>0</v>
      </c>
    </row>
    <row r="94">
      <c r="G94" s="92">
        <f t="shared" si="1"/>
        <v>0</v>
      </c>
    </row>
    <row r="95">
      <c r="G95" s="28">
        <f t="shared" si="1"/>
        <v>0</v>
      </c>
    </row>
    <row r="96">
      <c r="G96" s="92">
        <f t="shared" si="1"/>
        <v>0</v>
      </c>
    </row>
    <row r="97">
      <c r="G97" s="92">
        <f t="shared" si="1"/>
        <v>0</v>
      </c>
    </row>
    <row r="98">
      <c r="G98" s="28">
        <f t="shared" si="1"/>
        <v>0</v>
      </c>
    </row>
    <row r="99">
      <c r="G99" s="92">
        <f t="shared" si="1"/>
        <v>0</v>
      </c>
    </row>
    <row r="100">
      <c r="G100" s="92">
        <f t="shared" si="1"/>
        <v>0</v>
      </c>
    </row>
    <row r="101">
      <c r="G101" s="28">
        <f t="shared" si="1"/>
        <v>0</v>
      </c>
    </row>
    <row r="102">
      <c r="G102" s="92">
        <f t="shared" si="1"/>
        <v>0</v>
      </c>
    </row>
    <row r="103">
      <c r="G103" s="28">
        <f t="shared" si="1"/>
        <v>0</v>
      </c>
    </row>
    <row r="104">
      <c r="G104" s="92">
        <f t="shared" si="1"/>
        <v>0</v>
      </c>
    </row>
    <row r="105">
      <c r="G105" s="28">
        <f t="shared" si="1"/>
        <v>0</v>
      </c>
    </row>
    <row r="106">
      <c r="G106" s="92">
        <f t="shared" si="1"/>
        <v>0</v>
      </c>
    </row>
    <row r="107">
      <c r="G107" s="28">
        <f t="shared" si="1"/>
        <v>0</v>
      </c>
    </row>
    <row r="108">
      <c r="G108" s="92">
        <f t="shared" si="1"/>
        <v>0</v>
      </c>
    </row>
    <row r="109">
      <c r="G109" s="28">
        <f t="shared" si="1"/>
        <v>0</v>
      </c>
    </row>
    <row r="110">
      <c r="G110" s="92">
        <f t="shared" si="1"/>
        <v>0</v>
      </c>
    </row>
    <row r="111">
      <c r="G111" s="28">
        <f t="shared" si="1"/>
        <v>0</v>
      </c>
    </row>
    <row r="112">
      <c r="G112" s="92">
        <f t="shared" si="1"/>
        <v>0</v>
      </c>
    </row>
    <row r="113">
      <c r="G113" s="28">
        <f t="shared" si="1"/>
        <v>0</v>
      </c>
    </row>
    <row r="114">
      <c r="G114" s="92">
        <f t="shared" si="1"/>
        <v>0</v>
      </c>
    </row>
    <row r="115">
      <c r="G115" s="28">
        <f t="shared" si="1"/>
        <v>0</v>
      </c>
    </row>
    <row r="116">
      <c r="G116" s="92">
        <f t="shared" si="1"/>
        <v>0</v>
      </c>
    </row>
    <row r="117">
      <c r="G117" s="92">
        <f t="shared" si="1"/>
        <v>0</v>
      </c>
    </row>
    <row r="118">
      <c r="G118" s="28">
        <f t="shared" si="1"/>
        <v>0</v>
      </c>
    </row>
    <row r="119">
      <c r="G119" s="92">
        <f t="shared" si="1"/>
        <v>0</v>
      </c>
    </row>
    <row r="120">
      <c r="G120" s="92">
        <f t="shared" si="1"/>
        <v>0</v>
      </c>
    </row>
    <row r="121">
      <c r="G121" s="28">
        <f t="shared" si="1"/>
        <v>0</v>
      </c>
    </row>
    <row r="122">
      <c r="G122" s="92">
        <f t="shared" si="1"/>
        <v>0</v>
      </c>
    </row>
    <row r="123">
      <c r="G123" s="28">
        <f t="shared" si="1"/>
        <v>0</v>
      </c>
    </row>
    <row r="124">
      <c r="G124" s="92">
        <f t="shared" si="1"/>
        <v>0</v>
      </c>
    </row>
    <row r="125">
      <c r="G125" s="28">
        <f t="shared" si="1"/>
        <v>0</v>
      </c>
    </row>
    <row r="126">
      <c r="G126" s="92">
        <f t="shared" si="1"/>
        <v>0</v>
      </c>
    </row>
    <row r="127">
      <c r="G127" s="28">
        <f t="shared" si="1"/>
        <v>0</v>
      </c>
    </row>
    <row r="128">
      <c r="G128" s="92">
        <f t="shared" si="1"/>
        <v>0</v>
      </c>
    </row>
    <row r="129">
      <c r="G129" s="28">
        <f t="shared" si="1"/>
        <v>0</v>
      </c>
    </row>
    <row r="130">
      <c r="G130" s="92">
        <f t="shared" si="1"/>
        <v>0</v>
      </c>
    </row>
    <row r="131">
      <c r="G131" s="28">
        <f t="shared" si="1"/>
        <v>0</v>
      </c>
    </row>
    <row r="132">
      <c r="G132" s="92">
        <f t="shared" si="1"/>
        <v>0</v>
      </c>
    </row>
    <row r="133">
      <c r="G133" s="28">
        <f t="shared" si="1"/>
        <v>0</v>
      </c>
    </row>
    <row r="134">
      <c r="G134" s="92">
        <f t="shared" si="1"/>
        <v>0</v>
      </c>
    </row>
    <row r="135">
      <c r="G135" s="28">
        <f t="shared" si="1"/>
        <v>0</v>
      </c>
    </row>
    <row r="136">
      <c r="G136" s="92">
        <f t="shared" si="1"/>
        <v>0</v>
      </c>
    </row>
    <row r="137">
      <c r="G137" s="92">
        <f t="shared" si="1"/>
        <v>0</v>
      </c>
    </row>
    <row r="138">
      <c r="G138" s="28">
        <f t="shared" si="1"/>
        <v>0</v>
      </c>
    </row>
    <row r="139">
      <c r="G139" s="92">
        <f t="shared" si="1"/>
        <v>0</v>
      </c>
    </row>
    <row r="140">
      <c r="G140" s="92">
        <f t="shared" si="1"/>
        <v>0</v>
      </c>
    </row>
    <row r="141">
      <c r="G141" s="28">
        <f t="shared" si="1"/>
        <v>0</v>
      </c>
    </row>
    <row r="142">
      <c r="G142" s="92">
        <f t="shared" si="1"/>
        <v>0</v>
      </c>
    </row>
    <row r="143">
      <c r="G143" s="28">
        <f t="shared" si="1"/>
        <v>0</v>
      </c>
    </row>
    <row r="144">
      <c r="G144" s="92">
        <f t="shared" si="1"/>
        <v>0</v>
      </c>
    </row>
    <row r="145">
      <c r="G145" s="28">
        <f t="shared" si="1"/>
        <v>0</v>
      </c>
    </row>
    <row r="146">
      <c r="G146" s="92">
        <f t="shared" si="1"/>
        <v>0</v>
      </c>
    </row>
    <row r="147">
      <c r="G147" s="28">
        <f t="shared" si="1"/>
        <v>0</v>
      </c>
    </row>
    <row r="148">
      <c r="G148" s="92">
        <f t="shared" si="1"/>
        <v>0</v>
      </c>
    </row>
    <row r="149">
      <c r="G149" s="28">
        <f t="shared" si="1"/>
        <v>0</v>
      </c>
    </row>
    <row r="150">
      <c r="G150" s="92">
        <f t="shared" si="1"/>
        <v>0</v>
      </c>
    </row>
    <row r="151">
      <c r="G151" s="28">
        <f t="shared" si="1"/>
        <v>0</v>
      </c>
    </row>
    <row r="152">
      <c r="G152" s="92">
        <f t="shared" si="1"/>
        <v>0</v>
      </c>
    </row>
    <row r="153">
      <c r="G153" s="28">
        <f t="shared" si="1"/>
        <v>0</v>
      </c>
    </row>
    <row r="154">
      <c r="G154" s="92">
        <f t="shared" si="1"/>
        <v>0</v>
      </c>
    </row>
    <row r="155">
      <c r="G155" s="28">
        <f t="shared" si="1"/>
        <v>0</v>
      </c>
    </row>
    <row r="156">
      <c r="G156" s="92">
        <f t="shared" si="1"/>
        <v>0</v>
      </c>
    </row>
    <row r="157">
      <c r="G157" s="92">
        <f t="shared" si="1"/>
        <v>0</v>
      </c>
    </row>
    <row r="158">
      <c r="G158" s="28">
        <f t="shared" si="1"/>
        <v>0</v>
      </c>
    </row>
    <row r="159">
      <c r="G159" s="92">
        <f t="shared" si="1"/>
        <v>0</v>
      </c>
    </row>
    <row r="160">
      <c r="G160" s="92">
        <f t="shared" si="1"/>
        <v>0</v>
      </c>
    </row>
    <row r="161">
      <c r="G161" s="28">
        <f t="shared" si="1"/>
        <v>0</v>
      </c>
    </row>
    <row r="162">
      <c r="G162" s="92">
        <f t="shared" si="1"/>
        <v>0</v>
      </c>
    </row>
    <row r="163">
      <c r="G163" s="28">
        <f t="shared" si="1"/>
        <v>0</v>
      </c>
    </row>
    <row r="164">
      <c r="G164" s="92">
        <f t="shared" si="1"/>
        <v>0</v>
      </c>
    </row>
    <row r="165">
      <c r="G165" s="28">
        <f t="shared" si="1"/>
        <v>0</v>
      </c>
    </row>
    <row r="166">
      <c r="G166" s="92">
        <f t="shared" si="1"/>
        <v>0</v>
      </c>
    </row>
    <row r="167">
      <c r="G167" s="28">
        <f t="shared" si="1"/>
        <v>0</v>
      </c>
    </row>
    <row r="168">
      <c r="G168" s="92">
        <f t="shared" si="1"/>
        <v>0</v>
      </c>
    </row>
    <row r="169">
      <c r="G169" s="28">
        <f t="shared" si="1"/>
        <v>0</v>
      </c>
    </row>
    <row r="170">
      <c r="G170" s="92">
        <f t="shared" si="1"/>
        <v>0</v>
      </c>
    </row>
    <row r="171">
      <c r="G171" s="28">
        <f t="shared" si="1"/>
        <v>0</v>
      </c>
    </row>
    <row r="172">
      <c r="G172" s="92">
        <f t="shared" si="1"/>
        <v>0</v>
      </c>
    </row>
    <row r="173">
      <c r="G173" s="28">
        <f t="shared" si="1"/>
        <v>0</v>
      </c>
    </row>
    <row r="174">
      <c r="G174" s="92">
        <f t="shared" si="1"/>
        <v>0</v>
      </c>
    </row>
    <row r="175">
      <c r="G175" s="28">
        <f t="shared" si="1"/>
        <v>0</v>
      </c>
    </row>
    <row r="176">
      <c r="G176" s="92">
        <f t="shared" si="1"/>
        <v>0</v>
      </c>
    </row>
    <row r="177">
      <c r="G177" s="92">
        <f t="shared" si="1"/>
        <v>0</v>
      </c>
    </row>
    <row r="178">
      <c r="G178" s="28">
        <f t="shared" si="1"/>
        <v>0</v>
      </c>
    </row>
    <row r="179">
      <c r="G179" s="92">
        <f t="shared" si="1"/>
        <v>0</v>
      </c>
    </row>
    <row r="180">
      <c r="G180" s="92">
        <f t="shared" si="1"/>
        <v>0</v>
      </c>
    </row>
    <row r="181">
      <c r="G181" s="28">
        <f t="shared" si="1"/>
        <v>0</v>
      </c>
    </row>
    <row r="182">
      <c r="G182" s="92">
        <f t="shared" si="1"/>
        <v>0</v>
      </c>
    </row>
    <row r="183">
      <c r="G183" s="28">
        <f t="shared" si="1"/>
        <v>0</v>
      </c>
    </row>
    <row r="184">
      <c r="G184" s="92">
        <f t="shared" si="1"/>
        <v>0</v>
      </c>
    </row>
    <row r="185">
      <c r="G185" s="28">
        <f t="shared" si="1"/>
        <v>0</v>
      </c>
    </row>
    <row r="186">
      <c r="G186" s="92">
        <f t="shared" si="1"/>
        <v>0</v>
      </c>
    </row>
    <row r="187">
      <c r="G187" s="28">
        <f t="shared" si="1"/>
        <v>0</v>
      </c>
    </row>
    <row r="188">
      <c r="G188" s="92">
        <f t="shared" si="1"/>
        <v>0</v>
      </c>
    </row>
    <row r="189">
      <c r="G189" s="28">
        <f t="shared" si="1"/>
        <v>0</v>
      </c>
    </row>
    <row r="190">
      <c r="G190" s="92">
        <f t="shared" si="1"/>
        <v>0</v>
      </c>
    </row>
    <row r="191">
      <c r="G191" s="28">
        <f t="shared" si="1"/>
        <v>0</v>
      </c>
    </row>
    <row r="192">
      <c r="G192" s="92">
        <f t="shared" si="1"/>
        <v>0</v>
      </c>
    </row>
    <row r="193">
      <c r="G193" s="28">
        <f t="shared" si="1"/>
        <v>0</v>
      </c>
    </row>
    <row r="194">
      <c r="G194" s="92">
        <f t="shared" si="1"/>
        <v>0</v>
      </c>
    </row>
    <row r="195">
      <c r="G195" s="28">
        <f t="shared" si="1"/>
        <v>0</v>
      </c>
    </row>
    <row r="196">
      <c r="G196" s="92">
        <f t="shared" si="1"/>
        <v>0</v>
      </c>
    </row>
    <row r="197">
      <c r="G197" s="92">
        <f t="shared" si="1"/>
        <v>0</v>
      </c>
    </row>
    <row r="198">
      <c r="G198" s="28">
        <f t="shared" si="1"/>
        <v>0</v>
      </c>
    </row>
    <row r="199">
      <c r="G199" s="92">
        <f t="shared" si="1"/>
        <v>0</v>
      </c>
    </row>
    <row r="200">
      <c r="G200" s="92">
        <f t="shared" si="1"/>
        <v>0</v>
      </c>
    </row>
    <row r="201">
      <c r="G201" s="28">
        <f t="shared" si="1"/>
        <v>0</v>
      </c>
    </row>
    <row r="202">
      <c r="G202" s="92">
        <f t="shared" si="1"/>
        <v>0</v>
      </c>
    </row>
    <row r="203">
      <c r="G203" s="28">
        <f t="shared" si="1"/>
        <v>0</v>
      </c>
    </row>
    <row r="204">
      <c r="G204" s="92">
        <f t="shared" si="1"/>
        <v>0</v>
      </c>
    </row>
    <row r="205">
      <c r="G205" s="28">
        <f t="shared" si="1"/>
        <v>0</v>
      </c>
    </row>
    <row r="206">
      <c r="G206" s="92">
        <f t="shared" si="1"/>
        <v>0</v>
      </c>
    </row>
    <row r="207">
      <c r="G207" s="28">
        <f t="shared" si="1"/>
        <v>0</v>
      </c>
    </row>
    <row r="208">
      <c r="G208" s="92">
        <f t="shared" si="1"/>
        <v>0</v>
      </c>
    </row>
    <row r="209">
      <c r="G209" s="28">
        <f t="shared" si="1"/>
        <v>0</v>
      </c>
    </row>
    <row r="210">
      <c r="G210" s="92">
        <f t="shared" si="1"/>
        <v>0</v>
      </c>
    </row>
    <row r="211">
      <c r="G211" s="28">
        <f t="shared" si="1"/>
        <v>0</v>
      </c>
    </row>
    <row r="212">
      <c r="G212" s="92">
        <f t="shared" si="1"/>
        <v>0</v>
      </c>
    </row>
    <row r="213">
      <c r="G213" s="28">
        <f t="shared" si="1"/>
        <v>0</v>
      </c>
    </row>
    <row r="214">
      <c r="G214" s="92">
        <f t="shared" si="1"/>
        <v>0</v>
      </c>
    </row>
    <row r="215">
      <c r="G215" s="28">
        <f t="shared" si="1"/>
        <v>0</v>
      </c>
    </row>
    <row r="216">
      <c r="G216" s="92">
        <f t="shared" si="1"/>
        <v>0</v>
      </c>
    </row>
    <row r="217">
      <c r="G217" s="92">
        <f t="shared" si="1"/>
        <v>0</v>
      </c>
    </row>
    <row r="218">
      <c r="G218" s="28">
        <f t="shared" si="1"/>
        <v>0</v>
      </c>
    </row>
    <row r="219">
      <c r="G219" s="92">
        <f t="shared" si="1"/>
        <v>0</v>
      </c>
    </row>
    <row r="220">
      <c r="G220" s="92">
        <f t="shared" si="1"/>
        <v>0</v>
      </c>
    </row>
    <row r="221">
      <c r="G221" s="28">
        <f t="shared" si="1"/>
        <v>0</v>
      </c>
    </row>
    <row r="222">
      <c r="G222" s="92">
        <f t="shared" si="1"/>
        <v>0</v>
      </c>
    </row>
    <row r="223">
      <c r="G223" s="28">
        <f t="shared" si="1"/>
        <v>0</v>
      </c>
    </row>
    <row r="224">
      <c r="G224" s="92">
        <f t="shared" si="1"/>
        <v>0</v>
      </c>
    </row>
    <row r="225">
      <c r="G225" s="28">
        <f t="shared" si="1"/>
        <v>0</v>
      </c>
    </row>
    <row r="226">
      <c r="G226" s="92">
        <f t="shared" si="1"/>
        <v>0</v>
      </c>
    </row>
    <row r="227">
      <c r="G227" s="28">
        <f t="shared" si="1"/>
        <v>0</v>
      </c>
    </row>
    <row r="228">
      <c r="G228" s="92">
        <f t="shared" si="1"/>
        <v>0</v>
      </c>
    </row>
    <row r="229">
      <c r="G229" s="28">
        <f t="shared" si="1"/>
        <v>0</v>
      </c>
    </row>
    <row r="230">
      <c r="G230" s="92">
        <f t="shared" si="1"/>
        <v>0</v>
      </c>
    </row>
    <row r="231">
      <c r="G231" s="28">
        <f t="shared" si="1"/>
        <v>0</v>
      </c>
    </row>
    <row r="232">
      <c r="G232" s="92">
        <f t="shared" si="1"/>
        <v>0</v>
      </c>
    </row>
    <row r="233">
      <c r="G233" s="28">
        <f t="shared" si="1"/>
        <v>0</v>
      </c>
    </row>
    <row r="234">
      <c r="G234" s="92">
        <f t="shared" si="1"/>
        <v>0</v>
      </c>
    </row>
    <row r="235">
      <c r="G235" s="28">
        <f t="shared" si="1"/>
        <v>0</v>
      </c>
    </row>
    <row r="236">
      <c r="G236" s="92">
        <f t="shared" si="1"/>
        <v>0</v>
      </c>
    </row>
    <row r="237">
      <c r="G237" s="92">
        <f t="shared" si="1"/>
        <v>0</v>
      </c>
    </row>
    <row r="238">
      <c r="G238" s="28">
        <f t="shared" si="1"/>
        <v>0</v>
      </c>
    </row>
    <row r="239">
      <c r="G239" s="92">
        <f t="shared" si="1"/>
        <v>0</v>
      </c>
    </row>
    <row r="240">
      <c r="G240" s="92">
        <f t="shared" si="1"/>
        <v>0</v>
      </c>
    </row>
    <row r="241">
      <c r="G241" s="28">
        <f t="shared" si="1"/>
        <v>0</v>
      </c>
    </row>
    <row r="242">
      <c r="G242" s="92">
        <f t="shared" si="1"/>
        <v>0</v>
      </c>
    </row>
    <row r="243">
      <c r="G243" s="28">
        <f t="shared" si="1"/>
        <v>0</v>
      </c>
    </row>
    <row r="244">
      <c r="G244" s="92">
        <f t="shared" si="1"/>
        <v>0</v>
      </c>
    </row>
    <row r="245">
      <c r="G245" s="28">
        <f t="shared" si="1"/>
        <v>0</v>
      </c>
    </row>
    <row r="246">
      <c r="G246" s="92">
        <f t="shared" si="1"/>
        <v>0</v>
      </c>
    </row>
    <row r="247">
      <c r="G247" s="28">
        <f t="shared" si="1"/>
        <v>0</v>
      </c>
    </row>
    <row r="248">
      <c r="G248" s="92">
        <f t="shared" si="1"/>
        <v>0</v>
      </c>
    </row>
    <row r="249">
      <c r="G249" s="28">
        <f t="shared" si="1"/>
        <v>0</v>
      </c>
    </row>
    <row r="250">
      <c r="G250" s="92">
        <f t="shared" si="1"/>
        <v>0</v>
      </c>
    </row>
    <row r="251">
      <c r="G251" s="28">
        <f t="shared" si="1"/>
        <v>0</v>
      </c>
    </row>
    <row r="252">
      <c r="G252" s="92">
        <f t="shared" si="1"/>
        <v>0</v>
      </c>
    </row>
    <row r="253">
      <c r="G253" s="28">
        <f t="shared" si="1"/>
        <v>0</v>
      </c>
    </row>
    <row r="254">
      <c r="G254" s="92">
        <f t="shared" si="1"/>
        <v>0</v>
      </c>
    </row>
    <row r="255">
      <c r="G255" s="28">
        <f t="shared" si="1"/>
        <v>0</v>
      </c>
    </row>
    <row r="256">
      <c r="G256" s="92">
        <f t="shared" si="1"/>
        <v>0</v>
      </c>
    </row>
    <row r="257">
      <c r="G257" s="92">
        <f t="shared" si="1"/>
        <v>0</v>
      </c>
    </row>
    <row r="258">
      <c r="G258" s="28">
        <f t="shared" si="1"/>
        <v>0</v>
      </c>
    </row>
    <row r="259">
      <c r="G259" s="92">
        <f t="shared" si="1"/>
        <v>0</v>
      </c>
    </row>
    <row r="260">
      <c r="G260" s="92">
        <f t="shared" si="1"/>
        <v>0</v>
      </c>
    </row>
    <row r="261">
      <c r="G261" s="28">
        <f t="shared" si="1"/>
        <v>0</v>
      </c>
    </row>
    <row r="262">
      <c r="G262" s="92">
        <f t="shared" si="1"/>
        <v>0</v>
      </c>
    </row>
    <row r="263">
      <c r="G263" s="28">
        <f t="shared" si="1"/>
        <v>0</v>
      </c>
    </row>
    <row r="264">
      <c r="G264" s="92">
        <f t="shared" si="1"/>
        <v>0</v>
      </c>
    </row>
    <row r="265">
      <c r="G265" s="28">
        <f t="shared" si="1"/>
        <v>0</v>
      </c>
    </row>
    <row r="266">
      <c r="G266" s="92">
        <f t="shared" si="1"/>
        <v>0</v>
      </c>
    </row>
    <row r="267">
      <c r="G267" s="28">
        <f t="shared" si="1"/>
        <v>0</v>
      </c>
    </row>
    <row r="268">
      <c r="G268" s="92">
        <f t="shared" si="1"/>
        <v>0</v>
      </c>
    </row>
    <row r="269">
      <c r="G269" s="28">
        <f t="shared" si="1"/>
        <v>0</v>
      </c>
    </row>
    <row r="270">
      <c r="G270" s="92">
        <f t="shared" si="1"/>
        <v>0</v>
      </c>
    </row>
    <row r="271">
      <c r="G271" s="28">
        <f t="shared" si="1"/>
        <v>0</v>
      </c>
    </row>
    <row r="272">
      <c r="G272" s="92">
        <f t="shared" si="1"/>
        <v>0</v>
      </c>
    </row>
    <row r="273">
      <c r="G273" s="28">
        <f t="shared" si="1"/>
        <v>0</v>
      </c>
    </row>
    <row r="274">
      <c r="G274" s="92">
        <f t="shared" si="1"/>
        <v>0</v>
      </c>
    </row>
    <row r="275">
      <c r="G275" s="28">
        <f t="shared" si="1"/>
        <v>0</v>
      </c>
    </row>
    <row r="276">
      <c r="G276" s="92">
        <f t="shared" si="1"/>
        <v>0</v>
      </c>
    </row>
    <row r="277">
      <c r="G277" s="92">
        <f t="shared" si="1"/>
        <v>0</v>
      </c>
    </row>
    <row r="278">
      <c r="G278" s="28">
        <f t="shared" si="1"/>
        <v>0</v>
      </c>
    </row>
    <row r="279">
      <c r="G279" s="92">
        <f t="shared" si="1"/>
        <v>0</v>
      </c>
    </row>
    <row r="280">
      <c r="G280" s="92">
        <f t="shared" si="1"/>
        <v>0</v>
      </c>
    </row>
    <row r="281">
      <c r="G281" s="28">
        <f t="shared" si="1"/>
        <v>0</v>
      </c>
    </row>
    <row r="282">
      <c r="G282" s="92">
        <f t="shared" si="1"/>
        <v>0</v>
      </c>
    </row>
    <row r="283">
      <c r="G283" s="28">
        <f t="shared" si="1"/>
        <v>0</v>
      </c>
    </row>
    <row r="284">
      <c r="G284" s="92">
        <f t="shared" si="1"/>
        <v>0</v>
      </c>
    </row>
    <row r="285">
      <c r="G285" s="28">
        <f t="shared" si="1"/>
        <v>0</v>
      </c>
    </row>
    <row r="286">
      <c r="G286" s="92">
        <f t="shared" si="1"/>
        <v>0</v>
      </c>
    </row>
    <row r="287">
      <c r="G287" s="28">
        <f t="shared" si="1"/>
        <v>0</v>
      </c>
    </row>
    <row r="288">
      <c r="G288" s="92">
        <f t="shared" si="1"/>
        <v>0</v>
      </c>
    </row>
    <row r="289">
      <c r="G289" s="28">
        <f t="shared" si="1"/>
        <v>0</v>
      </c>
    </row>
    <row r="290">
      <c r="G290" s="92">
        <f t="shared" si="1"/>
        <v>0</v>
      </c>
    </row>
    <row r="291">
      <c r="G291" s="28">
        <f t="shared" si="1"/>
        <v>0</v>
      </c>
    </row>
    <row r="292">
      <c r="G292" s="92">
        <f t="shared" si="1"/>
        <v>0</v>
      </c>
    </row>
    <row r="293">
      <c r="G293" s="28">
        <f t="shared" si="1"/>
        <v>0</v>
      </c>
    </row>
    <row r="294">
      <c r="G294" s="92">
        <f t="shared" si="1"/>
        <v>0</v>
      </c>
    </row>
    <row r="295">
      <c r="G295" s="28">
        <f t="shared" si="1"/>
        <v>0</v>
      </c>
    </row>
    <row r="296">
      <c r="G296" s="92">
        <f t="shared" si="1"/>
        <v>0</v>
      </c>
    </row>
    <row r="297">
      <c r="G297" s="92">
        <f t="shared" si="1"/>
        <v>0</v>
      </c>
    </row>
    <row r="298">
      <c r="G298" s="28">
        <f t="shared" si="1"/>
        <v>0</v>
      </c>
    </row>
    <row r="299">
      <c r="G299" s="92">
        <f t="shared" si="1"/>
        <v>0</v>
      </c>
    </row>
    <row r="300">
      <c r="G300" s="92">
        <f t="shared" si="1"/>
        <v>0</v>
      </c>
    </row>
    <row r="301">
      <c r="G301" s="28">
        <f t="shared" si="1"/>
        <v>0</v>
      </c>
    </row>
    <row r="302">
      <c r="G302" s="92">
        <f t="shared" si="1"/>
        <v>0</v>
      </c>
    </row>
    <row r="303">
      <c r="G303" s="28">
        <f t="shared" si="1"/>
        <v>0</v>
      </c>
    </row>
    <row r="304">
      <c r="G304" s="92">
        <f t="shared" si="1"/>
        <v>0</v>
      </c>
    </row>
    <row r="305">
      <c r="G305" s="28">
        <f t="shared" si="1"/>
        <v>0</v>
      </c>
    </row>
    <row r="306">
      <c r="G306" s="92">
        <f t="shared" si="1"/>
        <v>0</v>
      </c>
    </row>
    <row r="307">
      <c r="G307" s="28">
        <f t="shared" si="1"/>
        <v>0</v>
      </c>
    </row>
    <row r="308">
      <c r="G308" s="92">
        <f t="shared" si="1"/>
        <v>0</v>
      </c>
    </row>
    <row r="309">
      <c r="G309" s="28">
        <f t="shared" si="1"/>
        <v>0</v>
      </c>
    </row>
    <row r="310">
      <c r="G310" s="92">
        <f t="shared" si="1"/>
        <v>0</v>
      </c>
    </row>
    <row r="311">
      <c r="G311" s="28">
        <f t="shared" si="1"/>
        <v>0</v>
      </c>
    </row>
    <row r="312">
      <c r="G312" s="92">
        <f t="shared" si="1"/>
        <v>0</v>
      </c>
    </row>
    <row r="313">
      <c r="G313" s="28">
        <f t="shared" si="1"/>
        <v>0</v>
      </c>
    </row>
    <row r="314">
      <c r="G314" s="92">
        <f t="shared" si="1"/>
        <v>0</v>
      </c>
    </row>
    <row r="315">
      <c r="G315" s="28">
        <f t="shared" si="1"/>
        <v>0</v>
      </c>
    </row>
    <row r="316">
      <c r="G316" s="92">
        <f t="shared" si="1"/>
        <v>0</v>
      </c>
    </row>
    <row r="317">
      <c r="G317" s="92">
        <f t="shared" si="1"/>
        <v>0</v>
      </c>
    </row>
    <row r="318">
      <c r="G318" s="28">
        <f t="shared" si="1"/>
        <v>0</v>
      </c>
    </row>
    <row r="319">
      <c r="G319" s="92">
        <f t="shared" si="1"/>
        <v>0</v>
      </c>
    </row>
    <row r="320">
      <c r="G320" s="92">
        <f t="shared" si="1"/>
        <v>0</v>
      </c>
    </row>
    <row r="321">
      <c r="G321" s="28">
        <f t="shared" si="1"/>
        <v>0</v>
      </c>
    </row>
    <row r="322">
      <c r="G322" s="92">
        <f t="shared" si="1"/>
        <v>0</v>
      </c>
    </row>
    <row r="323">
      <c r="G323" s="28">
        <f t="shared" si="1"/>
        <v>0</v>
      </c>
    </row>
    <row r="324">
      <c r="G324" s="92">
        <f t="shared" si="1"/>
        <v>0</v>
      </c>
    </row>
    <row r="325">
      <c r="G325" s="28">
        <f t="shared" si="1"/>
        <v>0</v>
      </c>
    </row>
    <row r="326">
      <c r="G326" s="92">
        <f t="shared" si="1"/>
        <v>0</v>
      </c>
    </row>
    <row r="327">
      <c r="G327" s="28">
        <f t="shared" si="1"/>
        <v>0</v>
      </c>
    </row>
    <row r="328">
      <c r="G328" s="92">
        <f t="shared" si="1"/>
        <v>0</v>
      </c>
    </row>
    <row r="329">
      <c r="G329" s="28">
        <f t="shared" si="1"/>
        <v>0</v>
      </c>
    </row>
    <row r="330">
      <c r="G330" s="92">
        <f t="shared" si="1"/>
        <v>0</v>
      </c>
    </row>
    <row r="331">
      <c r="G331" s="28">
        <f t="shared" si="1"/>
        <v>0</v>
      </c>
    </row>
    <row r="332">
      <c r="G332" s="92">
        <f t="shared" si="1"/>
        <v>0</v>
      </c>
    </row>
    <row r="333">
      <c r="G333" s="28">
        <f t="shared" si="1"/>
        <v>0</v>
      </c>
    </row>
    <row r="334">
      <c r="G334" s="92">
        <f t="shared" si="1"/>
        <v>0</v>
      </c>
    </row>
    <row r="335">
      <c r="G335" s="28">
        <f t="shared" si="1"/>
        <v>0</v>
      </c>
    </row>
    <row r="336">
      <c r="G336" s="92">
        <f t="shared" si="1"/>
        <v>0</v>
      </c>
    </row>
    <row r="337">
      <c r="G337" s="92">
        <f t="shared" si="1"/>
        <v>0</v>
      </c>
    </row>
    <row r="338">
      <c r="G338" s="28">
        <f t="shared" si="1"/>
        <v>0</v>
      </c>
    </row>
    <row r="339">
      <c r="G339" s="92">
        <f t="shared" si="1"/>
        <v>0</v>
      </c>
    </row>
    <row r="340">
      <c r="G340" s="92">
        <f t="shared" si="1"/>
        <v>0</v>
      </c>
    </row>
    <row r="341">
      <c r="G341" s="28">
        <f t="shared" si="1"/>
        <v>0</v>
      </c>
    </row>
    <row r="342">
      <c r="G342" s="92">
        <f t="shared" si="1"/>
        <v>0</v>
      </c>
    </row>
    <row r="343">
      <c r="G343" s="28">
        <f t="shared" si="1"/>
        <v>0</v>
      </c>
    </row>
    <row r="344">
      <c r="G344" s="92">
        <f t="shared" si="1"/>
        <v>0</v>
      </c>
    </row>
    <row r="345">
      <c r="G345" s="28">
        <f t="shared" si="1"/>
        <v>0</v>
      </c>
    </row>
    <row r="346">
      <c r="G346" s="92">
        <f t="shared" si="1"/>
        <v>0</v>
      </c>
    </row>
    <row r="347">
      <c r="G347" s="28">
        <f t="shared" si="1"/>
        <v>0</v>
      </c>
    </row>
    <row r="348">
      <c r="G348" s="92">
        <f t="shared" si="1"/>
        <v>0</v>
      </c>
    </row>
    <row r="349">
      <c r="G349" s="28">
        <f t="shared" si="1"/>
        <v>0</v>
      </c>
    </row>
    <row r="350">
      <c r="G350" s="92">
        <f t="shared" si="1"/>
        <v>0</v>
      </c>
    </row>
    <row r="351">
      <c r="G351" s="28">
        <f t="shared" si="1"/>
        <v>0</v>
      </c>
    </row>
    <row r="352">
      <c r="G352" s="92">
        <f t="shared" si="1"/>
        <v>0</v>
      </c>
    </row>
    <row r="353">
      <c r="G353" s="28">
        <f t="shared" si="1"/>
        <v>0</v>
      </c>
    </row>
    <row r="354">
      <c r="G354" s="92">
        <f t="shared" si="1"/>
        <v>0</v>
      </c>
    </row>
    <row r="355">
      <c r="G355" s="28">
        <f t="shared" si="1"/>
        <v>0</v>
      </c>
    </row>
    <row r="356">
      <c r="G356" s="92">
        <f t="shared" si="1"/>
        <v>0</v>
      </c>
    </row>
    <row r="357">
      <c r="G357" s="92">
        <f t="shared" si="1"/>
        <v>0</v>
      </c>
    </row>
    <row r="358">
      <c r="G358" s="28">
        <f t="shared" si="1"/>
        <v>0</v>
      </c>
    </row>
    <row r="359">
      <c r="G359" s="92">
        <f t="shared" si="1"/>
        <v>0</v>
      </c>
    </row>
    <row r="360">
      <c r="G360" s="92">
        <f t="shared" si="1"/>
        <v>0</v>
      </c>
    </row>
    <row r="361">
      <c r="G361" s="28">
        <f t="shared" si="1"/>
        <v>0</v>
      </c>
    </row>
    <row r="362">
      <c r="G362" s="92">
        <f t="shared" si="1"/>
        <v>0</v>
      </c>
    </row>
    <row r="363">
      <c r="G363" s="28">
        <f t="shared" si="1"/>
        <v>0</v>
      </c>
    </row>
    <row r="364">
      <c r="G364" s="92">
        <f t="shared" si="1"/>
        <v>0</v>
      </c>
    </row>
    <row r="365">
      <c r="G365" s="28">
        <f t="shared" si="1"/>
        <v>0</v>
      </c>
    </row>
    <row r="366">
      <c r="G366" s="92">
        <f t="shared" si="1"/>
        <v>0</v>
      </c>
    </row>
    <row r="367">
      <c r="G367" s="28">
        <f t="shared" si="1"/>
        <v>0</v>
      </c>
    </row>
    <row r="368">
      <c r="G368" s="92">
        <f t="shared" si="1"/>
        <v>0</v>
      </c>
    </row>
    <row r="369">
      <c r="G369" s="28">
        <f t="shared" si="1"/>
        <v>0</v>
      </c>
    </row>
    <row r="370">
      <c r="G370" s="92">
        <f t="shared" si="1"/>
        <v>0</v>
      </c>
    </row>
    <row r="371">
      <c r="G371" s="28">
        <f t="shared" si="1"/>
        <v>0</v>
      </c>
    </row>
    <row r="372">
      <c r="G372" s="92">
        <f t="shared" si="1"/>
        <v>0</v>
      </c>
    </row>
    <row r="373">
      <c r="G373" s="28">
        <f t="shared" si="1"/>
        <v>0</v>
      </c>
    </row>
    <row r="374">
      <c r="G374" s="92">
        <f t="shared" si="1"/>
        <v>0</v>
      </c>
    </row>
    <row r="375">
      <c r="G375" s="28">
        <f t="shared" si="1"/>
        <v>0</v>
      </c>
    </row>
    <row r="376">
      <c r="G376" s="92">
        <f t="shared" si="1"/>
        <v>0</v>
      </c>
    </row>
    <row r="377">
      <c r="G377" s="92">
        <f t="shared" si="1"/>
        <v>0</v>
      </c>
    </row>
    <row r="378">
      <c r="G378" s="28">
        <f t="shared" si="1"/>
        <v>0</v>
      </c>
    </row>
    <row r="379">
      <c r="G379" s="92">
        <f t="shared" si="1"/>
        <v>0</v>
      </c>
    </row>
    <row r="380">
      <c r="G380" s="92">
        <f t="shared" si="1"/>
        <v>0</v>
      </c>
    </row>
    <row r="381">
      <c r="G381" s="28">
        <f t="shared" si="1"/>
        <v>0</v>
      </c>
    </row>
    <row r="382">
      <c r="G382" s="92">
        <f t="shared" si="1"/>
        <v>0</v>
      </c>
    </row>
    <row r="383">
      <c r="G383" s="28">
        <f t="shared" si="1"/>
        <v>0</v>
      </c>
    </row>
    <row r="384">
      <c r="G384" s="92">
        <f t="shared" si="1"/>
        <v>0</v>
      </c>
    </row>
    <row r="385">
      <c r="G385" s="28">
        <f t="shared" si="1"/>
        <v>0</v>
      </c>
    </row>
    <row r="386">
      <c r="G386" s="92">
        <f t="shared" si="1"/>
        <v>0</v>
      </c>
    </row>
    <row r="387">
      <c r="G387" s="28">
        <f t="shared" si="1"/>
        <v>0</v>
      </c>
    </row>
    <row r="388">
      <c r="G388" s="92">
        <f t="shared" si="1"/>
        <v>0</v>
      </c>
    </row>
    <row r="389">
      <c r="G389" s="28">
        <f t="shared" si="1"/>
        <v>0</v>
      </c>
    </row>
    <row r="390">
      <c r="G390" s="92">
        <f t="shared" si="1"/>
        <v>0</v>
      </c>
    </row>
    <row r="391">
      <c r="G391" s="28">
        <f t="shared" si="1"/>
        <v>0</v>
      </c>
    </row>
    <row r="392">
      <c r="G392" s="92">
        <f t="shared" si="1"/>
        <v>0</v>
      </c>
    </row>
    <row r="393">
      <c r="G393" s="28">
        <f t="shared" si="1"/>
        <v>0</v>
      </c>
    </row>
    <row r="394">
      <c r="G394" s="92">
        <f t="shared" si="1"/>
        <v>0</v>
      </c>
    </row>
    <row r="395">
      <c r="G395" s="28">
        <f t="shared" si="1"/>
        <v>0</v>
      </c>
    </row>
    <row r="396">
      <c r="G396" s="92">
        <f t="shared" si="1"/>
        <v>0</v>
      </c>
    </row>
    <row r="397">
      <c r="G397" s="92">
        <f t="shared" si="1"/>
        <v>0</v>
      </c>
    </row>
    <row r="398">
      <c r="G398" s="28">
        <f t="shared" si="1"/>
        <v>0</v>
      </c>
    </row>
    <row r="399">
      <c r="G399" s="92">
        <f t="shared" si="1"/>
        <v>0</v>
      </c>
    </row>
    <row r="400">
      <c r="G400" s="92">
        <f t="shared" si="1"/>
        <v>0</v>
      </c>
    </row>
    <row r="401">
      <c r="G401" s="28">
        <f t="shared" si="1"/>
        <v>0</v>
      </c>
    </row>
    <row r="402">
      <c r="G402" s="92">
        <f t="shared" si="1"/>
        <v>0</v>
      </c>
    </row>
    <row r="403">
      <c r="G403" s="28">
        <f t="shared" si="1"/>
        <v>0</v>
      </c>
    </row>
    <row r="404">
      <c r="G404" s="92">
        <f t="shared" si="1"/>
        <v>0</v>
      </c>
    </row>
    <row r="405">
      <c r="G405" s="28">
        <f t="shared" si="1"/>
        <v>0</v>
      </c>
    </row>
    <row r="406">
      <c r="G406" s="92">
        <f t="shared" si="1"/>
        <v>0</v>
      </c>
    </row>
    <row r="407">
      <c r="G407" s="28">
        <f t="shared" si="1"/>
        <v>0</v>
      </c>
    </row>
    <row r="408">
      <c r="G408" s="92">
        <f t="shared" si="1"/>
        <v>0</v>
      </c>
    </row>
    <row r="409">
      <c r="G409" s="28">
        <f t="shared" si="1"/>
        <v>0</v>
      </c>
    </row>
    <row r="410">
      <c r="G410" s="92">
        <f t="shared" si="1"/>
        <v>0</v>
      </c>
    </row>
    <row r="411">
      <c r="G411" s="28">
        <f t="shared" si="1"/>
        <v>0</v>
      </c>
    </row>
    <row r="412">
      <c r="G412" s="92">
        <f t="shared" si="1"/>
        <v>0</v>
      </c>
    </row>
    <row r="413">
      <c r="G413" s="28">
        <f t="shared" si="1"/>
        <v>0</v>
      </c>
    </row>
    <row r="414">
      <c r="G414" s="92">
        <f t="shared" si="1"/>
        <v>0</v>
      </c>
    </row>
    <row r="415">
      <c r="G415" s="28">
        <f t="shared" si="1"/>
        <v>0</v>
      </c>
    </row>
    <row r="416">
      <c r="G416" s="92">
        <f t="shared" si="1"/>
        <v>0</v>
      </c>
    </row>
    <row r="417">
      <c r="G417" s="92">
        <f t="shared" si="1"/>
        <v>0</v>
      </c>
    </row>
    <row r="418">
      <c r="G418" s="28">
        <f t="shared" si="1"/>
        <v>0</v>
      </c>
    </row>
    <row r="419">
      <c r="G419" s="92">
        <f t="shared" si="1"/>
        <v>0</v>
      </c>
    </row>
    <row r="420">
      <c r="G420" s="92">
        <f t="shared" si="1"/>
        <v>0</v>
      </c>
    </row>
    <row r="421">
      <c r="G421" s="28">
        <f t="shared" si="1"/>
        <v>0</v>
      </c>
    </row>
    <row r="422">
      <c r="G422" s="92">
        <f t="shared" si="1"/>
        <v>0</v>
      </c>
    </row>
    <row r="423">
      <c r="G423" s="28">
        <f t="shared" si="1"/>
        <v>0</v>
      </c>
    </row>
    <row r="424">
      <c r="G424" s="92">
        <f t="shared" si="1"/>
        <v>0</v>
      </c>
    </row>
    <row r="425">
      <c r="G425" s="28">
        <f t="shared" si="1"/>
        <v>0</v>
      </c>
    </row>
    <row r="426">
      <c r="G426" s="92">
        <f t="shared" si="1"/>
        <v>0</v>
      </c>
    </row>
    <row r="427">
      <c r="G427" s="28">
        <f t="shared" si="1"/>
        <v>0</v>
      </c>
    </row>
    <row r="428">
      <c r="G428" s="92">
        <f t="shared" si="1"/>
        <v>0</v>
      </c>
    </row>
    <row r="429">
      <c r="G429" s="28">
        <f t="shared" si="1"/>
        <v>0</v>
      </c>
    </row>
    <row r="430">
      <c r="G430" s="92">
        <f t="shared" si="1"/>
        <v>0</v>
      </c>
    </row>
    <row r="431">
      <c r="G431" s="28">
        <f t="shared" si="1"/>
        <v>0</v>
      </c>
    </row>
    <row r="432">
      <c r="G432" s="92">
        <f t="shared" si="1"/>
        <v>0</v>
      </c>
    </row>
    <row r="433">
      <c r="G433" s="28">
        <f t="shared" si="1"/>
        <v>0</v>
      </c>
    </row>
    <row r="434">
      <c r="G434" s="92">
        <f t="shared" si="1"/>
        <v>0</v>
      </c>
    </row>
    <row r="435">
      <c r="G435" s="28">
        <f t="shared" si="1"/>
        <v>0</v>
      </c>
    </row>
    <row r="436">
      <c r="G436" s="92">
        <f t="shared" si="1"/>
        <v>0</v>
      </c>
    </row>
    <row r="437">
      <c r="G437" s="92">
        <f t="shared" si="1"/>
        <v>0</v>
      </c>
    </row>
    <row r="438">
      <c r="G438" s="28">
        <f t="shared" si="1"/>
        <v>0</v>
      </c>
    </row>
    <row r="439">
      <c r="G439" s="92">
        <f t="shared" si="1"/>
        <v>0</v>
      </c>
    </row>
    <row r="440">
      <c r="G440" s="92">
        <f t="shared" si="1"/>
        <v>0</v>
      </c>
    </row>
    <row r="441">
      <c r="G441" s="28">
        <f t="shared" si="1"/>
        <v>0</v>
      </c>
    </row>
    <row r="442">
      <c r="G442" s="92">
        <f t="shared" si="1"/>
        <v>0</v>
      </c>
    </row>
    <row r="443">
      <c r="G443" s="28">
        <f t="shared" si="1"/>
        <v>0</v>
      </c>
    </row>
    <row r="444">
      <c r="G444" s="92">
        <f t="shared" si="1"/>
        <v>0</v>
      </c>
    </row>
    <row r="445">
      <c r="G445" s="28">
        <f t="shared" si="1"/>
        <v>0</v>
      </c>
    </row>
    <row r="446">
      <c r="G446" s="92">
        <f t="shared" si="1"/>
        <v>0</v>
      </c>
    </row>
    <row r="447">
      <c r="G447" s="28">
        <f t="shared" si="1"/>
        <v>0</v>
      </c>
    </row>
    <row r="448">
      <c r="G448" s="92">
        <f t="shared" si="1"/>
        <v>0</v>
      </c>
    </row>
    <row r="449">
      <c r="G449" s="28">
        <f t="shared" si="1"/>
        <v>0</v>
      </c>
    </row>
    <row r="450">
      <c r="G450" s="92">
        <f t="shared" si="1"/>
        <v>0</v>
      </c>
    </row>
    <row r="451">
      <c r="G451" s="28">
        <f t="shared" si="1"/>
        <v>0</v>
      </c>
    </row>
    <row r="452">
      <c r="G452" s="92">
        <f t="shared" si="1"/>
        <v>0</v>
      </c>
    </row>
    <row r="453">
      <c r="G453" s="28">
        <f t="shared" si="1"/>
        <v>0</v>
      </c>
    </row>
    <row r="454">
      <c r="G454" s="92">
        <f t="shared" si="1"/>
        <v>0</v>
      </c>
    </row>
    <row r="455">
      <c r="G455" s="28">
        <f t="shared" si="1"/>
        <v>0</v>
      </c>
    </row>
    <row r="456">
      <c r="G456" s="92">
        <f t="shared" si="1"/>
        <v>0</v>
      </c>
    </row>
    <row r="457">
      <c r="G457" s="92">
        <f t="shared" si="1"/>
        <v>0</v>
      </c>
    </row>
    <row r="458">
      <c r="G458" s="28">
        <f t="shared" si="1"/>
        <v>0</v>
      </c>
    </row>
    <row r="459">
      <c r="G459" s="92">
        <f t="shared" si="1"/>
        <v>0</v>
      </c>
    </row>
    <row r="460">
      <c r="G460" s="92">
        <f t="shared" si="1"/>
        <v>0</v>
      </c>
    </row>
    <row r="461">
      <c r="G461" s="28">
        <f t="shared" si="1"/>
        <v>0</v>
      </c>
    </row>
    <row r="462">
      <c r="G462" s="92">
        <f t="shared" si="1"/>
        <v>0</v>
      </c>
    </row>
    <row r="463">
      <c r="G463" s="28">
        <f t="shared" si="1"/>
        <v>0</v>
      </c>
    </row>
    <row r="464">
      <c r="G464" s="92">
        <f t="shared" si="1"/>
        <v>0</v>
      </c>
    </row>
    <row r="465">
      <c r="G465" s="28">
        <f t="shared" si="1"/>
        <v>0</v>
      </c>
    </row>
    <row r="466">
      <c r="G466" s="92">
        <f t="shared" si="1"/>
        <v>0</v>
      </c>
    </row>
    <row r="467">
      <c r="G467" s="28">
        <f t="shared" si="1"/>
        <v>0</v>
      </c>
    </row>
    <row r="468">
      <c r="G468" s="92">
        <f t="shared" si="1"/>
        <v>0</v>
      </c>
    </row>
    <row r="469">
      <c r="G469" s="28">
        <f t="shared" si="1"/>
        <v>0</v>
      </c>
    </row>
    <row r="470">
      <c r="G470" s="92">
        <f t="shared" si="1"/>
        <v>0</v>
      </c>
    </row>
    <row r="471">
      <c r="G471" s="28">
        <f t="shared" si="1"/>
        <v>0</v>
      </c>
    </row>
    <row r="472">
      <c r="G472" s="92">
        <f t="shared" si="1"/>
        <v>0</v>
      </c>
    </row>
    <row r="473">
      <c r="G473" s="28">
        <f t="shared" si="1"/>
        <v>0</v>
      </c>
    </row>
    <row r="474">
      <c r="G474" s="92">
        <f t="shared" si="1"/>
        <v>0</v>
      </c>
    </row>
    <row r="475">
      <c r="G475" s="28">
        <f t="shared" si="1"/>
        <v>0</v>
      </c>
    </row>
    <row r="476">
      <c r="G476" s="92">
        <f t="shared" si="1"/>
        <v>0</v>
      </c>
    </row>
    <row r="477">
      <c r="G477" s="92">
        <f t="shared" si="1"/>
        <v>0</v>
      </c>
    </row>
    <row r="478">
      <c r="G478" s="28">
        <f t="shared" si="1"/>
        <v>0</v>
      </c>
    </row>
    <row r="479">
      <c r="G479" s="92">
        <f t="shared" si="1"/>
        <v>0</v>
      </c>
    </row>
    <row r="480">
      <c r="G480" s="92">
        <f t="shared" si="1"/>
        <v>0</v>
      </c>
    </row>
    <row r="481">
      <c r="G481" s="28">
        <f t="shared" si="1"/>
        <v>0</v>
      </c>
    </row>
    <row r="482">
      <c r="G482" s="92">
        <f t="shared" si="1"/>
        <v>0</v>
      </c>
    </row>
    <row r="483">
      <c r="G483" s="28">
        <f t="shared" si="1"/>
        <v>0</v>
      </c>
    </row>
    <row r="484">
      <c r="G484" s="92">
        <f t="shared" si="1"/>
        <v>0</v>
      </c>
    </row>
    <row r="485">
      <c r="G485" s="28">
        <f t="shared" si="1"/>
        <v>0</v>
      </c>
    </row>
    <row r="486">
      <c r="G486" s="92">
        <f t="shared" si="1"/>
        <v>0</v>
      </c>
    </row>
    <row r="487">
      <c r="G487" s="28">
        <f t="shared" si="1"/>
        <v>0</v>
      </c>
    </row>
    <row r="488">
      <c r="G488" s="92">
        <f t="shared" si="1"/>
        <v>0</v>
      </c>
    </row>
    <row r="489">
      <c r="G489" s="28">
        <f t="shared" si="1"/>
        <v>0</v>
      </c>
    </row>
    <row r="490">
      <c r="G490" s="92">
        <f t="shared" si="1"/>
        <v>0</v>
      </c>
    </row>
    <row r="491">
      <c r="G491" s="28">
        <f t="shared" si="1"/>
        <v>0</v>
      </c>
    </row>
    <row r="492">
      <c r="G492" s="92">
        <f t="shared" si="1"/>
        <v>0</v>
      </c>
    </row>
    <row r="493">
      <c r="G493" s="28">
        <f t="shared" si="1"/>
        <v>0</v>
      </c>
    </row>
    <row r="494">
      <c r="G494" s="92">
        <f t="shared" si="1"/>
        <v>0</v>
      </c>
    </row>
    <row r="495">
      <c r="G495" s="28">
        <f t="shared" si="1"/>
        <v>0</v>
      </c>
    </row>
    <row r="496">
      <c r="G496" s="92">
        <f t="shared" si="1"/>
        <v>0</v>
      </c>
    </row>
    <row r="497">
      <c r="G497" s="92">
        <f t="shared" si="1"/>
        <v>0</v>
      </c>
    </row>
    <row r="498">
      <c r="G498" s="28">
        <f t="shared" si="1"/>
        <v>0</v>
      </c>
    </row>
    <row r="499">
      <c r="G499" s="92">
        <f t="shared" si="1"/>
        <v>0</v>
      </c>
    </row>
    <row r="500">
      <c r="G500" s="92">
        <f t="shared" si="1"/>
        <v>0</v>
      </c>
    </row>
    <row r="501">
      <c r="G501" s="28">
        <f t="shared" si="1"/>
        <v>0</v>
      </c>
    </row>
    <row r="502">
      <c r="G502" s="92">
        <f t="shared" si="1"/>
        <v>0</v>
      </c>
    </row>
    <row r="503">
      <c r="G503" s="28">
        <f t="shared" si="1"/>
        <v>0</v>
      </c>
    </row>
    <row r="504">
      <c r="G504" s="92">
        <f t="shared" si="1"/>
        <v>0</v>
      </c>
    </row>
    <row r="505">
      <c r="G505" s="28">
        <f t="shared" si="1"/>
        <v>0</v>
      </c>
    </row>
    <row r="506">
      <c r="G506" s="92">
        <f t="shared" si="1"/>
        <v>0</v>
      </c>
    </row>
    <row r="507">
      <c r="G507" s="28">
        <f t="shared" si="1"/>
        <v>0</v>
      </c>
    </row>
    <row r="508">
      <c r="G508" s="92">
        <f t="shared" si="1"/>
        <v>0</v>
      </c>
    </row>
    <row r="509">
      <c r="G509" s="28">
        <f t="shared" si="1"/>
        <v>0</v>
      </c>
    </row>
    <row r="510">
      <c r="G510" s="92">
        <f t="shared" si="1"/>
        <v>0</v>
      </c>
    </row>
    <row r="511">
      <c r="G511" s="28">
        <f t="shared" si="1"/>
        <v>0</v>
      </c>
    </row>
    <row r="512">
      <c r="G512" s="92">
        <f t="shared" si="1"/>
        <v>0</v>
      </c>
    </row>
    <row r="513">
      <c r="G513" s="28">
        <f t="shared" si="1"/>
        <v>0</v>
      </c>
    </row>
    <row r="514">
      <c r="G514" s="92">
        <f t="shared" si="1"/>
        <v>0</v>
      </c>
    </row>
    <row r="515">
      <c r="G515" s="28">
        <f t="shared" si="1"/>
        <v>0</v>
      </c>
    </row>
    <row r="516">
      <c r="G516" s="92">
        <f t="shared" si="1"/>
        <v>0</v>
      </c>
    </row>
    <row r="517">
      <c r="G517" s="92">
        <f t="shared" si="1"/>
        <v>0</v>
      </c>
    </row>
    <row r="518">
      <c r="G518" s="28">
        <f t="shared" si="1"/>
        <v>0</v>
      </c>
    </row>
    <row r="519">
      <c r="G519" s="92">
        <f t="shared" si="1"/>
        <v>0</v>
      </c>
    </row>
    <row r="520">
      <c r="G520" s="92">
        <f t="shared" si="1"/>
        <v>0</v>
      </c>
    </row>
    <row r="521">
      <c r="G521" s="28">
        <f t="shared" si="1"/>
        <v>0</v>
      </c>
    </row>
    <row r="522">
      <c r="G522" s="92">
        <f t="shared" si="1"/>
        <v>0</v>
      </c>
    </row>
    <row r="523">
      <c r="G523" s="28">
        <f t="shared" si="1"/>
        <v>0</v>
      </c>
    </row>
    <row r="524">
      <c r="G524" s="92">
        <f t="shared" si="1"/>
        <v>0</v>
      </c>
    </row>
    <row r="525">
      <c r="G525" s="28">
        <f t="shared" si="1"/>
        <v>0</v>
      </c>
    </row>
    <row r="526">
      <c r="G526" s="92">
        <f t="shared" si="1"/>
        <v>0</v>
      </c>
    </row>
    <row r="527">
      <c r="G527" s="28">
        <f t="shared" si="1"/>
        <v>0</v>
      </c>
    </row>
    <row r="528">
      <c r="G528" s="92">
        <f t="shared" si="1"/>
        <v>0</v>
      </c>
    </row>
    <row r="529">
      <c r="G529" s="28">
        <f t="shared" si="1"/>
        <v>0</v>
      </c>
    </row>
    <row r="530">
      <c r="G530" s="92">
        <f t="shared" si="1"/>
        <v>0</v>
      </c>
    </row>
    <row r="531">
      <c r="G531" s="28">
        <f t="shared" si="1"/>
        <v>0</v>
      </c>
    </row>
    <row r="532">
      <c r="G532" s="92">
        <f t="shared" si="1"/>
        <v>0</v>
      </c>
    </row>
    <row r="533">
      <c r="G533" s="28">
        <f t="shared" si="1"/>
        <v>0</v>
      </c>
    </row>
    <row r="534">
      <c r="G534" s="92">
        <f t="shared" si="1"/>
        <v>0</v>
      </c>
    </row>
    <row r="535">
      <c r="G535" s="28">
        <f t="shared" si="1"/>
        <v>0</v>
      </c>
    </row>
    <row r="536">
      <c r="G536" s="92">
        <f t="shared" si="1"/>
        <v>0</v>
      </c>
    </row>
    <row r="537">
      <c r="G537" s="92">
        <f t="shared" si="1"/>
        <v>0</v>
      </c>
    </row>
    <row r="538">
      <c r="G538" s="28">
        <f t="shared" si="1"/>
        <v>0</v>
      </c>
    </row>
    <row r="539">
      <c r="G539" s="92">
        <f t="shared" si="1"/>
        <v>0</v>
      </c>
    </row>
    <row r="540">
      <c r="G540" s="92">
        <f t="shared" si="1"/>
        <v>0</v>
      </c>
    </row>
    <row r="541">
      <c r="G541" s="28">
        <f t="shared" si="1"/>
        <v>0</v>
      </c>
    </row>
    <row r="542">
      <c r="G542" s="92">
        <f t="shared" si="1"/>
        <v>0</v>
      </c>
    </row>
    <row r="543">
      <c r="G543" s="28">
        <f t="shared" si="1"/>
        <v>0</v>
      </c>
    </row>
    <row r="544">
      <c r="G544" s="92">
        <f t="shared" si="1"/>
        <v>0</v>
      </c>
    </row>
    <row r="545">
      <c r="G545" s="28">
        <f t="shared" si="1"/>
        <v>0</v>
      </c>
    </row>
    <row r="546">
      <c r="G546" s="92">
        <f t="shared" si="1"/>
        <v>0</v>
      </c>
    </row>
    <row r="547">
      <c r="G547" s="28">
        <f t="shared" si="1"/>
        <v>0</v>
      </c>
    </row>
    <row r="548">
      <c r="G548" s="92">
        <f t="shared" si="1"/>
        <v>0</v>
      </c>
    </row>
    <row r="549">
      <c r="G549" s="28">
        <f t="shared" si="1"/>
        <v>0</v>
      </c>
    </row>
    <row r="550">
      <c r="G550" s="92">
        <f t="shared" si="1"/>
        <v>0</v>
      </c>
    </row>
    <row r="551">
      <c r="G551" s="28">
        <f t="shared" si="1"/>
        <v>0</v>
      </c>
    </row>
    <row r="552">
      <c r="G552" s="92">
        <f t="shared" si="1"/>
        <v>0</v>
      </c>
    </row>
    <row r="553">
      <c r="G553" s="28">
        <f t="shared" si="1"/>
        <v>0</v>
      </c>
    </row>
    <row r="554">
      <c r="G554" s="92">
        <f t="shared" si="1"/>
        <v>0</v>
      </c>
    </row>
    <row r="555">
      <c r="G555" s="28">
        <f t="shared" si="1"/>
        <v>0</v>
      </c>
    </row>
    <row r="556">
      <c r="G556" s="92">
        <f t="shared" si="1"/>
        <v>0</v>
      </c>
    </row>
    <row r="557">
      <c r="G557" s="92">
        <f t="shared" si="1"/>
        <v>0</v>
      </c>
    </row>
    <row r="558">
      <c r="G558" s="28">
        <f t="shared" si="1"/>
        <v>0</v>
      </c>
    </row>
    <row r="559">
      <c r="G559" s="92">
        <f t="shared" si="1"/>
        <v>0</v>
      </c>
    </row>
    <row r="560">
      <c r="G560" s="92">
        <f t="shared" si="1"/>
        <v>0</v>
      </c>
    </row>
    <row r="561">
      <c r="G561" s="28">
        <f t="shared" si="1"/>
        <v>0</v>
      </c>
    </row>
    <row r="562">
      <c r="G562" s="92">
        <f t="shared" si="1"/>
        <v>0</v>
      </c>
    </row>
    <row r="563">
      <c r="G563" s="28">
        <f t="shared" si="1"/>
        <v>0</v>
      </c>
    </row>
    <row r="564">
      <c r="G564" s="92">
        <f t="shared" si="1"/>
        <v>0</v>
      </c>
    </row>
    <row r="565">
      <c r="G565" s="28">
        <f t="shared" si="1"/>
        <v>0</v>
      </c>
    </row>
    <row r="566">
      <c r="G566" s="92">
        <f t="shared" si="1"/>
        <v>0</v>
      </c>
    </row>
    <row r="567">
      <c r="G567" s="28">
        <f t="shared" si="1"/>
        <v>0</v>
      </c>
    </row>
    <row r="568">
      <c r="G568" s="92">
        <f t="shared" si="1"/>
        <v>0</v>
      </c>
    </row>
    <row r="569">
      <c r="G569" s="28">
        <f t="shared" si="1"/>
        <v>0</v>
      </c>
    </row>
    <row r="570">
      <c r="G570" s="92">
        <f t="shared" si="1"/>
        <v>0</v>
      </c>
    </row>
    <row r="571">
      <c r="G571" s="28">
        <f t="shared" si="1"/>
        <v>0</v>
      </c>
    </row>
    <row r="572">
      <c r="G572" s="92">
        <f t="shared" si="1"/>
        <v>0</v>
      </c>
    </row>
    <row r="573">
      <c r="G573" s="28">
        <f t="shared" si="1"/>
        <v>0</v>
      </c>
    </row>
    <row r="574">
      <c r="G574" s="92">
        <f t="shared" si="1"/>
        <v>0</v>
      </c>
    </row>
    <row r="575">
      <c r="G575" s="28">
        <f t="shared" si="1"/>
        <v>0</v>
      </c>
    </row>
    <row r="576">
      <c r="G576" s="92">
        <f t="shared" si="1"/>
        <v>0</v>
      </c>
    </row>
    <row r="577">
      <c r="G577" s="92">
        <f t="shared" si="1"/>
        <v>0</v>
      </c>
    </row>
    <row r="578">
      <c r="G578" s="28">
        <f t="shared" si="1"/>
        <v>0</v>
      </c>
    </row>
    <row r="579">
      <c r="G579" s="92">
        <f t="shared" si="1"/>
        <v>0</v>
      </c>
    </row>
    <row r="580">
      <c r="G580" s="92">
        <f t="shared" si="1"/>
        <v>0</v>
      </c>
    </row>
    <row r="581">
      <c r="G581" s="28">
        <f t="shared" si="1"/>
        <v>0</v>
      </c>
    </row>
    <row r="582">
      <c r="G582" s="92">
        <f t="shared" si="1"/>
        <v>0</v>
      </c>
    </row>
    <row r="583">
      <c r="G583" s="28">
        <f t="shared" si="1"/>
        <v>0</v>
      </c>
    </row>
    <row r="584">
      <c r="G584" s="92">
        <f t="shared" si="1"/>
        <v>0</v>
      </c>
    </row>
    <row r="585">
      <c r="G585" s="28">
        <f t="shared" si="1"/>
        <v>0</v>
      </c>
    </row>
    <row r="586">
      <c r="G586" s="92">
        <f t="shared" si="1"/>
        <v>0</v>
      </c>
    </row>
    <row r="587">
      <c r="G587" s="28">
        <f t="shared" si="1"/>
        <v>0</v>
      </c>
    </row>
    <row r="588">
      <c r="G588" s="92">
        <f t="shared" si="1"/>
        <v>0</v>
      </c>
    </row>
    <row r="589">
      <c r="G589" s="28">
        <f t="shared" si="1"/>
        <v>0</v>
      </c>
    </row>
    <row r="590">
      <c r="G590" s="92">
        <f t="shared" si="1"/>
        <v>0</v>
      </c>
    </row>
    <row r="591">
      <c r="G591" s="28">
        <f t="shared" si="1"/>
        <v>0</v>
      </c>
    </row>
    <row r="592">
      <c r="G592" s="92">
        <f t="shared" si="1"/>
        <v>0</v>
      </c>
    </row>
    <row r="593">
      <c r="G593" s="28">
        <f t="shared" si="1"/>
        <v>0</v>
      </c>
    </row>
    <row r="594">
      <c r="G594" s="92">
        <f t="shared" si="1"/>
        <v>0</v>
      </c>
    </row>
    <row r="595">
      <c r="G595" s="28">
        <f t="shared" si="1"/>
        <v>0</v>
      </c>
    </row>
    <row r="596">
      <c r="G596" s="92">
        <f t="shared" si="1"/>
        <v>0</v>
      </c>
    </row>
    <row r="597">
      <c r="G597" s="92">
        <f t="shared" si="1"/>
        <v>0</v>
      </c>
    </row>
    <row r="598">
      <c r="G598" s="28">
        <f t="shared" si="1"/>
        <v>0</v>
      </c>
    </row>
    <row r="599">
      <c r="G599" s="92">
        <f t="shared" si="1"/>
        <v>0</v>
      </c>
    </row>
    <row r="600">
      <c r="G600" s="92">
        <f t="shared" si="1"/>
        <v>0</v>
      </c>
    </row>
    <row r="601">
      <c r="G601" s="28">
        <f t="shared" si="1"/>
        <v>0</v>
      </c>
    </row>
    <row r="602">
      <c r="G602" s="92">
        <f t="shared" si="1"/>
        <v>0</v>
      </c>
    </row>
    <row r="603">
      <c r="G603" s="28">
        <f t="shared" si="1"/>
        <v>0</v>
      </c>
    </row>
    <row r="604">
      <c r="G604" s="92">
        <f t="shared" si="1"/>
        <v>0</v>
      </c>
    </row>
    <row r="605">
      <c r="G605" s="28">
        <f t="shared" si="1"/>
        <v>0</v>
      </c>
    </row>
    <row r="606">
      <c r="G606" s="92">
        <f t="shared" si="1"/>
        <v>0</v>
      </c>
    </row>
    <row r="607">
      <c r="G607" s="28">
        <f t="shared" si="1"/>
        <v>0</v>
      </c>
    </row>
    <row r="608">
      <c r="G608" s="92">
        <f t="shared" si="1"/>
        <v>0</v>
      </c>
    </row>
    <row r="609">
      <c r="G609" s="28">
        <f t="shared" si="1"/>
        <v>0</v>
      </c>
    </row>
    <row r="610">
      <c r="G610" s="92">
        <f t="shared" si="1"/>
        <v>0</v>
      </c>
    </row>
    <row r="611">
      <c r="G611" s="28">
        <f t="shared" si="1"/>
        <v>0</v>
      </c>
    </row>
    <row r="612">
      <c r="G612" s="92">
        <f t="shared" si="1"/>
        <v>0</v>
      </c>
    </row>
    <row r="613">
      <c r="G613" s="28">
        <f t="shared" si="1"/>
        <v>0</v>
      </c>
    </row>
    <row r="614">
      <c r="G614" s="92">
        <f t="shared" si="1"/>
        <v>0</v>
      </c>
    </row>
    <row r="615">
      <c r="G615" s="28">
        <f t="shared" si="1"/>
        <v>0</v>
      </c>
    </row>
    <row r="616">
      <c r="G616" s="92">
        <f t="shared" si="1"/>
        <v>0</v>
      </c>
    </row>
    <row r="617">
      <c r="G617" s="92">
        <f t="shared" si="1"/>
        <v>0</v>
      </c>
    </row>
    <row r="618">
      <c r="G618" s="28">
        <f t="shared" si="1"/>
        <v>0</v>
      </c>
    </row>
    <row r="619">
      <c r="G619" s="92">
        <f t="shared" si="1"/>
        <v>0</v>
      </c>
    </row>
    <row r="620">
      <c r="G620" s="92">
        <f t="shared" si="1"/>
        <v>0</v>
      </c>
    </row>
    <row r="621">
      <c r="G621" s="28">
        <f t="shared" si="1"/>
        <v>0</v>
      </c>
    </row>
    <row r="622">
      <c r="G622" s="92">
        <f t="shared" si="1"/>
        <v>0</v>
      </c>
    </row>
    <row r="623">
      <c r="G623" s="28">
        <f t="shared" si="1"/>
        <v>0</v>
      </c>
    </row>
    <row r="624">
      <c r="G624" s="92">
        <f t="shared" si="1"/>
        <v>0</v>
      </c>
    </row>
    <row r="625">
      <c r="G625" s="28">
        <f t="shared" si="1"/>
        <v>0</v>
      </c>
    </row>
    <row r="626">
      <c r="G626" s="92">
        <f t="shared" si="1"/>
        <v>0</v>
      </c>
    </row>
    <row r="627">
      <c r="G627" s="28">
        <f t="shared" si="1"/>
        <v>0</v>
      </c>
    </row>
    <row r="628">
      <c r="G628" s="92">
        <f t="shared" si="1"/>
        <v>0</v>
      </c>
    </row>
    <row r="629">
      <c r="G629" s="28">
        <f t="shared" si="1"/>
        <v>0</v>
      </c>
    </row>
    <row r="630">
      <c r="G630" s="92">
        <f t="shared" si="1"/>
        <v>0</v>
      </c>
    </row>
    <row r="631">
      <c r="G631" s="28">
        <f t="shared" si="1"/>
        <v>0</v>
      </c>
    </row>
    <row r="632">
      <c r="G632" s="92">
        <f t="shared" si="1"/>
        <v>0</v>
      </c>
    </row>
    <row r="633">
      <c r="G633" s="28">
        <f t="shared" si="1"/>
        <v>0</v>
      </c>
    </row>
    <row r="634">
      <c r="G634" s="92">
        <f t="shared" si="1"/>
        <v>0</v>
      </c>
    </row>
    <row r="635">
      <c r="G635" s="28">
        <f t="shared" si="1"/>
        <v>0</v>
      </c>
    </row>
    <row r="636">
      <c r="G636" s="92">
        <f t="shared" si="1"/>
        <v>0</v>
      </c>
    </row>
    <row r="637">
      <c r="G637" s="92">
        <f t="shared" si="1"/>
        <v>0</v>
      </c>
    </row>
    <row r="638">
      <c r="G638" s="28">
        <f t="shared" si="1"/>
        <v>0</v>
      </c>
    </row>
    <row r="639">
      <c r="G639" s="92">
        <f t="shared" si="1"/>
        <v>0</v>
      </c>
    </row>
    <row r="640">
      <c r="G640" s="92">
        <f t="shared" si="1"/>
        <v>0</v>
      </c>
    </row>
    <row r="641">
      <c r="G641" s="28">
        <f t="shared" si="1"/>
        <v>0</v>
      </c>
    </row>
    <row r="642">
      <c r="G642" s="92">
        <f t="shared" si="1"/>
        <v>0</v>
      </c>
    </row>
    <row r="643">
      <c r="G643" s="28">
        <f t="shared" si="1"/>
        <v>0</v>
      </c>
    </row>
    <row r="644">
      <c r="G644" s="92">
        <f t="shared" si="1"/>
        <v>0</v>
      </c>
    </row>
    <row r="645">
      <c r="G645" s="28">
        <f t="shared" si="1"/>
        <v>0</v>
      </c>
    </row>
    <row r="646">
      <c r="G646" s="92">
        <f t="shared" si="1"/>
        <v>0</v>
      </c>
    </row>
    <row r="647">
      <c r="G647" s="28">
        <f t="shared" si="1"/>
        <v>0</v>
      </c>
    </row>
    <row r="648">
      <c r="G648" s="92">
        <f t="shared" si="1"/>
        <v>0</v>
      </c>
    </row>
    <row r="649">
      <c r="G649" s="28">
        <f t="shared" si="1"/>
        <v>0</v>
      </c>
    </row>
    <row r="650">
      <c r="G650" s="92">
        <f t="shared" si="1"/>
        <v>0</v>
      </c>
    </row>
    <row r="651">
      <c r="G651" s="28">
        <f t="shared" si="1"/>
        <v>0</v>
      </c>
    </row>
    <row r="652">
      <c r="G652" s="92">
        <f t="shared" si="1"/>
        <v>0</v>
      </c>
    </row>
    <row r="653">
      <c r="G653" s="28">
        <f t="shared" si="1"/>
        <v>0</v>
      </c>
    </row>
    <row r="654">
      <c r="G654" s="92">
        <f t="shared" si="1"/>
        <v>0</v>
      </c>
    </row>
    <row r="655">
      <c r="G655" s="28">
        <f t="shared" si="1"/>
        <v>0</v>
      </c>
    </row>
    <row r="656">
      <c r="G656" s="92">
        <f t="shared" si="1"/>
        <v>0</v>
      </c>
    </row>
    <row r="657">
      <c r="G657" s="92">
        <f t="shared" si="1"/>
        <v>0</v>
      </c>
    </row>
    <row r="658">
      <c r="G658" s="28">
        <f t="shared" si="1"/>
        <v>0</v>
      </c>
    </row>
    <row r="659">
      <c r="G659" s="92">
        <f t="shared" si="1"/>
        <v>0</v>
      </c>
    </row>
    <row r="660">
      <c r="G660" s="92">
        <f t="shared" si="1"/>
        <v>0</v>
      </c>
    </row>
    <row r="661">
      <c r="G661" s="28">
        <f t="shared" si="1"/>
        <v>0</v>
      </c>
    </row>
    <row r="662">
      <c r="G662" s="92">
        <f t="shared" si="1"/>
        <v>0</v>
      </c>
    </row>
    <row r="663">
      <c r="G663" s="28">
        <f t="shared" si="1"/>
        <v>0</v>
      </c>
    </row>
    <row r="664">
      <c r="G664" s="92">
        <f t="shared" si="1"/>
        <v>0</v>
      </c>
    </row>
    <row r="665">
      <c r="G665" s="28">
        <f t="shared" si="1"/>
        <v>0</v>
      </c>
    </row>
    <row r="666">
      <c r="G666" s="92">
        <f t="shared" si="1"/>
        <v>0</v>
      </c>
    </row>
    <row r="667">
      <c r="G667" s="28">
        <f t="shared" si="1"/>
        <v>0</v>
      </c>
    </row>
    <row r="668">
      <c r="G668" s="92">
        <f t="shared" si="1"/>
        <v>0</v>
      </c>
    </row>
    <row r="669">
      <c r="G669" s="28">
        <f t="shared" si="1"/>
        <v>0</v>
      </c>
    </row>
    <row r="670">
      <c r="G670" s="92">
        <f t="shared" si="1"/>
        <v>0</v>
      </c>
    </row>
    <row r="671">
      <c r="G671" s="28">
        <f t="shared" si="1"/>
        <v>0</v>
      </c>
    </row>
    <row r="672">
      <c r="G672" s="92">
        <f t="shared" si="1"/>
        <v>0</v>
      </c>
    </row>
    <row r="673">
      <c r="G673" s="28">
        <f t="shared" si="1"/>
        <v>0</v>
      </c>
    </row>
    <row r="674">
      <c r="G674" s="92">
        <f t="shared" si="1"/>
        <v>0</v>
      </c>
    </row>
    <row r="675">
      <c r="G675" s="28">
        <f t="shared" si="1"/>
        <v>0</v>
      </c>
    </row>
    <row r="676">
      <c r="G676" s="92">
        <f t="shared" si="1"/>
        <v>0</v>
      </c>
    </row>
    <row r="677">
      <c r="G677" s="92">
        <f t="shared" si="1"/>
        <v>0</v>
      </c>
    </row>
    <row r="678">
      <c r="G678" s="28">
        <f t="shared" si="1"/>
        <v>0</v>
      </c>
    </row>
    <row r="679">
      <c r="G679" s="92">
        <f t="shared" si="1"/>
        <v>0</v>
      </c>
    </row>
    <row r="680">
      <c r="G680" s="92">
        <f t="shared" si="1"/>
        <v>0</v>
      </c>
    </row>
    <row r="681">
      <c r="G681" s="28">
        <f t="shared" si="1"/>
        <v>0</v>
      </c>
    </row>
    <row r="682">
      <c r="G682" s="92">
        <f t="shared" si="1"/>
        <v>0</v>
      </c>
    </row>
    <row r="683">
      <c r="G683" s="28">
        <f t="shared" si="1"/>
        <v>0</v>
      </c>
    </row>
    <row r="684">
      <c r="G684" s="92">
        <f t="shared" si="1"/>
        <v>0</v>
      </c>
    </row>
    <row r="685">
      <c r="G685" s="28">
        <f t="shared" si="1"/>
        <v>0</v>
      </c>
    </row>
    <row r="686">
      <c r="G686" s="92">
        <f t="shared" si="1"/>
        <v>0</v>
      </c>
    </row>
    <row r="687">
      <c r="G687" s="28">
        <f t="shared" si="1"/>
        <v>0</v>
      </c>
    </row>
    <row r="688">
      <c r="G688" s="92">
        <f t="shared" si="1"/>
        <v>0</v>
      </c>
    </row>
    <row r="689">
      <c r="G689" s="28">
        <f t="shared" si="1"/>
        <v>0</v>
      </c>
    </row>
    <row r="690">
      <c r="G690" s="92">
        <f t="shared" si="1"/>
        <v>0</v>
      </c>
    </row>
    <row r="691">
      <c r="G691" s="28">
        <f t="shared" si="1"/>
        <v>0</v>
      </c>
    </row>
    <row r="692">
      <c r="G692" s="92">
        <f t="shared" si="1"/>
        <v>0</v>
      </c>
    </row>
    <row r="693">
      <c r="G693" s="28">
        <f t="shared" si="1"/>
        <v>0</v>
      </c>
    </row>
    <row r="694">
      <c r="G694" s="92">
        <f t="shared" si="1"/>
        <v>0</v>
      </c>
    </row>
    <row r="695">
      <c r="G695" s="28">
        <f t="shared" si="1"/>
        <v>0</v>
      </c>
    </row>
    <row r="696">
      <c r="G696" s="92">
        <f t="shared" si="1"/>
        <v>0</v>
      </c>
    </row>
    <row r="697">
      <c r="G697" s="92">
        <f t="shared" si="1"/>
        <v>0</v>
      </c>
    </row>
    <row r="698">
      <c r="G698" s="28">
        <f t="shared" si="1"/>
        <v>0</v>
      </c>
    </row>
    <row r="699">
      <c r="G699" s="92">
        <f t="shared" si="1"/>
        <v>0</v>
      </c>
    </row>
    <row r="700">
      <c r="G700" s="92">
        <f t="shared" si="1"/>
        <v>0</v>
      </c>
    </row>
    <row r="701">
      <c r="G701" s="28">
        <f t="shared" si="1"/>
        <v>0</v>
      </c>
    </row>
    <row r="702">
      <c r="G702" s="92">
        <f t="shared" si="1"/>
        <v>0</v>
      </c>
    </row>
    <row r="703">
      <c r="G703" s="28">
        <f t="shared" si="1"/>
        <v>0</v>
      </c>
    </row>
    <row r="704">
      <c r="G704" s="92">
        <f t="shared" si="1"/>
        <v>0</v>
      </c>
    </row>
    <row r="705">
      <c r="G705" s="28">
        <f t="shared" si="1"/>
        <v>0</v>
      </c>
    </row>
    <row r="706">
      <c r="G706" s="92">
        <f t="shared" si="1"/>
        <v>0</v>
      </c>
    </row>
    <row r="707">
      <c r="G707" s="28">
        <f t="shared" si="1"/>
        <v>0</v>
      </c>
    </row>
    <row r="708">
      <c r="G708" s="92">
        <f t="shared" si="1"/>
        <v>0</v>
      </c>
    </row>
    <row r="709">
      <c r="G709" s="28">
        <f t="shared" si="1"/>
        <v>0</v>
      </c>
    </row>
    <row r="710">
      <c r="G710" s="92">
        <f t="shared" si="1"/>
        <v>0</v>
      </c>
    </row>
    <row r="711">
      <c r="G711" s="28">
        <f t="shared" si="1"/>
        <v>0</v>
      </c>
    </row>
    <row r="712">
      <c r="G712" s="92">
        <f t="shared" si="1"/>
        <v>0</v>
      </c>
    </row>
    <row r="713">
      <c r="G713" s="28">
        <f t="shared" si="1"/>
        <v>0</v>
      </c>
    </row>
    <row r="714">
      <c r="G714" s="92">
        <f t="shared" si="1"/>
        <v>0</v>
      </c>
    </row>
    <row r="715">
      <c r="G715" s="28">
        <f t="shared" si="1"/>
        <v>0</v>
      </c>
    </row>
    <row r="716">
      <c r="G716" s="92">
        <f t="shared" si="1"/>
        <v>0</v>
      </c>
    </row>
    <row r="717">
      <c r="G717" s="92">
        <f t="shared" si="1"/>
        <v>0</v>
      </c>
    </row>
    <row r="718">
      <c r="G718" s="28">
        <f t="shared" si="1"/>
        <v>0</v>
      </c>
    </row>
    <row r="719">
      <c r="G719" s="92">
        <f t="shared" si="1"/>
        <v>0</v>
      </c>
    </row>
    <row r="720">
      <c r="G720" s="92">
        <f t="shared" si="1"/>
        <v>0</v>
      </c>
    </row>
    <row r="721">
      <c r="G721" s="28">
        <f t="shared" si="1"/>
        <v>0</v>
      </c>
    </row>
    <row r="722">
      <c r="G722" s="92">
        <f t="shared" si="1"/>
        <v>0</v>
      </c>
    </row>
    <row r="723">
      <c r="G723" s="28">
        <f t="shared" si="1"/>
        <v>0</v>
      </c>
    </row>
    <row r="724">
      <c r="G724" s="92">
        <f t="shared" si="1"/>
        <v>0</v>
      </c>
    </row>
    <row r="725">
      <c r="G725" s="28">
        <f t="shared" si="1"/>
        <v>0</v>
      </c>
    </row>
    <row r="726">
      <c r="G726" s="92">
        <f t="shared" si="1"/>
        <v>0</v>
      </c>
    </row>
    <row r="727">
      <c r="G727" s="28">
        <f t="shared" si="1"/>
        <v>0</v>
      </c>
    </row>
    <row r="728">
      <c r="G728" s="92">
        <f t="shared" si="1"/>
        <v>0</v>
      </c>
    </row>
    <row r="729">
      <c r="G729" s="28">
        <f t="shared" si="1"/>
        <v>0</v>
      </c>
    </row>
    <row r="730">
      <c r="G730" s="92">
        <f t="shared" si="1"/>
        <v>0</v>
      </c>
    </row>
    <row r="731">
      <c r="G731" s="28">
        <f t="shared" si="1"/>
        <v>0</v>
      </c>
    </row>
    <row r="732">
      <c r="G732" s="92">
        <f t="shared" si="1"/>
        <v>0</v>
      </c>
    </row>
    <row r="733">
      <c r="G733" s="28">
        <f t="shared" si="1"/>
        <v>0</v>
      </c>
    </row>
    <row r="734">
      <c r="G734" s="92">
        <f t="shared" si="1"/>
        <v>0</v>
      </c>
    </row>
    <row r="735">
      <c r="G735" s="28">
        <f t="shared" si="1"/>
        <v>0</v>
      </c>
    </row>
    <row r="736">
      <c r="G736" s="92">
        <f t="shared" si="1"/>
        <v>0</v>
      </c>
    </row>
    <row r="737">
      <c r="G737" s="92">
        <f t="shared" si="1"/>
        <v>0</v>
      </c>
    </row>
    <row r="738">
      <c r="G738" s="28">
        <f t="shared" si="1"/>
        <v>0</v>
      </c>
    </row>
    <row r="739">
      <c r="G739" s="92">
        <f t="shared" si="1"/>
        <v>0</v>
      </c>
    </row>
    <row r="740">
      <c r="G740" s="92">
        <f t="shared" si="1"/>
        <v>0</v>
      </c>
    </row>
    <row r="741">
      <c r="G741" s="28">
        <f t="shared" si="1"/>
        <v>0</v>
      </c>
    </row>
    <row r="742">
      <c r="G742" s="92">
        <f t="shared" si="1"/>
        <v>0</v>
      </c>
    </row>
    <row r="743">
      <c r="G743" s="28">
        <f t="shared" si="1"/>
        <v>0</v>
      </c>
    </row>
    <row r="744">
      <c r="G744" s="92">
        <f t="shared" si="1"/>
        <v>0</v>
      </c>
    </row>
    <row r="745">
      <c r="G745" s="28">
        <f t="shared" si="1"/>
        <v>0</v>
      </c>
    </row>
    <row r="746">
      <c r="G746" s="92">
        <f t="shared" si="1"/>
        <v>0</v>
      </c>
    </row>
    <row r="747">
      <c r="G747" s="28">
        <f t="shared" si="1"/>
        <v>0</v>
      </c>
    </row>
    <row r="748">
      <c r="G748" s="92">
        <f t="shared" si="1"/>
        <v>0</v>
      </c>
    </row>
    <row r="749">
      <c r="G749" s="28">
        <f t="shared" si="1"/>
        <v>0</v>
      </c>
    </row>
    <row r="750">
      <c r="G750" s="92">
        <f t="shared" si="1"/>
        <v>0</v>
      </c>
    </row>
    <row r="751">
      <c r="G751" s="28">
        <f t="shared" si="1"/>
        <v>0</v>
      </c>
    </row>
    <row r="752">
      <c r="G752" s="92">
        <f t="shared" si="1"/>
        <v>0</v>
      </c>
    </row>
    <row r="753">
      <c r="G753" s="28">
        <f t="shared" si="1"/>
        <v>0</v>
      </c>
    </row>
    <row r="754">
      <c r="G754" s="92">
        <f t="shared" si="1"/>
        <v>0</v>
      </c>
    </row>
    <row r="755">
      <c r="G755" s="28">
        <f t="shared" si="1"/>
        <v>0</v>
      </c>
    </row>
    <row r="756">
      <c r="G756" s="92">
        <f t="shared" si="1"/>
        <v>0</v>
      </c>
    </row>
    <row r="757">
      <c r="G757" s="92">
        <f t="shared" si="1"/>
        <v>0</v>
      </c>
    </row>
    <row r="758">
      <c r="G758" s="28">
        <f t="shared" si="1"/>
        <v>0</v>
      </c>
    </row>
    <row r="759">
      <c r="G759" s="92">
        <f t="shared" si="1"/>
        <v>0</v>
      </c>
    </row>
    <row r="760">
      <c r="G760" s="92">
        <f t="shared" si="1"/>
        <v>0</v>
      </c>
    </row>
    <row r="761">
      <c r="G761" s="28">
        <f t="shared" si="1"/>
        <v>0</v>
      </c>
    </row>
    <row r="762">
      <c r="G762" s="92">
        <f t="shared" si="1"/>
        <v>0</v>
      </c>
    </row>
    <row r="763">
      <c r="G763" s="28">
        <f t="shared" si="1"/>
        <v>0</v>
      </c>
    </row>
    <row r="764">
      <c r="G764" s="92">
        <f t="shared" si="1"/>
        <v>0</v>
      </c>
    </row>
    <row r="765">
      <c r="G765" s="28">
        <f t="shared" si="1"/>
        <v>0</v>
      </c>
    </row>
    <row r="766">
      <c r="G766" s="92">
        <f t="shared" si="1"/>
        <v>0</v>
      </c>
    </row>
    <row r="767">
      <c r="G767" s="28">
        <f t="shared" si="1"/>
        <v>0</v>
      </c>
    </row>
    <row r="768">
      <c r="G768" s="92">
        <f t="shared" si="1"/>
        <v>0</v>
      </c>
    </row>
    <row r="769">
      <c r="G769" s="28">
        <f t="shared" si="1"/>
        <v>0</v>
      </c>
    </row>
    <row r="770">
      <c r="G770" s="92">
        <f t="shared" si="1"/>
        <v>0</v>
      </c>
    </row>
    <row r="771">
      <c r="G771" s="28">
        <f t="shared" si="1"/>
        <v>0</v>
      </c>
    </row>
    <row r="772">
      <c r="G772" s="92">
        <f t="shared" si="1"/>
        <v>0</v>
      </c>
    </row>
    <row r="773">
      <c r="G773" s="28">
        <f t="shared" si="1"/>
        <v>0</v>
      </c>
    </row>
    <row r="774">
      <c r="G774" s="92">
        <f t="shared" si="1"/>
        <v>0</v>
      </c>
    </row>
    <row r="775">
      <c r="G775" s="28">
        <f t="shared" si="1"/>
        <v>0</v>
      </c>
    </row>
    <row r="776">
      <c r="G776" s="92">
        <f t="shared" si="1"/>
        <v>0</v>
      </c>
    </row>
    <row r="777">
      <c r="G777" s="92">
        <f t="shared" si="1"/>
        <v>0</v>
      </c>
    </row>
    <row r="778">
      <c r="G778" s="28">
        <f t="shared" si="1"/>
        <v>0</v>
      </c>
    </row>
    <row r="779">
      <c r="G779" s="92">
        <f t="shared" si="1"/>
        <v>0</v>
      </c>
    </row>
    <row r="780">
      <c r="G780" s="92">
        <f t="shared" si="1"/>
        <v>0</v>
      </c>
    </row>
    <row r="781">
      <c r="G781" s="28">
        <f t="shared" si="1"/>
        <v>0</v>
      </c>
    </row>
    <row r="782">
      <c r="G782" s="92">
        <f t="shared" si="1"/>
        <v>0</v>
      </c>
    </row>
    <row r="783">
      <c r="G783" s="28">
        <f t="shared" si="1"/>
        <v>0</v>
      </c>
    </row>
    <row r="784">
      <c r="G784" s="92">
        <f t="shared" si="1"/>
        <v>0</v>
      </c>
    </row>
    <row r="785">
      <c r="G785" s="28">
        <f t="shared" si="1"/>
        <v>0</v>
      </c>
    </row>
    <row r="786">
      <c r="G786" s="92">
        <f t="shared" si="1"/>
        <v>0</v>
      </c>
    </row>
    <row r="787">
      <c r="G787" s="28">
        <f t="shared" si="1"/>
        <v>0</v>
      </c>
    </row>
    <row r="788">
      <c r="G788" s="92">
        <f t="shared" si="1"/>
        <v>0</v>
      </c>
    </row>
    <row r="789">
      <c r="G789" s="28">
        <f t="shared" si="1"/>
        <v>0</v>
      </c>
    </row>
    <row r="790">
      <c r="G790" s="92">
        <f t="shared" si="1"/>
        <v>0</v>
      </c>
    </row>
    <row r="791">
      <c r="G791" s="28">
        <f t="shared" si="1"/>
        <v>0</v>
      </c>
    </row>
    <row r="792">
      <c r="G792" s="92">
        <f t="shared" si="1"/>
        <v>0</v>
      </c>
    </row>
    <row r="793">
      <c r="G793" s="28">
        <f t="shared" si="1"/>
        <v>0</v>
      </c>
    </row>
    <row r="794">
      <c r="G794" s="92">
        <f t="shared" si="1"/>
        <v>0</v>
      </c>
    </row>
    <row r="795">
      <c r="G795" s="28">
        <f t="shared" si="1"/>
        <v>0</v>
      </c>
    </row>
    <row r="796">
      <c r="G796" s="92">
        <f t="shared" si="1"/>
        <v>0</v>
      </c>
    </row>
    <row r="797">
      <c r="G797" s="92">
        <f t="shared" si="1"/>
        <v>0</v>
      </c>
    </row>
    <row r="798">
      <c r="G798" s="28">
        <f t="shared" si="1"/>
        <v>0</v>
      </c>
    </row>
    <row r="799">
      <c r="G799" s="92">
        <f t="shared" si="1"/>
        <v>0</v>
      </c>
    </row>
    <row r="800">
      <c r="G800" s="92">
        <f t="shared" si="1"/>
        <v>0</v>
      </c>
    </row>
    <row r="801">
      <c r="G801" s="28">
        <f t="shared" si="1"/>
        <v>0</v>
      </c>
    </row>
    <row r="802">
      <c r="G802" s="92">
        <f t="shared" si="1"/>
        <v>0</v>
      </c>
    </row>
    <row r="803">
      <c r="G803" s="28">
        <f t="shared" si="1"/>
        <v>0</v>
      </c>
    </row>
    <row r="804">
      <c r="G804" s="92">
        <f t="shared" si="1"/>
        <v>0</v>
      </c>
    </row>
    <row r="805">
      <c r="G805" s="28">
        <f t="shared" si="1"/>
        <v>0</v>
      </c>
    </row>
    <row r="806">
      <c r="G806" s="92">
        <f t="shared" si="1"/>
        <v>0</v>
      </c>
    </row>
    <row r="807">
      <c r="G807" s="28">
        <f t="shared" si="1"/>
        <v>0</v>
      </c>
    </row>
    <row r="808">
      <c r="G808" s="92">
        <f t="shared" si="1"/>
        <v>0</v>
      </c>
    </row>
    <row r="809">
      <c r="G809" s="28">
        <f t="shared" si="1"/>
        <v>0</v>
      </c>
    </row>
    <row r="810">
      <c r="G810" s="92">
        <f t="shared" si="1"/>
        <v>0</v>
      </c>
    </row>
    <row r="811">
      <c r="G811" s="28">
        <f t="shared" si="1"/>
        <v>0</v>
      </c>
    </row>
    <row r="812">
      <c r="G812" s="92">
        <f t="shared" si="1"/>
        <v>0</v>
      </c>
    </row>
    <row r="813">
      <c r="G813" s="28">
        <f t="shared" si="1"/>
        <v>0</v>
      </c>
    </row>
    <row r="814">
      <c r="G814" s="92">
        <f t="shared" si="1"/>
        <v>0</v>
      </c>
    </row>
    <row r="815">
      <c r="G815" s="28">
        <f t="shared" si="1"/>
        <v>0</v>
      </c>
    </row>
    <row r="816">
      <c r="G816" s="92">
        <f t="shared" si="1"/>
        <v>0</v>
      </c>
    </row>
    <row r="817">
      <c r="G817" s="92">
        <f t="shared" si="1"/>
        <v>0</v>
      </c>
    </row>
    <row r="818">
      <c r="G818" s="28">
        <f t="shared" si="1"/>
        <v>0</v>
      </c>
    </row>
    <row r="819">
      <c r="G819" s="92">
        <f t="shared" si="1"/>
        <v>0</v>
      </c>
    </row>
    <row r="820">
      <c r="G820" s="92">
        <f t="shared" si="1"/>
        <v>0</v>
      </c>
    </row>
    <row r="821">
      <c r="G821" s="28">
        <f t="shared" si="1"/>
        <v>0</v>
      </c>
    </row>
    <row r="822">
      <c r="G822" s="92">
        <f t="shared" si="1"/>
        <v>0</v>
      </c>
    </row>
    <row r="823">
      <c r="G823" s="28">
        <f t="shared" si="1"/>
        <v>0</v>
      </c>
    </row>
    <row r="824">
      <c r="G824" s="92">
        <f t="shared" si="1"/>
        <v>0</v>
      </c>
    </row>
    <row r="825">
      <c r="G825" s="28">
        <f t="shared" si="1"/>
        <v>0</v>
      </c>
    </row>
    <row r="826">
      <c r="G826" s="92">
        <f t="shared" si="1"/>
        <v>0</v>
      </c>
    </row>
    <row r="827">
      <c r="G827" s="28">
        <f t="shared" si="1"/>
        <v>0</v>
      </c>
    </row>
    <row r="828">
      <c r="G828" s="92">
        <f t="shared" si="1"/>
        <v>0</v>
      </c>
    </row>
    <row r="829">
      <c r="G829" s="28">
        <f t="shared" si="1"/>
        <v>0</v>
      </c>
    </row>
    <row r="830">
      <c r="G830" s="92">
        <f t="shared" si="1"/>
        <v>0</v>
      </c>
    </row>
    <row r="831">
      <c r="G831" s="28">
        <f t="shared" si="1"/>
        <v>0</v>
      </c>
    </row>
    <row r="832">
      <c r="G832" s="92">
        <f t="shared" si="1"/>
        <v>0</v>
      </c>
    </row>
    <row r="833">
      <c r="G833" s="28">
        <f t="shared" si="1"/>
        <v>0</v>
      </c>
    </row>
    <row r="834">
      <c r="G834" s="92">
        <f t="shared" si="1"/>
        <v>0</v>
      </c>
    </row>
    <row r="835">
      <c r="G835" s="28">
        <f t="shared" si="1"/>
        <v>0</v>
      </c>
    </row>
    <row r="836">
      <c r="G836" s="92">
        <f t="shared" si="1"/>
        <v>0</v>
      </c>
    </row>
    <row r="837">
      <c r="G837" s="92">
        <f t="shared" si="1"/>
        <v>0</v>
      </c>
    </row>
    <row r="838">
      <c r="G838" s="28">
        <f t="shared" si="1"/>
        <v>0</v>
      </c>
    </row>
    <row r="839">
      <c r="G839" s="92">
        <f t="shared" si="1"/>
        <v>0</v>
      </c>
    </row>
    <row r="840">
      <c r="G840" s="92">
        <f t="shared" si="1"/>
        <v>0</v>
      </c>
    </row>
    <row r="841">
      <c r="G841" s="28">
        <f t="shared" si="1"/>
        <v>0</v>
      </c>
    </row>
    <row r="842">
      <c r="G842" s="92">
        <f t="shared" si="1"/>
        <v>0</v>
      </c>
    </row>
    <row r="843">
      <c r="G843" s="28">
        <f t="shared" si="1"/>
        <v>0</v>
      </c>
    </row>
    <row r="844">
      <c r="G844" s="92">
        <f t="shared" si="1"/>
        <v>0</v>
      </c>
    </row>
    <row r="845">
      <c r="G845" s="28">
        <f t="shared" si="1"/>
        <v>0</v>
      </c>
    </row>
    <row r="846">
      <c r="G846" s="92">
        <f t="shared" si="1"/>
        <v>0</v>
      </c>
    </row>
    <row r="847">
      <c r="G847" s="28">
        <f t="shared" si="1"/>
        <v>0</v>
      </c>
    </row>
    <row r="848">
      <c r="G848" s="92">
        <f t="shared" si="1"/>
        <v>0</v>
      </c>
    </row>
    <row r="849">
      <c r="G849" s="28">
        <f t="shared" si="1"/>
        <v>0</v>
      </c>
    </row>
    <row r="850">
      <c r="G850" s="92">
        <f t="shared" si="1"/>
        <v>0</v>
      </c>
    </row>
    <row r="851">
      <c r="G851" s="28">
        <f t="shared" si="1"/>
        <v>0</v>
      </c>
    </row>
    <row r="852">
      <c r="G852" s="92">
        <f t="shared" si="1"/>
        <v>0</v>
      </c>
    </row>
    <row r="853">
      <c r="G853" s="28">
        <f t="shared" si="1"/>
        <v>0</v>
      </c>
    </row>
    <row r="854">
      <c r="G854" s="92">
        <f t="shared" si="1"/>
        <v>0</v>
      </c>
    </row>
    <row r="855">
      <c r="G855" s="28">
        <f t="shared" si="1"/>
        <v>0</v>
      </c>
    </row>
    <row r="856">
      <c r="G856" s="92">
        <f t="shared" si="1"/>
        <v>0</v>
      </c>
    </row>
    <row r="857">
      <c r="G857" s="92">
        <f t="shared" si="1"/>
        <v>0</v>
      </c>
    </row>
    <row r="858">
      <c r="G858" s="28">
        <f t="shared" si="1"/>
        <v>0</v>
      </c>
    </row>
    <row r="859">
      <c r="G859" s="92">
        <f t="shared" si="1"/>
        <v>0</v>
      </c>
    </row>
    <row r="860">
      <c r="G860" s="92">
        <f t="shared" si="1"/>
        <v>0</v>
      </c>
    </row>
    <row r="861">
      <c r="G861" s="28">
        <f t="shared" si="1"/>
        <v>0</v>
      </c>
    </row>
    <row r="862">
      <c r="G862" s="92">
        <f t="shared" si="1"/>
        <v>0</v>
      </c>
    </row>
    <row r="863">
      <c r="G863" s="28">
        <f t="shared" si="1"/>
        <v>0</v>
      </c>
    </row>
    <row r="864">
      <c r="G864" s="92">
        <f t="shared" si="1"/>
        <v>0</v>
      </c>
    </row>
    <row r="865">
      <c r="G865" s="28">
        <f t="shared" si="1"/>
        <v>0</v>
      </c>
    </row>
    <row r="866">
      <c r="G866" s="92">
        <f t="shared" si="1"/>
        <v>0</v>
      </c>
    </row>
    <row r="867">
      <c r="G867" s="28">
        <f t="shared" si="1"/>
        <v>0</v>
      </c>
    </row>
    <row r="868">
      <c r="G868" s="92">
        <f t="shared" si="1"/>
        <v>0</v>
      </c>
    </row>
    <row r="869">
      <c r="G869" s="28">
        <f t="shared" si="1"/>
        <v>0</v>
      </c>
    </row>
    <row r="870">
      <c r="G870" s="92">
        <f t="shared" si="1"/>
        <v>0</v>
      </c>
    </row>
    <row r="871">
      <c r="G871" s="28">
        <f t="shared" si="1"/>
        <v>0</v>
      </c>
    </row>
    <row r="872">
      <c r="G872" s="92">
        <f t="shared" si="1"/>
        <v>0</v>
      </c>
    </row>
    <row r="873">
      <c r="G873" s="28">
        <f t="shared" si="1"/>
        <v>0</v>
      </c>
    </row>
    <row r="874">
      <c r="G874" s="92">
        <f t="shared" si="1"/>
        <v>0</v>
      </c>
    </row>
    <row r="875">
      <c r="G875" s="28">
        <f t="shared" si="1"/>
        <v>0</v>
      </c>
    </row>
    <row r="876">
      <c r="G876" s="92">
        <f t="shared" si="1"/>
        <v>0</v>
      </c>
    </row>
    <row r="877">
      <c r="G877" s="92">
        <f t="shared" si="1"/>
        <v>0</v>
      </c>
    </row>
    <row r="878">
      <c r="G878" s="28">
        <f t="shared" si="1"/>
        <v>0</v>
      </c>
    </row>
    <row r="879">
      <c r="G879" s="92">
        <f t="shared" si="1"/>
        <v>0</v>
      </c>
    </row>
    <row r="880">
      <c r="G880" s="92">
        <f t="shared" si="1"/>
        <v>0</v>
      </c>
    </row>
    <row r="881">
      <c r="G881" s="28">
        <f t="shared" si="1"/>
        <v>0</v>
      </c>
    </row>
    <row r="882">
      <c r="G882" s="92">
        <f t="shared" si="1"/>
        <v>0</v>
      </c>
    </row>
    <row r="883">
      <c r="G883" s="28">
        <f t="shared" si="1"/>
        <v>0</v>
      </c>
    </row>
    <row r="884">
      <c r="G884" s="92">
        <f t="shared" si="1"/>
        <v>0</v>
      </c>
    </row>
    <row r="885">
      <c r="G885" s="28">
        <f t="shared" si="1"/>
        <v>0</v>
      </c>
    </row>
    <row r="886">
      <c r="G886" s="92">
        <f t="shared" si="1"/>
        <v>0</v>
      </c>
    </row>
    <row r="887">
      <c r="G887" s="28">
        <f t="shared" si="1"/>
        <v>0</v>
      </c>
    </row>
    <row r="888">
      <c r="G888" s="92">
        <f t="shared" si="1"/>
        <v>0</v>
      </c>
    </row>
    <row r="889">
      <c r="G889" s="28">
        <f t="shared" si="1"/>
        <v>0</v>
      </c>
    </row>
    <row r="890">
      <c r="G890" s="92">
        <f t="shared" si="1"/>
        <v>0</v>
      </c>
    </row>
    <row r="891">
      <c r="G891" s="28">
        <f t="shared" si="1"/>
        <v>0</v>
      </c>
    </row>
    <row r="892">
      <c r="G892" s="92">
        <f t="shared" si="1"/>
        <v>0</v>
      </c>
    </row>
    <row r="893">
      <c r="G893" s="28">
        <f t="shared" si="1"/>
        <v>0</v>
      </c>
    </row>
    <row r="894">
      <c r="G894" s="92">
        <f t="shared" si="1"/>
        <v>0</v>
      </c>
    </row>
    <row r="895">
      <c r="G895" s="28">
        <f t="shared" si="1"/>
        <v>0</v>
      </c>
    </row>
    <row r="896">
      <c r="G896" s="92">
        <f t="shared" si="1"/>
        <v>0</v>
      </c>
    </row>
    <row r="897">
      <c r="G897" s="92">
        <f t="shared" si="1"/>
        <v>0</v>
      </c>
    </row>
    <row r="898">
      <c r="G898" s="28">
        <f t="shared" si="1"/>
        <v>0</v>
      </c>
    </row>
    <row r="899">
      <c r="G899" s="92">
        <f t="shared" si="1"/>
        <v>0</v>
      </c>
    </row>
    <row r="900">
      <c r="G900" s="92">
        <f t="shared" si="1"/>
        <v>0</v>
      </c>
    </row>
    <row r="901">
      <c r="G901" s="28">
        <f t="shared" si="1"/>
        <v>0</v>
      </c>
    </row>
    <row r="902">
      <c r="G902" s="92">
        <f t="shared" si="1"/>
        <v>0</v>
      </c>
    </row>
    <row r="903">
      <c r="G903" s="28">
        <f t="shared" si="1"/>
        <v>0</v>
      </c>
    </row>
    <row r="904">
      <c r="G904" s="92">
        <f t="shared" si="1"/>
        <v>0</v>
      </c>
    </row>
    <row r="905">
      <c r="G905" s="28">
        <f t="shared" si="1"/>
        <v>0</v>
      </c>
    </row>
    <row r="906">
      <c r="G906" s="92">
        <f t="shared" si="1"/>
        <v>0</v>
      </c>
    </row>
    <row r="907">
      <c r="G907" s="28">
        <f t="shared" si="1"/>
        <v>0</v>
      </c>
    </row>
    <row r="908">
      <c r="G908" s="92">
        <f t="shared" si="1"/>
        <v>0</v>
      </c>
    </row>
    <row r="909">
      <c r="G909" s="28">
        <f t="shared" si="1"/>
        <v>0</v>
      </c>
    </row>
    <row r="910">
      <c r="G910" s="92">
        <f t="shared" si="1"/>
        <v>0</v>
      </c>
    </row>
    <row r="911">
      <c r="G911" s="28">
        <f t="shared" si="1"/>
        <v>0</v>
      </c>
    </row>
    <row r="912">
      <c r="G912" s="92">
        <f t="shared" si="1"/>
        <v>0</v>
      </c>
    </row>
    <row r="913">
      <c r="G913" s="28">
        <f t="shared" si="1"/>
        <v>0</v>
      </c>
    </row>
    <row r="914">
      <c r="G914" s="92">
        <f t="shared" si="1"/>
        <v>0</v>
      </c>
    </row>
    <row r="915">
      <c r="G915" s="28">
        <f t="shared" si="1"/>
        <v>0</v>
      </c>
    </row>
    <row r="916">
      <c r="G916" s="92">
        <f t="shared" si="1"/>
        <v>0</v>
      </c>
    </row>
    <row r="917">
      <c r="G917" s="92">
        <f t="shared" si="1"/>
        <v>0</v>
      </c>
    </row>
    <row r="918">
      <c r="G918" s="28">
        <f t="shared" si="1"/>
        <v>0</v>
      </c>
    </row>
    <row r="919">
      <c r="G919" s="92">
        <f t="shared" si="1"/>
        <v>0</v>
      </c>
    </row>
    <row r="920">
      <c r="G920" s="92">
        <f t="shared" si="1"/>
        <v>0</v>
      </c>
    </row>
    <row r="921">
      <c r="G921" s="28">
        <f t="shared" si="1"/>
        <v>0</v>
      </c>
    </row>
    <row r="922">
      <c r="G922" s="92">
        <f t="shared" si="1"/>
        <v>0</v>
      </c>
    </row>
    <row r="923">
      <c r="G923" s="28">
        <f t="shared" si="1"/>
        <v>0</v>
      </c>
    </row>
    <row r="924">
      <c r="G924" s="92">
        <f t="shared" si="1"/>
        <v>0</v>
      </c>
    </row>
    <row r="925">
      <c r="G925" s="28">
        <f t="shared" si="1"/>
        <v>0</v>
      </c>
    </row>
    <row r="926">
      <c r="G926" s="92">
        <f t="shared" si="1"/>
        <v>0</v>
      </c>
    </row>
    <row r="927">
      <c r="G927" s="28">
        <f t="shared" si="1"/>
        <v>0</v>
      </c>
    </row>
    <row r="928">
      <c r="G928" s="92">
        <f t="shared" si="1"/>
        <v>0</v>
      </c>
    </row>
    <row r="929">
      <c r="G929" s="28">
        <f t="shared" si="1"/>
        <v>0</v>
      </c>
    </row>
    <row r="930">
      <c r="G930" s="92">
        <f t="shared" si="1"/>
        <v>0</v>
      </c>
    </row>
    <row r="931">
      <c r="G931" s="28">
        <f t="shared" si="1"/>
        <v>0</v>
      </c>
    </row>
    <row r="932">
      <c r="G932" s="92">
        <f t="shared" si="1"/>
        <v>0</v>
      </c>
    </row>
    <row r="933">
      <c r="G933" s="28">
        <f t="shared" si="1"/>
        <v>0</v>
      </c>
    </row>
    <row r="934">
      <c r="G934" s="92">
        <f t="shared" si="1"/>
        <v>0</v>
      </c>
    </row>
    <row r="935">
      <c r="G935" s="28">
        <f t="shared" si="1"/>
        <v>0</v>
      </c>
    </row>
    <row r="936">
      <c r="G936" s="92">
        <f t="shared" si="1"/>
        <v>0</v>
      </c>
    </row>
    <row r="937">
      <c r="G937" s="92">
        <f t="shared" si="1"/>
        <v>0</v>
      </c>
    </row>
    <row r="938">
      <c r="G938" s="28">
        <f t="shared" si="1"/>
        <v>0</v>
      </c>
    </row>
    <row r="939">
      <c r="G939" s="92">
        <f t="shared" si="1"/>
        <v>0</v>
      </c>
    </row>
    <row r="940">
      <c r="G940" s="92">
        <f t="shared" si="1"/>
        <v>0</v>
      </c>
    </row>
    <row r="941">
      <c r="G941" s="28">
        <f t="shared" si="1"/>
        <v>0</v>
      </c>
    </row>
    <row r="942">
      <c r="G942" s="92">
        <f t="shared" si="1"/>
        <v>0</v>
      </c>
    </row>
    <row r="943">
      <c r="G943" s="28">
        <f t="shared" si="1"/>
        <v>0</v>
      </c>
    </row>
    <row r="944">
      <c r="G944" s="92">
        <f t="shared" si="1"/>
        <v>0</v>
      </c>
    </row>
    <row r="945">
      <c r="G945" s="28">
        <f t="shared" si="1"/>
        <v>0</v>
      </c>
    </row>
    <row r="946">
      <c r="G946" s="92">
        <f t="shared" si="1"/>
        <v>0</v>
      </c>
    </row>
    <row r="947">
      <c r="G947" s="28">
        <f t="shared" si="1"/>
        <v>0</v>
      </c>
    </row>
    <row r="948">
      <c r="G948" s="92">
        <f t="shared" si="1"/>
        <v>0</v>
      </c>
    </row>
    <row r="949">
      <c r="G949" s="28">
        <f t="shared" si="1"/>
        <v>0</v>
      </c>
    </row>
    <row r="950">
      <c r="G950" s="92">
        <f t="shared" si="1"/>
        <v>0</v>
      </c>
    </row>
    <row r="951">
      <c r="G951" s="28">
        <f t="shared" si="1"/>
        <v>0</v>
      </c>
    </row>
    <row r="952">
      <c r="G952" s="92">
        <f t="shared" si="1"/>
        <v>0</v>
      </c>
    </row>
    <row r="953">
      <c r="G953" s="28">
        <f t="shared" si="1"/>
        <v>0</v>
      </c>
    </row>
    <row r="954">
      <c r="G954" s="92">
        <f t="shared" si="1"/>
        <v>0</v>
      </c>
    </row>
    <row r="955">
      <c r="G955" s="28">
        <f t="shared" si="1"/>
        <v>0</v>
      </c>
    </row>
    <row r="956">
      <c r="G956" s="92">
        <f t="shared" si="1"/>
        <v>0</v>
      </c>
    </row>
    <row r="957">
      <c r="G957" s="92">
        <f t="shared" si="1"/>
        <v>0</v>
      </c>
    </row>
    <row r="958">
      <c r="G958" s="28">
        <f t="shared" si="1"/>
        <v>0</v>
      </c>
    </row>
    <row r="959">
      <c r="G959" s="92">
        <f t="shared" si="1"/>
        <v>0</v>
      </c>
    </row>
    <row r="960">
      <c r="G960" s="92">
        <f t="shared" si="1"/>
        <v>0</v>
      </c>
    </row>
    <row r="961">
      <c r="G961" s="28">
        <f t="shared" si="1"/>
        <v>0</v>
      </c>
    </row>
    <row r="962">
      <c r="G962" s="92">
        <f t="shared" si="1"/>
        <v>0</v>
      </c>
    </row>
    <row r="963">
      <c r="G963" s="28">
        <f t="shared" si="1"/>
        <v>0</v>
      </c>
    </row>
    <row r="964">
      <c r="G964" s="92">
        <f t="shared" si="1"/>
        <v>0</v>
      </c>
    </row>
    <row r="965">
      <c r="G965" s="28">
        <f t="shared" si="1"/>
        <v>0</v>
      </c>
    </row>
    <row r="966">
      <c r="G966" s="92">
        <f t="shared" si="1"/>
        <v>0</v>
      </c>
    </row>
    <row r="967">
      <c r="G967" s="28">
        <f t="shared" si="1"/>
        <v>0</v>
      </c>
    </row>
    <row r="968">
      <c r="G968" s="92">
        <f t="shared" si="1"/>
        <v>0</v>
      </c>
    </row>
    <row r="969">
      <c r="G969" s="28">
        <f t="shared" si="1"/>
        <v>0</v>
      </c>
    </row>
    <row r="970">
      <c r="G970" s="92">
        <f t="shared" si="1"/>
        <v>0</v>
      </c>
    </row>
    <row r="971">
      <c r="G971" s="28">
        <f t="shared" si="1"/>
        <v>0</v>
      </c>
    </row>
    <row r="972">
      <c r="G972" s="92">
        <f t="shared" si="1"/>
        <v>0</v>
      </c>
    </row>
    <row r="973">
      <c r="G973" s="28">
        <f t="shared" si="1"/>
        <v>0</v>
      </c>
    </row>
    <row r="974">
      <c r="G974" s="92">
        <f t="shared" si="1"/>
        <v>0</v>
      </c>
    </row>
    <row r="975">
      <c r="G975" s="28">
        <f t="shared" si="1"/>
        <v>0</v>
      </c>
    </row>
    <row r="976">
      <c r="G976" s="92">
        <f t="shared" si="1"/>
        <v>0</v>
      </c>
    </row>
    <row r="977">
      <c r="G977" s="92">
        <f t="shared" si="1"/>
        <v>0</v>
      </c>
    </row>
    <row r="978">
      <c r="G978" s="28">
        <f t="shared" si="1"/>
        <v>0</v>
      </c>
    </row>
    <row r="979">
      <c r="G979" s="92">
        <f t="shared" si="1"/>
        <v>0</v>
      </c>
    </row>
    <row r="980">
      <c r="G980" s="92">
        <f t="shared" si="1"/>
        <v>0</v>
      </c>
    </row>
    <row r="981">
      <c r="G981" s="28">
        <f t="shared" si="1"/>
        <v>0</v>
      </c>
    </row>
    <row r="982">
      <c r="G982" s="92">
        <f t="shared" si="1"/>
        <v>0</v>
      </c>
    </row>
    <row r="983">
      <c r="G983" s="28">
        <f t="shared" si="1"/>
        <v>0</v>
      </c>
    </row>
    <row r="984">
      <c r="G984" s="92">
        <f t="shared" si="1"/>
        <v>0</v>
      </c>
    </row>
    <row r="985">
      <c r="G985" s="28">
        <f t="shared" si="1"/>
        <v>0</v>
      </c>
    </row>
    <row r="986">
      <c r="G986" s="92">
        <f t="shared" si="1"/>
        <v>0</v>
      </c>
    </row>
    <row r="987">
      <c r="G987" s="28">
        <f t="shared" si="1"/>
        <v>0</v>
      </c>
    </row>
    <row r="988">
      <c r="G988" s="92">
        <f t="shared" si="1"/>
        <v>0</v>
      </c>
    </row>
    <row r="989">
      <c r="G989" s="28">
        <f t="shared" si="1"/>
        <v>0</v>
      </c>
    </row>
    <row r="990">
      <c r="G990" s="92">
        <f t="shared" si="1"/>
        <v>0</v>
      </c>
    </row>
    <row r="991">
      <c r="G991" s="28">
        <f t="shared" si="1"/>
        <v>0</v>
      </c>
    </row>
    <row r="992">
      <c r="G992" s="92">
        <f t="shared" si="1"/>
        <v>0</v>
      </c>
    </row>
    <row r="993">
      <c r="G993" s="28">
        <f t="shared" si="1"/>
        <v>0</v>
      </c>
    </row>
    <row r="994">
      <c r="G994" s="92">
        <f t="shared" si="1"/>
        <v>0</v>
      </c>
    </row>
    <row r="995">
      <c r="G995" s="28">
        <f t="shared" si="1"/>
        <v>0</v>
      </c>
    </row>
    <row r="996">
      <c r="G996" s="92">
        <f t="shared" si="1"/>
        <v>0</v>
      </c>
    </row>
    <row r="997">
      <c r="G997" s="92">
        <f t="shared" si="1"/>
        <v>0</v>
      </c>
    </row>
    <row r="998">
      <c r="G998" s="28">
        <f t="shared" si="1"/>
        <v>0</v>
      </c>
    </row>
    <row r="999">
      <c r="G999" s="92">
        <f t="shared" si="1"/>
        <v>0</v>
      </c>
    </row>
    <row r="1000">
      <c r="G1000" s="92">
        <f t="shared" si="1"/>
        <v>0</v>
      </c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148" t="s">
        <v>339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2" t="s">
        <v>340</v>
      </c>
    </row>
    <row r="4">
      <c r="A4" s="150">
        <v>45457.0</v>
      </c>
      <c r="B4" s="92" t="s">
        <v>323</v>
      </c>
      <c r="D4" s="92"/>
      <c r="E4" s="92" t="s">
        <v>324</v>
      </c>
      <c r="G4" s="92">
        <f t="array" ref="G4:G1000">IF(E4:E1000&lt;&gt;"", -3, 0)</f>
        <v>-3</v>
      </c>
      <c r="H4" s="123">
        <f>SUM(G4:G1000)</f>
        <v>-3</v>
      </c>
    </row>
    <row r="5">
      <c r="G5" s="28">
        <v>0.0</v>
      </c>
    </row>
    <row r="6">
      <c r="G6" s="28">
        <v>0.0</v>
      </c>
    </row>
    <row r="7"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22.38"/>
    <col customWidth="1" min="7" max="7" width="14.88"/>
  </cols>
  <sheetData>
    <row r="1">
      <c r="A1" s="148" t="s">
        <v>341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326</v>
      </c>
      <c r="G3" s="149" t="s">
        <v>318</v>
      </c>
      <c r="H3" s="149" t="s">
        <v>319</v>
      </c>
      <c r="I3" s="149" t="s">
        <v>320</v>
      </c>
      <c r="J3" s="92" t="s">
        <v>342</v>
      </c>
    </row>
    <row r="4">
      <c r="A4" s="150">
        <v>45457.0</v>
      </c>
      <c r="B4" s="92" t="s">
        <v>323</v>
      </c>
      <c r="D4" s="92"/>
      <c r="E4" s="92" t="s">
        <v>324</v>
      </c>
      <c r="H4" s="92">
        <f t="array" ref="H4:H1000">IF(E4:E1000&lt;&gt;"", -5, 0)</f>
        <v>-5</v>
      </c>
      <c r="I4" s="123">
        <f>SUM(H4:H1000)</f>
        <v>-5</v>
      </c>
    </row>
    <row r="5">
      <c r="H5" s="28">
        <v>0.0</v>
      </c>
    </row>
    <row r="6">
      <c r="H6" s="28">
        <v>0.0</v>
      </c>
    </row>
    <row r="7">
      <c r="H7" s="28">
        <v>0.0</v>
      </c>
    </row>
    <row r="8">
      <c r="H8" s="28">
        <v>0.0</v>
      </c>
    </row>
    <row r="9">
      <c r="H9" s="28">
        <v>0.0</v>
      </c>
    </row>
    <row r="10">
      <c r="H10" s="28">
        <v>0.0</v>
      </c>
    </row>
    <row r="11">
      <c r="H11" s="28">
        <v>0.0</v>
      </c>
    </row>
    <row r="12">
      <c r="H12" s="28">
        <v>0.0</v>
      </c>
    </row>
    <row r="13">
      <c r="H13" s="28">
        <v>0.0</v>
      </c>
    </row>
    <row r="14">
      <c r="H14" s="28">
        <v>0.0</v>
      </c>
    </row>
    <row r="15">
      <c r="H15" s="28">
        <v>0.0</v>
      </c>
    </row>
    <row r="16">
      <c r="H16" s="28">
        <v>0.0</v>
      </c>
    </row>
    <row r="17">
      <c r="H17" s="28">
        <v>0.0</v>
      </c>
    </row>
    <row r="18">
      <c r="H18" s="28">
        <v>0.0</v>
      </c>
    </row>
    <row r="19">
      <c r="H19" s="28">
        <v>0.0</v>
      </c>
    </row>
    <row r="20">
      <c r="H20" s="28">
        <v>0.0</v>
      </c>
    </row>
    <row r="21">
      <c r="H21" s="28">
        <v>0.0</v>
      </c>
    </row>
    <row r="22">
      <c r="H22" s="28">
        <v>0.0</v>
      </c>
    </row>
    <row r="23">
      <c r="H23" s="28">
        <v>0.0</v>
      </c>
    </row>
    <row r="24">
      <c r="H24" s="28">
        <v>0.0</v>
      </c>
    </row>
    <row r="25">
      <c r="H25" s="28">
        <v>0.0</v>
      </c>
    </row>
    <row r="26">
      <c r="H26" s="28">
        <v>0.0</v>
      </c>
    </row>
    <row r="27">
      <c r="H27" s="28">
        <v>0.0</v>
      </c>
    </row>
    <row r="28">
      <c r="H28" s="28">
        <v>0.0</v>
      </c>
    </row>
    <row r="29">
      <c r="H29" s="28">
        <v>0.0</v>
      </c>
    </row>
    <row r="30">
      <c r="H30" s="28">
        <v>0.0</v>
      </c>
    </row>
    <row r="31">
      <c r="H31" s="28">
        <v>0.0</v>
      </c>
    </row>
    <row r="32">
      <c r="H32" s="28">
        <v>0.0</v>
      </c>
    </row>
    <row r="33">
      <c r="H33" s="28">
        <v>0.0</v>
      </c>
    </row>
    <row r="34">
      <c r="H34" s="28">
        <v>0.0</v>
      </c>
    </row>
    <row r="35">
      <c r="H35" s="28">
        <v>0.0</v>
      </c>
    </row>
    <row r="36">
      <c r="H36" s="28">
        <v>0.0</v>
      </c>
    </row>
    <row r="37">
      <c r="H37" s="28">
        <v>0.0</v>
      </c>
    </row>
    <row r="38">
      <c r="H38" s="28">
        <v>0.0</v>
      </c>
    </row>
    <row r="39">
      <c r="H39" s="28">
        <v>0.0</v>
      </c>
    </row>
    <row r="40">
      <c r="H40" s="28">
        <v>0.0</v>
      </c>
    </row>
    <row r="41">
      <c r="H41" s="28">
        <v>0.0</v>
      </c>
    </row>
    <row r="42">
      <c r="H42" s="28">
        <v>0.0</v>
      </c>
    </row>
    <row r="43">
      <c r="H43" s="28">
        <v>0.0</v>
      </c>
    </row>
    <row r="44">
      <c r="H44" s="28">
        <v>0.0</v>
      </c>
    </row>
    <row r="45">
      <c r="H45" s="28">
        <v>0.0</v>
      </c>
    </row>
    <row r="46">
      <c r="H46" s="28">
        <v>0.0</v>
      </c>
    </row>
    <row r="47">
      <c r="H47" s="28">
        <v>0.0</v>
      </c>
    </row>
    <row r="48">
      <c r="H48" s="28">
        <v>0.0</v>
      </c>
    </row>
    <row r="49">
      <c r="H49" s="28">
        <v>0.0</v>
      </c>
    </row>
    <row r="50">
      <c r="H50" s="28">
        <v>0.0</v>
      </c>
    </row>
    <row r="51">
      <c r="H51" s="28">
        <v>0.0</v>
      </c>
    </row>
    <row r="52">
      <c r="H52" s="28">
        <v>0.0</v>
      </c>
    </row>
    <row r="53">
      <c r="H53" s="28">
        <v>0.0</v>
      </c>
    </row>
    <row r="54">
      <c r="H54" s="28">
        <v>0.0</v>
      </c>
    </row>
    <row r="55">
      <c r="H55" s="28">
        <v>0.0</v>
      </c>
    </row>
    <row r="56">
      <c r="H56" s="28">
        <v>0.0</v>
      </c>
    </row>
    <row r="57">
      <c r="H57" s="28">
        <v>0.0</v>
      </c>
    </row>
    <row r="58">
      <c r="H58" s="28">
        <v>0.0</v>
      </c>
    </row>
    <row r="59">
      <c r="H59" s="28">
        <v>0.0</v>
      </c>
    </row>
    <row r="60">
      <c r="H60" s="28">
        <v>0.0</v>
      </c>
    </row>
    <row r="61">
      <c r="H61" s="28">
        <v>0.0</v>
      </c>
    </row>
    <row r="62">
      <c r="H62" s="28">
        <v>0.0</v>
      </c>
    </row>
    <row r="63">
      <c r="H63" s="28">
        <v>0.0</v>
      </c>
    </row>
    <row r="64">
      <c r="H64" s="28">
        <v>0.0</v>
      </c>
    </row>
    <row r="65">
      <c r="H65" s="28">
        <v>0.0</v>
      </c>
    </row>
    <row r="66">
      <c r="H66" s="28">
        <v>0.0</v>
      </c>
    </row>
    <row r="67">
      <c r="H67" s="28">
        <v>0.0</v>
      </c>
    </row>
    <row r="68">
      <c r="H68" s="28">
        <v>0.0</v>
      </c>
    </row>
    <row r="69">
      <c r="H69" s="28">
        <v>0.0</v>
      </c>
    </row>
    <row r="70">
      <c r="H70" s="28">
        <v>0.0</v>
      </c>
    </row>
    <row r="71">
      <c r="H71" s="28">
        <v>0.0</v>
      </c>
    </row>
    <row r="72">
      <c r="H72" s="28">
        <v>0.0</v>
      </c>
    </row>
    <row r="73">
      <c r="H73" s="28">
        <v>0.0</v>
      </c>
    </row>
    <row r="74">
      <c r="H74" s="28">
        <v>0.0</v>
      </c>
    </row>
    <row r="75">
      <c r="H75" s="28">
        <v>0.0</v>
      </c>
    </row>
    <row r="76">
      <c r="H76" s="28">
        <v>0.0</v>
      </c>
    </row>
    <row r="77">
      <c r="H77" s="28">
        <v>0.0</v>
      </c>
    </row>
    <row r="78">
      <c r="H78" s="28">
        <v>0.0</v>
      </c>
    </row>
    <row r="79">
      <c r="H79" s="28">
        <v>0.0</v>
      </c>
    </row>
    <row r="80">
      <c r="H80" s="28">
        <v>0.0</v>
      </c>
    </row>
    <row r="81">
      <c r="H81" s="28">
        <v>0.0</v>
      </c>
    </row>
    <row r="82">
      <c r="H82" s="28">
        <v>0.0</v>
      </c>
    </row>
    <row r="83">
      <c r="H83" s="28">
        <v>0.0</v>
      </c>
    </row>
    <row r="84">
      <c r="H84" s="28">
        <v>0.0</v>
      </c>
    </row>
    <row r="85">
      <c r="H85" s="28">
        <v>0.0</v>
      </c>
    </row>
    <row r="86">
      <c r="H86" s="28">
        <v>0.0</v>
      </c>
    </row>
    <row r="87">
      <c r="H87" s="28">
        <v>0.0</v>
      </c>
    </row>
    <row r="88">
      <c r="H88" s="28">
        <v>0.0</v>
      </c>
    </row>
    <row r="89">
      <c r="H89" s="28">
        <v>0.0</v>
      </c>
    </row>
    <row r="90">
      <c r="H90" s="28">
        <v>0.0</v>
      </c>
    </row>
    <row r="91">
      <c r="H91" s="28">
        <v>0.0</v>
      </c>
    </row>
    <row r="92">
      <c r="H92" s="28">
        <v>0.0</v>
      </c>
    </row>
    <row r="93">
      <c r="H93" s="28">
        <v>0.0</v>
      </c>
    </row>
    <row r="94">
      <c r="H94" s="28">
        <v>0.0</v>
      </c>
    </row>
    <row r="95">
      <c r="H95" s="28">
        <v>0.0</v>
      </c>
    </row>
    <row r="96">
      <c r="H96" s="28">
        <v>0.0</v>
      </c>
    </row>
    <row r="97">
      <c r="H97" s="28">
        <v>0.0</v>
      </c>
    </row>
    <row r="98">
      <c r="H98" s="28">
        <v>0.0</v>
      </c>
    </row>
    <row r="99">
      <c r="H99" s="28">
        <v>0.0</v>
      </c>
    </row>
    <row r="100">
      <c r="H100" s="28">
        <v>0.0</v>
      </c>
    </row>
    <row r="101">
      <c r="H101" s="28">
        <v>0.0</v>
      </c>
    </row>
    <row r="102">
      <c r="H102" s="28">
        <v>0.0</v>
      </c>
    </row>
    <row r="103">
      <c r="H103" s="28">
        <v>0.0</v>
      </c>
    </row>
    <row r="104">
      <c r="H104" s="28">
        <v>0.0</v>
      </c>
    </row>
    <row r="105">
      <c r="H105" s="28">
        <v>0.0</v>
      </c>
    </row>
    <row r="106">
      <c r="H106" s="28">
        <v>0.0</v>
      </c>
    </row>
    <row r="107">
      <c r="H107" s="28">
        <v>0.0</v>
      </c>
    </row>
    <row r="108">
      <c r="H108" s="28">
        <v>0.0</v>
      </c>
    </row>
    <row r="109">
      <c r="H109" s="28">
        <v>0.0</v>
      </c>
    </row>
    <row r="110">
      <c r="H110" s="28">
        <v>0.0</v>
      </c>
    </row>
    <row r="111">
      <c r="H111" s="28">
        <v>0.0</v>
      </c>
    </row>
    <row r="112">
      <c r="H112" s="28">
        <v>0.0</v>
      </c>
    </row>
    <row r="113">
      <c r="H113" s="28">
        <v>0.0</v>
      </c>
    </row>
    <row r="114">
      <c r="H114" s="28">
        <v>0.0</v>
      </c>
    </row>
    <row r="115">
      <c r="H115" s="28">
        <v>0.0</v>
      </c>
    </row>
    <row r="116">
      <c r="H116" s="28">
        <v>0.0</v>
      </c>
    </row>
    <row r="117">
      <c r="H117" s="28">
        <v>0.0</v>
      </c>
    </row>
    <row r="118">
      <c r="H118" s="28">
        <v>0.0</v>
      </c>
    </row>
    <row r="119">
      <c r="H119" s="28">
        <v>0.0</v>
      </c>
    </row>
    <row r="120">
      <c r="H120" s="28">
        <v>0.0</v>
      </c>
    </row>
    <row r="121">
      <c r="H121" s="28">
        <v>0.0</v>
      </c>
    </row>
    <row r="122">
      <c r="H122" s="28">
        <v>0.0</v>
      </c>
    </row>
    <row r="123">
      <c r="H123" s="28">
        <v>0.0</v>
      </c>
    </row>
    <row r="124">
      <c r="H124" s="28">
        <v>0.0</v>
      </c>
    </row>
    <row r="125">
      <c r="H125" s="28">
        <v>0.0</v>
      </c>
    </row>
    <row r="126">
      <c r="H126" s="28">
        <v>0.0</v>
      </c>
    </row>
    <row r="127">
      <c r="H127" s="28">
        <v>0.0</v>
      </c>
    </row>
    <row r="128">
      <c r="H128" s="28">
        <v>0.0</v>
      </c>
    </row>
    <row r="129">
      <c r="H129" s="28">
        <v>0.0</v>
      </c>
    </row>
    <row r="130">
      <c r="H130" s="28">
        <v>0.0</v>
      </c>
    </row>
    <row r="131">
      <c r="H131" s="28">
        <v>0.0</v>
      </c>
    </row>
    <row r="132">
      <c r="H132" s="28">
        <v>0.0</v>
      </c>
    </row>
    <row r="133">
      <c r="H133" s="28">
        <v>0.0</v>
      </c>
    </row>
    <row r="134">
      <c r="H134" s="28">
        <v>0.0</v>
      </c>
    </row>
    <row r="135">
      <c r="H135" s="28">
        <v>0.0</v>
      </c>
    </row>
    <row r="136">
      <c r="H136" s="28">
        <v>0.0</v>
      </c>
    </row>
    <row r="137">
      <c r="H137" s="28">
        <v>0.0</v>
      </c>
    </row>
    <row r="138">
      <c r="H138" s="28">
        <v>0.0</v>
      </c>
    </row>
    <row r="139">
      <c r="H139" s="28">
        <v>0.0</v>
      </c>
    </row>
    <row r="140">
      <c r="H140" s="28">
        <v>0.0</v>
      </c>
    </row>
    <row r="141">
      <c r="H141" s="28">
        <v>0.0</v>
      </c>
    </row>
    <row r="142">
      <c r="H142" s="28">
        <v>0.0</v>
      </c>
    </row>
    <row r="143">
      <c r="H143" s="28">
        <v>0.0</v>
      </c>
    </row>
    <row r="144">
      <c r="H144" s="28">
        <v>0.0</v>
      </c>
    </row>
    <row r="145">
      <c r="H145" s="28">
        <v>0.0</v>
      </c>
    </row>
    <row r="146">
      <c r="H146" s="28">
        <v>0.0</v>
      </c>
    </row>
    <row r="147">
      <c r="H147" s="28">
        <v>0.0</v>
      </c>
    </row>
    <row r="148">
      <c r="H148" s="28">
        <v>0.0</v>
      </c>
    </row>
    <row r="149">
      <c r="H149" s="28">
        <v>0.0</v>
      </c>
    </row>
    <row r="150">
      <c r="H150" s="28">
        <v>0.0</v>
      </c>
    </row>
    <row r="151">
      <c r="H151" s="28">
        <v>0.0</v>
      </c>
    </row>
    <row r="152">
      <c r="H152" s="28">
        <v>0.0</v>
      </c>
    </row>
    <row r="153">
      <c r="H153" s="28">
        <v>0.0</v>
      </c>
    </row>
    <row r="154">
      <c r="H154" s="28">
        <v>0.0</v>
      </c>
    </row>
    <row r="155">
      <c r="H155" s="28">
        <v>0.0</v>
      </c>
    </row>
    <row r="156">
      <c r="H156" s="28">
        <v>0.0</v>
      </c>
    </row>
    <row r="157">
      <c r="H157" s="28">
        <v>0.0</v>
      </c>
    </row>
    <row r="158">
      <c r="H158" s="28">
        <v>0.0</v>
      </c>
    </row>
    <row r="159">
      <c r="H159" s="28">
        <v>0.0</v>
      </c>
    </row>
    <row r="160">
      <c r="H160" s="28">
        <v>0.0</v>
      </c>
    </row>
    <row r="161">
      <c r="H161" s="28">
        <v>0.0</v>
      </c>
    </row>
    <row r="162">
      <c r="H162" s="28">
        <v>0.0</v>
      </c>
    </row>
    <row r="163">
      <c r="H163" s="28">
        <v>0.0</v>
      </c>
    </row>
    <row r="164">
      <c r="H164" s="28">
        <v>0.0</v>
      </c>
    </row>
    <row r="165">
      <c r="H165" s="28">
        <v>0.0</v>
      </c>
    </row>
    <row r="166">
      <c r="H166" s="28">
        <v>0.0</v>
      </c>
    </row>
    <row r="167">
      <c r="H167" s="28">
        <v>0.0</v>
      </c>
    </row>
    <row r="168">
      <c r="H168" s="28">
        <v>0.0</v>
      </c>
    </row>
    <row r="169">
      <c r="H169" s="28">
        <v>0.0</v>
      </c>
    </row>
    <row r="170">
      <c r="H170" s="28">
        <v>0.0</v>
      </c>
    </row>
    <row r="171">
      <c r="H171" s="28">
        <v>0.0</v>
      </c>
    </row>
    <row r="172">
      <c r="H172" s="28">
        <v>0.0</v>
      </c>
    </row>
    <row r="173">
      <c r="H173" s="28">
        <v>0.0</v>
      </c>
    </row>
    <row r="174">
      <c r="H174" s="28">
        <v>0.0</v>
      </c>
    </row>
    <row r="175">
      <c r="H175" s="28">
        <v>0.0</v>
      </c>
    </row>
    <row r="176">
      <c r="H176" s="28">
        <v>0.0</v>
      </c>
    </row>
    <row r="177">
      <c r="H177" s="28">
        <v>0.0</v>
      </c>
    </row>
    <row r="178">
      <c r="H178" s="28">
        <v>0.0</v>
      </c>
    </row>
    <row r="179">
      <c r="H179" s="28">
        <v>0.0</v>
      </c>
    </row>
    <row r="180">
      <c r="H180" s="28">
        <v>0.0</v>
      </c>
    </row>
    <row r="181">
      <c r="H181" s="28">
        <v>0.0</v>
      </c>
    </row>
    <row r="182">
      <c r="H182" s="28">
        <v>0.0</v>
      </c>
    </row>
    <row r="183">
      <c r="H183" s="28">
        <v>0.0</v>
      </c>
    </row>
    <row r="184">
      <c r="H184" s="28">
        <v>0.0</v>
      </c>
    </row>
    <row r="185">
      <c r="H185" s="28">
        <v>0.0</v>
      </c>
    </row>
    <row r="186">
      <c r="H186" s="28">
        <v>0.0</v>
      </c>
    </row>
    <row r="187">
      <c r="H187" s="28">
        <v>0.0</v>
      </c>
    </row>
    <row r="188">
      <c r="H188" s="28">
        <v>0.0</v>
      </c>
    </row>
    <row r="189">
      <c r="H189" s="28">
        <v>0.0</v>
      </c>
    </row>
    <row r="190">
      <c r="H190" s="28">
        <v>0.0</v>
      </c>
    </row>
    <row r="191">
      <c r="H191" s="28">
        <v>0.0</v>
      </c>
    </row>
    <row r="192">
      <c r="H192" s="28">
        <v>0.0</v>
      </c>
    </row>
    <row r="193">
      <c r="H193" s="28">
        <v>0.0</v>
      </c>
    </row>
    <row r="194">
      <c r="H194" s="28">
        <v>0.0</v>
      </c>
    </row>
    <row r="195">
      <c r="H195" s="28">
        <v>0.0</v>
      </c>
    </row>
    <row r="196">
      <c r="H196" s="28">
        <v>0.0</v>
      </c>
    </row>
    <row r="197">
      <c r="H197" s="28">
        <v>0.0</v>
      </c>
    </row>
    <row r="198">
      <c r="H198" s="28">
        <v>0.0</v>
      </c>
    </row>
    <row r="199">
      <c r="H199" s="28">
        <v>0.0</v>
      </c>
    </row>
    <row r="200">
      <c r="H200" s="28">
        <v>0.0</v>
      </c>
    </row>
    <row r="201">
      <c r="H201" s="28">
        <v>0.0</v>
      </c>
    </row>
    <row r="202">
      <c r="H202" s="28">
        <v>0.0</v>
      </c>
    </row>
    <row r="203">
      <c r="H203" s="28">
        <v>0.0</v>
      </c>
    </row>
    <row r="204">
      <c r="H204" s="28">
        <v>0.0</v>
      </c>
    </row>
    <row r="205">
      <c r="H205" s="28">
        <v>0.0</v>
      </c>
    </row>
    <row r="206">
      <c r="H206" s="28">
        <v>0.0</v>
      </c>
    </row>
    <row r="207">
      <c r="H207" s="28">
        <v>0.0</v>
      </c>
    </row>
    <row r="208">
      <c r="H208" s="28">
        <v>0.0</v>
      </c>
    </row>
    <row r="209">
      <c r="H209" s="28">
        <v>0.0</v>
      </c>
    </row>
    <row r="210">
      <c r="H210" s="28">
        <v>0.0</v>
      </c>
    </row>
    <row r="211">
      <c r="H211" s="28">
        <v>0.0</v>
      </c>
    </row>
    <row r="212">
      <c r="H212" s="28">
        <v>0.0</v>
      </c>
    </row>
    <row r="213">
      <c r="H213" s="28">
        <v>0.0</v>
      </c>
    </row>
    <row r="214">
      <c r="H214" s="28">
        <v>0.0</v>
      </c>
    </row>
    <row r="215">
      <c r="H215" s="28">
        <v>0.0</v>
      </c>
    </row>
    <row r="216">
      <c r="H216" s="28">
        <v>0.0</v>
      </c>
    </row>
    <row r="217">
      <c r="H217" s="28">
        <v>0.0</v>
      </c>
    </row>
    <row r="218">
      <c r="H218" s="28">
        <v>0.0</v>
      </c>
    </row>
    <row r="219">
      <c r="H219" s="28">
        <v>0.0</v>
      </c>
    </row>
    <row r="220">
      <c r="H220" s="28">
        <v>0.0</v>
      </c>
    </row>
    <row r="221">
      <c r="H221" s="28">
        <v>0.0</v>
      </c>
    </row>
    <row r="222">
      <c r="H222" s="28">
        <v>0.0</v>
      </c>
    </row>
    <row r="223">
      <c r="H223" s="28">
        <v>0.0</v>
      </c>
    </row>
    <row r="224">
      <c r="H224" s="28">
        <v>0.0</v>
      </c>
    </row>
    <row r="225">
      <c r="H225" s="28">
        <v>0.0</v>
      </c>
    </row>
    <row r="226">
      <c r="H226" s="28">
        <v>0.0</v>
      </c>
    </row>
    <row r="227">
      <c r="H227" s="28">
        <v>0.0</v>
      </c>
    </row>
    <row r="228">
      <c r="H228" s="28">
        <v>0.0</v>
      </c>
    </row>
    <row r="229">
      <c r="H229" s="28">
        <v>0.0</v>
      </c>
    </row>
    <row r="230">
      <c r="H230" s="28">
        <v>0.0</v>
      </c>
    </row>
    <row r="231">
      <c r="H231" s="28">
        <v>0.0</v>
      </c>
    </row>
    <row r="232">
      <c r="H232" s="28">
        <v>0.0</v>
      </c>
    </row>
    <row r="233">
      <c r="H233" s="28">
        <v>0.0</v>
      </c>
    </row>
    <row r="234">
      <c r="H234" s="28">
        <v>0.0</v>
      </c>
    </row>
    <row r="235">
      <c r="H235" s="28">
        <v>0.0</v>
      </c>
    </row>
    <row r="236">
      <c r="H236" s="28">
        <v>0.0</v>
      </c>
    </row>
    <row r="237">
      <c r="H237" s="28">
        <v>0.0</v>
      </c>
    </row>
    <row r="238">
      <c r="H238" s="28">
        <v>0.0</v>
      </c>
    </row>
    <row r="239">
      <c r="H239" s="28">
        <v>0.0</v>
      </c>
    </row>
    <row r="240">
      <c r="H240" s="28">
        <v>0.0</v>
      </c>
    </row>
    <row r="241">
      <c r="H241" s="28">
        <v>0.0</v>
      </c>
    </row>
    <row r="242">
      <c r="H242" s="28">
        <v>0.0</v>
      </c>
    </row>
    <row r="243">
      <c r="H243" s="28">
        <v>0.0</v>
      </c>
    </row>
    <row r="244">
      <c r="H244" s="28">
        <v>0.0</v>
      </c>
    </row>
    <row r="245">
      <c r="H245" s="28">
        <v>0.0</v>
      </c>
    </row>
    <row r="246">
      <c r="H246" s="28">
        <v>0.0</v>
      </c>
    </row>
    <row r="247">
      <c r="H247" s="28">
        <v>0.0</v>
      </c>
    </row>
    <row r="248">
      <c r="H248" s="28">
        <v>0.0</v>
      </c>
    </row>
    <row r="249">
      <c r="H249" s="28">
        <v>0.0</v>
      </c>
    </row>
    <row r="250">
      <c r="H250" s="28">
        <v>0.0</v>
      </c>
    </row>
    <row r="251">
      <c r="H251" s="28">
        <v>0.0</v>
      </c>
    </row>
    <row r="252">
      <c r="H252" s="28">
        <v>0.0</v>
      </c>
    </row>
    <row r="253">
      <c r="H253" s="28">
        <v>0.0</v>
      </c>
    </row>
    <row r="254">
      <c r="H254" s="28">
        <v>0.0</v>
      </c>
    </row>
    <row r="255">
      <c r="H255" s="28">
        <v>0.0</v>
      </c>
    </row>
    <row r="256">
      <c r="H256" s="28">
        <v>0.0</v>
      </c>
    </row>
    <row r="257">
      <c r="H257" s="28">
        <v>0.0</v>
      </c>
    </row>
    <row r="258">
      <c r="H258" s="28">
        <v>0.0</v>
      </c>
    </row>
    <row r="259">
      <c r="H259" s="28">
        <v>0.0</v>
      </c>
    </row>
    <row r="260">
      <c r="H260" s="28">
        <v>0.0</v>
      </c>
    </row>
    <row r="261">
      <c r="H261" s="28">
        <v>0.0</v>
      </c>
    </row>
    <row r="262">
      <c r="H262" s="28">
        <v>0.0</v>
      </c>
    </row>
    <row r="263">
      <c r="H263" s="28">
        <v>0.0</v>
      </c>
    </row>
    <row r="264">
      <c r="H264" s="28">
        <v>0.0</v>
      </c>
    </row>
    <row r="265">
      <c r="H265" s="28">
        <v>0.0</v>
      </c>
    </row>
    <row r="266">
      <c r="H266" s="28">
        <v>0.0</v>
      </c>
    </row>
    <row r="267">
      <c r="H267" s="28">
        <v>0.0</v>
      </c>
    </row>
    <row r="268">
      <c r="H268" s="28">
        <v>0.0</v>
      </c>
    </row>
    <row r="269">
      <c r="H269" s="28">
        <v>0.0</v>
      </c>
    </row>
    <row r="270">
      <c r="H270" s="28">
        <v>0.0</v>
      </c>
    </row>
    <row r="271">
      <c r="H271" s="28">
        <v>0.0</v>
      </c>
    </row>
    <row r="272">
      <c r="H272" s="28">
        <v>0.0</v>
      </c>
    </row>
    <row r="273">
      <c r="H273" s="28">
        <v>0.0</v>
      </c>
    </row>
    <row r="274">
      <c r="H274" s="28">
        <v>0.0</v>
      </c>
    </row>
    <row r="275">
      <c r="H275" s="28">
        <v>0.0</v>
      </c>
    </row>
    <row r="276">
      <c r="H276" s="28">
        <v>0.0</v>
      </c>
    </row>
    <row r="277">
      <c r="H277" s="28">
        <v>0.0</v>
      </c>
    </row>
    <row r="278">
      <c r="H278" s="28">
        <v>0.0</v>
      </c>
    </row>
    <row r="279">
      <c r="H279" s="28">
        <v>0.0</v>
      </c>
    </row>
    <row r="280">
      <c r="H280" s="28">
        <v>0.0</v>
      </c>
    </row>
    <row r="281">
      <c r="H281" s="28">
        <v>0.0</v>
      </c>
    </row>
    <row r="282">
      <c r="H282" s="28">
        <v>0.0</v>
      </c>
    </row>
    <row r="283">
      <c r="H283" s="28">
        <v>0.0</v>
      </c>
    </row>
    <row r="284">
      <c r="H284" s="28">
        <v>0.0</v>
      </c>
    </row>
    <row r="285">
      <c r="H285" s="28">
        <v>0.0</v>
      </c>
    </row>
    <row r="286">
      <c r="H286" s="28">
        <v>0.0</v>
      </c>
    </row>
    <row r="287">
      <c r="H287" s="28">
        <v>0.0</v>
      </c>
    </row>
    <row r="288">
      <c r="H288" s="28">
        <v>0.0</v>
      </c>
    </row>
    <row r="289">
      <c r="H289" s="28">
        <v>0.0</v>
      </c>
    </row>
    <row r="290">
      <c r="H290" s="28">
        <v>0.0</v>
      </c>
    </row>
    <row r="291">
      <c r="H291" s="28">
        <v>0.0</v>
      </c>
    </row>
    <row r="292">
      <c r="H292" s="28">
        <v>0.0</v>
      </c>
    </row>
    <row r="293">
      <c r="H293" s="28">
        <v>0.0</v>
      </c>
    </row>
    <row r="294">
      <c r="H294" s="28">
        <v>0.0</v>
      </c>
    </row>
    <row r="295">
      <c r="H295" s="28">
        <v>0.0</v>
      </c>
    </row>
    <row r="296">
      <c r="H296" s="28">
        <v>0.0</v>
      </c>
    </row>
    <row r="297">
      <c r="H297" s="28">
        <v>0.0</v>
      </c>
    </row>
    <row r="298">
      <c r="H298" s="28">
        <v>0.0</v>
      </c>
    </row>
    <row r="299">
      <c r="H299" s="28">
        <v>0.0</v>
      </c>
    </row>
    <row r="300">
      <c r="H300" s="28">
        <v>0.0</v>
      </c>
    </row>
    <row r="301">
      <c r="H301" s="28">
        <v>0.0</v>
      </c>
    </row>
    <row r="302">
      <c r="H302" s="28">
        <v>0.0</v>
      </c>
    </row>
    <row r="303">
      <c r="H303" s="28">
        <v>0.0</v>
      </c>
    </row>
    <row r="304">
      <c r="H304" s="28">
        <v>0.0</v>
      </c>
    </row>
    <row r="305">
      <c r="H305" s="28">
        <v>0.0</v>
      </c>
    </row>
    <row r="306">
      <c r="H306" s="28">
        <v>0.0</v>
      </c>
    </row>
    <row r="307">
      <c r="H307" s="28">
        <v>0.0</v>
      </c>
    </row>
    <row r="308">
      <c r="H308" s="28">
        <v>0.0</v>
      </c>
    </row>
    <row r="309">
      <c r="H309" s="28">
        <v>0.0</v>
      </c>
    </row>
    <row r="310">
      <c r="H310" s="28">
        <v>0.0</v>
      </c>
    </row>
    <row r="311">
      <c r="H311" s="28">
        <v>0.0</v>
      </c>
    </row>
    <row r="312">
      <c r="H312" s="28">
        <v>0.0</v>
      </c>
    </row>
    <row r="313">
      <c r="H313" s="28">
        <v>0.0</v>
      </c>
    </row>
    <row r="314">
      <c r="H314" s="28">
        <v>0.0</v>
      </c>
    </row>
    <row r="315">
      <c r="H315" s="28">
        <v>0.0</v>
      </c>
    </row>
    <row r="316">
      <c r="H316" s="28">
        <v>0.0</v>
      </c>
    </row>
    <row r="317">
      <c r="H317" s="28">
        <v>0.0</v>
      </c>
    </row>
    <row r="318">
      <c r="H318" s="28">
        <v>0.0</v>
      </c>
    </row>
    <row r="319">
      <c r="H319" s="28">
        <v>0.0</v>
      </c>
    </row>
    <row r="320">
      <c r="H320" s="28">
        <v>0.0</v>
      </c>
    </row>
    <row r="321">
      <c r="H321" s="28">
        <v>0.0</v>
      </c>
    </row>
    <row r="322">
      <c r="H322" s="28">
        <v>0.0</v>
      </c>
    </row>
    <row r="323">
      <c r="H323" s="28">
        <v>0.0</v>
      </c>
    </row>
    <row r="324">
      <c r="H324" s="28">
        <v>0.0</v>
      </c>
    </row>
    <row r="325">
      <c r="H325" s="28">
        <v>0.0</v>
      </c>
    </row>
    <row r="326">
      <c r="H326" s="28">
        <v>0.0</v>
      </c>
    </row>
    <row r="327">
      <c r="H327" s="28">
        <v>0.0</v>
      </c>
    </row>
    <row r="328">
      <c r="H328" s="28">
        <v>0.0</v>
      </c>
    </row>
    <row r="329">
      <c r="H329" s="28">
        <v>0.0</v>
      </c>
    </row>
    <row r="330">
      <c r="H330" s="28">
        <v>0.0</v>
      </c>
    </row>
    <row r="331">
      <c r="H331" s="28">
        <v>0.0</v>
      </c>
    </row>
    <row r="332">
      <c r="H332" s="28">
        <v>0.0</v>
      </c>
    </row>
    <row r="333">
      <c r="H333" s="28">
        <v>0.0</v>
      </c>
    </row>
    <row r="334">
      <c r="H334" s="28">
        <v>0.0</v>
      </c>
    </row>
    <row r="335">
      <c r="H335" s="28">
        <v>0.0</v>
      </c>
    </row>
    <row r="336">
      <c r="H336" s="28">
        <v>0.0</v>
      </c>
    </row>
    <row r="337">
      <c r="H337" s="28">
        <v>0.0</v>
      </c>
    </row>
    <row r="338">
      <c r="H338" s="28">
        <v>0.0</v>
      </c>
    </row>
    <row r="339">
      <c r="H339" s="28">
        <v>0.0</v>
      </c>
    </row>
    <row r="340">
      <c r="H340" s="28">
        <v>0.0</v>
      </c>
    </row>
    <row r="341">
      <c r="H341" s="28">
        <v>0.0</v>
      </c>
    </row>
    <row r="342">
      <c r="H342" s="28">
        <v>0.0</v>
      </c>
    </row>
    <row r="343">
      <c r="H343" s="28">
        <v>0.0</v>
      </c>
    </row>
    <row r="344">
      <c r="H344" s="28">
        <v>0.0</v>
      </c>
    </row>
    <row r="345">
      <c r="H345" s="28">
        <v>0.0</v>
      </c>
    </row>
    <row r="346">
      <c r="H346" s="28">
        <v>0.0</v>
      </c>
    </row>
    <row r="347">
      <c r="H347" s="28">
        <v>0.0</v>
      </c>
    </row>
    <row r="348">
      <c r="H348" s="28">
        <v>0.0</v>
      </c>
    </row>
    <row r="349">
      <c r="H349" s="28">
        <v>0.0</v>
      </c>
    </row>
    <row r="350">
      <c r="H350" s="28">
        <v>0.0</v>
      </c>
    </row>
    <row r="351">
      <c r="H351" s="28">
        <v>0.0</v>
      </c>
    </row>
    <row r="352">
      <c r="H352" s="28">
        <v>0.0</v>
      </c>
    </row>
    <row r="353">
      <c r="H353" s="28">
        <v>0.0</v>
      </c>
    </row>
    <row r="354">
      <c r="H354" s="28">
        <v>0.0</v>
      </c>
    </row>
    <row r="355">
      <c r="H355" s="28">
        <v>0.0</v>
      </c>
    </row>
    <row r="356">
      <c r="H356" s="28">
        <v>0.0</v>
      </c>
    </row>
    <row r="357">
      <c r="H357" s="28">
        <v>0.0</v>
      </c>
    </row>
    <row r="358">
      <c r="H358" s="28">
        <v>0.0</v>
      </c>
    </row>
    <row r="359">
      <c r="H359" s="28">
        <v>0.0</v>
      </c>
    </row>
    <row r="360">
      <c r="H360" s="28">
        <v>0.0</v>
      </c>
    </row>
    <row r="361">
      <c r="H361" s="28">
        <v>0.0</v>
      </c>
    </row>
    <row r="362">
      <c r="H362" s="28">
        <v>0.0</v>
      </c>
    </row>
    <row r="363">
      <c r="H363" s="28">
        <v>0.0</v>
      </c>
    </row>
    <row r="364">
      <c r="H364" s="28">
        <v>0.0</v>
      </c>
    </row>
    <row r="365">
      <c r="H365" s="28">
        <v>0.0</v>
      </c>
    </row>
    <row r="366">
      <c r="H366" s="28">
        <v>0.0</v>
      </c>
    </row>
    <row r="367">
      <c r="H367" s="28">
        <v>0.0</v>
      </c>
    </row>
    <row r="368">
      <c r="H368" s="28">
        <v>0.0</v>
      </c>
    </row>
    <row r="369">
      <c r="H369" s="28">
        <v>0.0</v>
      </c>
    </row>
    <row r="370">
      <c r="H370" s="28">
        <v>0.0</v>
      </c>
    </row>
    <row r="371">
      <c r="H371" s="28">
        <v>0.0</v>
      </c>
    </row>
    <row r="372">
      <c r="H372" s="28">
        <v>0.0</v>
      </c>
    </row>
    <row r="373">
      <c r="H373" s="28">
        <v>0.0</v>
      </c>
    </row>
    <row r="374">
      <c r="H374" s="28">
        <v>0.0</v>
      </c>
    </row>
    <row r="375">
      <c r="H375" s="28">
        <v>0.0</v>
      </c>
    </row>
    <row r="376">
      <c r="H376" s="28">
        <v>0.0</v>
      </c>
    </row>
    <row r="377">
      <c r="H377" s="28">
        <v>0.0</v>
      </c>
    </row>
    <row r="378">
      <c r="H378" s="28">
        <v>0.0</v>
      </c>
    </row>
    <row r="379">
      <c r="H379" s="28">
        <v>0.0</v>
      </c>
    </row>
    <row r="380">
      <c r="H380" s="28">
        <v>0.0</v>
      </c>
    </row>
    <row r="381">
      <c r="H381" s="28">
        <v>0.0</v>
      </c>
    </row>
    <row r="382">
      <c r="H382" s="28">
        <v>0.0</v>
      </c>
    </row>
    <row r="383">
      <c r="H383" s="28">
        <v>0.0</v>
      </c>
    </row>
    <row r="384">
      <c r="H384" s="28">
        <v>0.0</v>
      </c>
    </row>
    <row r="385">
      <c r="H385" s="28">
        <v>0.0</v>
      </c>
    </row>
    <row r="386">
      <c r="H386" s="28">
        <v>0.0</v>
      </c>
    </row>
    <row r="387">
      <c r="H387" s="28">
        <v>0.0</v>
      </c>
    </row>
    <row r="388">
      <c r="H388" s="28">
        <v>0.0</v>
      </c>
    </row>
    <row r="389">
      <c r="H389" s="28">
        <v>0.0</v>
      </c>
    </row>
    <row r="390">
      <c r="H390" s="28">
        <v>0.0</v>
      </c>
    </row>
    <row r="391">
      <c r="H391" s="28">
        <v>0.0</v>
      </c>
    </row>
    <row r="392">
      <c r="H392" s="28">
        <v>0.0</v>
      </c>
    </row>
    <row r="393">
      <c r="H393" s="28">
        <v>0.0</v>
      </c>
    </row>
    <row r="394">
      <c r="H394" s="28">
        <v>0.0</v>
      </c>
    </row>
    <row r="395">
      <c r="H395" s="28">
        <v>0.0</v>
      </c>
    </row>
    <row r="396">
      <c r="H396" s="28">
        <v>0.0</v>
      </c>
    </row>
    <row r="397">
      <c r="H397" s="28">
        <v>0.0</v>
      </c>
    </row>
    <row r="398">
      <c r="H398" s="28">
        <v>0.0</v>
      </c>
    </row>
    <row r="399">
      <c r="H399" s="28">
        <v>0.0</v>
      </c>
    </row>
    <row r="400">
      <c r="H400" s="28">
        <v>0.0</v>
      </c>
    </row>
    <row r="401">
      <c r="H401" s="28">
        <v>0.0</v>
      </c>
    </row>
    <row r="402">
      <c r="H402" s="28">
        <v>0.0</v>
      </c>
    </row>
    <row r="403">
      <c r="H403" s="28">
        <v>0.0</v>
      </c>
    </row>
    <row r="404">
      <c r="H404" s="28">
        <v>0.0</v>
      </c>
    </row>
    <row r="405">
      <c r="H405" s="28">
        <v>0.0</v>
      </c>
    </row>
    <row r="406">
      <c r="H406" s="28">
        <v>0.0</v>
      </c>
    </row>
    <row r="407">
      <c r="H407" s="28">
        <v>0.0</v>
      </c>
    </row>
    <row r="408">
      <c r="H408" s="28">
        <v>0.0</v>
      </c>
    </row>
    <row r="409">
      <c r="H409" s="28">
        <v>0.0</v>
      </c>
    </row>
    <row r="410">
      <c r="H410" s="28">
        <v>0.0</v>
      </c>
    </row>
    <row r="411">
      <c r="H411" s="28">
        <v>0.0</v>
      </c>
    </row>
    <row r="412">
      <c r="H412" s="28">
        <v>0.0</v>
      </c>
    </row>
    <row r="413">
      <c r="H413" s="28">
        <v>0.0</v>
      </c>
    </row>
    <row r="414">
      <c r="H414" s="28">
        <v>0.0</v>
      </c>
    </row>
    <row r="415">
      <c r="H415" s="28">
        <v>0.0</v>
      </c>
    </row>
    <row r="416">
      <c r="H416" s="28">
        <v>0.0</v>
      </c>
    </row>
    <row r="417">
      <c r="H417" s="28">
        <v>0.0</v>
      </c>
    </row>
    <row r="418">
      <c r="H418" s="28">
        <v>0.0</v>
      </c>
    </row>
    <row r="419">
      <c r="H419" s="28">
        <v>0.0</v>
      </c>
    </row>
    <row r="420">
      <c r="H420" s="28">
        <v>0.0</v>
      </c>
    </row>
    <row r="421">
      <c r="H421" s="28">
        <v>0.0</v>
      </c>
    </row>
    <row r="422">
      <c r="H422" s="28">
        <v>0.0</v>
      </c>
    </row>
    <row r="423">
      <c r="H423" s="28">
        <v>0.0</v>
      </c>
    </row>
    <row r="424">
      <c r="H424" s="28">
        <v>0.0</v>
      </c>
    </row>
    <row r="425">
      <c r="H425" s="28">
        <v>0.0</v>
      </c>
    </row>
    <row r="426">
      <c r="H426" s="28">
        <v>0.0</v>
      </c>
    </row>
    <row r="427">
      <c r="H427" s="28">
        <v>0.0</v>
      </c>
    </row>
    <row r="428">
      <c r="H428" s="28">
        <v>0.0</v>
      </c>
    </row>
    <row r="429">
      <c r="H429" s="28">
        <v>0.0</v>
      </c>
    </row>
    <row r="430">
      <c r="H430" s="28">
        <v>0.0</v>
      </c>
    </row>
    <row r="431">
      <c r="H431" s="28">
        <v>0.0</v>
      </c>
    </row>
    <row r="432">
      <c r="H432" s="28">
        <v>0.0</v>
      </c>
    </row>
    <row r="433">
      <c r="H433" s="28">
        <v>0.0</v>
      </c>
    </row>
    <row r="434">
      <c r="H434" s="28">
        <v>0.0</v>
      </c>
    </row>
    <row r="435">
      <c r="H435" s="28">
        <v>0.0</v>
      </c>
    </row>
    <row r="436">
      <c r="H436" s="28">
        <v>0.0</v>
      </c>
    </row>
    <row r="437">
      <c r="H437" s="28">
        <v>0.0</v>
      </c>
    </row>
    <row r="438">
      <c r="H438" s="28">
        <v>0.0</v>
      </c>
    </row>
    <row r="439">
      <c r="H439" s="28">
        <v>0.0</v>
      </c>
    </row>
    <row r="440">
      <c r="H440" s="28">
        <v>0.0</v>
      </c>
    </row>
    <row r="441">
      <c r="H441" s="28">
        <v>0.0</v>
      </c>
    </row>
    <row r="442">
      <c r="H442" s="28">
        <v>0.0</v>
      </c>
    </row>
    <row r="443">
      <c r="H443" s="28">
        <v>0.0</v>
      </c>
    </row>
    <row r="444">
      <c r="H444" s="28">
        <v>0.0</v>
      </c>
    </row>
    <row r="445">
      <c r="H445" s="28">
        <v>0.0</v>
      </c>
    </row>
    <row r="446">
      <c r="H446" s="28">
        <v>0.0</v>
      </c>
    </row>
    <row r="447">
      <c r="H447" s="28">
        <v>0.0</v>
      </c>
    </row>
    <row r="448">
      <c r="H448" s="28">
        <v>0.0</v>
      </c>
    </row>
    <row r="449">
      <c r="H449" s="28">
        <v>0.0</v>
      </c>
    </row>
    <row r="450">
      <c r="H450" s="28">
        <v>0.0</v>
      </c>
    </row>
    <row r="451">
      <c r="H451" s="28">
        <v>0.0</v>
      </c>
    </row>
    <row r="452">
      <c r="H452" s="28">
        <v>0.0</v>
      </c>
    </row>
    <row r="453">
      <c r="H453" s="28">
        <v>0.0</v>
      </c>
    </row>
    <row r="454">
      <c r="H454" s="28">
        <v>0.0</v>
      </c>
    </row>
    <row r="455">
      <c r="H455" s="28">
        <v>0.0</v>
      </c>
    </row>
    <row r="456">
      <c r="H456" s="28">
        <v>0.0</v>
      </c>
    </row>
    <row r="457">
      <c r="H457" s="28">
        <v>0.0</v>
      </c>
    </row>
    <row r="458">
      <c r="H458" s="28">
        <v>0.0</v>
      </c>
    </row>
    <row r="459">
      <c r="H459" s="28">
        <v>0.0</v>
      </c>
    </row>
    <row r="460">
      <c r="H460" s="28">
        <v>0.0</v>
      </c>
    </row>
    <row r="461">
      <c r="H461" s="28">
        <v>0.0</v>
      </c>
    </row>
    <row r="462">
      <c r="H462" s="28">
        <v>0.0</v>
      </c>
    </row>
    <row r="463">
      <c r="H463" s="28">
        <v>0.0</v>
      </c>
    </row>
    <row r="464">
      <c r="H464" s="28">
        <v>0.0</v>
      </c>
    </row>
    <row r="465">
      <c r="H465" s="28">
        <v>0.0</v>
      </c>
    </row>
    <row r="466">
      <c r="H466" s="28">
        <v>0.0</v>
      </c>
    </row>
    <row r="467">
      <c r="H467" s="28">
        <v>0.0</v>
      </c>
    </row>
    <row r="468">
      <c r="H468" s="28">
        <v>0.0</v>
      </c>
    </row>
    <row r="469">
      <c r="H469" s="28">
        <v>0.0</v>
      </c>
    </row>
    <row r="470">
      <c r="H470" s="28">
        <v>0.0</v>
      </c>
    </row>
    <row r="471">
      <c r="H471" s="28">
        <v>0.0</v>
      </c>
    </row>
    <row r="472">
      <c r="H472" s="28">
        <v>0.0</v>
      </c>
    </row>
    <row r="473">
      <c r="H473" s="28">
        <v>0.0</v>
      </c>
    </row>
    <row r="474">
      <c r="H474" s="28">
        <v>0.0</v>
      </c>
    </row>
    <row r="475">
      <c r="H475" s="28">
        <v>0.0</v>
      </c>
    </row>
    <row r="476">
      <c r="H476" s="28">
        <v>0.0</v>
      </c>
    </row>
    <row r="477">
      <c r="H477" s="28">
        <v>0.0</v>
      </c>
    </row>
    <row r="478">
      <c r="H478" s="28">
        <v>0.0</v>
      </c>
    </row>
    <row r="479">
      <c r="H479" s="28">
        <v>0.0</v>
      </c>
    </row>
    <row r="480">
      <c r="H480" s="28">
        <v>0.0</v>
      </c>
    </row>
    <row r="481">
      <c r="H481" s="28">
        <v>0.0</v>
      </c>
    </row>
    <row r="482">
      <c r="H482" s="28">
        <v>0.0</v>
      </c>
    </row>
    <row r="483">
      <c r="H483" s="28">
        <v>0.0</v>
      </c>
    </row>
    <row r="484">
      <c r="H484" s="28">
        <v>0.0</v>
      </c>
    </row>
    <row r="485">
      <c r="H485" s="28">
        <v>0.0</v>
      </c>
    </row>
    <row r="486">
      <c r="H486" s="28">
        <v>0.0</v>
      </c>
    </row>
    <row r="487">
      <c r="H487" s="28">
        <v>0.0</v>
      </c>
    </row>
    <row r="488">
      <c r="H488" s="28">
        <v>0.0</v>
      </c>
    </row>
    <row r="489">
      <c r="H489" s="28">
        <v>0.0</v>
      </c>
    </row>
    <row r="490">
      <c r="H490" s="28">
        <v>0.0</v>
      </c>
    </row>
    <row r="491">
      <c r="H491" s="28">
        <v>0.0</v>
      </c>
    </row>
    <row r="492">
      <c r="H492" s="28">
        <v>0.0</v>
      </c>
    </row>
    <row r="493">
      <c r="H493" s="28">
        <v>0.0</v>
      </c>
    </row>
    <row r="494">
      <c r="H494" s="28">
        <v>0.0</v>
      </c>
    </row>
    <row r="495">
      <c r="H495" s="28">
        <v>0.0</v>
      </c>
    </row>
    <row r="496">
      <c r="H496" s="28">
        <v>0.0</v>
      </c>
    </row>
    <row r="497">
      <c r="H497" s="28">
        <v>0.0</v>
      </c>
    </row>
    <row r="498">
      <c r="H498" s="28">
        <v>0.0</v>
      </c>
    </row>
    <row r="499">
      <c r="H499" s="28">
        <v>0.0</v>
      </c>
    </row>
    <row r="500">
      <c r="H500" s="28">
        <v>0.0</v>
      </c>
    </row>
    <row r="501">
      <c r="H501" s="28">
        <v>0.0</v>
      </c>
    </row>
    <row r="502">
      <c r="H502" s="28">
        <v>0.0</v>
      </c>
    </row>
    <row r="503">
      <c r="H503" s="28">
        <v>0.0</v>
      </c>
    </row>
    <row r="504">
      <c r="H504" s="28">
        <v>0.0</v>
      </c>
    </row>
    <row r="505">
      <c r="H505" s="28">
        <v>0.0</v>
      </c>
    </row>
    <row r="506">
      <c r="H506" s="28">
        <v>0.0</v>
      </c>
    </row>
    <row r="507">
      <c r="H507" s="28">
        <v>0.0</v>
      </c>
    </row>
    <row r="508">
      <c r="H508" s="28">
        <v>0.0</v>
      </c>
    </row>
    <row r="509">
      <c r="H509" s="28">
        <v>0.0</v>
      </c>
    </row>
    <row r="510">
      <c r="H510" s="28">
        <v>0.0</v>
      </c>
    </row>
    <row r="511">
      <c r="H511" s="28">
        <v>0.0</v>
      </c>
    </row>
    <row r="512">
      <c r="H512" s="28">
        <v>0.0</v>
      </c>
    </row>
    <row r="513">
      <c r="H513" s="28">
        <v>0.0</v>
      </c>
    </row>
    <row r="514">
      <c r="H514" s="28">
        <v>0.0</v>
      </c>
    </row>
    <row r="515">
      <c r="H515" s="28">
        <v>0.0</v>
      </c>
    </row>
    <row r="516">
      <c r="H516" s="28">
        <v>0.0</v>
      </c>
    </row>
    <row r="517">
      <c r="H517" s="28">
        <v>0.0</v>
      </c>
    </row>
    <row r="518">
      <c r="H518" s="28">
        <v>0.0</v>
      </c>
    </row>
    <row r="519">
      <c r="H519" s="28">
        <v>0.0</v>
      </c>
    </row>
    <row r="520">
      <c r="H520" s="28">
        <v>0.0</v>
      </c>
    </row>
    <row r="521">
      <c r="H521" s="28">
        <v>0.0</v>
      </c>
    </row>
    <row r="522">
      <c r="H522" s="28">
        <v>0.0</v>
      </c>
    </row>
    <row r="523">
      <c r="H523" s="28">
        <v>0.0</v>
      </c>
    </row>
    <row r="524">
      <c r="H524" s="28">
        <v>0.0</v>
      </c>
    </row>
    <row r="525">
      <c r="H525" s="28">
        <v>0.0</v>
      </c>
    </row>
    <row r="526">
      <c r="H526" s="28">
        <v>0.0</v>
      </c>
    </row>
    <row r="527">
      <c r="H527" s="28">
        <v>0.0</v>
      </c>
    </row>
    <row r="528">
      <c r="H528" s="28">
        <v>0.0</v>
      </c>
    </row>
    <row r="529">
      <c r="H529" s="28">
        <v>0.0</v>
      </c>
    </row>
    <row r="530">
      <c r="H530" s="28">
        <v>0.0</v>
      </c>
    </row>
    <row r="531">
      <c r="H531" s="28">
        <v>0.0</v>
      </c>
    </row>
    <row r="532">
      <c r="H532" s="28">
        <v>0.0</v>
      </c>
    </row>
    <row r="533">
      <c r="H533" s="28">
        <v>0.0</v>
      </c>
    </row>
    <row r="534">
      <c r="H534" s="28">
        <v>0.0</v>
      </c>
    </row>
    <row r="535">
      <c r="H535" s="28">
        <v>0.0</v>
      </c>
    </row>
    <row r="536">
      <c r="H536" s="28">
        <v>0.0</v>
      </c>
    </row>
    <row r="537">
      <c r="H537" s="28">
        <v>0.0</v>
      </c>
    </row>
    <row r="538">
      <c r="H538" s="28">
        <v>0.0</v>
      </c>
    </row>
    <row r="539">
      <c r="H539" s="28">
        <v>0.0</v>
      </c>
    </row>
    <row r="540">
      <c r="H540" s="28">
        <v>0.0</v>
      </c>
    </row>
    <row r="541">
      <c r="H541" s="28">
        <v>0.0</v>
      </c>
    </row>
    <row r="542">
      <c r="H542" s="28">
        <v>0.0</v>
      </c>
    </row>
    <row r="543">
      <c r="H543" s="28">
        <v>0.0</v>
      </c>
    </row>
    <row r="544">
      <c r="H544" s="28">
        <v>0.0</v>
      </c>
    </row>
    <row r="545">
      <c r="H545" s="28">
        <v>0.0</v>
      </c>
    </row>
    <row r="546">
      <c r="H546" s="28">
        <v>0.0</v>
      </c>
    </row>
    <row r="547">
      <c r="H547" s="28">
        <v>0.0</v>
      </c>
    </row>
    <row r="548">
      <c r="H548" s="28">
        <v>0.0</v>
      </c>
    </row>
    <row r="549">
      <c r="H549" s="28">
        <v>0.0</v>
      </c>
    </row>
    <row r="550">
      <c r="H550" s="28">
        <v>0.0</v>
      </c>
    </row>
    <row r="551">
      <c r="H551" s="28">
        <v>0.0</v>
      </c>
    </row>
    <row r="552">
      <c r="H552" s="28">
        <v>0.0</v>
      </c>
    </row>
    <row r="553">
      <c r="H553" s="28">
        <v>0.0</v>
      </c>
    </row>
    <row r="554">
      <c r="H554" s="28">
        <v>0.0</v>
      </c>
    </row>
    <row r="555">
      <c r="H555" s="28">
        <v>0.0</v>
      </c>
    </row>
    <row r="556">
      <c r="H556" s="28">
        <v>0.0</v>
      </c>
    </row>
    <row r="557">
      <c r="H557" s="28">
        <v>0.0</v>
      </c>
    </row>
    <row r="558">
      <c r="H558" s="28">
        <v>0.0</v>
      </c>
    </row>
    <row r="559">
      <c r="H559" s="28">
        <v>0.0</v>
      </c>
    </row>
    <row r="560">
      <c r="H560" s="28">
        <v>0.0</v>
      </c>
    </row>
    <row r="561">
      <c r="H561" s="28">
        <v>0.0</v>
      </c>
    </row>
    <row r="562">
      <c r="H562" s="28">
        <v>0.0</v>
      </c>
    </row>
    <row r="563">
      <c r="H563" s="28">
        <v>0.0</v>
      </c>
    </row>
    <row r="564">
      <c r="H564" s="28">
        <v>0.0</v>
      </c>
    </row>
    <row r="565">
      <c r="H565" s="28">
        <v>0.0</v>
      </c>
    </row>
    <row r="566">
      <c r="H566" s="28">
        <v>0.0</v>
      </c>
    </row>
    <row r="567">
      <c r="H567" s="28">
        <v>0.0</v>
      </c>
    </row>
    <row r="568">
      <c r="H568" s="28">
        <v>0.0</v>
      </c>
    </row>
    <row r="569">
      <c r="H569" s="28">
        <v>0.0</v>
      </c>
    </row>
    <row r="570">
      <c r="H570" s="28">
        <v>0.0</v>
      </c>
    </row>
    <row r="571">
      <c r="H571" s="28">
        <v>0.0</v>
      </c>
    </row>
    <row r="572">
      <c r="H572" s="28">
        <v>0.0</v>
      </c>
    </row>
    <row r="573">
      <c r="H573" s="28">
        <v>0.0</v>
      </c>
    </row>
    <row r="574">
      <c r="H574" s="28">
        <v>0.0</v>
      </c>
    </row>
    <row r="575">
      <c r="H575" s="28">
        <v>0.0</v>
      </c>
    </row>
    <row r="576">
      <c r="H576" s="28">
        <v>0.0</v>
      </c>
    </row>
    <row r="577">
      <c r="H577" s="28">
        <v>0.0</v>
      </c>
    </row>
    <row r="578">
      <c r="H578" s="28">
        <v>0.0</v>
      </c>
    </row>
    <row r="579">
      <c r="H579" s="28">
        <v>0.0</v>
      </c>
    </row>
    <row r="580">
      <c r="H580" s="28">
        <v>0.0</v>
      </c>
    </row>
    <row r="581">
      <c r="H581" s="28">
        <v>0.0</v>
      </c>
    </row>
    <row r="582">
      <c r="H582" s="28">
        <v>0.0</v>
      </c>
    </row>
    <row r="583">
      <c r="H583" s="28">
        <v>0.0</v>
      </c>
    </row>
    <row r="584">
      <c r="H584" s="28">
        <v>0.0</v>
      </c>
    </row>
    <row r="585">
      <c r="H585" s="28">
        <v>0.0</v>
      </c>
    </row>
    <row r="586">
      <c r="H586" s="28">
        <v>0.0</v>
      </c>
    </row>
    <row r="587">
      <c r="H587" s="28">
        <v>0.0</v>
      </c>
    </row>
    <row r="588">
      <c r="H588" s="28">
        <v>0.0</v>
      </c>
    </row>
    <row r="589">
      <c r="H589" s="28">
        <v>0.0</v>
      </c>
    </row>
    <row r="590">
      <c r="H590" s="28">
        <v>0.0</v>
      </c>
    </row>
    <row r="591">
      <c r="H591" s="28">
        <v>0.0</v>
      </c>
    </row>
    <row r="592">
      <c r="H592" s="28">
        <v>0.0</v>
      </c>
    </row>
    <row r="593">
      <c r="H593" s="28">
        <v>0.0</v>
      </c>
    </row>
    <row r="594">
      <c r="H594" s="28">
        <v>0.0</v>
      </c>
    </row>
    <row r="595">
      <c r="H595" s="28">
        <v>0.0</v>
      </c>
    </row>
    <row r="596">
      <c r="H596" s="28">
        <v>0.0</v>
      </c>
    </row>
    <row r="597">
      <c r="H597" s="28">
        <v>0.0</v>
      </c>
    </row>
    <row r="598">
      <c r="H598" s="28">
        <v>0.0</v>
      </c>
    </row>
    <row r="599">
      <c r="H599" s="28">
        <v>0.0</v>
      </c>
    </row>
    <row r="600">
      <c r="H600" s="28">
        <v>0.0</v>
      </c>
    </row>
    <row r="601">
      <c r="H601" s="28">
        <v>0.0</v>
      </c>
    </row>
    <row r="602">
      <c r="H602" s="28">
        <v>0.0</v>
      </c>
    </row>
    <row r="603">
      <c r="H603" s="28">
        <v>0.0</v>
      </c>
    </row>
    <row r="604">
      <c r="H604" s="28">
        <v>0.0</v>
      </c>
    </row>
    <row r="605">
      <c r="H605" s="28">
        <v>0.0</v>
      </c>
    </row>
    <row r="606">
      <c r="H606" s="28">
        <v>0.0</v>
      </c>
    </row>
    <row r="607">
      <c r="H607" s="28">
        <v>0.0</v>
      </c>
    </row>
    <row r="608">
      <c r="H608" s="28">
        <v>0.0</v>
      </c>
    </row>
    <row r="609">
      <c r="H609" s="28">
        <v>0.0</v>
      </c>
    </row>
    <row r="610">
      <c r="H610" s="28">
        <v>0.0</v>
      </c>
    </row>
    <row r="611">
      <c r="H611" s="28">
        <v>0.0</v>
      </c>
    </row>
    <row r="612">
      <c r="H612" s="28">
        <v>0.0</v>
      </c>
    </row>
    <row r="613">
      <c r="H613" s="28">
        <v>0.0</v>
      </c>
    </row>
    <row r="614">
      <c r="H614" s="28">
        <v>0.0</v>
      </c>
    </row>
    <row r="615">
      <c r="H615" s="28">
        <v>0.0</v>
      </c>
    </row>
    <row r="616">
      <c r="H616" s="28">
        <v>0.0</v>
      </c>
    </row>
    <row r="617">
      <c r="H617" s="28">
        <v>0.0</v>
      </c>
    </row>
    <row r="618">
      <c r="H618" s="28">
        <v>0.0</v>
      </c>
    </row>
    <row r="619">
      <c r="H619" s="28">
        <v>0.0</v>
      </c>
    </row>
    <row r="620">
      <c r="H620" s="28">
        <v>0.0</v>
      </c>
    </row>
    <row r="621">
      <c r="H621" s="28">
        <v>0.0</v>
      </c>
    </row>
    <row r="622">
      <c r="H622" s="28">
        <v>0.0</v>
      </c>
    </row>
    <row r="623">
      <c r="H623" s="28">
        <v>0.0</v>
      </c>
    </row>
    <row r="624">
      <c r="H624" s="28">
        <v>0.0</v>
      </c>
    </row>
    <row r="625">
      <c r="H625" s="28">
        <v>0.0</v>
      </c>
    </row>
    <row r="626">
      <c r="H626" s="28">
        <v>0.0</v>
      </c>
    </row>
    <row r="627">
      <c r="H627" s="28">
        <v>0.0</v>
      </c>
    </row>
    <row r="628">
      <c r="H628" s="28">
        <v>0.0</v>
      </c>
    </row>
    <row r="629">
      <c r="H629" s="28">
        <v>0.0</v>
      </c>
    </row>
    <row r="630">
      <c r="H630" s="28">
        <v>0.0</v>
      </c>
    </row>
    <row r="631">
      <c r="H631" s="28">
        <v>0.0</v>
      </c>
    </row>
    <row r="632">
      <c r="H632" s="28">
        <v>0.0</v>
      </c>
    </row>
    <row r="633">
      <c r="H633" s="28">
        <v>0.0</v>
      </c>
    </row>
    <row r="634">
      <c r="H634" s="28">
        <v>0.0</v>
      </c>
    </row>
    <row r="635">
      <c r="H635" s="28">
        <v>0.0</v>
      </c>
    </row>
    <row r="636">
      <c r="H636" s="28">
        <v>0.0</v>
      </c>
    </row>
    <row r="637">
      <c r="H637" s="28">
        <v>0.0</v>
      </c>
    </row>
    <row r="638">
      <c r="H638" s="28">
        <v>0.0</v>
      </c>
    </row>
    <row r="639">
      <c r="H639" s="28">
        <v>0.0</v>
      </c>
    </row>
    <row r="640">
      <c r="H640" s="28">
        <v>0.0</v>
      </c>
    </row>
    <row r="641">
      <c r="H641" s="28">
        <v>0.0</v>
      </c>
    </row>
    <row r="642">
      <c r="H642" s="28">
        <v>0.0</v>
      </c>
    </row>
    <row r="643">
      <c r="H643" s="28">
        <v>0.0</v>
      </c>
    </row>
    <row r="644">
      <c r="H644" s="28">
        <v>0.0</v>
      </c>
    </row>
    <row r="645">
      <c r="H645" s="28">
        <v>0.0</v>
      </c>
    </row>
    <row r="646">
      <c r="H646" s="28">
        <v>0.0</v>
      </c>
    </row>
    <row r="647">
      <c r="H647" s="28">
        <v>0.0</v>
      </c>
    </row>
    <row r="648">
      <c r="H648" s="28">
        <v>0.0</v>
      </c>
    </row>
    <row r="649">
      <c r="H649" s="28">
        <v>0.0</v>
      </c>
    </row>
    <row r="650">
      <c r="H650" s="28">
        <v>0.0</v>
      </c>
    </row>
    <row r="651">
      <c r="H651" s="28">
        <v>0.0</v>
      </c>
    </row>
    <row r="652">
      <c r="H652" s="28">
        <v>0.0</v>
      </c>
    </row>
    <row r="653">
      <c r="H653" s="28">
        <v>0.0</v>
      </c>
    </row>
    <row r="654">
      <c r="H654" s="28">
        <v>0.0</v>
      </c>
    </row>
    <row r="655">
      <c r="H655" s="28">
        <v>0.0</v>
      </c>
    </row>
    <row r="656">
      <c r="H656" s="28">
        <v>0.0</v>
      </c>
    </row>
    <row r="657">
      <c r="H657" s="28">
        <v>0.0</v>
      </c>
    </row>
    <row r="658">
      <c r="H658" s="28">
        <v>0.0</v>
      </c>
    </row>
    <row r="659">
      <c r="H659" s="28">
        <v>0.0</v>
      </c>
    </row>
    <row r="660">
      <c r="H660" s="28">
        <v>0.0</v>
      </c>
    </row>
    <row r="661">
      <c r="H661" s="28">
        <v>0.0</v>
      </c>
    </row>
    <row r="662">
      <c r="H662" s="28">
        <v>0.0</v>
      </c>
    </row>
    <row r="663">
      <c r="H663" s="28">
        <v>0.0</v>
      </c>
    </row>
    <row r="664">
      <c r="H664" s="28">
        <v>0.0</v>
      </c>
    </row>
    <row r="665">
      <c r="H665" s="28">
        <v>0.0</v>
      </c>
    </row>
    <row r="666">
      <c r="H666" s="28">
        <v>0.0</v>
      </c>
    </row>
    <row r="667">
      <c r="H667" s="28">
        <v>0.0</v>
      </c>
    </row>
    <row r="668">
      <c r="H668" s="28">
        <v>0.0</v>
      </c>
    </row>
    <row r="669">
      <c r="H669" s="28">
        <v>0.0</v>
      </c>
    </row>
    <row r="670">
      <c r="H670" s="28">
        <v>0.0</v>
      </c>
    </row>
    <row r="671">
      <c r="H671" s="28">
        <v>0.0</v>
      </c>
    </row>
    <row r="672">
      <c r="H672" s="28">
        <v>0.0</v>
      </c>
    </row>
    <row r="673">
      <c r="H673" s="28">
        <v>0.0</v>
      </c>
    </row>
    <row r="674">
      <c r="H674" s="28">
        <v>0.0</v>
      </c>
    </row>
    <row r="675">
      <c r="H675" s="28">
        <v>0.0</v>
      </c>
    </row>
    <row r="676">
      <c r="H676" s="28">
        <v>0.0</v>
      </c>
    </row>
    <row r="677">
      <c r="H677" s="28">
        <v>0.0</v>
      </c>
    </row>
    <row r="678">
      <c r="H678" s="28">
        <v>0.0</v>
      </c>
    </row>
    <row r="679">
      <c r="H679" s="28">
        <v>0.0</v>
      </c>
    </row>
    <row r="680">
      <c r="H680" s="28">
        <v>0.0</v>
      </c>
    </row>
    <row r="681">
      <c r="H681" s="28">
        <v>0.0</v>
      </c>
    </row>
    <row r="682">
      <c r="H682" s="28">
        <v>0.0</v>
      </c>
    </row>
    <row r="683">
      <c r="H683" s="28">
        <v>0.0</v>
      </c>
    </row>
    <row r="684">
      <c r="H684" s="28">
        <v>0.0</v>
      </c>
    </row>
    <row r="685">
      <c r="H685" s="28">
        <v>0.0</v>
      </c>
    </row>
    <row r="686">
      <c r="H686" s="28">
        <v>0.0</v>
      </c>
    </row>
    <row r="687">
      <c r="H687" s="28">
        <v>0.0</v>
      </c>
    </row>
    <row r="688">
      <c r="H688" s="28">
        <v>0.0</v>
      </c>
    </row>
    <row r="689">
      <c r="H689" s="28">
        <v>0.0</v>
      </c>
    </row>
    <row r="690">
      <c r="H690" s="28">
        <v>0.0</v>
      </c>
    </row>
    <row r="691">
      <c r="H691" s="28">
        <v>0.0</v>
      </c>
    </row>
    <row r="692">
      <c r="H692" s="28">
        <v>0.0</v>
      </c>
    </row>
    <row r="693">
      <c r="H693" s="28">
        <v>0.0</v>
      </c>
    </row>
    <row r="694">
      <c r="H694" s="28">
        <v>0.0</v>
      </c>
    </row>
    <row r="695">
      <c r="H695" s="28">
        <v>0.0</v>
      </c>
    </row>
    <row r="696">
      <c r="H696" s="28">
        <v>0.0</v>
      </c>
    </row>
    <row r="697">
      <c r="H697" s="28">
        <v>0.0</v>
      </c>
    </row>
    <row r="698">
      <c r="H698" s="28">
        <v>0.0</v>
      </c>
    </row>
    <row r="699">
      <c r="H699" s="28">
        <v>0.0</v>
      </c>
    </row>
    <row r="700">
      <c r="H700" s="28">
        <v>0.0</v>
      </c>
    </row>
    <row r="701">
      <c r="H701" s="28">
        <v>0.0</v>
      </c>
    </row>
    <row r="702">
      <c r="H702" s="28">
        <v>0.0</v>
      </c>
    </row>
    <row r="703">
      <c r="H703" s="28">
        <v>0.0</v>
      </c>
    </row>
    <row r="704">
      <c r="H704" s="28">
        <v>0.0</v>
      </c>
    </row>
    <row r="705">
      <c r="H705" s="28">
        <v>0.0</v>
      </c>
    </row>
    <row r="706">
      <c r="H706" s="28">
        <v>0.0</v>
      </c>
    </row>
    <row r="707">
      <c r="H707" s="28">
        <v>0.0</v>
      </c>
    </row>
    <row r="708">
      <c r="H708" s="28">
        <v>0.0</v>
      </c>
    </row>
    <row r="709">
      <c r="H709" s="28">
        <v>0.0</v>
      </c>
    </row>
    <row r="710">
      <c r="H710" s="28">
        <v>0.0</v>
      </c>
    </row>
    <row r="711">
      <c r="H711" s="28">
        <v>0.0</v>
      </c>
    </row>
    <row r="712">
      <c r="H712" s="28">
        <v>0.0</v>
      </c>
    </row>
    <row r="713">
      <c r="H713" s="28">
        <v>0.0</v>
      </c>
    </row>
    <row r="714">
      <c r="H714" s="28">
        <v>0.0</v>
      </c>
    </row>
    <row r="715">
      <c r="H715" s="28">
        <v>0.0</v>
      </c>
    </row>
    <row r="716">
      <c r="H716" s="28">
        <v>0.0</v>
      </c>
    </row>
    <row r="717">
      <c r="H717" s="28">
        <v>0.0</v>
      </c>
    </row>
    <row r="718">
      <c r="H718" s="28">
        <v>0.0</v>
      </c>
    </row>
    <row r="719">
      <c r="H719" s="28">
        <v>0.0</v>
      </c>
    </row>
    <row r="720">
      <c r="H720" s="28">
        <v>0.0</v>
      </c>
    </row>
    <row r="721">
      <c r="H721" s="28">
        <v>0.0</v>
      </c>
    </row>
    <row r="722">
      <c r="H722" s="28">
        <v>0.0</v>
      </c>
    </row>
    <row r="723">
      <c r="H723" s="28">
        <v>0.0</v>
      </c>
    </row>
    <row r="724">
      <c r="H724" s="28">
        <v>0.0</v>
      </c>
    </row>
    <row r="725">
      <c r="H725" s="28">
        <v>0.0</v>
      </c>
    </row>
    <row r="726">
      <c r="H726" s="28">
        <v>0.0</v>
      </c>
    </row>
    <row r="727">
      <c r="H727" s="28">
        <v>0.0</v>
      </c>
    </row>
    <row r="728">
      <c r="H728" s="28">
        <v>0.0</v>
      </c>
    </row>
    <row r="729">
      <c r="H729" s="28">
        <v>0.0</v>
      </c>
    </row>
    <row r="730">
      <c r="H730" s="28">
        <v>0.0</v>
      </c>
    </row>
    <row r="731">
      <c r="H731" s="28">
        <v>0.0</v>
      </c>
    </row>
    <row r="732">
      <c r="H732" s="28">
        <v>0.0</v>
      </c>
    </row>
    <row r="733">
      <c r="H733" s="28">
        <v>0.0</v>
      </c>
    </row>
    <row r="734">
      <c r="H734" s="28">
        <v>0.0</v>
      </c>
    </row>
    <row r="735">
      <c r="H735" s="28">
        <v>0.0</v>
      </c>
    </row>
    <row r="736">
      <c r="H736" s="28">
        <v>0.0</v>
      </c>
    </row>
    <row r="737">
      <c r="H737" s="28">
        <v>0.0</v>
      </c>
    </row>
    <row r="738">
      <c r="H738" s="28">
        <v>0.0</v>
      </c>
    </row>
    <row r="739">
      <c r="H739" s="28">
        <v>0.0</v>
      </c>
    </row>
    <row r="740">
      <c r="H740" s="28">
        <v>0.0</v>
      </c>
    </row>
    <row r="741">
      <c r="H741" s="28">
        <v>0.0</v>
      </c>
    </row>
    <row r="742">
      <c r="H742" s="28">
        <v>0.0</v>
      </c>
    </row>
    <row r="743">
      <c r="H743" s="28">
        <v>0.0</v>
      </c>
    </row>
    <row r="744">
      <c r="H744" s="28">
        <v>0.0</v>
      </c>
    </row>
    <row r="745">
      <c r="H745" s="28">
        <v>0.0</v>
      </c>
    </row>
    <row r="746">
      <c r="H746" s="28">
        <v>0.0</v>
      </c>
    </row>
    <row r="747">
      <c r="H747" s="28">
        <v>0.0</v>
      </c>
    </row>
    <row r="748">
      <c r="H748" s="28">
        <v>0.0</v>
      </c>
    </row>
    <row r="749">
      <c r="H749" s="28">
        <v>0.0</v>
      </c>
    </row>
    <row r="750">
      <c r="H750" s="28">
        <v>0.0</v>
      </c>
    </row>
    <row r="751">
      <c r="H751" s="28">
        <v>0.0</v>
      </c>
    </row>
    <row r="752">
      <c r="H752" s="28">
        <v>0.0</v>
      </c>
    </row>
    <row r="753">
      <c r="H753" s="28">
        <v>0.0</v>
      </c>
    </row>
    <row r="754">
      <c r="H754" s="28">
        <v>0.0</v>
      </c>
    </row>
    <row r="755">
      <c r="H755" s="28">
        <v>0.0</v>
      </c>
    </row>
    <row r="756">
      <c r="H756" s="28">
        <v>0.0</v>
      </c>
    </row>
    <row r="757">
      <c r="H757" s="28">
        <v>0.0</v>
      </c>
    </row>
    <row r="758">
      <c r="H758" s="28">
        <v>0.0</v>
      </c>
    </row>
    <row r="759">
      <c r="H759" s="28">
        <v>0.0</v>
      </c>
    </row>
    <row r="760">
      <c r="H760" s="28">
        <v>0.0</v>
      </c>
    </row>
    <row r="761">
      <c r="H761" s="28">
        <v>0.0</v>
      </c>
    </row>
    <row r="762">
      <c r="H762" s="28">
        <v>0.0</v>
      </c>
    </row>
    <row r="763">
      <c r="H763" s="28">
        <v>0.0</v>
      </c>
    </row>
    <row r="764">
      <c r="H764" s="28">
        <v>0.0</v>
      </c>
    </row>
    <row r="765">
      <c r="H765" s="28">
        <v>0.0</v>
      </c>
    </row>
    <row r="766">
      <c r="H766" s="28">
        <v>0.0</v>
      </c>
    </row>
    <row r="767">
      <c r="H767" s="28">
        <v>0.0</v>
      </c>
    </row>
    <row r="768">
      <c r="H768" s="28">
        <v>0.0</v>
      </c>
    </row>
    <row r="769">
      <c r="H769" s="28">
        <v>0.0</v>
      </c>
    </row>
    <row r="770">
      <c r="H770" s="28">
        <v>0.0</v>
      </c>
    </row>
    <row r="771">
      <c r="H771" s="28">
        <v>0.0</v>
      </c>
    </row>
    <row r="772">
      <c r="H772" s="28">
        <v>0.0</v>
      </c>
    </row>
    <row r="773">
      <c r="H773" s="28">
        <v>0.0</v>
      </c>
    </row>
    <row r="774">
      <c r="H774" s="28">
        <v>0.0</v>
      </c>
    </row>
    <row r="775">
      <c r="H775" s="28">
        <v>0.0</v>
      </c>
    </row>
    <row r="776">
      <c r="H776" s="28">
        <v>0.0</v>
      </c>
    </row>
    <row r="777">
      <c r="H777" s="28">
        <v>0.0</v>
      </c>
    </row>
    <row r="778">
      <c r="H778" s="28">
        <v>0.0</v>
      </c>
    </row>
    <row r="779">
      <c r="H779" s="28">
        <v>0.0</v>
      </c>
    </row>
    <row r="780">
      <c r="H780" s="28">
        <v>0.0</v>
      </c>
    </row>
    <row r="781">
      <c r="H781" s="28">
        <v>0.0</v>
      </c>
    </row>
    <row r="782">
      <c r="H782" s="28">
        <v>0.0</v>
      </c>
    </row>
    <row r="783">
      <c r="H783" s="28">
        <v>0.0</v>
      </c>
    </row>
    <row r="784">
      <c r="H784" s="28">
        <v>0.0</v>
      </c>
    </row>
    <row r="785">
      <c r="H785" s="28">
        <v>0.0</v>
      </c>
    </row>
    <row r="786">
      <c r="H786" s="28">
        <v>0.0</v>
      </c>
    </row>
    <row r="787">
      <c r="H787" s="28">
        <v>0.0</v>
      </c>
    </row>
    <row r="788">
      <c r="H788" s="28">
        <v>0.0</v>
      </c>
    </row>
    <row r="789">
      <c r="H789" s="28">
        <v>0.0</v>
      </c>
    </row>
    <row r="790">
      <c r="H790" s="28">
        <v>0.0</v>
      </c>
    </row>
    <row r="791">
      <c r="H791" s="28">
        <v>0.0</v>
      </c>
    </row>
    <row r="792">
      <c r="H792" s="28">
        <v>0.0</v>
      </c>
    </row>
    <row r="793">
      <c r="H793" s="28">
        <v>0.0</v>
      </c>
    </row>
    <row r="794">
      <c r="H794" s="28">
        <v>0.0</v>
      </c>
    </row>
    <row r="795">
      <c r="H795" s="28">
        <v>0.0</v>
      </c>
    </row>
    <row r="796">
      <c r="H796" s="28">
        <v>0.0</v>
      </c>
    </row>
    <row r="797">
      <c r="H797" s="28">
        <v>0.0</v>
      </c>
    </row>
    <row r="798">
      <c r="H798" s="28">
        <v>0.0</v>
      </c>
    </row>
    <row r="799">
      <c r="H799" s="28">
        <v>0.0</v>
      </c>
    </row>
    <row r="800">
      <c r="H800" s="28">
        <v>0.0</v>
      </c>
    </row>
    <row r="801">
      <c r="H801" s="28">
        <v>0.0</v>
      </c>
    </row>
    <row r="802">
      <c r="H802" s="28">
        <v>0.0</v>
      </c>
    </row>
    <row r="803">
      <c r="H803" s="28">
        <v>0.0</v>
      </c>
    </row>
    <row r="804">
      <c r="H804" s="28">
        <v>0.0</v>
      </c>
    </row>
    <row r="805">
      <c r="H805" s="28">
        <v>0.0</v>
      </c>
    </row>
    <row r="806">
      <c r="H806" s="28">
        <v>0.0</v>
      </c>
    </row>
    <row r="807">
      <c r="H807" s="28">
        <v>0.0</v>
      </c>
    </row>
    <row r="808">
      <c r="H808" s="28">
        <v>0.0</v>
      </c>
    </row>
    <row r="809">
      <c r="H809" s="28">
        <v>0.0</v>
      </c>
    </row>
    <row r="810">
      <c r="H810" s="28">
        <v>0.0</v>
      </c>
    </row>
    <row r="811">
      <c r="H811" s="28">
        <v>0.0</v>
      </c>
    </row>
    <row r="812">
      <c r="H812" s="28">
        <v>0.0</v>
      </c>
    </row>
    <row r="813">
      <c r="H813" s="28">
        <v>0.0</v>
      </c>
    </row>
    <row r="814">
      <c r="H814" s="28">
        <v>0.0</v>
      </c>
    </row>
    <row r="815">
      <c r="H815" s="28">
        <v>0.0</v>
      </c>
    </row>
    <row r="816">
      <c r="H816" s="28">
        <v>0.0</v>
      </c>
    </row>
    <row r="817">
      <c r="H817" s="28">
        <v>0.0</v>
      </c>
    </row>
    <row r="818">
      <c r="H818" s="28">
        <v>0.0</v>
      </c>
    </row>
    <row r="819">
      <c r="H819" s="28">
        <v>0.0</v>
      </c>
    </row>
    <row r="820">
      <c r="H820" s="28">
        <v>0.0</v>
      </c>
    </row>
    <row r="821">
      <c r="H821" s="28">
        <v>0.0</v>
      </c>
    </row>
    <row r="822">
      <c r="H822" s="28">
        <v>0.0</v>
      </c>
    </row>
    <row r="823">
      <c r="H823" s="28">
        <v>0.0</v>
      </c>
    </row>
    <row r="824">
      <c r="H824" s="28">
        <v>0.0</v>
      </c>
    </row>
    <row r="825">
      <c r="H825" s="28">
        <v>0.0</v>
      </c>
    </row>
    <row r="826">
      <c r="H826" s="28">
        <v>0.0</v>
      </c>
    </row>
    <row r="827">
      <c r="H827" s="28">
        <v>0.0</v>
      </c>
    </row>
    <row r="828">
      <c r="H828" s="28">
        <v>0.0</v>
      </c>
    </row>
    <row r="829">
      <c r="H829" s="28">
        <v>0.0</v>
      </c>
    </row>
    <row r="830">
      <c r="H830" s="28">
        <v>0.0</v>
      </c>
    </row>
    <row r="831">
      <c r="H831" s="28">
        <v>0.0</v>
      </c>
    </row>
    <row r="832">
      <c r="H832" s="28">
        <v>0.0</v>
      </c>
    </row>
    <row r="833">
      <c r="H833" s="28">
        <v>0.0</v>
      </c>
    </row>
    <row r="834">
      <c r="H834" s="28">
        <v>0.0</v>
      </c>
    </row>
    <row r="835">
      <c r="H835" s="28">
        <v>0.0</v>
      </c>
    </row>
    <row r="836">
      <c r="H836" s="28">
        <v>0.0</v>
      </c>
    </row>
    <row r="837">
      <c r="H837" s="28">
        <v>0.0</v>
      </c>
    </row>
    <row r="838">
      <c r="H838" s="28">
        <v>0.0</v>
      </c>
    </row>
    <row r="839">
      <c r="H839" s="28">
        <v>0.0</v>
      </c>
    </row>
    <row r="840">
      <c r="H840" s="28">
        <v>0.0</v>
      </c>
    </row>
    <row r="841">
      <c r="H841" s="28">
        <v>0.0</v>
      </c>
    </row>
    <row r="842">
      <c r="H842" s="28">
        <v>0.0</v>
      </c>
    </row>
    <row r="843">
      <c r="H843" s="28">
        <v>0.0</v>
      </c>
    </row>
    <row r="844">
      <c r="H844" s="28">
        <v>0.0</v>
      </c>
    </row>
    <row r="845">
      <c r="H845" s="28">
        <v>0.0</v>
      </c>
    </row>
    <row r="846">
      <c r="H846" s="28">
        <v>0.0</v>
      </c>
    </row>
    <row r="847">
      <c r="H847" s="28">
        <v>0.0</v>
      </c>
    </row>
    <row r="848">
      <c r="H848" s="28">
        <v>0.0</v>
      </c>
    </row>
    <row r="849">
      <c r="H849" s="28">
        <v>0.0</v>
      </c>
    </row>
    <row r="850">
      <c r="H850" s="28">
        <v>0.0</v>
      </c>
    </row>
    <row r="851">
      <c r="H851" s="28">
        <v>0.0</v>
      </c>
    </row>
    <row r="852">
      <c r="H852" s="28">
        <v>0.0</v>
      </c>
    </row>
    <row r="853">
      <c r="H853" s="28">
        <v>0.0</v>
      </c>
    </row>
    <row r="854">
      <c r="H854" s="28">
        <v>0.0</v>
      </c>
    </row>
    <row r="855">
      <c r="H855" s="28">
        <v>0.0</v>
      </c>
    </row>
    <row r="856">
      <c r="H856" s="28">
        <v>0.0</v>
      </c>
    </row>
    <row r="857">
      <c r="H857" s="28">
        <v>0.0</v>
      </c>
    </row>
    <row r="858">
      <c r="H858" s="28">
        <v>0.0</v>
      </c>
    </row>
    <row r="859">
      <c r="H859" s="28">
        <v>0.0</v>
      </c>
    </row>
    <row r="860">
      <c r="H860" s="28">
        <v>0.0</v>
      </c>
    </row>
    <row r="861">
      <c r="H861" s="28">
        <v>0.0</v>
      </c>
    </row>
    <row r="862">
      <c r="H862" s="28">
        <v>0.0</v>
      </c>
    </row>
    <row r="863">
      <c r="H863" s="28">
        <v>0.0</v>
      </c>
    </row>
    <row r="864">
      <c r="H864" s="28">
        <v>0.0</v>
      </c>
    </row>
    <row r="865">
      <c r="H865" s="28">
        <v>0.0</v>
      </c>
    </row>
    <row r="866">
      <c r="H866" s="28">
        <v>0.0</v>
      </c>
    </row>
    <row r="867">
      <c r="H867" s="28">
        <v>0.0</v>
      </c>
    </row>
    <row r="868">
      <c r="H868" s="28">
        <v>0.0</v>
      </c>
    </row>
    <row r="869">
      <c r="H869" s="28">
        <v>0.0</v>
      </c>
    </row>
    <row r="870">
      <c r="H870" s="28">
        <v>0.0</v>
      </c>
    </row>
    <row r="871">
      <c r="H871" s="28">
        <v>0.0</v>
      </c>
    </row>
    <row r="872">
      <c r="H872" s="28">
        <v>0.0</v>
      </c>
    </row>
    <row r="873">
      <c r="H873" s="28">
        <v>0.0</v>
      </c>
    </row>
    <row r="874">
      <c r="H874" s="28">
        <v>0.0</v>
      </c>
    </row>
    <row r="875">
      <c r="H875" s="28">
        <v>0.0</v>
      </c>
    </row>
    <row r="876">
      <c r="H876" s="28">
        <v>0.0</v>
      </c>
    </row>
    <row r="877">
      <c r="H877" s="28">
        <v>0.0</v>
      </c>
    </row>
    <row r="878">
      <c r="H878" s="28">
        <v>0.0</v>
      </c>
    </row>
    <row r="879">
      <c r="H879" s="28">
        <v>0.0</v>
      </c>
    </row>
    <row r="880">
      <c r="H880" s="28">
        <v>0.0</v>
      </c>
    </row>
    <row r="881">
      <c r="H881" s="28">
        <v>0.0</v>
      </c>
    </row>
    <row r="882">
      <c r="H882" s="28">
        <v>0.0</v>
      </c>
    </row>
    <row r="883">
      <c r="H883" s="28">
        <v>0.0</v>
      </c>
    </row>
    <row r="884">
      <c r="H884" s="28">
        <v>0.0</v>
      </c>
    </row>
    <row r="885">
      <c r="H885" s="28">
        <v>0.0</v>
      </c>
    </row>
    <row r="886">
      <c r="H886" s="28">
        <v>0.0</v>
      </c>
    </row>
    <row r="887">
      <c r="H887" s="28">
        <v>0.0</v>
      </c>
    </row>
    <row r="888">
      <c r="H888" s="28">
        <v>0.0</v>
      </c>
    </row>
    <row r="889">
      <c r="H889" s="28">
        <v>0.0</v>
      </c>
    </row>
    <row r="890">
      <c r="H890" s="28">
        <v>0.0</v>
      </c>
    </row>
    <row r="891">
      <c r="H891" s="28">
        <v>0.0</v>
      </c>
    </row>
    <row r="892">
      <c r="H892" s="28">
        <v>0.0</v>
      </c>
    </row>
    <row r="893">
      <c r="H893" s="28">
        <v>0.0</v>
      </c>
    </row>
    <row r="894">
      <c r="H894" s="28">
        <v>0.0</v>
      </c>
    </row>
    <row r="895">
      <c r="H895" s="28">
        <v>0.0</v>
      </c>
    </row>
    <row r="896">
      <c r="H896" s="28">
        <v>0.0</v>
      </c>
    </row>
    <row r="897">
      <c r="H897" s="28">
        <v>0.0</v>
      </c>
    </row>
    <row r="898">
      <c r="H898" s="28">
        <v>0.0</v>
      </c>
    </row>
    <row r="899">
      <c r="H899" s="28">
        <v>0.0</v>
      </c>
    </row>
    <row r="900">
      <c r="H900" s="28">
        <v>0.0</v>
      </c>
    </row>
    <row r="901">
      <c r="H901" s="28">
        <v>0.0</v>
      </c>
    </row>
    <row r="902">
      <c r="H902" s="28">
        <v>0.0</v>
      </c>
    </row>
    <row r="903">
      <c r="H903" s="28">
        <v>0.0</v>
      </c>
    </row>
    <row r="904">
      <c r="H904" s="28">
        <v>0.0</v>
      </c>
    </row>
    <row r="905">
      <c r="H905" s="28">
        <v>0.0</v>
      </c>
    </row>
    <row r="906">
      <c r="H906" s="28">
        <v>0.0</v>
      </c>
    </row>
    <row r="907">
      <c r="H907" s="28">
        <v>0.0</v>
      </c>
    </row>
    <row r="908">
      <c r="H908" s="28">
        <v>0.0</v>
      </c>
    </row>
    <row r="909">
      <c r="H909" s="28">
        <v>0.0</v>
      </c>
    </row>
    <row r="910">
      <c r="H910" s="28">
        <v>0.0</v>
      </c>
    </row>
    <row r="911">
      <c r="H911" s="28">
        <v>0.0</v>
      </c>
    </row>
    <row r="912">
      <c r="H912" s="28">
        <v>0.0</v>
      </c>
    </row>
    <row r="913">
      <c r="H913" s="28">
        <v>0.0</v>
      </c>
    </row>
    <row r="914">
      <c r="H914" s="28">
        <v>0.0</v>
      </c>
    </row>
    <row r="915">
      <c r="H915" s="28">
        <v>0.0</v>
      </c>
    </row>
    <row r="916">
      <c r="H916" s="28">
        <v>0.0</v>
      </c>
    </row>
    <row r="917">
      <c r="H917" s="28">
        <v>0.0</v>
      </c>
    </row>
    <row r="918">
      <c r="H918" s="28">
        <v>0.0</v>
      </c>
    </row>
    <row r="919">
      <c r="H919" s="28">
        <v>0.0</v>
      </c>
    </row>
    <row r="920">
      <c r="H920" s="28">
        <v>0.0</v>
      </c>
    </row>
    <row r="921">
      <c r="H921" s="28">
        <v>0.0</v>
      </c>
    </row>
    <row r="922">
      <c r="H922" s="28">
        <v>0.0</v>
      </c>
    </row>
    <row r="923">
      <c r="H923" s="28">
        <v>0.0</v>
      </c>
    </row>
    <row r="924">
      <c r="H924" s="28">
        <v>0.0</v>
      </c>
    </row>
    <row r="925">
      <c r="H925" s="28">
        <v>0.0</v>
      </c>
    </row>
    <row r="926">
      <c r="H926" s="28">
        <v>0.0</v>
      </c>
    </row>
    <row r="927">
      <c r="H927" s="28">
        <v>0.0</v>
      </c>
    </row>
    <row r="928">
      <c r="H928" s="28">
        <v>0.0</v>
      </c>
    </row>
    <row r="929">
      <c r="H929" s="28">
        <v>0.0</v>
      </c>
    </row>
    <row r="930">
      <c r="H930" s="28">
        <v>0.0</v>
      </c>
    </row>
    <row r="931">
      <c r="H931" s="28">
        <v>0.0</v>
      </c>
    </row>
    <row r="932">
      <c r="H932" s="28">
        <v>0.0</v>
      </c>
    </row>
    <row r="933">
      <c r="H933" s="28">
        <v>0.0</v>
      </c>
    </row>
    <row r="934">
      <c r="H934" s="28">
        <v>0.0</v>
      </c>
    </row>
    <row r="935">
      <c r="H935" s="28">
        <v>0.0</v>
      </c>
    </row>
    <row r="936">
      <c r="H936" s="28">
        <v>0.0</v>
      </c>
    </row>
    <row r="937">
      <c r="H937" s="28">
        <v>0.0</v>
      </c>
    </row>
    <row r="938">
      <c r="H938" s="28">
        <v>0.0</v>
      </c>
    </row>
    <row r="939">
      <c r="H939" s="28">
        <v>0.0</v>
      </c>
    </row>
    <row r="940">
      <c r="H940" s="28">
        <v>0.0</v>
      </c>
    </row>
    <row r="941">
      <c r="H941" s="28">
        <v>0.0</v>
      </c>
    </row>
    <row r="942">
      <c r="H942" s="28">
        <v>0.0</v>
      </c>
    </row>
    <row r="943">
      <c r="H943" s="28">
        <v>0.0</v>
      </c>
    </row>
    <row r="944">
      <c r="H944" s="28">
        <v>0.0</v>
      </c>
    </row>
    <row r="945">
      <c r="H945" s="28">
        <v>0.0</v>
      </c>
    </row>
    <row r="946">
      <c r="H946" s="28">
        <v>0.0</v>
      </c>
    </row>
    <row r="947">
      <c r="H947" s="28">
        <v>0.0</v>
      </c>
    </row>
    <row r="948">
      <c r="H948" s="28">
        <v>0.0</v>
      </c>
    </row>
    <row r="949">
      <c r="H949" s="28">
        <v>0.0</v>
      </c>
    </row>
    <row r="950">
      <c r="H950" s="28">
        <v>0.0</v>
      </c>
    </row>
    <row r="951">
      <c r="H951" s="28">
        <v>0.0</v>
      </c>
    </row>
    <row r="952">
      <c r="H952" s="28">
        <v>0.0</v>
      </c>
    </row>
    <row r="953">
      <c r="H953" s="28">
        <v>0.0</v>
      </c>
    </row>
    <row r="954">
      <c r="H954" s="28">
        <v>0.0</v>
      </c>
    </row>
    <row r="955">
      <c r="H955" s="28">
        <v>0.0</v>
      </c>
    </row>
    <row r="956">
      <c r="H956" s="28">
        <v>0.0</v>
      </c>
    </row>
    <row r="957">
      <c r="H957" s="28">
        <v>0.0</v>
      </c>
    </row>
    <row r="958">
      <c r="H958" s="28">
        <v>0.0</v>
      </c>
    </row>
    <row r="959">
      <c r="H959" s="28">
        <v>0.0</v>
      </c>
    </row>
    <row r="960">
      <c r="H960" s="28">
        <v>0.0</v>
      </c>
    </row>
    <row r="961">
      <c r="H961" s="28">
        <v>0.0</v>
      </c>
    </row>
    <row r="962">
      <c r="H962" s="28">
        <v>0.0</v>
      </c>
    </row>
    <row r="963">
      <c r="H963" s="28">
        <v>0.0</v>
      </c>
    </row>
    <row r="964">
      <c r="H964" s="28">
        <v>0.0</v>
      </c>
    </row>
    <row r="965">
      <c r="H965" s="28">
        <v>0.0</v>
      </c>
    </row>
    <row r="966">
      <c r="H966" s="28">
        <v>0.0</v>
      </c>
    </row>
    <row r="967">
      <c r="H967" s="28">
        <v>0.0</v>
      </c>
    </row>
    <row r="968">
      <c r="H968" s="28">
        <v>0.0</v>
      </c>
    </row>
    <row r="969">
      <c r="H969" s="28">
        <v>0.0</v>
      </c>
    </row>
    <row r="970">
      <c r="H970" s="28">
        <v>0.0</v>
      </c>
    </row>
    <row r="971">
      <c r="H971" s="28">
        <v>0.0</v>
      </c>
    </row>
    <row r="972">
      <c r="H972" s="28">
        <v>0.0</v>
      </c>
    </row>
    <row r="973">
      <c r="H973" s="28">
        <v>0.0</v>
      </c>
    </row>
    <row r="974">
      <c r="H974" s="28">
        <v>0.0</v>
      </c>
    </row>
    <row r="975">
      <c r="H975" s="28">
        <v>0.0</v>
      </c>
    </row>
    <row r="976">
      <c r="H976" s="28">
        <v>0.0</v>
      </c>
    </row>
    <row r="977">
      <c r="H977" s="28">
        <v>0.0</v>
      </c>
    </row>
    <row r="978">
      <c r="H978" s="28">
        <v>0.0</v>
      </c>
    </row>
    <row r="979">
      <c r="H979" s="28">
        <v>0.0</v>
      </c>
    </row>
    <row r="980">
      <c r="H980" s="28">
        <v>0.0</v>
      </c>
    </row>
    <row r="981">
      <c r="H981" s="28">
        <v>0.0</v>
      </c>
    </row>
    <row r="982">
      <c r="H982" s="28">
        <v>0.0</v>
      </c>
    </row>
    <row r="983">
      <c r="H983" s="28">
        <v>0.0</v>
      </c>
    </row>
    <row r="984">
      <c r="H984" s="28">
        <v>0.0</v>
      </c>
    </row>
    <row r="985">
      <c r="H985" s="28">
        <v>0.0</v>
      </c>
    </row>
    <row r="986">
      <c r="H986" s="28">
        <v>0.0</v>
      </c>
    </row>
    <row r="987">
      <c r="H987" s="28">
        <v>0.0</v>
      </c>
    </row>
    <row r="988">
      <c r="H988" s="28">
        <v>0.0</v>
      </c>
    </row>
    <row r="989">
      <c r="H989" s="28">
        <v>0.0</v>
      </c>
    </row>
    <row r="990">
      <c r="H990" s="28">
        <v>0.0</v>
      </c>
    </row>
    <row r="991">
      <c r="H991" s="28">
        <v>0.0</v>
      </c>
    </row>
    <row r="992">
      <c r="H992" s="28">
        <v>0.0</v>
      </c>
    </row>
    <row r="993">
      <c r="H993" s="28">
        <v>0.0</v>
      </c>
    </row>
    <row r="994">
      <c r="H994" s="28">
        <v>0.0</v>
      </c>
    </row>
    <row r="995">
      <c r="H995" s="28">
        <v>0.0</v>
      </c>
    </row>
    <row r="996">
      <c r="H996" s="28">
        <v>0.0</v>
      </c>
    </row>
    <row r="997">
      <c r="H997" s="28">
        <v>0.0</v>
      </c>
    </row>
    <row r="998">
      <c r="H998" s="28">
        <v>0.0</v>
      </c>
    </row>
    <row r="999">
      <c r="H999" s="28">
        <v>0.0</v>
      </c>
    </row>
    <row r="1000">
      <c r="H1000" s="28">
        <v>0.0</v>
      </c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22.38"/>
    <col customWidth="1" min="7" max="7" width="14.88"/>
  </cols>
  <sheetData>
    <row r="1">
      <c r="A1" s="148" t="s">
        <v>341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326</v>
      </c>
      <c r="G3" s="149" t="s">
        <v>318</v>
      </c>
      <c r="H3" s="149" t="s">
        <v>319</v>
      </c>
      <c r="I3" s="149" t="s">
        <v>320</v>
      </c>
    </row>
    <row r="4">
      <c r="A4" s="150">
        <v>45457.0</v>
      </c>
      <c r="B4" s="92" t="s">
        <v>323</v>
      </c>
      <c r="D4" s="92"/>
      <c r="E4" s="92" t="s">
        <v>324</v>
      </c>
      <c r="F4" s="92">
        <v>2.0</v>
      </c>
      <c r="H4" s="92">
        <f t="array" ref="H4:H1000">IF(E4:E1000&lt;&gt;"", -5*F4, 0)</f>
        <v>-10</v>
      </c>
      <c r="I4" s="123">
        <f>SUM(H4:H1000)</f>
        <v>-10</v>
      </c>
    </row>
    <row r="5">
      <c r="H5" s="28">
        <v>0.0</v>
      </c>
    </row>
    <row r="6">
      <c r="H6" s="28">
        <v>0.0</v>
      </c>
    </row>
    <row r="7">
      <c r="H7" s="28">
        <v>0.0</v>
      </c>
    </row>
    <row r="8">
      <c r="H8" s="28">
        <v>0.0</v>
      </c>
    </row>
    <row r="9">
      <c r="H9" s="28">
        <v>0.0</v>
      </c>
    </row>
    <row r="10">
      <c r="H10" s="28">
        <v>0.0</v>
      </c>
    </row>
    <row r="11">
      <c r="H11" s="28">
        <v>0.0</v>
      </c>
    </row>
    <row r="12">
      <c r="H12" s="28">
        <v>0.0</v>
      </c>
    </row>
    <row r="13">
      <c r="H13" s="28">
        <v>0.0</v>
      </c>
    </row>
    <row r="14">
      <c r="H14" s="28">
        <v>0.0</v>
      </c>
    </row>
    <row r="15">
      <c r="H15" s="28">
        <v>0.0</v>
      </c>
    </row>
    <row r="16">
      <c r="H16" s="28">
        <v>0.0</v>
      </c>
    </row>
    <row r="17">
      <c r="H17" s="28">
        <v>0.0</v>
      </c>
    </row>
    <row r="18">
      <c r="H18" s="28">
        <v>0.0</v>
      </c>
    </row>
    <row r="19">
      <c r="H19" s="28">
        <v>0.0</v>
      </c>
    </row>
    <row r="20">
      <c r="H20" s="28">
        <v>0.0</v>
      </c>
    </row>
    <row r="21">
      <c r="H21" s="28">
        <v>0.0</v>
      </c>
    </row>
    <row r="22">
      <c r="H22" s="28">
        <v>0.0</v>
      </c>
    </row>
    <row r="23">
      <c r="H23" s="28">
        <v>0.0</v>
      </c>
    </row>
    <row r="24">
      <c r="H24" s="28">
        <v>0.0</v>
      </c>
    </row>
    <row r="25">
      <c r="H25" s="28">
        <v>0.0</v>
      </c>
    </row>
    <row r="26">
      <c r="H26" s="28">
        <v>0.0</v>
      </c>
    </row>
    <row r="27">
      <c r="H27" s="28">
        <v>0.0</v>
      </c>
    </row>
    <row r="28">
      <c r="H28" s="28">
        <v>0.0</v>
      </c>
    </row>
    <row r="29">
      <c r="H29" s="28">
        <v>0.0</v>
      </c>
    </row>
    <row r="30">
      <c r="H30" s="28">
        <v>0.0</v>
      </c>
    </row>
    <row r="31">
      <c r="H31" s="28">
        <v>0.0</v>
      </c>
    </row>
    <row r="32">
      <c r="H32" s="28">
        <v>0.0</v>
      </c>
    </row>
    <row r="33">
      <c r="H33" s="28">
        <v>0.0</v>
      </c>
    </row>
    <row r="34">
      <c r="H34" s="28">
        <v>0.0</v>
      </c>
    </row>
    <row r="35">
      <c r="H35" s="28">
        <v>0.0</v>
      </c>
    </row>
    <row r="36">
      <c r="H36" s="28">
        <v>0.0</v>
      </c>
    </row>
    <row r="37">
      <c r="H37" s="28">
        <v>0.0</v>
      </c>
    </row>
    <row r="38">
      <c r="H38" s="28">
        <v>0.0</v>
      </c>
    </row>
    <row r="39">
      <c r="H39" s="28">
        <v>0.0</v>
      </c>
    </row>
    <row r="40">
      <c r="H40" s="28">
        <v>0.0</v>
      </c>
    </row>
    <row r="41">
      <c r="H41" s="28">
        <v>0.0</v>
      </c>
    </row>
    <row r="42">
      <c r="H42" s="28">
        <v>0.0</v>
      </c>
    </row>
    <row r="43">
      <c r="H43" s="28">
        <v>0.0</v>
      </c>
    </row>
    <row r="44">
      <c r="H44" s="28">
        <v>0.0</v>
      </c>
    </row>
    <row r="45">
      <c r="H45" s="28">
        <v>0.0</v>
      </c>
    </row>
    <row r="46">
      <c r="H46" s="28">
        <v>0.0</v>
      </c>
    </row>
    <row r="47">
      <c r="H47" s="28">
        <v>0.0</v>
      </c>
    </row>
    <row r="48">
      <c r="H48" s="28">
        <v>0.0</v>
      </c>
    </row>
    <row r="49">
      <c r="H49" s="28">
        <v>0.0</v>
      </c>
    </row>
    <row r="50">
      <c r="H50" s="28">
        <v>0.0</v>
      </c>
    </row>
    <row r="51">
      <c r="H51" s="28">
        <v>0.0</v>
      </c>
    </row>
    <row r="52">
      <c r="H52" s="28">
        <v>0.0</v>
      </c>
    </row>
    <row r="53">
      <c r="H53" s="28">
        <v>0.0</v>
      </c>
    </row>
    <row r="54">
      <c r="H54" s="28">
        <v>0.0</v>
      </c>
    </row>
    <row r="55">
      <c r="H55" s="28">
        <v>0.0</v>
      </c>
    </row>
    <row r="56">
      <c r="H56" s="28">
        <v>0.0</v>
      </c>
    </row>
    <row r="57">
      <c r="H57" s="28">
        <v>0.0</v>
      </c>
    </row>
    <row r="58">
      <c r="H58" s="28">
        <v>0.0</v>
      </c>
    </row>
    <row r="59">
      <c r="H59" s="28">
        <v>0.0</v>
      </c>
    </row>
    <row r="60">
      <c r="H60" s="28">
        <v>0.0</v>
      </c>
    </row>
    <row r="61">
      <c r="H61" s="28">
        <v>0.0</v>
      </c>
    </row>
    <row r="62">
      <c r="H62" s="28">
        <v>0.0</v>
      </c>
    </row>
    <row r="63">
      <c r="H63" s="28">
        <v>0.0</v>
      </c>
    </row>
    <row r="64">
      <c r="H64" s="28">
        <v>0.0</v>
      </c>
    </row>
    <row r="65">
      <c r="H65" s="28">
        <v>0.0</v>
      </c>
    </row>
    <row r="66">
      <c r="H66" s="28">
        <v>0.0</v>
      </c>
    </row>
    <row r="67">
      <c r="H67" s="28">
        <v>0.0</v>
      </c>
    </row>
    <row r="68">
      <c r="H68" s="28">
        <v>0.0</v>
      </c>
    </row>
    <row r="69">
      <c r="H69" s="28">
        <v>0.0</v>
      </c>
    </row>
    <row r="70">
      <c r="H70" s="28">
        <v>0.0</v>
      </c>
    </row>
    <row r="71">
      <c r="H71" s="28">
        <v>0.0</v>
      </c>
    </row>
    <row r="72">
      <c r="H72" s="28">
        <v>0.0</v>
      </c>
    </row>
    <row r="73">
      <c r="H73" s="28">
        <v>0.0</v>
      </c>
    </row>
    <row r="74">
      <c r="H74" s="28">
        <v>0.0</v>
      </c>
    </row>
    <row r="75">
      <c r="H75" s="28">
        <v>0.0</v>
      </c>
    </row>
    <row r="76">
      <c r="H76" s="28">
        <v>0.0</v>
      </c>
    </row>
    <row r="77">
      <c r="H77" s="28">
        <v>0.0</v>
      </c>
    </row>
    <row r="78">
      <c r="H78" s="28">
        <v>0.0</v>
      </c>
    </row>
    <row r="79">
      <c r="H79" s="28">
        <v>0.0</v>
      </c>
    </row>
    <row r="80">
      <c r="H80" s="28">
        <v>0.0</v>
      </c>
    </row>
    <row r="81">
      <c r="H81" s="28">
        <v>0.0</v>
      </c>
    </row>
    <row r="82">
      <c r="H82" s="28">
        <v>0.0</v>
      </c>
    </row>
    <row r="83">
      <c r="H83" s="28">
        <v>0.0</v>
      </c>
    </row>
    <row r="84">
      <c r="H84" s="28">
        <v>0.0</v>
      </c>
    </row>
    <row r="85">
      <c r="H85" s="28">
        <v>0.0</v>
      </c>
    </row>
    <row r="86">
      <c r="H86" s="28">
        <v>0.0</v>
      </c>
    </row>
    <row r="87">
      <c r="H87" s="28">
        <v>0.0</v>
      </c>
    </row>
    <row r="88">
      <c r="H88" s="28">
        <v>0.0</v>
      </c>
    </row>
    <row r="89">
      <c r="H89" s="28">
        <v>0.0</v>
      </c>
    </row>
    <row r="90">
      <c r="H90" s="28">
        <v>0.0</v>
      </c>
    </row>
    <row r="91">
      <c r="H91" s="28">
        <v>0.0</v>
      </c>
    </row>
    <row r="92">
      <c r="H92" s="28">
        <v>0.0</v>
      </c>
    </row>
    <row r="93">
      <c r="H93" s="28">
        <v>0.0</v>
      </c>
    </row>
    <row r="94">
      <c r="H94" s="28">
        <v>0.0</v>
      </c>
    </row>
    <row r="95">
      <c r="H95" s="28">
        <v>0.0</v>
      </c>
    </row>
    <row r="96">
      <c r="H96" s="28">
        <v>0.0</v>
      </c>
    </row>
    <row r="97">
      <c r="H97" s="28">
        <v>0.0</v>
      </c>
    </row>
    <row r="98">
      <c r="H98" s="28">
        <v>0.0</v>
      </c>
    </row>
    <row r="99">
      <c r="H99" s="28">
        <v>0.0</v>
      </c>
    </row>
    <row r="100">
      <c r="H100" s="28">
        <v>0.0</v>
      </c>
    </row>
    <row r="101">
      <c r="H101" s="28">
        <v>0.0</v>
      </c>
    </row>
    <row r="102">
      <c r="H102" s="28">
        <v>0.0</v>
      </c>
    </row>
    <row r="103">
      <c r="H103" s="28">
        <v>0.0</v>
      </c>
    </row>
    <row r="104">
      <c r="H104" s="28">
        <v>0.0</v>
      </c>
    </row>
    <row r="105">
      <c r="H105" s="28">
        <v>0.0</v>
      </c>
    </row>
    <row r="106">
      <c r="H106" s="28">
        <v>0.0</v>
      </c>
    </row>
    <row r="107">
      <c r="H107" s="28">
        <v>0.0</v>
      </c>
    </row>
    <row r="108">
      <c r="H108" s="28">
        <v>0.0</v>
      </c>
    </row>
    <row r="109">
      <c r="H109" s="28">
        <v>0.0</v>
      </c>
    </row>
    <row r="110">
      <c r="H110" s="28">
        <v>0.0</v>
      </c>
    </row>
    <row r="111">
      <c r="H111" s="28">
        <v>0.0</v>
      </c>
    </row>
    <row r="112">
      <c r="H112" s="28">
        <v>0.0</v>
      </c>
    </row>
    <row r="113">
      <c r="H113" s="28">
        <v>0.0</v>
      </c>
    </row>
    <row r="114">
      <c r="H114" s="28">
        <v>0.0</v>
      </c>
    </row>
    <row r="115">
      <c r="H115" s="28">
        <v>0.0</v>
      </c>
    </row>
    <row r="116">
      <c r="H116" s="28">
        <v>0.0</v>
      </c>
    </row>
    <row r="117">
      <c r="H117" s="28">
        <v>0.0</v>
      </c>
    </row>
    <row r="118">
      <c r="H118" s="28">
        <v>0.0</v>
      </c>
    </row>
    <row r="119">
      <c r="H119" s="28">
        <v>0.0</v>
      </c>
    </row>
    <row r="120">
      <c r="H120" s="28">
        <v>0.0</v>
      </c>
    </row>
    <row r="121">
      <c r="H121" s="28">
        <v>0.0</v>
      </c>
    </row>
    <row r="122">
      <c r="H122" s="28">
        <v>0.0</v>
      </c>
    </row>
    <row r="123">
      <c r="H123" s="28">
        <v>0.0</v>
      </c>
    </row>
    <row r="124">
      <c r="H124" s="28">
        <v>0.0</v>
      </c>
    </row>
    <row r="125">
      <c r="H125" s="28">
        <v>0.0</v>
      </c>
    </row>
    <row r="126">
      <c r="H126" s="28">
        <v>0.0</v>
      </c>
    </row>
    <row r="127">
      <c r="H127" s="28">
        <v>0.0</v>
      </c>
    </row>
    <row r="128">
      <c r="H128" s="28">
        <v>0.0</v>
      </c>
    </row>
    <row r="129">
      <c r="H129" s="28">
        <v>0.0</v>
      </c>
    </row>
    <row r="130">
      <c r="H130" s="28">
        <v>0.0</v>
      </c>
    </row>
    <row r="131">
      <c r="H131" s="28">
        <v>0.0</v>
      </c>
    </row>
    <row r="132">
      <c r="H132" s="28">
        <v>0.0</v>
      </c>
    </row>
    <row r="133">
      <c r="H133" s="28">
        <v>0.0</v>
      </c>
    </row>
    <row r="134">
      <c r="H134" s="28">
        <v>0.0</v>
      </c>
    </row>
    <row r="135">
      <c r="H135" s="28">
        <v>0.0</v>
      </c>
    </row>
    <row r="136">
      <c r="H136" s="28">
        <v>0.0</v>
      </c>
    </row>
    <row r="137">
      <c r="H137" s="28">
        <v>0.0</v>
      </c>
    </row>
    <row r="138">
      <c r="H138" s="28">
        <v>0.0</v>
      </c>
    </row>
    <row r="139">
      <c r="H139" s="28">
        <v>0.0</v>
      </c>
    </row>
    <row r="140">
      <c r="H140" s="28">
        <v>0.0</v>
      </c>
    </row>
    <row r="141">
      <c r="H141" s="28">
        <v>0.0</v>
      </c>
    </row>
    <row r="142">
      <c r="H142" s="28">
        <v>0.0</v>
      </c>
    </row>
    <row r="143">
      <c r="H143" s="28">
        <v>0.0</v>
      </c>
    </row>
    <row r="144">
      <c r="H144" s="28">
        <v>0.0</v>
      </c>
    </row>
    <row r="145">
      <c r="H145" s="28">
        <v>0.0</v>
      </c>
    </row>
    <row r="146">
      <c r="H146" s="28">
        <v>0.0</v>
      </c>
    </row>
    <row r="147">
      <c r="H147" s="28">
        <v>0.0</v>
      </c>
    </row>
    <row r="148">
      <c r="H148" s="28">
        <v>0.0</v>
      </c>
    </row>
    <row r="149">
      <c r="H149" s="28">
        <v>0.0</v>
      </c>
    </row>
    <row r="150">
      <c r="H150" s="28">
        <v>0.0</v>
      </c>
    </row>
    <row r="151">
      <c r="H151" s="28">
        <v>0.0</v>
      </c>
    </row>
    <row r="152">
      <c r="H152" s="28">
        <v>0.0</v>
      </c>
    </row>
    <row r="153">
      <c r="H153" s="28">
        <v>0.0</v>
      </c>
    </row>
    <row r="154">
      <c r="H154" s="28">
        <v>0.0</v>
      </c>
    </row>
    <row r="155">
      <c r="H155" s="28">
        <v>0.0</v>
      </c>
    </row>
    <row r="156">
      <c r="H156" s="28">
        <v>0.0</v>
      </c>
    </row>
    <row r="157">
      <c r="H157" s="28">
        <v>0.0</v>
      </c>
    </row>
    <row r="158">
      <c r="H158" s="28">
        <v>0.0</v>
      </c>
    </row>
    <row r="159">
      <c r="H159" s="28">
        <v>0.0</v>
      </c>
    </row>
    <row r="160">
      <c r="H160" s="28">
        <v>0.0</v>
      </c>
    </row>
    <row r="161">
      <c r="H161" s="28">
        <v>0.0</v>
      </c>
    </row>
    <row r="162">
      <c r="H162" s="28">
        <v>0.0</v>
      </c>
    </row>
    <row r="163">
      <c r="H163" s="28">
        <v>0.0</v>
      </c>
    </row>
    <row r="164">
      <c r="H164" s="28">
        <v>0.0</v>
      </c>
    </row>
    <row r="165">
      <c r="H165" s="28">
        <v>0.0</v>
      </c>
    </row>
    <row r="166">
      <c r="H166" s="28">
        <v>0.0</v>
      </c>
    </row>
    <row r="167">
      <c r="H167" s="28">
        <v>0.0</v>
      </c>
    </row>
    <row r="168">
      <c r="H168" s="28">
        <v>0.0</v>
      </c>
    </row>
    <row r="169">
      <c r="H169" s="28">
        <v>0.0</v>
      </c>
    </row>
    <row r="170">
      <c r="H170" s="28">
        <v>0.0</v>
      </c>
    </row>
    <row r="171">
      <c r="H171" s="28">
        <v>0.0</v>
      </c>
    </row>
    <row r="172">
      <c r="H172" s="28">
        <v>0.0</v>
      </c>
    </row>
    <row r="173">
      <c r="H173" s="28">
        <v>0.0</v>
      </c>
    </row>
    <row r="174">
      <c r="H174" s="28">
        <v>0.0</v>
      </c>
    </row>
    <row r="175">
      <c r="H175" s="28">
        <v>0.0</v>
      </c>
    </row>
    <row r="176">
      <c r="H176" s="28">
        <v>0.0</v>
      </c>
    </row>
    <row r="177">
      <c r="H177" s="28">
        <v>0.0</v>
      </c>
    </row>
    <row r="178">
      <c r="H178" s="28">
        <v>0.0</v>
      </c>
    </row>
    <row r="179">
      <c r="H179" s="28">
        <v>0.0</v>
      </c>
    </row>
    <row r="180">
      <c r="H180" s="28">
        <v>0.0</v>
      </c>
    </row>
    <row r="181">
      <c r="H181" s="28">
        <v>0.0</v>
      </c>
    </row>
    <row r="182">
      <c r="H182" s="28">
        <v>0.0</v>
      </c>
    </row>
    <row r="183">
      <c r="H183" s="28">
        <v>0.0</v>
      </c>
    </row>
    <row r="184">
      <c r="H184" s="28">
        <v>0.0</v>
      </c>
    </row>
    <row r="185">
      <c r="H185" s="28">
        <v>0.0</v>
      </c>
    </row>
    <row r="186">
      <c r="H186" s="28">
        <v>0.0</v>
      </c>
    </row>
    <row r="187">
      <c r="H187" s="28">
        <v>0.0</v>
      </c>
    </row>
    <row r="188">
      <c r="H188" s="28">
        <v>0.0</v>
      </c>
    </row>
    <row r="189">
      <c r="H189" s="28">
        <v>0.0</v>
      </c>
    </row>
    <row r="190">
      <c r="H190" s="28">
        <v>0.0</v>
      </c>
    </row>
    <row r="191">
      <c r="H191" s="28">
        <v>0.0</v>
      </c>
    </row>
    <row r="192">
      <c r="H192" s="28">
        <v>0.0</v>
      </c>
    </row>
    <row r="193">
      <c r="H193" s="28">
        <v>0.0</v>
      </c>
    </row>
    <row r="194">
      <c r="H194" s="28">
        <v>0.0</v>
      </c>
    </row>
    <row r="195">
      <c r="H195" s="28">
        <v>0.0</v>
      </c>
    </row>
    <row r="196">
      <c r="H196" s="28">
        <v>0.0</v>
      </c>
    </row>
    <row r="197">
      <c r="H197" s="28">
        <v>0.0</v>
      </c>
    </row>
    <row r="198">
      <c r="H198" s="28">
        <v>0.0</v>
      </c>
    </row>
    <row r="199">
      <c r="H199" s="28">
        <v>0.0</v>
      </c>
    </row>
    <row r="200">
      <c r="H200" s="28">
        <v>0.0</v>
      </c>
    </row>
    <row r="201">
      <c r="H201" s="28">
        <v>0.0</v>
      </c>
    </row>
    <row r="202">
      <c r="H202" s="28">
        <v>0.0</v>
      </c>
    </row>
    <row r="203">
      <c r="H203" s="28">
        <v>0.0</v>
      </c>
    </row>
    <row r="204">
      <c r="H204" s="28">
        <v>0.0</v>
      </c>
    </row>
    <row r="205">
      <c r="H205" s="28">
        <v>0.0</v>
      </c>
    </row>
    <row r="206">
      <c r="H206" s="28">
        <v>0.0</v>
      </c>
    </row>
    <row r="207">
      <c r="H207" s="28">
        <v>0.0</v>
      </c>
    </row>
    <row r="208">
      <c r="H208" s="28">
        <v>0.0</v>
      </c>
    </row>
    <row r="209">
      <c r="H209" s="28">
        <v>0.0</v>
      </c>
    </row>
    <row r="210">
      <c r="H210" s="28">
        <v>0.0</v>
      </c>
    </row>
    <row r="211">
      <c r="H211" s="28">
        <v>0.0</v>
      </c>
    </row>
    <row r="212">
      <c r="H212" s="28">
        <v>0.0</v>
      </c>
    </row>
    <row r="213">
      <c r="H213" s="28">
        <v>0.0</v>
      </c>
    </row>
    <row r="214">
      <c r="H214" s="28">
        <v>0.0</v>
      </c>
    </row>
    <row r="215">
      <c r="H215" s="28">
        <v>0.0</v>
      </c>
    </row>
    <row r="216">
      <c r="H216" s="28">
        <v>0.0</v>
      </c>
    </row>
    <row r="217">
      <c r="H217" s="28">
        <v>0.0</v>
      </c>
    </row>
    <row r="218">
      <c r="H218" s="28">
        <v>0.0</v>
      </c>
    </row>
    <row r="219">
      <c r="H219" s="28">
        <v>0.0</v>
      </c>
    </row>
    <row r="220">
      <c r="H220" s="28">
        <v>0.0</v>
      </c>
    </row>
    <row r="221">
      <c r="H221" s="28">
        <v>0.0</v>
      </c>
    </row>
    <row r="222">
      <c r="H222" s="28">
        <v>0.0</v>
      </c>
    </row>
    <row r="223">
      <c r="H223" s="28">
        <v>0.0</v>
      </c>
    </row>
    <row r="224">
      <c r="H224" s="28">
        <v>0.0</v>
      </c>
    </row>
    <row r="225">
      <c r="H225" s="28">
        <v>0.0</v>
      </c>
    </row>
    <row r="226">
      <c r="H226" s="28">
        <v>0.0</v>
      </c>
    </row>
    <row r="227">
      <c r="H227" s="28">
        <v>0.0</v>
      </c>
    </row>
    <row r="228">
      <c r="H228" s="28">
        <v>0.0</v>
      </c>
    </row>
    <row r="229">
      <c r="H229" s="28">
        <v>0.0</v>
      </c>
    </row>
    <row r="230">
      <c r="H230" s="28">
        <v>0.0</v>
      </c>
    </row>
    <row r="231">
      <c r="H231" s="28">
        <v>0.0</v>
      </c>
    </row>
    <row r="232">
      <c r="H232" s="28">
        <v>0.0</v>
      </c>
    </row>
    <row r="233">
      <c r="H233" s="28">
        <v>0.0</v>
      </c>
    </row>
    <row r="234">
      <c r="H234" s="28">
        <v>0.0</v>
      </c>
    </row>
    <row r="235">
      <c r="H235" s="28">
        <v>0.0</v>
      </c>
    </row>
    <row r="236">
      <c r="H236" s="28">
        <v>0.0</v>
      </c>
    </row>
    <row r="237">
      <c r="H237" s="28">
        <v>0.0</v>
      </c>
    </row>
    <row r="238">
      <c r="H238" s="28">
        <v>0.0</v>
      </c>
    </row>
    <row r="239">
      <c r="H239" s="28">
        <v>0.0</v>
      </c>
    </row>
    <row r="240">
      <c r="H240" s="28">
        <v>0.0</v>
      </c>
    </row>
    <row r="241">
      <c r="H241" s="28">
        <v>0.0</v>
      </c>
    </row>
    <row r="242">
      <c r="H242" s="28">
        <v>0.0</v>
      </c>
    </row>
    <row r="243">
      <c r="H243" s="28">
        <v>0.0</v>
      </c>
    </row>
    <row r="244">
      <c r="H244" s="28">
        <v>0.0</v>
      </c>
    </row>
    <row r="245">
      <c r="H245" s="28">
        <v>0.0</v>
      </c>
    </row>
    <row r="246">
      <c r="H246" s="28">
        <v>0.0</v>
      </c>
    </row>
    <row r="247">
      <c r="H247" s="28">
        <v>0.0</v>
      </c>
    </row>
    <row r="248">
      <c r="H248" s="28">
        <v>0.0</v>
      </c>
    </row>
    <row r="249">
      <c r="H249" s="28">
        <v>0.0</v>
      </c>
    </row>
    <row r="250">
      <c r="H250" s="28">
        <v>0.0</v>
      </c>
    </row>
    <row r="251">
      <c r="H251" s="28">
        <v>0.0</v>
      </c>
    </row>
    <row r="252">
      <c r="H252" s="28">
        <v>0.0</v>
      </c>
    </row>
    <row r="253">
      <c r="H253" s="28">
        <v>0.0</v>
      </c>
    </row>
    <row r="254">
      <c r="H254" s="28">
        <v>0.0</v>
      </c>
    </row>
    <row r="255">
      <c r="H255" s="28">
        <v>0.0</v>
      </c>
    </row>
    <row r="256">
      <c r="H256" s="28">
        <v>0.0</v>
      </c>
    </row>
    <row r="257">
      <c r="H257" s="28">
        <v>0.0</v>
      </c>
    </row>
    <row r="258">
      <c r="H258" s="28">
        <v>0.0</v>
      </c>
    </row>
    <row r="259">
      <c r="H259" s="28">
        <v>0.0</v>
      </c>
    </row>
    <row r="260">
      <c r="H260" s="28">
        <v>0.0</v>
      </c>
    </row>
    <row r="261">
      <c r="H261" s="28">
        <v>0.0</v>
      </c>
    </row>
    <row r="262">
      <c r="H262" s="28">
        <v>0.0</v>
      </c>
    </row>
    <row r="263">
      <c r="H263" s="28">
        <v>0.0</v>
      </c>
    </row>
    <row r="264">
      <c r="H264" s="28">
        <v>0.0</v>
      </c>
    </row>
    <row r="265">
      <c r="H265" s="28">
        <v>0.0</v>
      </c>
    </row>
    <row r="266">
      <c r="H266" s="28">
        <v>0.0</v>
      </c>
    </row>
    <row r="267">
      <c r="H267" s="28">
        <v>0.0</v>
      </c>
    </row>
    <row r="268">
      <c r="H268" s="28">
        <v>0.0</v>
      </c>
    </row>
    <row r="269">
      <c r="H269" s="28">
        <v>0.0</v>
      </c>
    </row>
    <row r="270">
      <c r="H270" s="28">
        <v>0.0</v>
      </c>
    </row>
    <row r="271">
      <c r="H271" s="28">
        <v>0.0</v>
      </c>
    </row>
    <row r="272">
      <c r="H272" s="28">
        <v>0.0</v>
      </c>
    </row>
    <row r="273">
      <c r="H273" s="28">
        <v>0.0</v>
      </c>
    </row>
    <row r="274">
      <c r="H274" s="28">
        <v>0.0</v>
      </c>
    </row>
    <row r="275">
      <c r="H275" s="28">
        <v>0.0</v>
      </c>
    </row>
    <row r="276">
      <c r="H276" s="28">
        <v>0.0</v>
      </c>
    </row>
    <row r="277">
      <c r="H277" s="28">
        <v>0.0</v>
      </c>
    </row>
    <row r="278">
      <c r="H278" s="28">
        <v>0.0</v>
      </c>
    </row>
    <row r="279">
      <c r="H279" s="28">
        <v>0.0</v>
      </c>
    </row>
    <row r="280">
      <c r="H280" s="28">
        <v>0.0</v>
      </c>
    </row>
    <row r="281">
      <c r="H281" s="28">
        <v>0.0</v>
      </c>
    </row>
    <row r="282">
      <c r="H282" s="28">
        <v>0.0</v>
      </c>
    </row>
    <row r="283">
      <c r="H283" s="28">
        <v>0.0</v>
      </c>
    </row>
    <row r="284">
      <c r="H284" s="28">
        <v>0.0</v>
      </c>
    </row>
    <row r="285">
      <c r="H285" s="28">
        <v>0.0</v>
      </c>
    </row>
    <row r="286">
      <c r="H286" s="28">
        <v>0.0</v>
      </c>
    </row>
    <row r="287">
      <c r="H287" s="28">
        <v>0.0</v>
      </c>
    </row>
    <row r="288">
      <c r="H288" s="28">
        <v>0.0</v>
      </c>
    </row>
    <row r="289">
      <c r="H289" s="28">
        <v>0.0</v>
      </c>
    </row>
    <row r="290">
      <c r="H290" s="28">
        <v>0.0</v>
      </c>
    </row>
    <row r="291">
      <c r="H291" s="28">
        <v>0.0</v>
      </c>
    </row>
    <row r="292">
      <c r="H292" s="28">
        <v>0.0</v>
      </c>
    </row>
    <row r="293">
      <c r="H293" s="28">
        <v>0.0</v>
      </c>
    </row>
    <row r="294">
      <c r="H294" s="28">
        <v>0.0</v>
      </c>
    </row>
    <row r="295">
      <c r="H295" s="28">
        <v>0.0</v>
      </c>
    </row>
    <row r="296">
      <c r="H296" s="28">
        <v>0.0</v>
      </c>
    </row>
    <row r="297">
      <c r="H297" s="28">
        <v>0.0</v>
      </c>
    </row>
    <row r="298">
      <c r="H298" s="28">
        <v>0.0</v>
      </c>
    </row>
    <row r="299">
      <c r="H299" s="28">
        <v>0.0</v>
      </c>
    </row>
    <row r="300">
      <c r="H300" s="28">
        <v>0.0</v>
      </c>
    </row>
    <row r="301">
      <c r="H301" s="28">
        <v>0.0</v>
      </c>
    </row>
    <row r="302">
      <c r="H302" s="28">
        <v>0.0</v>
      </c>
    </row>
    <row r="303">
      <c r="H303" s="28">
        <v>0.0</v>
      </c>
    </row>
    <row r="304">
      <c r="H304" s="28">
        <v>0.0</v>
      </c>
    </row>
    <row r="305">
      <c r="H305" s="28">
        <v>0.0</v>
      </c>
    </row>
    <row r="306">
      <c r="H306" s="28">
        <v>0.0</v>
      </c>
    </row>
    <row r="307">
      <c r="H307" s="28">
        <v>0.0</v>
      </c>
    </row>
    <row r="308">
      <c r="H308" s="28">
        <v>0.0</v>
      </c>
    </row>
    <row r="309">
      <c r="H309" s="28">
        <v>0.0</v>
      </c>
    </row>
    <row r="310">
      <c r="H310" s="28">
        <v>0.0</v>
      </c>
    </row>
    <row r="311">
      <c r="H311" s="28">
        <v>0.0</v>
      </c>
    </row>
    <row r="312">
      <c r="H312" s="28">
        <v>0.0</v>
      </c>
    </row>
    <row r="313">
      <c r="H313" s="28">
        <v>0.0</v>
      </c>
    </row>
    <row r="314">
      <c r="H314" s="28">
        <v>0.0</v>
      </c>
    </row>
    <row r="315">
      <c r="H315" s="28">
        <v>0.0</v>
      </c>
    </row>
    <row r="316">
      <c r="H316" s="28">
        <v>0.0</v>
      </c>
    </row>
    <row r="317">
      <c r="H317" s="28">
        <v>0.0</v>
      </c>
    </row>
    <row r="318">
      <c r="H318" s="28">
        <v>0.0</v>
      </c>
    </row>
    <row r="319">
      <c r="H319" s="28">
        <v>0.0</v>
      </c>
    </row>
    <row r="320">
      <c r="H320" s="28">
        <v>0.0</v>
      </c>
    </row>
    <row r="321">
      <c r="H321" s="28">
        <v>0.0</v>
      </c>
    </row>
    <row r="322">
      <c r="H322" s="28">
        <v>0.0</v>
      </c>
    </row>
    <row r="323">
      <c r="H323" s="28">
        <v>0.0</v>
      </c>
    </row>
    <row r="324">
      <c r="H324" s="28">
        <v>0.0</v>
      </c>
    </row>
    <row r="325">
      <c r="H325" s="28">
        <v>0.0</v>
      </c>
    </row>
    <row r="326">
      <c r="H326" s="28">
        <v>0.0</v>
      </c>
    </row>
    <row r="327">
      <c r="H327" s="28">
        <v>0.0</v>
      </c>
    </row>
    <row r="328">
      <c r="H328" s="28">
        <v>0.0</v>
      </c>
    </row>
    <row r="329">
      <c r="H329" s="28">
        <v>0.0</v>
      </c>
    </row>
    <row r="330">
      <c r="H330" s="28">
        <v>0.0</v>
      </c>
    </row>
    <row r="331">
      <c r="H331" s="28">
        <v>0.0</v>
      </c>
    </row>
    <row r="332">
      <c r="H332" s="28">
        <v>0.0</v>
      </c>
    </row>
    <row r="333">
      <c r="H333" s="28">
        <v>0.0</v>
      </c>
    </row>
    <row r="334">
      <c r="H334" s="28">
        <v>0.0</v>
      </c>
    </row>
    <row r="335">
      <c r="H335" s="28">
        <v>0.0</v>
      </c>
    </row>
    <row r="336">
      <c r="H336" s="28">
        <v>0.0</v>
      </c>
    </row>
    <row r="337">
      <c r="H337" s="28">
        <v>0.0</v>
      </c>
    </row>
    <row r="338">
      <c r="H338" s="28">
        <v>0.0</v>
      </c>
    </row>
    <row r="339">
      <c r="H339" s="28">
        <v>0.0</v>
      </c>
    </row>
    <row r="340">
      <c r="H340" s="28">
        <v>0.0</v>
      </c>
    </row>
    <row r="341">
      <c r="H341" s="28">
        <v>0.0</v>
      </c>
    </row>
    <row r="342">
      <c r="H342" s="28">
        <v>0.0</v>
      </c>
    </row>
    <row r="343">
      <c r="H343" s="28">
        <v>0.0</v>
      </c>
    </row>
    <row r="344">
      <c r="H344" s="28">
        <v>0.0</v>
      </c>
    </row>
    <row r="345">
      <c r="H345" s="28">
        <v>0.0</v>
      </c>
    </row>
    <row r="346">
      <c r="H346" s="28">
        <v>0.0</v>
      </c>
    </row>
    <row r="347">
      <c r="H347" s="28">
        <v>0.0</v>
      </c>
    </row>
    <row r="348">
      <c r="H348" s="28">
        <v>0.0</v>
      </c>
    </row>
    <row r="349">
      <c r="H349" s="28">
        <v>0.0</v>
      </c>
    </row>
    <row r="350">
      <c r="H350" s="28">
        <v>0.0</v>
      </c>
    </row>
    <row r="351">
      <c r="H351" s="28">
        <v>0.0</v>
      </c>
    </row>
    <row r="352">
      <c r="H352" s="28">
        <v>0.0</v>
      </c>
    </row>
    <row r="353">
      <c r="H353" s="28">
        <v>0.0</v>
      </c>
    </row>
    <row r="354">
      <c r="H354" s="28">
        <v>0.0</v>
      </c>
    </row>
    <row r="355">
      <c r="H355" s="28">
        <v>0.0</v>
      </c>
    </row>
    <row r="356">
      <c r="H356" s="28">
        <v>0.0</v>
      </c>
    </row>
    <row r="357">
      <c r="H357" s="28">
        <v>0.0</v>
      </c>
    </row>
    <row r="358">
      <c r="H358" s="28">
        <v>0.0</v>
      </c>
    </row>
    <row r="359">
      <c r="H359" s="28">
        <v>0.0</v>
      </c>
    </row>
    <row r="360">
      <c r="H360" s="28">
        <v>0.0</v>
      </c>
    </row>
    <row r="361">
      <c r="H361" s="28">
        <v>0.0</v>
      </c>
    </row>
    <row r="362">
      <c r="H362" s="28">
        <v>0.0</v>
      </c>
    </row>
    <row r="363">
      <c r="H363" s="28">
        <v>0.0</v>
      </c>
    </row>
    <row r="364">
      <c r="H364" s="28">
        <v>0.0</v>
      </c>
    </row>
    <row r="365">
      <c r="H365" s="28">
        <v>0.0</v>
      </c>
    </row>
    <row r="366">
      <c r="H366" s="28">
        <v>0.0</v>
      </c>
    </row>
    <row r="367">
      <c r="H367" s="28">
        <v>0.0</v>
      </c>
    </row>
    <row r="368">
      <c r="H368" s="28">
        <v>0.0</v>
      </c>
    </row>
    <row r="369">
      <c r="H369" s="28">
        <v>0.0</v>
      </c>
    </row>
    <row r="370">
      <c r="H370" s="28">
        <v>0.0</v>
      </c>
    </row>
    <row r="371">
      <c r="H371" s="28">
        <v>0.0</v>
      </c>
    </row>
    <row r="372">
      <c r="H372" s="28">
        <v>0.0</v>
      </c>
    </row>
    <row r="373">
      <c r="H373" s="28">
        <v>0.0</v>
      </c>
    </row>
    <row r="374">
      <c r="H374" s="28">
        <v>0.0</v>
      </c>
    </row>
    <row r="375">
      <c r="H375" s="28">
        <v>0.0</v>
      </c>
    </row>
    <row r="376">
      <c r="H376" s="28">
        <v>0.0</v>
      </c>
    </row>
    <row r="377">
      <c r="H377" s="28">
        <v>0.0</v>
      </c>
    </row>
    <row r="378">
      <c r="H378" s="28">
        <v>0.0</v>
      </c>
    </row>
    <row r="379">
      <c r="H379" s="28">
        <v>0.0</v>
      </c>
    </row>
    <row r="380">
      <c r="H380" s="28">
        <v>0.0</v>
      </c>
    </row>
    <row r="381">
      <c r="H381" s="28">
        <v>0.0</v>
      </c>
    </row>
    <row r="382">
      <c r="H382" s="28">
        <v>0.0</v>
      </c>
    </row>
    <row r="383">
      <c r="H383" s="28">
        <v>0.0</v>
      </c>
    </row>
    <row r="384">
      <c r="H384" s="28">
        <v>0.0</v>
      </c>
    </row>
    <row r="385">
      <c r="H385" s="28">
        <v>0.0</v>
      </c>
    </row>
    <row r="386">
      <c r="H386" s="28">
        <v>0.0</v>
      </c>
    </row>
    <row r="387">
      <c r="H387" s="28">
        <v>0.0</v>
      </c>
    </row>
    <row r="388">
      <c r="H388" s="28">
        <v>0.0</v>
      </c>
    </row>
    <row r="389">
      <c r="H389" s="28">
        <v>0.0</v>
      </c>
    </row>
    <row r="390">
      <c r="H390" s="28">
        <v>0.0</v>
      </c>
    </row>
    <row r="391">
      <c r="H391" s="28">
        <v>0.0</v>
      </c>
    </row>
    <row r="392">
      <c r="H392" s="28">
        <v>0.0</v>
      </c>
    </row>
    <row r="393">
      <c r="H393" s="28">
        <v>0.0</v>
      </c>
    </row>
    <row r="394">
      <c r="H394" s="28">
        <v>0.0</v>
      </c>
    </row>
    <row r="395">
      <c r="H395" s="28">
        <v>0.0</v>
      </c>
    </row>
    <row r="396">
      <c r="H396" s="28">
        <v>0.0</v>
      </c>
    </row>
    <row r="397">
      <c r="H397" s="28">
        <v>0.0</v>
      </c>
    </row>
    <row r="398">
      <c r="H398" s="28">
        <v>0.0</v>
      </c>
    </row>
    <row r="399">
      <c r="H399" s="28">
        <v>0.0</v>
      </c>
    </row>
    <row r="400">
      <c r="H400" s="28">
        <v>0.0</v>
      </c>
    </row>
    <row r="401">
      <c r="H401" s="28">
        <v>0.0</v>
      </c>
    </row>
    <row r="402">
      <c r="H402" s="28">
        <v>0.0</v>
      </c>
    </row>
    <row r="403">
      <c r="H403" s="28">
        <v>0.0</v>
      </c>
    </row>
    <row r="404">
      <c r="H404" s="28">
        <v>0.0</v>
      </c>
    </row>
    <row r="405">
      <c r="H405" s="28">
        <v>0.0</v>
      </c>
    </row>
    <row r="406">
      <c r="H406" s="28">
        <v>0.0</v>
      </c>
    </row>
    <row r="407">
      <c r="H407" s="28">
        <v>0.0</v>
      </c>
    </row>
    <row r="408">
      <c r="H408" s="28">
        <v>0.0</v>
      </c>
    </row>
    <row r="409">
      <c r="H409" s="28">
        <v>0.0</v>
      </c>
    </row>
    <row r="410">
      <c r="H410" s="28">
        <v>0.0</v>
      </c>
    </row>
    <row r="411">
      <c r="H411" s="28">
        <v>0.0</v>
      </c>
    </row>
    <row r="412">
      <c r="H412" s="28">
        <v>0.0</v>
      </c>
    </row>
    <row r="413">
      <c r="H413" s="28">
        <v>0.0</v>
      </c>
    </row>
    <row r="414">
      <c r="H414" s="28">
        <v>0.0</v>
      </c>
    </row>
    <row r="415">
      <c r="H415" s="28">
        <v>0.0</v>
      </c>
    </row>
    <row r="416">
      <c r="H416" s="28">
        <v>0.0</v>
      </c>
    </row>
    <row r="417">
      <c r="H417" s="28">
        <v>0.0</v>
      </c>
    </row>
    <row r="418">
      <c r="H418" s="28">
        <v>0.0</v>
      </c>
    </row>
    <row r="419">
      <c r="H419" s="28">
        <v>0.0</v>
      </c>
    </row>
    <row r="420">
      <c r="H420" s="28">
        <v>0.0</v>
      </c>
    </row>
    <row r="421">
      <c r="H421" s="28">
        <v>0.0</v>
      </c>
    </row>
    <row r="422">
      <c r="H422" s="28">
        <v>0.0</v>
      </c>
    </row>
    <row r="423">
      <c r="H423" s="28">
        <v>0.0</v>
      </c>
    </row>
    <row r="424">
      <c r="H424" s="28">
        <v>0.0</v>
      </c>
    </row>
    <row r="425">
      <c r="H425" s="28">
        <v>0.0</v>
      </c>
    </row>
    <row r="426">
      <c r="H426" s="28">
        <v>0.0</v>
      </c>
    </row>
    <row r="427">
      <c r="H427" s="28">
        <v>0.0</v>
      </c>
    </row>
    <row r="428">
      <c r="H428" s="28">
        <v>0.0</v>
      </c>
    </row>
    <row r="429">
      <c r="H429" s="28">
        <v>0.0</v>
      </c>
    </row>
    <row r="430">
      <c r="H430" s="28">
        <v>0.0</v>
      </c>
    </row>
    <row r="431">
      <c r="H431" s="28">
        <v>0.0</v>
      </c>
    </row>
    <row r="432">
      <c r="H432" s="28">
        <v>0.0</v>
      </c>
    </row>
    <row r="433">
      <c r="H433" s="28">
        <v>0.0</v>
      </c>
    </row>
    <row r="434">
      <c r="H434" s="28">
        <v>0.0</v>
      </c>
    </row>
    <row r="435">
      <c r="H435" s="28">
        <v>0.0</v>
      </c>
    </row>
    <row r="436">
      <c r="H436" s="28">
        <v>0.0</v>
      </c>
    </row>
    <row r="437">
      <c r="H437" s="28">
        <v>0.0</v>
      </c>
    </row>
    <row r="438">
      <c r="H438" s="28">
        <v>0.0</v>
      </c>
    </row>
    <row r="439">
      <c r="H439" s="28">
        <v>0.0</v>
      </c>
    </row>
    <row r="440">
      <c r="H440" s="28">
        <v>0.0</v>
      </c>
    </row>
    <row r="441">
      <c r="H441" s="28">
        <v>0.0</v>
      </c>
    </row>
    <row r="442">
      <c r="H442" s="28">
        <v>0.0</v>
      </c>
    </row>
    <row r="443">
      <c r="H443" s="28">
        <v>0.0</v>
      </c>
    </row>
    <row r="444">
      <c r="H444" s="28">
        <v>0.0</v>
      </c>
    </row>
    <row r="445">
      <c r="H445" s="28">
        <v>0.0</v>
      </c>
    </row>
    <row r="446">
      <c r="H446" s="28">
        <v>0.0</v>
      </c>
    </row>
    <row r="447">
      <c r="H447" s="28">
        <v>0.0</v>
      </c>
    </row>
    <row r="448">
      <c r="H448" s="28">
        <v>0.0</v>
      </c>
    </row>
    <row r="449">
      <c r="H449" s="28">
        <v>0.0</v>
      </c>
    </row>
    <row r="450">
      <c r="H450" s="28">
        <v>0.0</v>
      </c>
    </row>
    <row r="451">
      <c r="H451" s="28">
        <v>0.0</v>
      </c>
    </row>
    <row r="452">
      <c r="H452" s="28">
        <v>0.0</v>
      </c>
    </row>
    <row r="453">
      <c r="H453" s="28">
        <v>0.0</v>
      </c>
    </row>
    <row r="454">
      <c r="H454" s="28">
        <v>0.0</v>
      </c>
    </row>
    <row r="455">
      <c r="H455" s="28">
        <v>0.0</v>
      </c>
    </row>
    <row r="456">
      <c r="H456" s="28">
        <v>0.0</v>
      </c>
    </row>
    <row r="457">
      <c r="H457" s="28">
        <v>0.0</v>
      </c>
    </row>
    <row r="458">
      <c r="H458" s="28">
        <v>0.0</v>
      </c>
    </row>
    <row r="459">
      <c r="H459" s="28">
        <v>0.0</v>
      </c>
    </row>
    <row r="460">
      <c r="H460" s="28">
        <v>0.0</v>
      </c>
    </row>
    <row r="461">
      <c r="H461" s="28">
        <v>0.0</v>
      </c>
    </row>
    <row r="462">
      <c r="H462" s="28">
        <v>0.0</v>
      </c>
    </row>
    <row r="463">
      <c r="H463" s="28">
        <v>0.0</v>
      </c>
    </row>
    <row r="464">
      <c r="H464" s="28">
        <v>0.0</v>
      </c>
    </row>
    <row r="465">
      <c r="H465" s="28">
        <v>0.0</v>
      </c>
    </row>
    <row r="466">
      <c r="H466" s="28">
        <v>0.0</v>
      </c>
    </row>
    <row r="467">
      <c r="H467" s="28">
        <v>0.0</v>
      </c>
    </row>
    <row r="468">
      <c r="H468" s="28">
        <v>0.0</v>
      </c>
    </row>
    <row r="469">
      <c r="H469" s="28">
        <v>0.0</v>
      </c>
    </row>
    <row r="470">
      <c r="H470" s="28">
        <v>0.0</v>
      </c>
    </row>
    <row r="471">
      <c r="H471" s="28">
        <v>0.0</v>
      </c>
    </row>
    <row r="472">
      <c r="H472" s="28">
        <v>0.0</v>
      </c>
    </row>
    <row r="473">
      <c r="H473" s="28">
        <v>0.0</v>
      </c>
    </row>
    <row r="474">
      <c r="H474" s="28">
        <v>0.0</v>
      </c>
    </row>
    <row r="475">
      <c r="H475" s="28">
        <v>0.0</v>
      </c>
    </row>
    <row r="476">
      <c r="H476" s="28">
        <v>0.0</v>
      </c>
    </row>
    <row r="477">
      <c r="H477" s="28">
        <v>0.0</v>
      </c>
    </row>
    <row r="478">
      <c r="H478" s="28">
        <v>0.0</v>
      </c>
    </row>
    <row r="479">
      <c r="H479" s="28">
        <v>0.0</v>
      </c>
    </row>
    <row r="480">
      <c r="H480" s="28">
        <v>0.0</v>
      </c>
    </row>
    <row r="481">
      <c r="H481" s="28">
        <v>0.0</v>
      </c>
    </row>
    <row r="482">
      <c r="H482" s="28">
        <v>0.0</v>
      </c>
    </row>
    <row r="483">
      <c r="H483" s="28">
        <v>0.0</v>
      </c>
    </row>
    <row r="484">
      <c r="H484" s="28">
        <v>0.0</v>
      </c>
    </row>
    <row r="485">
      <c r="H485" s="28">
        <v>0.0</v>
      </c>
    </row>
    <row r="486">
      <c r="H486" s="28">
        <v>0.0</v>
      </c>
    </row>
    <row r="487">
      <c r="H487" s="28">
        <v>0.0</v>
      </c>
    </row>
    <row r="488">
      <c r="H488" s="28">
        <v>0.0</v>
      </c>
    </row>
    <row r="489">
      <c r="H489" s="28">
        <v>0.0</v>
      </c>
    </row>
    <row r="490">
      <c r="H490" s="28">
        <v>0.0</v>
      </c>
    </row>
    <row r="491">
      <c r="H491" s="28">
        <v>0.0</v>
      </c>
    </row>
    <row r="492">
      <c r="H492" s="28">
        <v>0.0</v>
      </c>
    </row>
    <row r="493">
      <c r="H493" s="28">
        <v>0.0</v>
      </c>
    </row>
    <row r="494">
      <c r="H494" s="28">
        <v>0.0</v>
      </c>
    </row>
    <row r="495">
      <c r="H495" s="28">
        <v>0.0</v>
      </c>
    </row>
    <row r="496">
      <c r="H496" s="28">
        <v>0.0</v>
      </c>
    </row>
    <row r="497">
      <c r="H497" s="28">
        <v>0.0</v>
      </c>
    </row>
    <row r="498">
      <c r="H498" s="28">
        <v>0.0</v>
      </c>
    </row>
    <row r="499">
      <c r="H499" s="28">
        <v>0.0</v>
      </c>
    </row>
    <row r="500">
      <c r="H500" s="28">
        <v>0.0</v>
      </c>
    </row>
    <row r="501">
      <c r="H501" s="28">
        <v>0.0</v>
      </c>
    </row>
    <row r="502">
      <c r="H502" s="28">
        <v>0.0</v>
      </c>
    </row>
    <row r="503">
      <c r="H503" s="28">
        <v>0.0</v>
      </c>
    </row>
    <row r="504">
      <c r="H504" s="28">
        <v>0.0</v>
      </c>
    </row>
    <row r="505">
      <c r="H505" s="28">
        <v>0.0</v>
      </c>
    </row>
    <row r="506">
      <c r="H506" s="28">
        <v>0.0</v>
      </c>
    </row>
    <row r="507">
      <c r="H507" s="28">
        <v>0.0</v>
      </c>
    </row>
    <row r="508">
      <c r="H508" s="28">
        <v>0.0</v>
      </c>
    </row>
    <row r="509">
      <c r="H509" s="28">
        <v>0.0</v>
      </c>
    </row>
    <row r="510">
      <c r="H510" s="28">
        <v>0.0</v>
      </c>
    </row>
    <row r="511">
      <c r="H511" s="28">
        <v>0.0</v>
      </c>
    </row>
    <row r="512">
      <c r="H512" s="28">
        <v>0.0</v>
      </c>
    </row>
    <row r="513">
      <c r="H513" s="28">
        <v>0.0</v>
      </c>
    </row>
    <row r="514">
      <c r="H514" s="28">
        <v>0.0</v>
      </c>
    </row>
    <row r="515">
      <c r="H515" s="28">
        <v>0.0</v>
      </c>
    </row>
    <row r="516">
      <c r="H516" s="28">
        <v>0.0</v>
      </c>
    </row>
    <row r="517">
      <c r="H517" s="28">
        <v>0.0</v>
      </c>
    </row>
    <row r="518">
      <c r="H518" s="28">
        <v>0.0</v>
      </c>
    </row>
    <row r="519">
      <c r="H519" s="28">
        <v>0.0</v>
      </c>
    </row>
    <row r="520">
      <c r="H520" s="28">
        <v>0.0</v>
      </c>
    </row>
    <row r="521">
      <c r="H521" s="28">
        <v>0.0</v>
      </c>
    </row>
    <row r="522">
      <c r="H522" s="28">
        <v>0.0</v>
      </c>
    </row>
    <row r="523">
      <c r="H523" s="28">
        <v>0.0</v>
      </c>
    </row>
    <row r="524">
      <c r="H524" s="28">
        <v>0.0</v>
      </c>
    </row>
    <row r="525">
      <c r="H525" s="28">
        <v>0.0</v>
      </c>
    </row>
    <row r="526">
      <c r="H526" s="28">
        <v>0.0</v>
      </c>
    </row>
    <row r="527">
      <c r="H527" s="28">
        <v>0.0</v>
      </c>
    </row>
    <row r="528">
      <c r="H528" s="28">
        <v>0.0</v>
      </c>
    </row>
    <row r="529">
      <c r="H529" s="28">
        <v>0.0</v>
      </c>
    </row>
    <row r="530">
      <c r="H530" s="28">
        <v>0.0</v>
      </c>
    </row>
    <row r="531">
      <c r="H531" s="28">
        <v>0.0</v>
      </c>
    </row>
    <row r="532">
      <c r="H532" s="28">
        <v>0.0</v>
      </c>
    </row>
    <row r="533">
      <c r="H533" s="28">
        <v>0.0</v>
      </c>
    </row>
    <row r="534">
      <c r="H534" s="28">
        <v>0.0</v>
      </c>
    </row>
    <row r="535">
      <c r="H535" s="28">
        <v>0.0</v>
      </c>
    </row>
    <row r="536">
      <c r="H536" s="28">
        <v>0.0</v>
      </c>
    </row>
    <row r="537">
      <c r="H537" s="28">
        <v>0.0</v>
      </c>
    </row>
    <row r="538">
      <c r="H538" s="28">
        <v>0.0</v>
      </c>
    </row>
    <row r="539">
      <c r="H539" s="28">
        <v>0.0</v>
      </c>
    </row>
    <row r="540">
      <c r="H540" s="28">
        <v>0.0</v>
      </c>
    </row>
    <row r="541">
      <c r="H541" s="28">
        <v>0.0</v>
      </c>
    </row>
    <row r="542">
      <c r="H542" s="28">
        <v>0.0</v>
      </c>
    </row>
    <row r="543">
      <c r="H543" s="28">
        <v>0.0</v>
      </c>
    </row>
    <row r="544">
      <c r="H544" s="28">
        <v>0.0</v>
      </c>
    </row>
    <row r="545">
      <c r="H545" s="28">
        <v>0.0</v>
      </c>
    </row>
    <row r="546">
      <c r="H546" s="28">
        <v>0.0</v>
      </c>
    </row>
    <row r="547">
      <c r="H547" s="28">
        <v>0.0</v>
      </c>
    </row>
    <row r="548">
      <c r="H548" s="28">
        <v>0.0</v>
      </c>
    </row>
    <row r="549">
      <c r="H549" s="28">
        <v>0.0</v>
      </c>
    </row>
    <row r="550">
      <c r="H550" s="28">
        <v>0.0</v>
      </c>
    </row>
    <row r="551">
      <c r="H551" s="28">
        <v>0.0</v>
      </c>
    </row>
    <row r="552">
      <c r="H552" s="28">
        <v>0.0</v>
      </c>
    </row>
    <row r="553">
      <c r="H553" s="28">
        <v>0.0</v>
      </c>
    </row>
    <row r="554">
      <c r="H554" s="28">
        <v>0.0</v>
      </c>
    </row>
    <row r="555">
      <c r="H555" s="28">
        <v>0.0</v>
      </c>
    </row>
    <row r="556">
      <c r="H556" s="28">
        <v>0.0</v>
      </c>
    </row>
    <row r="557">
      <c r="H557" s="28">
        <v>0.0</v>
      </c>
    </row>
    <row r="558">
      <c r="H558" s="28">
        <v>0.0</v>
      </c>
    </row>
    <row r="559">
      <c r="H559" s="28">
        <v>0.0</v>
      </c>
    </row>
    <row r="560">
      <c r="H560" s="28">
        <v>0.0</v>
      </c>
    </row>
    <row r="561">
      <c r="H561" s="28">
        <v>0.0</v>
      </c>
    </row>
    <row r="562">
      <c r="H562" s="28">
        <v>0.0</v>
      </c>
    </row>
    <row r="563">
      <c r="H563" s="28">
        <v>0.0</v>
      </c>
    </row>
    <row r="564">
      <c r="H564" s="28">
        <v>0.0</v>
      </c>
    </row>
    <row r="565">
      <c r="H565" s="28">
        <v>0.0</v>
      </c>
    </row>
    <row r="566">
      <c r="H566" s="28">
        <v>0.0</v>
      </c>
    </row>
    <row r="567">
      <c r="H567" s="28">
        <v>0.0</v>
      </c>
    </row>
    <row r="568">
      <c r="H568" s="28">
        <v>0.0</v>
      </c>
    </row>
    <row r="569">
      <c r="H569" s="28">
        <v>0.0</v>
      </c>
    </row>
    <row r="570">
      <c r="H570" s="28">
        <v>0.0</v>
      </c>
    </row>
    <row r="571">
      <c r="H571" s="28">
        <v>0.0</v>
      </c>
    </row>
    <row r="572">
      <c r="H572" s="28">
        <v>0.0</v>
      </c>
    </row>
    <row r="573">
      <c r="H573" s="28">
        <v>0.0</v>
      </c>
    </row>
    <row r="574">
      <c r="H574" s="28">
        <v>0.0</v>
      </c>
    </row>
    <row r="575">
      <c r="H575" s="28">
        <v>0.0</v>
      </c>
    </row>
    <row r="576">
      <c r="H576" s="28">
        <v>0.0</v>
      </c>
    </row>
    <row r="577">
      <c r="H577" s="28">
        <v>0.0</v>
      </c>
    </row>
    <row r="578">
      <c r="H578" s="28">
        <v>0.0</v>
      </c>
    </row>
    <row r="579">
      <c r="H579" s="28">
        <v>0.0</v>
      </c>
    </row>
    <row r="580">
      <c r="H580" s="28">
        <v>0.0</v>
      </c>
    </row>
    <row r="581">
      <c r="H581" s="28">
        <v>0.0</v>
      </c>
    </row>
    <row r="582">
      <c r="H582" s="28">
        <v>0.0</v>
      </c>
    </row>
    <row r="583">
      <c r="H583" s="28">
        <v>0.0</v>
      </c>
    </row>
    <row r="584">
      <c r="H584" s="28">
        <v>0.0</v>
      </c>
    </row>
    <row r="585">
      <c r="H585" s="28">
        <v>0.0</v>
      </c>
    </row>
    <row r="586">
      <c r="H586" s="28">
        <v>0.0</v>
      </c>
    </row>
    <row r="587">
      <c r="H587" s="28">
        <v>0.0</v>
      </c>
    </row>
    <row r="588">
      <c r="H588" s="28">
        <v>0.0</v>
      </c>
    </row>
    <row r="589">
      <c r="H589" s="28">
        <v>0.0</v>
      </c>
    </row>
    <row r="590">
      <c r="H590" s="28">
        <v>0.0</v>
      </c>
    </row>
    <row r="591">
      <c r="H591" s="28">
        <v>0.0</v>
      </c>
    </row>
    <row r="592">
      <c r="H592" s="28">
        <v>0.0</v>
      </c>
    </row>
    <row r="593">
      <c r="H593" s="28">
        <v>0.0</v>
      </c>
    </row>
    <row r="594">
      <c r="H594" s="28">
        <v>0.0</v>
      </c>
    </row>
    <row r="595">
      <c r="H595" s="28">
        <v>0.0</v>
      </c>
    </row>
    <row r="596">
      <c r="H596" s="28">
        <v>0.0</v>
      </c>
    </row>
    <row r="597">
      <c r="H597" s="28">
        <v>0.0</v>
      </c>
    </row>
    <row r="598">
      <c r="H598" s="28">
        <v>0.0</v>
      </c>
    </row>
    <row r="599">
      <c r="H599" s="28">
        <v>0.0</v>
      </c>
    </row>
    <row r="600">
      <c r="H600" s="28">
        <v>0.0</v>
      </c>
    </row>
    <row r="601">
      <c r="H601" s="28">
        <v>0.0</v>
      </c>
    </row>
    <row r="602">
      <c r="H602" s="28">
        <v>0.0</v>
      </c>
    </row>
    <row r="603">
      <c r="H603" s="28">
        <v>0.0</v>
      </c>
    </row>
    <row r="604">
      <c r="H604" s="28">
        <v>0.0</v>
      </c>
    </row>
    <row r="605">
      <c r="H605" s="28">
        <v>0.0</v>
      </c>
    </row>
    <row r="606">
      <c r="H606" s="28">
        <v>0.0</v>
      </c>
    </row>
    <row r="607">
      <c r="H607" s="28">
        <v>0.0</v>
      </c>
    </row>
    <row r="608">
      <c r="H608" s="28">
        <v>0.0</v>
      </c>
    </row>
    <row r="609">
      <c r="H609" s="28">
        <v>0.0</v>
      </c>
    </row>
    <row r="610">
      <c r="H610" s="28">
        <v>0.0</v>
      </c>
    </row>
    <row r="611">
      <c r="H611" s="28">
        <v>0.0</v>
      </c>
    </row>
    <row r="612">
      <c r="H612" s="28">
        <v>0.0</v>
      </c>
    </row>
    <row r="613">
      <c r="H613" s="28">
        <v>0.0</v>
      </c>
    </row>
    <row r="614">
      <c r="H614" s="28">
        <v>0.0</v>
      </c>
    </row>
    <row r="615">
      <c r="H615" s="28">
        <v>0.0</v>
      </c>
    </row>
    <row r="616">
      <c r="H616" s="28">
        <v>0.0</v>
      </c>
    </row>
    <row r="617">
      <c r="H617" s="28">
        <v>0.0</v>
      </c>
    </row>
    <row r="618">
      <c r="H618" s="28">
        <v>0.0</v>
      </c>
    </row>
    <row r="619">
      <c r="H619" s="28">
        <v>0.0</v>
      </c>
    </row>
    <row r="620">
      <c r="H620" s="28">
        <v>0.0</v>
      </c>
    </row>
    <row r="621">
      <c r="H621" s="28">
        <v>0.0</v>
      </c>
    </row>
    <row r="622">
      <c r="H622" s="28">
        <v>0.0</v>
      </c>
    </row>
    <row r="623">
      <c r="H623" s="28">
        <v>0.0</v>
      </c>
    </row>
    <row r="624">
      <c r="H624" s="28">
        <v>0.0</v>
      </c>
    </row>
    <row r="625">
      <c r="H625" s="28">
        <v>0.0</v>
      </c>
    </row>
    <row r="626">
      <c r="H626" s="28">
        <v>0.0</v>
      </c>
    </row>
    <row r="627">
      <c r="H627" s="28">
        <v>0.0</v>
      </c>
    </row>
    <row r="628">
      <c r="H628" s="28">
        <v>0.0</v>
      </c>
    </row>
    <row r="629">
      <c r="H629" s="28">
        <v>0.0</v>
      </c>
    </row>
    <row r="630">
      <c r="H630" s="28">
        <v>0.0</v>
      </c>
    </row>
    <row r="631">
      <c r="H631" s="28">
        <v>0.0</v>
      </c>
    </row>
    <row r="632">
      <c r="H632" s="28">
        <v>0.0</v>
      </c>
    </row>
    <row r="633">
      <c r="H633" s="28">
        <v>0.0</v>
      </c>
    </row>
    <row r="634">
      <c r="H634" s="28">
        <v>0.0</v>
      </c>
    </row>
    <row r="635">
      <c r="H635" s="28">
        <v>0.0</v>
      </c>
    </row>
    <row r="636">
      <c r="H636" s="28">
        <v>0.0</v>
      </c>
    </row>
    <row r="637">
      <c r="H637" s="28">
        <v>0.0</v>
      </c>
    </row>
    <row r="638">
      <c r="H638" s="28">
        <v>0.0</v>
      </c>
    </row>
    <row r="639">
      <c r="H639" s="28">
        <v>0.0</v>
      </c>
    </row>
    <row r="640">
      <c r="H640" s="28">
        <v>0.0</v>
      </c>
    </row>
    <row r="641">
      <c r="H641" s="28">
        <v>0.0</v>
      </c>
    </row>
    <row r="642">
      <c r="H642" s="28">
        <v>0.0</v>
      </c>
    </row>
    <row r="643">
      <c r="H643" s="28">
        <v>0.0</v>
      </c>
    </row>
    <row r="644">
      <c r="H644" s="28">
        <v>0.0</v>
      </c>
    </row>
    <row r="645">
      <c r="H645" s="28">
        <v>0.0</v>
      </c>
    </row>
    <row r="646">
      <c r="H646" s="28">
        <v>0.0</v>
      </c>
    </row>
    <row r="647">
      <c r="H647" s="28">
        <v>0.0</v>
      </c>
    </row>
    <row r="648">
      <c r="H648" s="28">
        <v>0.0</v>
      </c>
    </row>
    <row r="649">
      <c r="H649" s="28">
        <v>0.0</v>
      </c>
    </row>
    <row r="650">
      <c r="H650" s="28">
        <v>0.0</v>
      </c>
    </row>
    <row r="651">
      <c r="H651" s="28">
        <v>0.0</v>
      </c>
    </row>
    <row r="652">
      <c r="H652" s="28">
        <v>0.0</v>
      </c>
    </row>
    <row r="653">
      <c r="H653" s="28">
        <v>0.0</v>
      </c>
    </row>
    <row r="654">
      <c r="H654" s="28">
        <v>0.0</v>
      </c>
    </row>
    <row r="655">
      <c r="H655" s="28">
        <v>0.0</v>
      </c>
    </row>
    <row r="656">
      <c r="H656" s="28">
        <v>0.0</v>
      </c>
    </row>
    <row r="657">
      <c r="H657" s="28">
        <v>0.0</v>
      </c>
    </row>
    <row r="658">
      <c r="H658" s="28">
        <v>0.0</v>
      </c>
    </row>
    <row r="659">
      <c r="H659" s="28">
        <v>0.0</v>
      </c>
    </row>
    <row r="660">
      <c r="H660" s="28">
        <v>0.0</v>
      </c>
    </row>
    <row r="661">
      <c r="H661" s="28">
        <v>0.0</v>
      </c>
    </row>
    <row r="662">
      <c r="H662" s="28">
        <v>0.0</v>
      </c>
    </row>
    <row r="663">
      <c r="H663" s="28">
        <v>0.0</v>
      </c>
    </row>
    <row r="664">
      <c r="H664" s="28">
        <v>0.0</v>
      </c>
    </row>
    <row r="665">
      <c r="H665" s="28">
        <v>0.0</v>
      </c>
    </row>
    <row r="666">
      <c r="H666" s="28">
        <v>0.0</v>
      </c>
    </row>
    <row r="667">
      <c r="H667" s="28">
        <v>0.0</v>
      </c>
    </row>
    <row r="668">
      <c r="H668" s="28">
        <v>0.0</v>
      </c>
    </row>
    <row r="669">
      <c r="H669" s="28">
        <v>0.0</v>
      </c>
    </row>
    <row r="670">
      <c r="H670" s="28">
        <v>0.0</v>
      </c>
    </row>
    <row r="671">
      <c r="H671" s="28">
        <v>0.0</v>
      </c>
    </row>
    <row r="672">
      <c r="H672" s="28">
        <v>0.0</v>
      </c>
    </row>
    <row r="673">
      <c r="H673" s="28">
        <v>0.0</v>
      </c>
    </row>
    <row r="674">
      <c r="H674" s="28">
        <v>0.0</v>
      </c>
    </row>
    <row r="675">
      <c r="H675" s="28">
        <v>0.0</v>
      </c>
    </row>
    <row r="676">
      <c r="H676" s="28">
        <v>0.0</v>
      </c>
    </row>
    <row r="677">
      <c r="H677" s="28">
        <v>0.0</v>
      </c>
    </row>
    <row r="678">
      <c r="H678" s="28">
        <v>0.0</v>
      </c>
    </row>
    <row r="679">
      <c r="H679" s="28">
        <v>0.0</v>
      </c>
    </row>
    <row r="680">
      <c r="H680" s="28">
        <v>0.0</v>
      </c>
    </row>
    <row r="681">
      <c r="H681" s="28">
        <v>0.0</v>
      </c>
    </row>
    <row r="682">
      <c r="H682" s="28">
        <v>0.0</v>
      </c>
    </row>
    <row r="683">
      <c r="H683" s="28">
        <v>0.0</v>
      </c>
    </row>
    <row r="684">
      <c r="H684" s="28">
        <v>0.0</v>
      </c>
    </row>
    <row r="685">
      <c r="H685" s="28">
        <v>0.0</v>
      </c>
    </row>
    <row r="686">
      <c r="H686" s="28">
        <v>0.0</v>
      </c>
    </row>
    <row r="687">
      <c r="H687" s="28">
        <v>0.0</v>
      </c>
    </row>
    <row r="688">
      <c r="H688" s="28">
        <v>0.0</v>
      </c>
    </row>
    <row r="689">
      <c r="H689" s="28">
        <v>0.0</v>
      </c>
    </row>
    <row r="690">
      <c r="H690" s="28">
        <v>0.0</v>
      </c>
    </row>
    <row r="691">
      <c r="H691" s="28">
        <v>0.0</v>
      </c>
    </row>
    <row r="692">
      <c r="H692" s="28">
        <v>0.0</v>
      </c>
    </row>
    <row r="693">
      <c r="H693" s="28">
        <v>0.0</v>
      </c>
    </row>
    <row r="694">
      <c r="H694" s="28">
        <v>0.0</v>
      </c>
    </row>
    <row r="695">
      <c r="H695" s="28">
        <v>0.0</v>
      </c>
    </row>
    <row r="696">
      <c r="H696" s="28">
        <v>0.0</v>
      </c>
    </row>
    <row r="697">
      <c r="H697" s="28">
        <v>0.0</v>
      </c>
    </row>
    <row r="698">
      <c r="H698" s="28">
        <v>0.0</v>
      </c>
    </row>
    <row r="699">
      <c r="H699" s="28">
        <v>0.0</v>
      </c>
    </row>
    <row r="700">
      <c r="H700" s="28">
        <v>0.0</v>
      </c>
    </row>
    <row r="701">
      <c r="H701" s="28">
        <v>0.0</v>
      </c>
    </row>
    <row r="702">
      <c r="H702" s="28">
        <v>0.0</v>
      </c>
    </row>
    <row r="703">
      <c r="H703" s="28">
        <v>0.0</v>
      </c>
    </row>
    <row r="704">
      <c r="H704" s="28">
        <v>0.0</v>
      </c>
    </row>
    <row r="705">
      <c r="H705" s="28">
        <v>0.0</v>
      </c>
    </row>
    <row r="706">
      <c r="H706" s="28">
        <v>0.0</v>
      </c>
    </row>
    <row r="707">
      <c r="H707" s="28">
        <v>0.0</v>
      </c>
    </row>
    <row r="708">
      <c r="H708" s="28">
        <v>0.0</v>
      </c>
    </row>
    <row r="709">
      <c r="H709" s="28">
        <v>0.0</v>
      </c>
    </row>
    <row r="710">
      <c r="H710" s="28">
        <v>0.0</v>
      </c>
    </row>
    <row r="711">
      <c r="H711" s="28">
        <v>0.0</v>
      </c>
    </row>
    <row r="712">
      <c r="H712" s="28">
        <v>0.0</v>
      </c>
    </row>
    <row r="713">
      <c r="H713" s="28">
        <v>0.0</v>
      </c>
    </row>
    <row r="714">
      <c r="H714" s="28">
        <v>0.0</v>
      </c>
    </row>
    <row r="715">
      <c r="H715" s="28">
        <v>0.0</v>
      </c>
    </row>
    <row r="716">
      <c r="H716" s="28">
        <v>0.0</v>
      </c>
    </row>
    <row r="717">
      <c r="H717" s="28">
        <v>0.0</v>
      </c>
    </row>
    <row r="718">
      <c r="H718" s="28">
        <v>0.0</v>
      </c>
    </row>
    <row r="719">
      <c r="H719" s="28">
        <v>0.0</v>
      </c>
    </row>
    <row r="720">
      <c r="H720" s="28">
        <v>0.0</v>
      </c>
    </row>
    <row r="721">
      <c r="H721" s="28">
        <v>0.0</v>
      </c>
    </row>
    <row r="722">
      <c r="H722" s="28">
        <v>0.0</v>
      </c>
    </row>
    <row r="723">
      <c r="H723" s="28">
        <v>0.0</v>
      </c>
    </row>
    <row r="724">
      <c r="H724" s="28">
        <v>0.0</v>
      </c>
    </row>
    <row r="725">
      <c r="H725" s="28">
        <v>0.0</v>
      </c>
    </row>
    <row r="726">
      <c r="H726" s="28">
        <v>0.0</v>
      </c>
    </row>
    <row r="727">
      <c r="H727" s="28">
        <v>0.0</v>
      </c>
    </row>
    <row r="728">
      <c r="H728" s="28">
        <v>0.0</v>
      </c>
    </row>
    <row r="729">
      <c r="H729" s="28">
        <v>0.0</v>
      </c>
    </row>
    <row r="730">
      <c r="H730" s="28">
        <v>0.0</v>
      </c>
    </row>
    <row r="731">
      <c r="H731" s="28">
        <v>0.0</v>
      </c>
    </row>
    <row r="732">
      <c r="H732" s="28">
        <v>0.0</v>
      </c>
    </row>
    <row r="733">
      <c r="H733" s="28">
        <v>0.0</v>
      </c>
    </row>
    <row r="734">
      <c r="H734" s="28">
        <v>0.0</v>
      </c>
    </row>
    <row r="735">
      <c r="H735" s="28">
        <v>0.0</v>
      </c>
    </row>
    <row r="736">
      <c r="H736" s="28">
        <v>0.0</v>
      </c>
    </row>
    <row r="737">
      <c r="H737" s="28">
        <v>0.0</v>
      </c>
    </row>
    <row r="738">
      <c r="H738" s="28">
        <v>0.0</v>
      </c>
    </row>
    <row r="739">
      <c r="H739" s="28">
        <v>0.0</v>
      </c>
    </row>
    <row r="740">
      <c r="H740" s="28">
        <v>0.0</v>
      </c>
    </row>
    <row r="741">
      <c r="H741" s="28">
        <v>0.0</v>
      </c>
    </row>
    <row r="742">
      <c r="H742" s="28">
        <v>0.0</v>
      </c>
    </row>
    <row r="743">
      <c r="H743" s="28">
        <v>0.0</v>
      </c>
    </row>
    <row r="744">
      <c r="H744" s="28">
        <v>0.0</v>
      </c>
    </row>
    <row r="745">
      <c r="H745" s="28">
        <v>0.0</v>
      </c>
    </row>
    <row r="746">
      <c r="H746" s="28">
        <v>0.0</v>
      </c>
    </row>
    <row r="747">
      <c r="H747" s="28">
        <v>0.0</v>
      </c>
    </row>
    <row r="748">
      <c r="H748" s="28">
        <v>0.0</v>
      </c>
    </row>
    <row r="749">
      <c r="H749" s="28">
        <v>0.0</v>
      </c>
    </row>
    <row r="750">
      <c r="H750" s="28">
        <v>0.0</v>
      </c>
    </row>
    <row r="751">
      <c r="H751" s="28">
        <v>0.0</v>
      </c>
    </row>
    <row r="752">
      <c r="H752" s="28">
        <v>0.0</v>
      </c>
    </row>
    <row r="753">
      <c r="H753" s="28">
        <v>0.0</v>
      </c>
    </row>
    <row r="754">
      <c r="H754" s="28">
        <v>0.0</v>
      </c>
    </row>
    <row r="755">
      <c r="H755" s="28">
        <v>0.0</v>
      </c>
    </row>
    <row r="756">
      <c r="H756" s="28">
        <v>0.0</v>
      </c>
    </row>
    <row r="757">
      <c r="H757" s="28">
        <v>0.0</v>
      </c>
    </row>
    <row r="758">
      <c r="H758" s="28">
        <v>0.0</v>
      </c>
    </row>
    <row r="759">
      <c r="H759" s="28">
        <v>0.0</v>
      </c>
    </row>
    <row r="760">
      <c r="H760" s="28">
        <v>0.0</v>
      </c>
    </row>
    <row r="761">
      <c r="H761" s="28">
        <v>0.0</v>
      </c>
    </row>
    <row r="762">
      <c r="H762" s="28">
        <v>0.0</v>
      </c>
    </row>
    <row r="763">
      <c r="H763" s="28">
        <v>0.0</v>
      </c>
    </row>
    <row r="764">
      <c r="H764" s="28">
        <v>0.0</v>
      </c>
    </row>
    <row r="765">
      <c r="H765" s="28">
        <v>0.0</v>
      </c>
    </row>
    <row r="766">
      <c r="H766" s="28">
        <v>0.0</v>
      </c>
    </row>
    <row r="767">
      <c r="H767" s="28">
        <v>0.0</v>
      </c>
    </row>
    <row r="768">
      <c r="H768" s="28">
        <v>0.0</v>
      </c>
    </row>
    <row r="769">
      <c r="H769" s="28">
        <v>0.0</v>
      </c>
    </row>
    <row r="770">
      <c r="H770" s="28">
        <v>0.0</v>
      </c>
    </row>
    <row r="771">
      <c r="H771" s="28">
        <v>0.0</v>
      </c>
    </row>
    <row r="772">
      <c r="H772" s="28">
        <v>0.0</v>
      </c>
    </row>
    <row r="773">
      <c r="H773" s="28">
        <v>0.0</v>
      </c>
    </row>
    <row r="774">
      <c r="H774" s="28">
        <v>0.0</v>
      </c>
    </row>
    <row r="775">
      <c r="H775" s="28">
        <v>0.0</v>
      </c>
    </row>
    <row r="776">
      <c r="H776" s="28">
        <v>0.0</v>
      </c>
    </row>
    <row r="777">
      <c r="H777" s="28">
        <v>0.0</v>
      </c>
    </row>
    <row r="778">
      <c r="H778" s="28">
        <v>0.0</v>
      </c>
    </row>
    <row r="779">
      <c r="H779" s="28">
        <v>0.0</v>
      </c>
    </row>
    <row r="780">
      <c r="H780" s="28">
        <v>0.0</v>
      </c>
    </row>
    <row r="781">
      <c r="H781" s="28">
        <v>0.0</v>
      </c>
    </row>
    <row r="782">
      <c r="H782" s="28">
        <v>0.0</v>
      </c>
    </row>
    <row r="783">
      <c r="H783" s="28">
        <v>0.0</v>
      </c>
    </row>
    <row r="784">
      <c r="H784" s="28">
        <v>0.0</v>
      </c>
    </row>
    <row r="785">
      <c r="H785" s="28">
        <v>0.0</v>
      </c>
    </row>
    <row r="786">
      <c r="H786" s="28">
        <v>0.0</v>
      </c>
    </row>
    <row r="787">
      <c r="H787" s="28">
        <v>0.0</v>
      </c>
    </row>
    <row r="788">
      <c r="H788" s="28">
        <v>0.0</v>
      </c>
    </row>
    <row r="789">
      <c r="H789" s="28">
        <v>0.0</v>
      </c>
    </row>
    <row r="790">
      <c r="H790" s="28">
        <v>0.0</v>
      </c>
    </row>
    <row r="791">
      <c r="H791" s="28">
        <v>0.0</v>
      </c>
    </row>
    <row r="792">
      <c r="H792" s="28">
        <v>0.0</v>
      </c>
    </row>
    <row r="793">
      <c r="H793" s="28">
        <v>0.0</v>
      </c>
    </row>
    <row r="794">
      <c r="H794" s="28">
        <v>0.0</v>
      </c>
    </row>
    <row r="795">
      <c r="H795" s="28">
        <v>0.0</v>
      </c>
    </row>
    <row r="796">
      <c r="H796" s="28">
        <v>0.0</v>
      </c>
    </row>
    <row r="797">
      <c r="H797" s="28">
        <v>0.0</v>
      </c>
    </row>
    <row r="798">
      <c r="H798" s="28">
        <v>0.0</v>
      </c>
    </row>
    <row r="799">
      <c r="H799" s="28">
        <v>0.0</v>
      </c>
    </row>
    <row r="800">
      <c r="H800" s="28">
        <v>0.0</v>
      </c>
    </row>
    <row r="801">
      <c r="H801" s="28">
        <v>0.0</v>
      </c>
    </row>
    <row r="802">
      <c r="H802" s="28">
        <v>0.0</v>
      </c>
    </row>
    <row r="803">
      <c r="H803" s="28">
        <v>0.0</v>
      </c>
    </row>
    <row r="804">
      <c r="H804" s="28">
        <v>0.0</v>
      </c>
    </row>
    <row r="805">
      <c r="H805" s="28">
        <v>0.0</v>
      </c>
    </row>
    <row r="806">
      <c r="H806" s="28">
        <v>0.0</v>
      </c>
    </row>
    <row r="807">
      <c r="H807" s="28">
        <v>0.0</v>
      </c>
    </row>
    <row r="808">
      <c r="H808" s="28">
        <v>0.0</v>
      </c>
    </row>
    <row r="809">
      <c r="H809" s="28">
        <v>0.0</v>
      </c>
    </row>
    <row r="810">
      <c r="H810" s="28">
        <v>0.0</v>
      </c>
    </row>
    <row r="811">
      <c r="H811" s="28">
        <v>0.0</v>
      </c>
    </row>
    <row r="812">
      <c r="H812" s="28">
        <v>0.0</v>
      </c>
    </row>
    <row r="813">
      <c r="H813" s="28">
        <v>0.0</v>
      </c>
    </row>
    <row r="814">
      <c r="H814" s="28">
        <v>0.0</v>
      </c>
    </row>
    <row r="815">
      <c r="H815" s="28">
        <v>0.0</v>
      </c>
    </row>
    <row r="816">
      <c r="H816" s="28">
        <v>0.0</v>
      </c>
    </row>
    <row r="817">
      <c r="H817" s="28">
        <v>0.0</v>
      </c>
    </row>
    <row r="818">
      <c r="H818" s="28">
        <v>0.0</v>
      </c>
    </row>
    <row r="819">
      <c r="H819" s="28">
        <v>0.0</v>
      </c>
    </row>
    <row r="820">
      <c r="H820" s="28">
        <v>0.0</v>
      </c>
    </row>
    <row r="821">
      <c r="H821" s="28">
        <v>0.0</v>
      </c>
    </row>
    <row r="822">
      <c r="H822" s="28">
        <v>0.0</v>
      </c>
    </row>
    <row r="823">
      <c r="H823" s="28">
        <v>0.0</v>
      </c>
    </row>
    <row r="824">
      <c r="H824" s="28">
        <v>0.0</v>
      </c>
    </row>
    <row r="825">
      <c r="H825" s="28">
        <v>0.0</v>
      </c>
    </row>
    <row r="826">
      <c r="H826" s="28">
        <v>0.0</v>
      </c>
    </row>
    <row r="827">
      <c r="H827" s="28">
        <v>0.0</v>
      </c>
    </row>
    <row r="828">
      <c r="H828" s="28">
        <v>0.0</v>
      </c>
    </row>
    <row r="829">
      <c r="H829" s="28">
        <v>0.0</v>
      </c>
    </row>
    <row r="830">
      <c r="H830" s="28">
        <v>0.0</v>
      </c>
    </row>
    <row r="831">
      <c r="H831" s="28">
        <v>0.0</v>
      </c>
    </row>
    <row r="832">
      <c r="H832" s="28">
        <v>0.0</v>
      </c>
    </row>
    <row r="833">
      <c r="H833" s="28">
        <v>0.0</v>
      </c>
    </row>
    <row r="834">
      <c r="H834" s="28">
        <v>0.0</v>
      </c>
    </row>
    <row r="835">
      <c r="H835" s="28">
        <v>0.0</v>
      </c>
    </row>
    <row r="836">
      <c r="H836" s="28">
        <v>0.0</v>
      </c>
    </row>
    <row r="837">
      <c r="H837" s="28">
        <v>0.0</v>
      </c>
    </row>
    <row r="838">
      <c r="H838" s="28">
        <v>0.0</v>
      </c>
    </row>
    <row r="839">
      <c r="H839" s="28">
        <v>0.0</v>
      </c>
    </row>
    <row r="840">
      <c r="H840" s="28">
        <v>0.0</v>
      </c>
    </row>
    <row r="841">
      <c r="H841" s="28">
        <v>0.0</v>
      </c>
    </row>
    <row r="842">
      <c r="H842" s="28">
        <v>0.0</v>
      </c>
    </row>
    <row r="843">
      <c r="H843" s="28">
        <v>0.0</v>
      </c>
    </row>
    <row r="844">
      <c r="H844" s="28">
        <v>0.0</v>
      </c>
    </row>
    <row r="845">
      <c r="H845" s="28">
        <v>0.0</v>
      </c>
    </row>
    <row r="846">
      <c r="H846" s="28">
        <v>0.0</v>
      </c>
    </row>
    <row r="847">
      <c r="H847" s="28">
        <v>0.0</v>
      </c>
    </row>
    <row r="848">
      <c r="H848" s="28">
        <v>0.0</v>
      </c>
    </row>
    <row r="849">
      <c r="H849" s="28">
        <v>0.0</v>
      </c>
    </row>
    <row r="850">
      <c r="H850" s="28">
        <v>0.0</v>
      </c>
    </row>
    <row r="851">
      <c r="H851" s="28">
        <v>0.0</v>
      </c>
    </row>
    <row r="852">
      <c r="H852" s="28">
        <v>0.0</v>
      </c>
    </row>
    <row r="853">
      <c r="H853" s="28">
        <v>0.0</v>
      </c>
    </row>
    <row r="854">
      <c r="H854" s="28">
        <v>0.0</v>
      </c>
    </row>
    <row r="855">
      <c r="H855" s="28">
        <v>0.0</v>
      </c>
    </row>
    <row r="856">
      <c r="H856" s="28">
        <v>0.0</v>
      </c>
    </row>
    <row r="857">
      <c r="H857" s="28">
        <v>0.0</v>
      </c>
    </row>
    <row r="858">
      <c r="H858" s="28">
        <v>0.0</v>
      </c>
    </row>
    <row r="859">
      <c r="H859" s="28">
        <v>0.0</v>
      </c>
    </row>
    <row r="860">
      <c r="H860" s="28">
        <v>0.0</v>
      </c>
    </row>
    <row r="861">
      <c r="H861" s="28">
        <v>0.0</v>
      </c>
    </row>
    <row r="862">
      <c r="H862" s="28">
        <v>0.0</v>
      </c>
    </row>
    <row r="863">
      <c r="H863" s="28">
        <v>0.0</v>
      </c>
    </row>
    <row r="864">
      <c r="H864" s="28">
        <v>0.0</v>
      </c>
    </row>
    <row r="865">
      <c r="H865" s="28">
        <v>0.0</v>
      </c>
    </row>
    <row r="866">
      <c r="H866" s="28">
        <v>0.0</v>
      </c>
    </row>
    <row r="867">
      <c r="H867" s="28">
        <v>0.0</v>
      </c>
    </row>
    <row r="868">
      <c r="H868" s="28">
        <v>0.0</v>
      </c>
    </row>
    <row r="869">
      <c r="H869" s="28">
        <v>0.0</v>
      </c>
    </row>
    <row r="870">
      <c r="H870" s="28">
        <v>0.0</v>
      </c>
    </row>
    <row r="871">
      <c r="H871" s="28">
        <v>0.0</v>
      </c>
    </row>
    <row r="872">
      <c r="H872" s="28">
        <v>0.0</v>
      </c>
    </row>
    <row r="873">
      <c r="H873" s="28">
        <v>0.0</v>
      </c>
    </row>
    <row r="874">
      <c r="H874" s="28">
        <v>0.0</v>
      </c>
    </row>
    <row r="875">
      <c r="H875" s="28">
        <v>0.0</v>
      </c>
    </row>
    <row r="876">
      <c r="H876" s="28">
        <v>0.0</v>
      </c>
    </row>
    <row r="877">
      <c r="H877" s="28">
        <v>0.0</v>
      </c>
    </row>
    <row r="878">
      <c r="H878" s="28">
        <v>0.0</v>
      </c>
    </row>
    <row r="879">
      <c r="H879" s="28">
        <v>0.0</v>
      </c>
    </row>
    <row r="880">
      <c r="H880" s="28">
        <v>0.0</v>
      </c>
    </row>
    <row r="881">
      <c r="H881" s="28">
        <v>0.0</v>
      </c>
    </row>
    <row r="882">
      <c r="H882" s="28">
        <v>0.0</v>
      </c>
    </row>
    <row r="883">
      <c r="H883" s="28">
        <v>0.0</v>
      </c>
    </row>
    <row r="884">
      <c r="H884" s="28">
        <v>0.0</v>
      </c>
    </row>
    <row r="885">
      <c r="H885" s="28">
        <v>0.0</v>
      </c>
    </row>
    <row r="886">
      <c r="H886" s="28">
        <v>0.0</v>
      </c>
    </row>
    <row r="887">
      <c r="H887" s="28">
        <v>0.0</v>
      </c>
    </row>
    <row r="888">
      <c r="H888" s="28">
        <v>0.0</v>
      </c>
    </row>
    <row r="889">
      <c r="H889" s="28">
        <v>0.0</v>
      </c>
    </row>
    <row r="890">
      <c r="H890" s="28">
        <v>0.0</v>
      </c>
    </row>
    <row r="891">
      <c r="H891" s="28">
        <v>0.0</v>
      </c>
    </row>
    <row r="892">
      <c r="H892" s="28">
        <v>0.0</v>
      </c>
    </row>
    <row r="893">
      <c r="H893" s="28">
        <v>0.0</v>
      </c>
    </row>
    <row r="894">
      <c r="H894" s="28">
        <v>0.0</v>
      </c>
    </row>
    <row r="895">
      <c r="H895" s="28">
        <v>0.0</v>
      </c>
    </row>
    <row r="896">
      <c r="H896" s="28">
        <v>0.0</v>
      </c>
    </row>
    <row r="897">
      <c r="H897" s="28">
        <v>0.0</v>
      </c>
    </row>
    <row r="898">
      <c r="H898" s="28">
        <v>0.0</v>
      </c>
    </row>
    <row r="899">
      <c r="H899" s="28">
        <v>0.0</v>
      </c>
    </row>
    <row r="900">
      <c r="H900" s="28">
        <v>0.0</v>
      </c>
    </row>
    <row r="901">
      <c r="H901" s="28">
        <v>0.0</v>
      </c>
    </row>
    <row r="902">
      <c r="H902" s="28">
        <v>0.0</v>
      </c>
    </row>
    <row r="903">
      <c r="H903" s="28">
        <v>0.0</v>
      </c>
    </row>
    <row r="904">
      <c r="H904" s="28">
        <v>0.0</v>
      </c>
    </row>
    <row r="905">
      <c r="H905" s="28">
        <v>0.0</v>
      </c>
    </row>
    <row r="906">
      <c r="H906" s="28">
        <v>0.0</v>
      </c>
    </row>
    <row r="907">
      <c r="H907" s="28">
        <v>0.0</v>
      </c>
    </row>
    <row r="908">
      <c r="H908" s="28">
        <v>0.0</v>
      </c>
    </row>
    <row r="909">
      <c r="H909" s="28">
        <v>0.0</v>
      </c>
    </row>
    <row r="910">
      <c r="H910" s="28">
        <v>0.0</v>
      </c>
    </row>
    <row r="911">
      <c r="H911" s="28">
        <v>0.0</v>
      </c>
    </row>
    <row r="912">
      <c r="H912" s="28">
        <v>0.0</v>
      </c>
    </row>
    <row r="913">
      <c r="H913" s="28">
        <v>0.0</v>
      </c>
    </row>
    <row r="914">
      <c r="H914" s="28">
        <v>0.0</v>
      </c>
    </row>
    <row r="915">
      <c r="H915" s="28">
        <v>0.0</v>
      </c>
    </row>
    <row r="916">
      <c r="H916" s="28">
        <v>0.0</v>
      </c>
    </row>
    <row r="917">
      <c r="H917" s="28">
        <v>0.0</v>
      </c>
    </row>
    <row r="918">
      <c r="H918" s="28">
        <v>0.0</v>
      </c>
    </row>
    <row r="919">
      <c r="H919" s="28">
        <v>0.0</v>
      </c>
    </row>
    <row r="920">
      <c r="H920" s="28">
        <v>0.0</v>
      </c>
    </row>
    <row r="921">
      <c r="H921" s="28">
        <v>0.0</v>
      </c>
    </row>
    <row r="922">
      <c r="H922" s="28">
        <v>0.0</v>
      </c>
    </row>
    <row r="923">
      <c r="H923" s="28">
        <v>0.0</v>
      </c>
    </row>
    <row r="924">
      <c r="H924" s="28">
        <v>0.0</v>
      </c>
    </row>
    <row r="925">
      <c r="H925" s="28">
        <v>0.0</v>
      </c>
    </row>
    <row r="926">
      <c r="H926" s="28">
        <v>0.0</v>
      </c>
    </row>
    <row r="927">
      <c r="H927" s="28">
        <v>0.0</v>
      </c>
    </row>
    <row r="928">
      <c r="H928" s="28">
        <v>0.0</v>
      </c>
    </row>
    <row r="929">
      <c r="H929" s="28">
        <v>0.0</v>
      </c>
    </row>
    <row r="930">
      <c r="H930" s="28">
        <v>0.0</v>
      </c>
    </row>
    <row r="931">
      <c r="H931" s="28">
        <v>0.0</v>
      </c>
    </row>
    <row r="932">
      <c r="H932" s="28">
        <v>0.0</v>
      </c>
    </row>
    <row r="933">
      <c r="H933" s="28">
        <v>0.0</v>
      </c>
    </row>
    <row r="934">
      <c r="H934" s="28">
        <v>0.0</v>
      </c>
    </row>
    <row r="935">
      <c r="H935" s="28">
        <v>0.0</v>
      </c>
    </row>
    <row r="936">
      <c r="H936" s="28">
        <v>0.0</v>
      </c>
    </row>
    <row r="937">
      <c r="H937" s="28">
        <v>0.0</v>
      </c>
    </row>
    <row r="938">
      <c r="H938" s="28">
        <v>0.0</v>
      </c>
    </row>
    <row r="939">
      <c r="H939" s="28">
        <v>0.0</v>
      </c>
    </row>
    <row r="940">
      <c r="H940" s="28">
        <v>0.0</v>
      </c>
    </row>
    <row r="941">
      <c r="H941" s="28">
        <v>0.0</v>
      </c>
    </row>
    <row r="942">
      <c r="H942" s="28">
        <v>0.0</v>
      </c>
    </row>
    <row r="943">
      <c r="H943" s="28">
        <v>0.0</v>
      </c>
    </row>
    <row r="944">
      <c r="H944" s="28">
        <v>0.0</v>
      </c>
    </row>
    <row r="945">
      <c r="H945" s="28">
        <v>0.0</v>
      </c>
    </row>
    <row r="946">
      <c r="H946" s="28">
        <v>0.0</v>
      </c>
    </row>
    <row r="947">
      <c r="H947" s="28">
        <v>0.0</v>
      </c>
    </row>
    <row r="948">
      <c r="H948" s="28">
        <v>0.0</v>
      </c>
    </row>
    <row r="949">
      <c r="H949" s="28">
        <v>0.0</v>
      </c>
    </row>
    <row r="950">
      <c r="H950" s="28">
        <v>0.0</v>
      </c>
    </row>
    <row r="951">
      <c r="H951" s="28">
        <v>0.0</v>
      </c>
    </row>
    <row r="952">
      <c r="H952" s="28">
        <v>0.0</v>
      </c>
    </row>
    <row r="953">
      <c r="H953" s="28">
        <v>0.0</v>
      </c>
    </row>
    <row r="954">
      <c r="H954" s="28">
        <v>0.0</v>
      </c>
    </row>
    <row r="955">
      <c r="H955" s="28">
        <v>0.0</v>
      </c>
    </row>
    <row r="956">
      <c r="H956" s="28">
        <v>0.0</v>
      </c>
    </row>
    <row r="957">
      <c r="H957" s="28">
        <v>0.0</v>
      </c>
    </row>
    <row r="958">
      <c r="H958" s="28">
        <v>0.0</v>
      </c>
    </row>
    <row r="959">
      <c r="H959" s="28">
        <v>0.0</v>
      </c>
    </row>
    <row r="960">
      <c r="H960" s="28">
        <v>0.0</v>
      </c>
    </row>
    <row r="961">
      <c r="H961" s="28">
        <v>0.0</v>
      </c>
    </row>
    <row r="962">
      <c r="H962" s="28">
        <v>0.0</v>
      </c>
    </row>
    <row r="963">
      <c r="H963" s="28">
        <v>0.0</v>
      </c>
    </row>
    <row r="964">
      <c r="H964" s="28">
        <v>0.0</v>
      </c>
    </row>
    <row r="965">
      <c r="H965" s="28">
        <v>0.0</v>
      </c>
    </row>
    <row r="966">
      <c r="H966" s="28">
        <v>0.0</v>
      </c>
    </row>
    <row r="967">
      <c r="H967" s="28">
        <v>0.0</v>
      </c>
    </row>
    <row r="968">
      <c r="H968" s="28">
        <v>0.0</v>
      </c>
    </row>
    <row r="969">
      <c r="H969" s="28">
        <v>0.0</v>
      </c>
    </row>
    <row r="970">
      <c r="H970" s="28">
        <v>0.0</v>
      </c>
    </row>
    <row r="971">
      <c r="H971" s="28">
        <v>0.0</v>
      </c>
    </row>
    <row r="972">
      <c r="H972" s="28">
        <v>0.0</v>
      </c>
    </row>
    <row r="973">
      <c r="H973" s="28">
        <v>0.0</v>
      </c>
    </row>
    <row r="974">
      <c r="H974" s="28">
        <v>0.0</v>
      </c>
    </row>
    <row r="975">
      <c r="H975" s="28">
        <v>0.0</v>
      </c>
    </row>
    <row r="976">
      <c r="H976" s="28">
        <v>0.0</v>
      </c>
    </row>
    <row r="977">
      <c r="H977" s="28">
        <v>0.0</v>
      </c>
    </row>
    <row r="978">
      <c r="H978" s="28">
        <v>0.0</v>
      </c>
    </row>
    <row r="979">
      <c r="H979" s="28">
        <v>0.0</v>
      </c>
    </row>
    <row r="980">
      <c r="H980" s="28">
        <v>0.0</v>
      </c>
    </row>
    <row r="981">
      <c r="H981" s="28">
        <v>0.0</v>
      </c>
    </row>
    <row r="982">
      <c r="H982" s="28">
        <v>0.0</v>
      </c>
    </row>
    <row r="983">
      <c r="H983" s="28">
        <v>0.0</v>
      </c>
    </row>
    <row r="984">
      <c r="H984" s="28">
        <v>0.0</v>
      </c>
    </row>
    <row r="985">
      <c r="H985" s="28">
        <v>0.0</v>
      </c>
    </row>
    <row r="986">
      <c r="H986" s="28">
        <v>0.0</v>
      </c>
    </row>
    <row r="987">
      <c r="H987" s="28">
        <v>0.0</v>
      </c>
    </row>
    <row r="988">
      <c r="H988" s="28">
        <v>0.0</v>
      </c>
    </row>
    <row r="989">
      <c r="H989" s="28">
        <v>0.0</v>
      </c>
    </row>
    <row r="990">
      <c r="H990" s="28">
        <v>0.0</v>
      </c>
    </row>
    <row r="991">
      <c r="H991" s="28">
        <v>0.0</v>
      </c>
    </row>
    <row r="992">
      <c r="H992" s="28">
        <v>0.0</v>
      </c>
    </row>
    <row r="993">
      <c r="H993" s="28">
        <v>0.0</v>
      </c>
    </row>
    <row r="994">
      <c r="H994" s="28">
        <v>0.0</v>
      </c>
    </row>
    <row r="995">
      <c r="H995" s="28">
        <v>0.0</v>
      </c>
    </row>
    <row r="996">
      <c r="H996" s="28">
        <v>0.0</v>
      </c>
    </row>
    <row r="997">
      <c r="H997" s="28">
        <v>0.0</v>
      </c>
    </row>
    <row r="998">
      <c r="H998" s="28">
        <v>0.0</v>
      </c>
    </row>
    <row r="999">
      <c r="H999" s="28">
        <v>0.0</v>
      </c>
    </row>
    <row r="1000">
      <c r="H1000" s="28">
        <v>0.0</v>
      </c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8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8" width="14.88"/>
  </cols>
  <sheetData>
    <row r="1">
      <c r="A1" s="148" t="s">
        <v>343</v>
      </c>
      <c r="N1" s="92" t="s">
        <v>310</v>
      </c>
    </row>
    <row r="2">
      <c r="N2" s="92" t="s">
        <v>311</v>
      </c>
      <c r="O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/>
      <c r="G3" s="149"/>
      <c r="H3" s="149" t="s">
        <v>318</v>
      </c>
      <c r="I3" s="149" t="s">
        <v>319</v>
      </c>
      <c r="J3" s="93" t="s">
        <v>344</v>
      </c>
      <c r="K3" s="93"/>
      <c r="N3" s="92" t="s">
        <v>321</v>
      </c>
      <c r="O3" s="92" t="s">
        <v>322</v>
      </c>
    </row>
    <row r="4">
      <c r="A4" s="150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F4" s="28">
        <f t="array" ref="F4:F1000">VALUE(SUBSTITUTE(E4:E1000, "+", "")) </f>
        <v>1000</v>
      </c>
      <c r="G4" s="28" t="str">
        <f>IFS(
   LEFT(E4,2)="E+", "1+000 to 1+100",
   TRUE, "Invalid Format"  // Handle unexpected formats
)</f>
        <v>#ERROR!</v>
      </c>
      <c r="I4" s="92">
        <f t="array" ref="I4:I1000">IF(E4:E1000&lt;&gt;"", -20, 0)</f>
        <v>-20</v>
      </c>
      <c r="J4" s="123">
        <f>SUM(I4:I1000)</f>
        <v>-60</v>
      </c>
    </row>
    <row r="5">
      <c r="E5" s="92" t="s">
        <v>65</v>
      </c>
      <c r="F5" s="28">
        <v>1150.0</v>
      </c>
      <c r="I5" s="28">
        <v>-20.0</v>
      </c>
      <c r="J5" s="123"/>
    </row>
    <row r="6">
      <c r="E6" s="92" t="s">
        <v>334</v>
      </c>
      <c r="F6" s="28">
        <v>1200.0</v>
      </c>
      <c r="I6" s="28">
        <v>-20.0</v>
      </c>
      <c r="J6" s="123"/>
    </row>
    <row r="7">
      <c r="F7" s="28">
        <v>0.0</v>
      </c>
      <c r="I7" s="28">
        <v>0.0</v>
      </c>
      <c r="J7" s="123"/>
    </row>
    <row r="8">
      <c r="F8" s="28">
        <v>0.0</v>
      </c>
      <c r="I8" s="28">
        <v>0.0</v>
      </c>
      <c r="J8" s="123"/>
    </row>
    <row r="9">
      <c r="F9" s="28">
        <v>0.0</v>
      </c>
      <c r="I9" s="28">
        <v>0.0</v>
      </c>
      <c r="J9" s="123"/>
    </row>
    <row r="10">
      <c r="F10" s="28">
        <v>0.0</v>
      </c>
      <c r="I10" s="28">
        <v>0.0</v>
      </c>
    </row>
    <row r="11">
      <c r="F11" s="28">
        <v>0.0</v>
      </c>
      <c r="I11" s="28">
        <v>0.0</v>
      </c>
    </row>
    <row r="12">
      <c r="F12" s="28">
        <v>0.0</v>
      </c>
      <c r="I12" s="28">
        <v>0.0</v>
      </c>
    </row>
    <row r="13">
      <c r="F13" s="28">
        <v>0.0</v>
      </c>
      <c r="I13" s="28">
        <v>0.0</v>
      </c>
    </row>
    <row r="14">
      <c r="F14" s="28">
        <v>0.0</v>
      </c>
      <c r="I14" s="28">
        <v>0.0</v>
      </c>
    </row>
    <row r="15">
      <c r="F15" s="28">
        <v>0.0</v>
      </c>
      <c r="I15" s="28">
        <v>0.0</v>
      </c>
    </row>
    <row r="16">
      <c r="F16" s="28">
        <v>0.0</v>
      </c>
      <c r="I16" s="28">
        <v>0.0</v>
      </c>
    </row>
    <row r="17">
      <c r="F17" s="28">
        <v>0.0</v>
      </c>
      <c r="I17" s="28">
        <v>0.0</v>
      </c>
    </row>
    <row r="18">
      <c r="F18" s="28">
        <v>0.0</v>
      </c>
      <c r="I18" s="28">
        <v>0.0</v>
      </c>
    </row>
    <row r="19">
      <c r="F19" s="28">
        <v>0.0</v>
      </c>
      <c r="I19" s="28">
        <v>0.0</v>
      </c>
    </row>
    <row r="20">
      <c r="F20" s="28">
        <v>0.0</v>
      </c>
      <c r="I20" s="28">
        <v>0.0</v>
      </c>
    </row>
    <row r="21">
      <c r="F21" s="28">
        <v>0.0</v>
      </c>
      <c r="I21" s="28">
        <v>0.0</v>
      </c>
    </row>
    <row r="22">
      <c r="F22" s="28">
        <v>0.0</v>
      </c>
      <c r="I22" s="28">
        <v>0.0</v>
      </c>
    </row>
    <row r="23">
      <c r="F23" s="28">
        <v>0.0</v>
      </c>
      <c r="I23" s="28">
        <v>0.0</v>
      </c>
    </row>
    <row r="24">
      <c r="F24" s="28">
        <v>0.0</v>
      </c>
      <c r="I24" s="28">
        <v>0.0</v>
      </c>
    </row>
    <row r="25">
      <c r="F25" s="28">
        <v>0.0</v>
      </c>
      <c r="I25" s="28">
        <v>0.0</v>
      </c>
    </row>
    <row r="26">
      <c r="F26" s="28">
        <v>0.0</v>
      </c>
      <c r="I26" s="28">
        <v>0.0</v>
      </c>
    </row>
    <row r="27">
      <c r="F27" s="28">
        <v>0.0</v>
      </c>
      <c r="I27" s="28">
        <v>0.0</v>
      </c>
    </row>
    <row r="28">
      <c r="F28" s="28">
        <v>0.0</v>
      </c>
      <c r="I28" s="28">
        <v>0.0</v>
      </c>
    </row>
    <row r="29">
      <c r="F29" s="28">
        <v>0.0</v>
      </c>
      <c r="I29" s="28">
        <v>0.0</v>
      </c>
    </row>
    <row r="30">
      <c r="F30" s="28">
        <v>0.0</v>
      </c>
      <c r="I30" s="28">
        <v>0.0</v>
      </c>
    </row>
    <row r="31">
      <c r="F31" s="28">
        <v>0.0</v>
      </c>
      <c r="I31" s="28">
        <v>0.0</v>
      </c>
    </row>
    <row r="32">
      <c r="F32" s="28">
        <v>0.0</v>
      </c>
      <c r="I32" s="28">
        <v>0.0</v>
      </c>
    </row>
    <row r="33">
      <c r="F33" s="28">
        <v>0.0</v>
      </c>
      <c r="I33" s="28">
        <v>0.0</v>
      </c>
    </row>
    <row r="34">
      <c r="F34" s="28">
        <v>0.0</v>
      </c>
      <c r="I34" s="28">
        <v>0.0</v>
      </c>
    </row>
    <row r="35">
      <c r="F35" s="28">
        <v>0.0</v>
      </c>
      <c r="I35" s="28">
        <v>0.0</v>
      </c>
    </row>
    <row r="36">
      <c r="F36" s="28">
        <v>0.0</v>
      </c>
      <c r="I36" s="28">
        <v>0.0</v>
      </c>
    </row>
    <row r="37">
      <c r="F37" s="28">
        <v>0.0</v>
      </c>
      <c r="I37" s="28">
        <v>0.0</v>
      </c>
      <c r="M37" s="153"/>
    </row>
    <row r="38">
      <c r="F38" s="28">
        <v>0.0</v>
      </c>
      <c r="I38" s="28">
        <v>0.0</v>
      </c>
    </row>
    <row r="39">
      <c r="F39" s="28">
        <v>0.0</v>
      </c>
      <c r="I39" s="28">
        <v>0.0</v>
      </c>
    </row>
    <row r="40">
      <c r="F40" s="28">
        <v>0.0</v>
      </c>
      <c r="I40" s="28">
        <v>0.0</v>
      </c>
    </row>
    <row r="41">
      <c r="F41" s="28">
        <v>0.0</v>
      </c>
      <c r="I41" s="28">
        <v>0.0</v>
      </c>
    </row>
    <row r="42">
      <c r="F42" s="28">
        <v>0.0</v>
      </c>
      <c r="I42" s="28">
        <v>0.0</v>
      </c>
    </row>
    <row r="43">
      <c r="F43" s="28">
        <v>0.0</v>
      </c>
      <c r="I43" s="28">
        <v>0.0</v>
      </c>
    </row>
    <row r="44">
      <c r="F44" s="28">
        <v>0.0</v>
      </c>
      <c r="I44" s="28">
        <v>0.0</v>
      </c>
    </row>
    <row r="45">
      <c r="F45" s="28">
        <v>0.0</v>
      </c>
      <c r="I45" s="28">
        <v>0.0</v>
      </c>
    </row>
    <row r="46">
      <c r="F46" s="28">
        <v>0.0</v>
      </c>
      <c r="I46" s="28">
        <v>0.0</v>
      </c>
    </row>
    <row r="47">
      <c r="F47" s="28">
        <v>0.0</v>
      </c>
      <c r="I47" s="28">
        <v>0.0</v>
      </c>
    </row>
    <row r="48">
      <c r="F48" s="28">
        <v>0.0</v>
      </c>
      <c r="I48" s="28">
        <v>0.0</v>
      </c>
    </row>
    <row r="49">
      <c r="F49" s="28">
        <v>0.0</v>
      </c>
      <c r="I49" s="28">
        <v>0.0</v>
      </c>
    </row>
    <row r="50">
      <c r="F50" s="28">
        <v>0.0</v>
      </c>
      <c r="I50" s="28">
        <v>0.0</v>
      </c>
    </row>
    <row r="51">
      <c r="F51" s="28">
        <v>0.0</v>
      </c>
      <c r="I51" s="28">
        <v>0.0</v>
      </c>
    </row>
    <row r="52">
      <c r="F52" s="28">
        <v>0.0</v>
      </c>
      <c r="I52" s="28">
        <v>0.0</v>
      </c>
    </row>
    <row r="53">
      <c r="F53" s="28">
        <v>0.0</v>
      </c>
      <c r="I53" s="28">
        <v>0.0</v>
      </c>
    </row>
    <row r="54">
      <c r="F54" s="28">
        <v>0.0</v>
      </c>
      <c r="I54" s="28">
        <v>0.0</v>
      </c>
    </row>
    <row r="55">
      <c r="F55" s="28">
        <v>0.0</v>
      </c>
      <c r="I55" s="28">
        <v>0.0</v>
      </c>
    </row>
    <row r="56">
      <c r="F56" s="28">
        <v>0.0</v>
      </c>
      <c r="I56" s="28">
        <v>0.0</v>
      </c>
    </row>
    <row r="57">
      <c r="F57" s="28">
        <v>0.0</v>
      </c>
      <c r="I57" s="28">
        <v>0.0</v>
      </c>
    </row>
    <row r="58">
      <c r="F58" s="28">
        <v>0.0</v>
      </c>
      <c r="I58" s="28">
        <v>0.0</v>
      </c>
    </row>
    <row r="59">
      <c r="F59" s="28">
        <v>0.0</v>
      </c>
      <c r="I59" s="28">
        <v>0.0</v>
      </c>
    </row>
    <row r="60">
      <c r="F60" s="28">
        <v>0.0</v>
      </c>
      <c r="I60" s="28">
        <v>0.0</v>
      </c>
    </row>
    <row r="61">
      <c r="F61" s="28">
        <v>0.0</v>
      </c>
      <c r="I61" s="28">
        <v>0.0</v>
      </c>
    </row>
    <row r="62">
      <c r="F62" s="28">
        <v>0.0</v>
      </c>
      <c r="I62" s="28">
        <v>0.0</v>
      </c>
    </row>
    <row r="63">
      <c r="F63" s="28">
        <v>0.0</v>
      </c>
      <c r="I63" s="28">
        <v>0.0</v>
      </c>
    </row>
    <row r="64">
      <c r="F64" s="28">
        <v>0.0</v>
      </c>
      <c r="I64" s="28">
        <v>0.0</v>
      </c>
    </row>
    <row r="65">
      <c r="F65" s="28">
        <v>0.0</v>
      </c>
      <c r="I65" s="28">
        <v>0.0</v>
      </c>
    </row>
    <row r="66">
      <c r="F66" s="28">
        <v>0.0</v>
      </c>
      <c r="I66" s="28">
        <v>0.0</v>
      </c>
    </row>
    <row r="67">
      <c r="F67" s="28">
        <v>0.0</v>
      </c>
      <c r="I67" s="28">
        <v>0.0</v>
      </c>
    </row>
    <row r="68">
      <c r="F68" s="28">
        <v>0.0</v>
      </c>
      <c r="I68" s="28">
        <v>0.0</v>
      </c>
    </row>
    <row r="69">
      <c r="F69" s="28">
        <v>0.0</v>
      </c>
      <c r="I69" s="28">
        <v>0.0</v>
      </c>
    </row>
    <row r="70">
      <c r="F70" s="28">
        <v>0.0</v>
      </c>
      <c r="I70" s="28">
        <v>0.0</v>
      </c>
    </row>
    <row r="71">
      <c r="F71" s="28">
        <v>0.0</v>
      </c>
      <c r="I71" s="28">
        <v>0.0</v>
      </c>
    </row>
    <row r="72">
      <c r="F72" s="28">
        <v>0.0</v>
      </c>
      <c r="I72" s="28">
        <v>0.0</v>
      </c>
    </row>
    <row r="73">
      <c r="F73" s="28">
        <v>0.0</v>
      </c>
      <c r="I73" s="28">
        <v>0.0</v>
      </c>
    </row>
    <row r="74">
      <c r="F74" s="28">
        <v>0.0</v>
      </c>
      <c r="I74" s="28">
        <v>0.0</v>
      </c>
    </row>
    <row r="75">
      <c r="F75" s="28">
        <v>0.0</v>
      </c>
      <c r="I75" s="28">
        <v>0.0</v>
      </c>
    </row>
    <row r="76">
      <c r="F76" s="28">
        <v>0.0</v>
      </c>
      <c r="I76" s="28">
        <v>0.0</v>
      </c>
    </row>
    <row r="77">
      <c r="F77" s="28">
        <v>0.0</v>
      </c>
      <c r="I77" s="28">
        <v>0.0</v>
      </c>
    </row>
    <row r="78">
      <c r="F78" s="28">
        <v>0.0</v>
      </c>
      <c r="I78" s="28">
        <v>0.0</v>
      </c>
    </row>
    <row r="79">
      <c r="F79" s="28">
        <v>0.0</v>
      </c>
      <c r="I79" s="28">
        <v>0.0</v>
      </c>
    </row>
    <row r="80">
      <c r="F80" s="28">
        <v>0.0</v>
      </c>
      <c r="I80" s="28">
        <v>0.0</v>
      </c>
    </row>
    <row r="81">
      <c r="F81" s="28">
        <v>0.0</v>
      </c>
      <c r="I81" s="28">
        <v>0.0</v>
      </c>
    </row>
    <row r="82">
      <c r="F82" s="28">
        <v>0.0</v>
      </c>
      <c r="I82" s="28">
        <v>0.0</v>
      </c>
    </row>
    <row r="83">
      <c r="F83" s="28">
        <v>0.0</v>
      </c>
      <c r="I83" s="28">
        <v>0.0</v>
      </c>
    </row>
    <row r="84">
      <c r="F84" s="28">
        <v>0.0</v>
      </c>
      <c r="I84" s="28">
        <v>0.0</v>
      </c>
    </row>
    <row r="85">
      <c r="F85" s="28">
        <v>0.0</v>
      </c>
      <c r="I85" s="28">
        <v>0.0</v>
      </c>
    </row>
    <row r="86">
      <c r="F86" s="28">
        <v>0.0</v>
      </c>
      <c r="I86" s="28">
        <v>0.0</v>
      </c>
    </row>
    <row r="87">
      <c r="F87" s="28">
        <v>0.0</v>
      </c>
      <c r="I87" s="28">
        <v>0.0</v>
      </c>
    </row>
    <row r="88">
      <c r="F88" s="28">
        <v>0.0</v>
      </c>
      <c r="I88" s="28">
        <v>0.0</v>
      </c>
    </row>
    <row r="89">
      <c r="F89" s="28">
        <v>0.0</v>
      </c>
      <c r="I89" s="28">
        <v>0.0</v>
      </c>
    </row>
    <row r="90">
      <c r="F90" s="28">
        <v>0.0</v>
      </c>
      <c r="I90" s="28">
        <v>0.0</v>
      </c>
    </row>
    <row r="91">
      <c r="F91" s="28">
        <v>0.0</v>
      </c>
      <c r="I91" s="28">
        <v>0.0</v>
      </c>
    </row>
    <row r="92">
      <c r="F92" s="28">
        <v>0.0</v>
      </c>
      <c r="I92" s="28">
        <v>0.0</v>
      </c>
    </row>
    <row r="93">
      <c r="F93" s="28">
        <v>0.0</v>
      </c>
      <c r="I93" s="28">
        <v>0.0</v>
      </c>
    </row>
    <row r="94">
      <c r="F94" s="28">
        <v>0.0</v>
      </c>
      <c r="I94" s="28">
        <v>0.0</v>
      </c>
    </row>
    <row r="95">
      <c r="F95" s="28">
        <v>0.0</v>
      </c>
      <c r="I95" s="28">
        <v>0.0</v>
      </c>
    </row>
    <row r="96">
      <c r="F96" s="28">
        <v>0.0</v>
      </c>
      <c r="I96" s="28">
        <v>0.0</v>
      </c>
    </row>
    <row r="97">
      <c r="F97" s="28">
        <v>0.0</v>
      </c>
      <c r="I97" s="28">
        <v>0.0</v>
      </c>
    </row>
    <row r="98">
      <c r="F98" s="28">
        <v>0.0</v>
      </c>
      <c r="I98" s="28">
        <v>0.0</v>
      </c>
    </row>
    <row r="99">
      <c r="F99" s="28">
        <v>0.0</v>
      </c>
      <c r="I99" s="28">
        <v>0.0</v>
      </c>
    </row>
    <row r="100">
      <c r="F100" s="28">
        <v>0.0</v>
      </c>
      <c r="I100" s="28">
        <v>0.0</v>
      </c>
    </row>
    <row r="101">
      <c r="F101" s="28">
        <v>0.0</v>
      </c>
      <c r="I101" s="28">
        <v>0.0</v>
      </c>
    </row>
    <row r="102">
      <c r="F102" s="28">
        <v>0.0</v>
      </c>
      <c r="I102" s="28">
        <v>0.0</v>
      </c>
    </row>
    <row r="103">
      <c r="F103" s="28">
        <v>0.0</v>
      </c>
      <c r="I103" s="28">
        <v>0.0</v>
      </c>
    </row>
    <row r="104">
      <c r="F104" s="28">
        <v>0.0</v>
      </c>
      <c r="I104" s="28">
        <v>0.0</v>
      </c>
    </row>
    <row r="105">
      <c r="F105" s="28">
        <v>0.0</v>
      </c>
      <c r="I105" s="28">
        <v>0.0</v>
      </c>
    </row>
    <row r="106">
      <c r="F106" s="28">
        <v>0.0</v>
      </c>
      <c r="I106" s="28">
        <v>0.0</v>
      </c>
    </row>
    <row r="107">
      <c r="F107" s="28">
        <v>0.0</v>
      </c>
      <c r="I107" s="28">
        <v>0.0</v>
      </c>
    </row>
    <row r="108">
      <c r="F108" s="28">
        <v>0.0</v>
      </c>
      <c r="I108" s="28">
        <v>0.0</v>
      </c>
    </row>
    <row r="109">
      <c r="F109" s="28">
        <v>0.0</v>
      </c>
      <c r="I109" s="28">
        <v>0.0</v>
      </c>
    </row>
    <row r="110">
      <c r="F110" s="28">
        <v>0.0</v>
      </c>
      <c r="I110" s="28">
        <v>0.0</v>
      </c>
    </row>
    <row r="111">
      <c r="F111" s="28">
        <v>0.0</v>
      </c>
      <c r="I111" s="28">
        <v>0.0</v>
      </c>
    </row>
    <row r="112">
      <c r="F112" s="28">
        <v>0.0</v>
      </c>
      <c r="I112" s="28">
        <v>0.0</v>
      </c>
    </row>
    <row r="113">
      <c r="F113" s="28">
        <v>0.0</v>
      </c>
      <c r="I113" s="28">
        <v>0.0</v>
      </c>
    </row>
    <row r="114">
      <c r="F114" s="28">
        <v>0.0</v>
      </c>
      <c r="I114" s="28">
        <v>0.0</v>
      </c>
    </row>
    <row r="115">
      <c r="F115" s="28">
        <v>0.0</v>
      </c>
      <c r="I115" s="28">
        <v>0.0</v>
      </c>
    </row>
    <row r="116">
      <c r="F116" s="28">
        <v>0.0</v>
      </c>
      <c r="I116" s="28">
        <v>0.0</v>
      </c>
    </row>
    <row r="117">
      <c r="F117" s="28">
        <v>0.0</v>
      </c>
      <c r="I117" s="28">
        <v>0.0</v>
      </c>
    </row>
    <row r="118">
      <c r="F118" s="28">
        <v>0.0</v>
      </c>
      <c r="I118" s="28">
        <v>0.0</v>
      </c>
    </row>
    <row r="119">
      <c r="F119" s="28">
        <v>0.0</v>
      </c>
      <c r="I119" s="28">
        <v>0.0</v>
      </c>
    </row>
    <row r="120">
      <c r="F120" s="28">
        <v>0.0</v>
      </c>
      <c r="I120" s="28">
        <v>0.0</v>
      </c>
    </row>
    <row r="121">
      <c r="F121" s="28">
        <v>0.0</v>
      </c>
      <c r="I121" s="28">
        <v>0.0</v>
      </c>
    </row>
    <row r="122">
      <c r="F122" s="28">
        <v>0.0</v>
      </c>
      <c r="I122" s="28">
        <v>0.0</v>
      </c>
    </row>
    <row r="123">
      <c r="F123" s="28">
        <v>0.0</v>
      </c>
      <c r="I123" s="28">
        <v>0.0</v>
      </c>
    </row>
    <row r="124">
      <c r="F124" s="28">
        <v>0.0</v>
      </c>
      <c r="I124" s="28">
        <v>0.0</v>
      </c>
    </row>
    <row r="125">
      <c r="F125" s="28">
        <v>0.0</v>
      </c>
      <c r="I125" s="28">
        <v>0.0</v>
      </c>
    </row>
    <row r="126">
      <c r="F126" s="28">
        <v>0.0</v>
      </c>
      <c r="I126" s="28">
        <v>0.0</v>
      </c>
    </row>
    <row r="127">
      <c r="F127" s="28">
        <v>0.0</v>
      </c>
      <c r="I127" s="28">
        <v>0.0</v>
      </c>
    </row>
    <row r="128">
      <c r="F128" s="28">
        <v>0.0</v>
      </c>
      <c r="I128" s="28">
        <v>0.0</v>
      </c>
    </row>
    <row r="129">
      <c r="F129" s="28">
        <v>0.0</v>
      </c>
      <c r="I129" s="28">
        <v>0.0</v>
      </c>
    </row>
    <row r="130">
      <c r="F130" s="28">
        <v>0.0</v>
      </c>
      <c r="I130" s="28">
        <v>0.0</v>
      </c>
    </row>
    <row r="131">
      <c r="F131" s="28">
        <v>0.0</v>
      </c>
      <c r="I131" s="28">
        <v>0.0</v>
      </c>
    </row>
    <row r="132">
      <c r="F132" s="28">
        <v>0.0</v>
      </c>
      <c r="I132" s="28">
        <v>0.0</v>
      </c>
    </row>
    <row r="133">
      <c r="F133" s="28">
        <v>0.0</v>
      </c>
      <c r="I133" s="28">
        <v>0.0</v>
      </c>
    </row>
    <row r="134">
      <c r="F134" s="28">
        <v>0.0</v>
      </c>
      <c r="I134" s="28">
        <v>0.0</v>
      </c>
    </row>
    <row r="135">
      <c r="F135" s="28">
        <v>0.0</v>
      </c>
      <c r="I135" s="28">
        <v>0.0</v>
      </c>
    </row>
    <row r="136">
      <c r="F136" s="28">
        <v>0.0</v>
      </c>
      <c r="I136" s="28">
        <v>0.0</v>
      </c>
    </row>
    <row r="137">
      <c r="F137" s="28">
        <v>0.0</v>
      </c>
      <c r="I137" s="28">
        <v>0.0</v>
      </c>
    </row>
    <row r="138">
      <c r="F138" s="28">
        <v>0.0</v>
      </c>
      <c r="I138" s="28">
        <v>0.0</v>
      </c>
    </row>
    <row r="139">
      <c r="F139" s="28">
        <v>0.0</v>
      </c>
      <c r="I139" s="28">
        <v>0.0</v>
      </c>
    </row>
    <row r="140">
      <c r="F140" s="28">
        <v>0.0</v>
      </c>
      <c r="I140" s="28">
        <v>0.0</v>
      </c>
    </row>
    <row r="141">
      <c r="F141" s="28">
        <v>0.0</v>
      </c>
      <c r="I141" s="28">
        <v>0.0</v>
      </c>
    </row>
    <row r="142">
      <c r="F142" s="28">
        <v>0.0</v>
      </c>
      <c r="I142" s="28">
        <v>0.0</v>
      </c>
    </row>
    <row r="143">
      <c r="F143" s="28">
        <v>0.0</v>
      </c>
      <c r="I143" s="28">
        <v>0.0</v>
      </c>
    </row>
    <row r="144">
      <c r="F144" s="28">
        <v>0.0</v>
      </c>
      <c r="I144" s="28">
        <v>0.0</v>
      </c>
    </row>
    <row r="145">
      <c r="F145" s="28">
        <v>0.0</v>
      </c>
      <c r="I145" s="28">
        <v>0.0</v>
      </c>
    </row>
    <row r="146">
      <c r="F146" s="28">
        <v>0.0</v>
      </c>
      <c r="I146" s="28">
        <v>0.0</v>
      </c>
    </row>
    <row r="147">
      <c r="F147" s="28">
        <v>0.0</v>
      </c>
      <c r="I147" s="28">
        <v>0.0</v>
      </c>
    </row>
    <row r="148">
      <c r="F148" s="28">
        <v>0.0</v>
      </c>
      <c r="I148" s="28">
        <v>0.0</v>
      </c>
    </row>
    <row r="149">
      <c r="F149" s="28">
        <v>0.0</v>
      </c>
      <c r="I149" s="28">
        <v>0.0</v>
      </c>
    </row>
    <row r="150">
      <c r="F150" s="28">
        <v>0.0</v>
      </c>
      <c r="I150" s="28">
        <v>0.0</v>
      </c>
    </row>
    <row r="151">
      <c r="F151" s="28">
        <v>0.0</v>
      </c>
      <c r="I151" s="28">
        <v>0.0</v>
      </c>
    </row>
    <row r="152">
      <c r="F152" s="28">
        <v>0.0</v>
      </c>
      <c r="I152" s="28">
        <v>0.0</v>
      </c>
    </row>
    <row r="153">
      <c r="F153" s="28">
        <v>0.0</v>
      </c>
      <c r="I153" s="28">
        <v>0.0</v>
      </c>
    </row>
    <row r="154">
      <c r="F154" s="28">
        <v>0.0</v>
      </c>
      <c r="I154" s="28">
        <v>0.0</v>
      </c>
    </row>
    <row r="155">
      <c r="F155" s="28">
        <v>0.0</v>
      </c>
      <c r="I155" s="28">
        <v>0.0</v>
      </c>
    </row>
    <row r="156">
      <c r="F156" s="28">
        <v>0.0</v>
      </c>
      <c r="I156" s="28">
        <v>0.0</v>
      </c>
    </row>
    <row r="157">
      <c r="F157" s="28">
        <v>0.0</v>
      </c>
      <c r="I157" s="28">
        <v>0.0</v>
      </c>
    </row>
    <row r="158">
      <c r="F158" s="28">
        <v>0.0</v>
      </c>
      <c r="I158" s="28">
        <v>0.0</v>
      </c>
    </row>
    <row r="159">
      <c r="F159" s="28">
        <v>0.0</v>
      </c>
      <c r="I159" s="28">
        <v>0.0</v>
      </c>
    </row>
    <row r="160">
      <c r="F160" s="28">
        <v>0.0</v>
      </c>
      <c r="I160" s="28">
        <v>0.0</v>
      </c>
    </row>
    <row r="161">
      <c r="F161" s="28">
        <v>0.0</v>
      </c>
      <c r="I161" s="28">
        <v>0.0</v>
      </c>
    </row>
    <row r="162">
      <c r="F162" s="28">
        <v>0.0</v>
      </c>
      <c r="I162" s="28">
        <v>0.0</v>
      </c>
    </row>
    <row r="163">
      <c r="F163" s="28">
        <v>0.0</v>
      </c>
      <c r="I163" s="28">
        <v>0.0</v>
      </c>
    </row>
    <row r="164">
      <c r="F164" s="28">
        <v>0.0</v>
      </c>
      <c r="I164" s="28">
        <v>0.0</v>
      </c>
    </row>
    <row r="165">
      <c r="F165" s="28">
        <v>0.0</v>
      </c>
      <c r="I165" s="28">
        <v>0.0</v>
      </c>
    </row>
    <row r="166">
      <c r="F166" s="28">
        <v>0.0</v>
      </c>
      <c r="I166" s="28">
        <v>0.0</v>
      </c>
    </row>
    <row r="167">
      <c r="F167" s="28">
        <v>0.0</v>
      </c>
      <c r="I167" s="28">
        <v>0.0</v>
      </c>
    </row>
    <row r="168">
      <c r="F168" s="28">
        <v>0.0</v>
      </c>
      <c r="I168" s="28">
        <v>0.0</v>
      </c>
    </row>
    <row r="169">
      <c r="F169" s="28">
        <v>0.0</v>
      </c>
      <c r="I169" s="28">
        <v>0.0</v>
      </c>
    </row>
    <row r="170">
      <c r="F170" s="28">
        <v>0.0</v>
      </c>
      <c r="I170" s="28">
        <v>0.0</v>
      </c>
    </row>
    <row r="171">
      <c r="F171" s="28">
        <v>0.0</v>
      </c>
      <c r="I171" s="28">
        <v>0.0</v>
      </c>
    </row>
    <row r="172">
      <c r="F172" s="28">
        <v>0.0</v>
      </c>
      <c r="I172" s="28">
        <v>0.0</v>
      </c>
    </row>
    <row r="173">
      <c r="F173" s="28">
        <v>0.0</v>
      </c>
      <c r="I173" s="28">
        <v>0.0</v>
      </c>
    </row>
    <row r="174">
      <c r="F174" s="28">
        <v>0.0</v>
      </c>
      <c r="I174" s="28">
        <v>0.0</v>
      </c>
    </row>
    <row r="175">
      <c r="F175" s="28">
        <v>0.0</v>
      </c>
      <c r="I175" s="28">
        <v>0.0</v>
      </c>
    </row>
    <row r="176">
      <c r="F176" s="28">
        <v>0.0</v>
      </c>
      <c r="I176" s="28">
        <v>0.0</v>
      </c>
    </row>
    <row r="177">
      <c r="F177" s="28">
        <v>0.0</v>
      </c>
      <c r="I177" s="28">
        <v>0.0</v>
      </c>
    </row>
    <row r="178">
      <c r="F178" s="28">
        <v>0.0</v>
      </c>
      <c r="I178" s="28">
        <v>0.0</v>
      </c>
    </row>
    <row r="179">
      <c r="F179" s="28">
        <v>0.0</v>
      </c>
      <c r="I179" s="28">
        <v>0.0</v>
      </c>
    </row>
    <row r="180">
      <c r="F180" s="28">
        <v>0.0</v>
      </c>
      <c r="I180" s="28">
        <v>0.0</v>
      </c>
    </row>
    <row r="181">
      <c r="F181" s="28">
        <v>0.0</v>
      </c>
      <c r="I181" s="28">
        <v>0.0</v>
      </c>
    </row>
    <row r="182">
      <c r="F182" s="28">
        <v>0.0</v>
      </c>
      <c r="I182" s="28">
        <v>0.0</v>
      </c>
    </row>
    <row r="183">
      <c r="F183" s="28">
        <v>0.0</v>
      </c>
      <c r="I183" s="28">
        <v>0.0</v>
      </c>
    </row>
    <row r="184">
      <c r="F184" s="28">
        <v>0.0</v>
      </c>
      <c r="I184" s="28">
        <v>0.0</v>
      </c>
    </row>
    <row r="185">
      <c r="F185" s="28">
        <v>0.0</v>
      </c>
      <c r="I185" s="28">
        <v>0.0</v>
      </c>
    </row>
    <row r="186">
      <c r="F186" s="28">
        <v>0.0</v>
      </c>
      <c r="I186" s="28">
        <v>0.0</v>
      </c>
    </row>
    <row r="187">
      <c r="F187" s="28">
        <v>0.0</v>
      </c>
      <c r="I187" s="28">
        <v>0.0</v>
      </c>
    </row>
    <row r="188">
      <c r="F188" s="28">
        <v>0.0</v>
      </c>
      <c r="I188" s="28">
        <v>0.0</v>
      </c>
    </row>
    <row r="189">
      <c r="F189" s="28">
        <v>0.0</v>
      </c>
      <c r="I189" s="28">
        <v>0.0</v>
      </c>
    </row>
    <row r="190">
      <c r="F190" s="28">
        <v>0.0</v>
      </c>
      <c r="I190" s="28">
        <v>0.0</v>
      </c>
    </row>
    <row r="191">
      <c r="F191" s="28">
        <v>0.0</v>
      </c>
      <c r="I191" s="28">
        <v>0.0</v>
      </c>
    </row>
    <row r="192">
      <c r="F192" s="28">
        <v>0.0</v>
      </c>
      <c r="I192" s="28">
        <v>0.0</v>
      </c>
    </row>
    <row r="193">
      <c r="F193" s="28">
        <v>0.0</v>
      </c>
      <c r="I193" s="28">
        <v>0.0</v>
      </c>
    </row>
    <row r="194">
      <c r="F194" s="28">
        <v>0.0</v>
      </c>
      <c r="I194" s="28">
        <v>0.0</v>
      </c>
    </row>
    <row r="195">
      <c r="F195" s="28">
        <v>0.0</v>
      </c>
      <c r="I195" s="28">
        <v>0.0</v>
      </c>
    </row>
    <row r="196">
      <c r="F196" s="28">
        <v>0.0</v>
      </c>
      <c r="I196" s="28">
        <v>0.0</v>
      </c>
    </row>
    <row r="197">
      <c r="F197" s="28">
        <v>0.0</v>
      </c>
      <c r="I197" s="28">
        <v>0.0</v>
      </c>
    </row>
    <row r="198">
      <c r="F198" s="28">
        <v>0.0</v>
      </c>
      <c r="I198" s="28">
        <v>0.0</v>
      </c>
    </row>
    <row r="199">
      <c r="F199" s="28">
        <v>0.0</v>
      </c>
      <c r="I199" s="28">
        <v>0.0</v>
      </c>
    </row>
    <row r="200">
      <c r="F200" s="28">
        <v>0.0</v>
      </c>
      <c r="I200" s="28">
        <v>0.0</v>
      </c>
    </row>
    <row r="201">
      <c r="F201" s="28">
        <v>0.0</v>
      </c>
      <c r="I201" s="28">
        <v>0.0</v>
      </c>
    </row>
    <row r="202">
      <c r="F202" s="28">
        <v>0.0</v>
      </c>
      <c r="I202" s="28">
        <v>0.0</v>
      </c>
    </row>
    <row r="203">
      <c r="F203" s="28">
        <v>0.0</v>
      </c>
      <c r="I203" s="28">
        <v>0.0</v>
      </c>
    </row>
    <row r="204">
      <c r="F204" s="28">
        <v>0.0</v>
      </c>
      <c r="I204" s="28">
        <v>0.0</v>
      </c>
    </row>
    <row r="205">
      <c r="F205" s="28">
        <v>0.0</v>
      </c>
      <c r="I205" s="28">
        <v>0.0</v>
      </c>
    </row>
    <row r="206">
      <c r="F206" s="28">
        <v>0.0</v>
      </c>
      <c r="I206" s="28">
        <v>0.0</v>
      </c>
    </row>
    <row r="207">
      <c r="F207" s="28">
        <v>0.0</v>
      </c>
      <c r="I207" s="28">
        <v>0.0</v>
      </c>
    </row>
    <row r="208">
      <c r="F208" s="28">
        <v>0.0</v>
      </c>
      <c r="I208" s="28">
        <v>0.0</v>
      </c>
    </row>
    <row r="209">
      <c r="F209" s="28">
        <v>0.0</v>
      </c>
      <c r="I209" s="28">
        <v>0.0</v>
      </c>
    </row>
    <row r="210">
      <c r="F210" s="28">
        <v>0.0</v>
      </c>
      <c r="I210" s="28">
        <v>0.0</v>
      </c>
    </row>
    <row r="211">
      <c r="F211" s="28">
        <v>0.0</v>
      </c>
      <c r="I211" s="28">
        <v>0.0</v>
      </c>
    </row>
    <row r="212">
      <c r="F212" s="28">
        <v>0.0</v>
      </c>
      <c r="I212" s="28">
        <v>0.0</v>
      </c>
    </row>
    <row r="213">
      <c r="F213" s="28">
        <v>0.0</v>
      </c>
      <c r="I213" s="28">
        <v>0.0</v>
      </c>
    </row>
    <row r="214">
      <c r="F214" s="28">
        <v>0.0</v>
      </c>
      <c r="I214" s="28">
        <v>0.0</v>
      </c>
    </row>
    <row r="215">
      <c r="F215" s="28">
        <v>0.0</v>
      </c>
      <c r="I215" s="28">
        <v>0.0</v>
      </c>
    </row>
    <row r="216">
      <c r="F216" s="28">
        <v>0.0</v>
      </c>
      <c r="I216" s="28">
        <v>0.0</v>
      </c>
    </row>
    <row r="217">
      <c r="F217" s="28">
        <v>0.0</v>
      </c>
      <c r="I217" s="28">
        <v>0.0</v>
      </c>
    </row>
    <row r="218">
      <c r="F218" s="28">
        <v>0.0</v>
      </c>
      <c r="I218" s="28">
        <v>0.0</v>
      </c>
    </row>
    <row r="219">
      <c r="F219" s="28">
        <v>0.0</v>
      </c>
      <c r="I219" s="28">
        <v>0.0</v>
      </c>
    </row>
    <row r="220">
      <c r="F220" s="28">
        <v>0.0</v>
      </c>
      <c r="I220" s="28">
        <v>0.0</v>
      </c>
    </row>
    <row r="221">
      <c r="F221" s="28">
        <v>0.0</v>
      </c>
      <c r="I221" s="28">
        <v>0.0</v>
      </c>
    </row>
    <row r="222">
      <c r="F222" s="28">
        <v>0.0</v>
      </c>
      <c r="I222" s="28">
        <v>0.0</v>
      </c>
    </row>
    <row r="223">
      <c r="F223" s="28">
        <v>0.0</v>
      </c>
      <c r="I223" s="28">
        <v>0.0</v>
      </c>
    </row>
    <row r="224">
      <c r="F224" s="28">
        <v>0.0</v>
      </c>
      <c r="I224" s="28">
        <v>0.0</v>
      </c>
    </row>
    <row r="225">
      <c r="F225" s="28">
        <v>0.0</v>
      </c>
      <c r="I225" s="28">
        <v>0.0</v>
      </c>
    </row>
    <row r="226">
      <c r="F226" s="28">
        <v>0.0</v>
      </c>
      <c r="I226" s="28">
        <v>0.0</v>
      </c>
    </row>
    <row r="227">
      <c r="F227" s="28">
        <v>0.0</v>
      </c>
      <c r="I227" s="28">
        <v>0.0</v>
      </c>
    </row>
    <row r="228">
      <c r="F228" s="28">
        <v>0.0</v>
      </c>
      <c r="I228" s="28">
        <v>0.0</v>
      </c>
    </row>
    <row r="229">
      <c r="F229" s="28">
        <v>0.0</v>
      </c>
      <c r="I229" s="28">
        <v>0.0</v>
      </c>
    </row>
    <row r="230">
      <c r="F230" s="28">
        <v>0.0</v>
      </c>
      <c r="I230" s="28">
        <v>0.0</v>
      </c>
    </row>
    <row r="231">
      <c r="F231" s="28">
        <v>0.0</v>
      </c>
      <c r="I231" s="28">
        <v>0.0</v>
      </c>
    </row>
    <row r="232">
      <c r="F232" s="28">
        <v>0.0</v>
      </c>
      <c r="I232" s="28">
        <v>0.0</v>
      </c>
    </row>
    <row r="233">
      <c r="F233" s="28">
        <v>0.0</v>
      </c>
      <c r="I233" s="28">
        <v>0.0</v>
      </c>
    </row>
    <row r="234">
      <c r="F234" s="28">
        <v>0.0</v>
      </c>
      <c r="I234" s="28">
        <v>0.0</v>
      </c>
    </row>
    <row r="235">
      <c r="F235" s="28">
        <v>0.0</v>
      </c>
      <c r="I235" s="28">
        <v>0.0</v>
      </c>
    </row>
    <row r="236">
      <c r="F236" s="28">
        <v>0.0</v>
      </c>
      <c r="I236" s="28">
        <v>0.0</v>
      </c>
    </row>
    <row r="237">
      <c r="F237" s="28">
        <v>0.0</v>
      </c>
      <c r="I237" s="28">
        <v>0.0</v>
      </c>
    </row>
    <row r="238">
      <c r="F238" s="28">
        <v>0.0</v>
      </c>
      <c r="I238" s="28">
        <v>0.0</v>
      </c>
    </row>
    <row r="239">
      <c r="F239" s="28">
        <v>0.0</v>
      </c>
      <c r="I239" s="28">
        <v>0.0</v>
      </c>
    </row>
    <row r="240">
      <c r="F240" s="28">
        <v>0.0</v>
      </c>
      <c r="I240" s="28">
        <v>0.0</v>
      </c>
    </row>
    <row r="241">
      <c r="F241" s="28">
        <v>0.0</v>
      </c>
      <c r="I241" s="28">
        <v>0.0</v>
      </c>
    </row>
    <row r="242">
      <c r="F242" s="28">
        <v>0.0</v>
      </c>
      <c r="I242" s="28">
        <v>0.0</v>
      </c>
    </row>
    <row r="243">
      <c r="F243" s="28">
        <v>0.0</v>
      </c>
      <c r="I243" s="28">
        <v>0.0</v>
      </c>
    </row>
    <row r="244">
      <c r="F244" s="28">
        <v>0.0</v>
      </c>
      <c r="I244" s="28">
        <v>0.0</v>
      </c>
    </row>
    <row r="245">
      <c r="F245" s="28">
        <v>0.0</v>
      </c>
      <c r="I245" s="28">
        <v>0.0</v>
      </c>
    </row>
    <row r="246">
      <c r="F246" s="28">
        <v>0.0</v>
      </c>
      <c r="I246" s="28">
        <v>0.0</v>
      </c>
    </row>
    <row r="247">
      <c r="F247" s="28">
        <v>0.0</v>
      </c>
      <c r="I247" s="28">
        <v>0.0</v>
      </c>
    </row>
    <row r="248">
      <c r="F248" s="28">
        <v>0.0</v>
      </c>
      <c r="I248" s="28">
        <v>0.0</v>
      </c>
    </row>
    <row r="249">
      <c r="F249" s="28">
        <v>0.0</v>
      </c>
      <c r="I249" s="28">
        <v>0.0</v>
      </c>
    </row>
    <row r="250">
      <c r="F250" s="28">
        <v>0.0</v>
      </c>
      <c r="I250" s="28">
        <v>0.0</v>
      </c>
    </row>
    <row r="251">
      <c r="F251" s="28">
        <v>0.0</v>
      </c>
      <c r="I251" s="28">
        <v>0.0</v>
      </c>
    </row>
    <row r="252">
      <c r="F252" s="28">
        <v>0.0</v>
      </c>
      <c r="I252" s="28">
        <v>0.0</v>
      </c>
    </row>
    <row r="253">
      <c r="F253" s="28">
        <v>0.0</v>
      </c>
      <c r="I253" s="28">
        <v>0.0</v>
      </c>
    </row>
    <row r="254">
      <c r="F254" s="28">
        <v>0.0</v>
      </c>
      <c r="I254" s="28">
        <v>0.0</v>
      </c>
    </row>
    <row r="255">
      <c r="F255" s="28">
        <v>0.0</v>
      </c>
      <c r="I255" s="28">
        <v>0.0</v>
      </c>
    </row>
    <row r="256">
      <c r="F256" s="28">
        <v>0.0</v>
      </c>
      <c r="I256" s="28">
        <v>0.0</v>
      </c>
    </row>
    <row r="257">
      <c r="F257" s="28">
        <v>0.0</v>
      </c>
      <c r="I257" s="28">
        <v>0.0</v>
      </c>
    </row>
    <row r="258">
      <c r="F258" s="28">
        <v>0.0</v>
      </c>
      <c r="I258" s="28">
        <v>0.0</v>
      </c>
    </row>
    <row r="259">
      <c r="F259" s="28">
        <v>0.0</v>
      </c>
      <c r="I259" s="28">
        <v>0.0</v>
      </c>
    </row>
    <row r="260">
      <c r="F260" s="28">
        <v>0.0</v>
      </c>
      <c r="I260" s="28">
        <v>0.0</v>
      </c>
    </row>
    <row r="261">
      <c r="F261" s="28">
        <v>0.0</v>
      </c>
      <c r="I261" s="28">
        <v>0.0</v>
      </c>
    </row>
    <row r="262">
      <c r="F262" s="28">
        <v>0.0</v>
      </c>
      <c r="I262" s="28">
        <v>0.0</v>
      </c>
    </row>
    <row r="263">
      <c r="F263" s="28">
        <v>0.0</v>
      </c>
      <c r="I263" s="28">
        <v>0.0</v>
      </c>
    </row>
    <row r="264">
      <c r="F264" s="28">
        <v>0.0</v>
      </c>
      <c r="I264" s="28">
        <v>0.0</v>
      </c>
    </row>
    <row r="265">
      <c r="F265" s="28">
        <v>0.0</v>
      </c>
      <c r="I265" s="28">
        <v>0.0</v>
      </c>
    </row>
    <row r="266">
      <c r="F266" s="28">
        <v>0.0</v>
      </c>
      <c r="I266" s="28">
        <v>0.0</v>
      </c>
    </row>
    <row r="267">
      <c r="F267" s="28">
        <v>0.0</v>
      </c>
      <c r="I267" s="28">
        <v>0.0</v>
      </c>
    </row>
    <row r="268">
      <c r="F268" s="28">
        <v>0.0</v>
      </c>
      <c r="I268" s="28">
        <v>0.0</v>
      </c>
    </row>
    <row r="269">
      <c r="F269" s="28">
        <v>0.0</v>
      </c>
      <c r="I269" s="28">
        <v>0.0</v>
      </c>
    </row>
    <row r="270">
      <c r="F270" s="28">
        <v>0.0</v>
      </c>
      <c r="I270" s="28">
        <v>0.0</v>
      </c>
    </row>
    <row r="271">
      <c r="F271" s="28">
        <v>0.0</v>
      </c>
      <c r="I271" s="28">
        <v>0.0</v>
      </c>
    </row>
    <row r="272">
      <c r="F272" s="28">
        <v>0.0</v>
      </c>
      <c r="I272" s="28">
        <v>0.0</v>
      </c>
    </row>
    <row r="273">
      <c r="F273" s="28">
        <v>0.0</v>
      </c>
      <c r="I273" s="28">
        <v>0.0</v>
      </c>
    </row>
    <row r="274">
      <c r="F274" s="28">
        <v>0.0</v>
      </c>
      <c r="I274" s="28">
        <v>0.0</v>
      </c>
    </row>
    <row r="275">
      <c r="F275" s="28">
        <v>0.0</v>
      </c>
      <c r="I275" s="28">
        <v>0.0</v>
      </c>
    </row>
    <row r="276">
      <c r="F276" s="28">
        <v>0.0</v>
      </c>
      <c r="I276" s="28">
        <v>0.0</v>
      </c>
    </row>
    <row r="277">
      <c r="F277" s="28">
        <v>0.0</v>
      </c>
      <c r="I277" s="28">
        <v>0.0</v>
      </c>
    </row>
    <row r="278">
      <c r="F278" s="28">
        <v>0.0</v>
      </c>
      <c r="I278" s="28">
        <v>0.0</v>
      </c>
    </row>
    <row r="279">
      <c r="F279" s="28">
        <v>0.0</v>
      </c>
      <c r="I279" s="28">
        <v>0.0</v>
      </c>
    </row>
    <row r="280">
      <c r="F280" s="28">
        <v>0.0</v>
      </c>
      <c r="I280" s="28">
        <v>0.0</v>
      </c>
    </row>
    <row r="281">
      <c r="F281" s="28">
        <v>0.0</v>
      </c>
      <c r="I281" s="28">
        <v>0.0</v>
      </c>
    </row>
    <row r="282">
      <c r="F282" s="28">
        <v>0.0</v>
      </c>
      <c r="I282" s="28">
        <v>0.0</v>
      </c>
    </row>
    <row r="283">
      <c r="F283" s="28">
        <v>0.0</v>
      </c>
      <c r="I283" s="28">
        <v>0.0</v>
      </c>
    </row>
    <row r="284">
      <c r="F284" s="28">
        <v>0.0</v>
      </c>
      <c r="I284" s="28">
        <v>0.0</v>
      </c>
    </row>
    <row r="285">
      <c r="F285" s="28">
        <v>0.0</v>
      </c>
      <c r="I285" s="28">
        <v>0.0</v>
      </c>
    </row>
    <row r="286">
      <c r="F286" s="28">
        <v>0.0</v>
      </c>
      <c r="I286" s="28">
        <v>0.0</v>
      </c>
    </row>
    <row r="287">
      <c r="F287" s="28">
        <v>0.0</v>
      </c>
      <c r="I287" s="28">
        <v>0.0</v>
      </c>
    </row>
    <row r="288">
      <c r="F288" s="28">
        <v>0.0</v>
      </c>
      <c r="I288" s="28">
        <v>0.0</v>
      </c>
    </row>
    <row r="289">
      <c r="F289" s="28">
        <v>0.0</v>
      </c>
      <c r="I289" s="28">
        <v>0.0</v>
      </c>
    </row>
    <row r="290">
      <c r="F290" s="28">
        <v>0.0</v>
      </c>
      <c r="I290" s="28">
        <v>0.0</v>
      </c>
    </row>
    <row r="291">
      <c r="F291" s="28">
        <v>0.0</v>
      </c>
      <c r="I291" s="28">
        <v>0.0</v>
      </c>
    </row>
    <row r="292">
      <c r="F292" s="28">
        <v>0.0</v>
      </c>
      <c r="I292" s="28">
        <v>0.0</v>
      </c>
    </row>
    <row r="293">
      <c r="F293" s="28">
        <v>0.0</v>
      </c>
      <c r="I293" s="28">
        <v>0.0</v>
      </c>
    </row>
    <row r="294">
      <c r="F294" s="28">
        <v>0.0</v>
      </c>
      <c r="I294" s="28">
        <v>0.0</v>
      </c>
    </row>
    <row r="295">
      <c r="F295" s="28">
        <v>0.0</v>
      </c>
      <c r="I295" s="28">
        <v>0.0</v>
      </c>
    </row>
    <row r="296">
      <c r="F296" s="28">
        <v>0.0</v>
      </c>
      <c r="I296" s="28">
        <v>0.0</v>
      </c>
    </row>
    <row r="297">
      <c r="F297" s="28">
        <v>0.0</v>
      </c>
      <c r="I297" s="28">
        <v>0.0</v>
      </c>
    </row>
    <row r="298">
      <c r="F298" s="28">
        <v>0.0</v>
      </c>
      <c r="I298" s="28">
        <v>0.0</v>
      </c>
    </row>
    <row r="299">
      <c r="F299" s="28">
        <v>0.0</v>
      </c>
      <c r="I299" s="28">
        <v>0.0</v>
      </c>
    </row>
    <row r="300">
      <c r="F300" s="28">
        <v>0.0</v>
      </c>
      <c r="I300" s="28">
        <v>0.0</v>
      </c>
    </row>
    <row r="301">
      <c r="F301" s="28">
        <v>0.0</v>
      </c>
      <c r="I301" s="28">
        <v>0.0</v>
      </c>
    </row>
    <row r="302">
      <c r="F302" s="28">
        <v>0.0</v>
      </c>
      <c r="I302" s="28">
        <v>0.0</v>
      </c>
    </row>
    <row r="303">
      <c r="F303" s="28">
        <v>0.0</v>
      </c>
      <c r="I303" s="28">
        <v>0.0</v>
      </c>
    </row>
    <row r="304">
      <c r="F304" s="28">
        <v>0.0</v>
      </c>
      <c r="I304" s="28">
        <v>0.0</v>
      </c>
    </row>
    <row r="305">
      <c r="F305" s="28">
        <v>0.0</v>
      </c>
      <c r="I305" s="28">
        <v>0.0</v>
      </c>
    </row>
    <row r="306">
      <c r="F306" s="28">
        <v>0.0</v>
      </c>
      <c r="I306" s="28">
        <v>0.0</v>
      </c>
    </row>
    <row r="307">
      <c r="F307" s="28">
        <v>0.0</v>
      </c>
      <c r="I307" s="28">
        <v>0.0</v>
      </c>
    </row>
    <row r="308">
      <c r="F308" s="28">
        <v>0.0</v>
      </c>
      <c r="I308" s="28">
        <v>0.0</v>
      </c>
    </row>
    <row r="309">
      <c r="F309" s="28">
        <v>0.0</v>
      </c>
      <c r="I309" s="28">
        <v>0.0</v>
      </c>
    </row>
    <row r="310">
      <c r="F310" s="28">
        <v>0.0</v>
      </c>
      <c r="I310" s="28">
        <v>0.0</v>
      </c>
    </row>
    <row r="311">
      <c r="F311" s="28">
        <v>0.0</v>
      </c>
      <c r="I311" s="28">
        <v>0.0</v>
      </c>
    </row>
    <row r="312">
      <c r="F312" s="28">
        <v>0.0</v>
      </c>
      <c r="I312" s="28">
        <v>0.0</v>
      </c>
    </row>
    <row r="313">
      <c r="F313" s="28">
        <v>0.0</v>
      </c>
      <c r="I313" s="28">
        <v>0.0</v>
      </c>
    </row>
    <row r="314">
      <c r="F314" s="28">
        <v>0.0</v>
      </c>
      <c r="I314" s="28">
        <v>0.0</v>
      </c>
    </row>
    <row r="315">
      <c r="F315" s="28">
        <v>0.0</v>
      </c>
      <c r="I315" s="28">
        <v>0.0</v>
      </c>
    </row>
    <row r="316">
      <c r="F316" s="28">
        <v>0.0</v>
      </c>
      <c r="I316" s="28">
        <v>0.0</v>
      </c>
    </row>
    <row r="317">
      <c r="F317" s="28">
        <v>0.0</v>
      </c>
      <c r="I317" s="28">
        <v>0.0</v>
      </c>
    </row>
    <row r="318">
      <c r="F318" s="28">
        <v>0.0</v>
      </c>
      <c r="I318" s="28">
        <v>0.0</v>
      </c>
    </row>
    <row r="319">
      <c r="F319" s="28">
        <v>0.0</v>
      </c>
      <c r="I319" s="28">
        <v>0.0</v>
      </c>
    </row>
    <row r="320">
      <c r="F320" s="28">
        <v>0.0</v>
      </c>
      <c r="I320" s="28">
        <v>0.0</v>
      </c>
    </row>
    <row r="321">
      <c r="F321" s="28">
        <v>0.0</v>
      </c>
      <c r="I321" s="28">
        <v>0.0</v>
      </c>
    </row>
    <row r="322">
      <c r="F322" s="28">
        <v>0.0</v>
      </c>
      <c r="I322" s="28">
        <v>0.0</v>
      </c>
    </row>
    <row r="323">
      <c r="F323" s="28">
        <v>0.0</v>
      </c>
      <c r="I323" s="28">
        <v>0.0</v>
      </c>
    </row>
    <row r="324">
      <c r="F324" s="28">
        <v>0.0</v>
      </c>
      <c r="I324" s="28">
        <v>0.0</v>
      </c>
    </row>
    <row r="325">
      <c r="F325" s="28">
        <v>0.0</v>
      </c>
      <c r="I325" s="28">
        <v>0.0</v>
      </c>
    </row>
    <row r="326">
      <c r="F326" s="28">
        <v>0.0</v>
      </c>
      <c r="I326" s="28">
        <v>0.0</v>
      </c>
    </row>
    <row r="327">
      <c r="F327" s="28">
        <v>0.0</v>
      </c>
      <c r="I327" s="28">
        <v>0.0</v>
      </c>
    </row>
    <row r="328">
      <c r="F328" s="28">
        <v>0.0</v>
      </c>
      <c r="I328" s="28">
        <v>0.0</v>
      </c>
    </row>
    <row r="329">
      <c r="F329" s="28">
        <v>0.0</v>
      </c>
      <c r="I329" s="28">
        <v>0.0</v>
      </c>
    </row>
    <row r="330">
      <c r="F330" s="28">
        <v>0.0</v>
      </c>
      <c r="I330" s="28">
        <v>0.0</v>
      </c>
    </row>
    <row r="331">
      <c r="F331" s="28">
        <v>0.0</v>
      </c>
      <c r="I331" s="28">
        <v>0.0</v>
      </c>
    </row>
    <row r="332">
      <c r="F332" s="28">
        <v>0.0</v>
      </c>
      <c r="I332" s="28">
        <v>0.0</v>
      </c>
    </row>
    <row r="333">
      <c r="F333" s="28">
        <v>0.0</v>
      </c>
      <c r="I333" s="28">
        <v>0.0</v>
      </c>
    </row>
    <row r="334">
      <c r="F334" s="28">
        <v>0.0</v>
      </c>
      <c r="I334" s="28">
        <v>0.0</v>
      </c>
    </row>
    <row r="335">
      <c r="F335" s="28">
        <v>0.0</v>
      </c>
      <c r="I335" s="28">
        <v>0.0</v>
      </c>
    </row>
    <row r="336">
      <c r="F336" s="28">
        <v>0.0</v>
      </c>
      <c r="I336" s="28">
        <v>0.0</v>
      </c>
    </row>
    <row r="337">
      <c r="F337" s="28">
        <v>0.0</v>
      </c>
      <c r="I337" s="28">
        <v>0.0</v>
      </c>
    </row>
    <row r="338">
      <c r="F338" s="28">
        <v>0.0</v>
      </c>
      <c r="I338" s="28">
        <v>0.0</v>
      </c>
    </row>
    <row r="339">
      <c r="F339" s="28">
        <v>0.0</v>
      </c>
      <c r="I339" s="28">
        <v>0.0</v>
      </c>
    </row>
    <row r="340">
      <c r="F340" s="28">
        <v>0.0</v>
      </c>
      <c r="I340" s="28">
        <v>0.0</v>
      </c>
    </row>
    <row r="341">
      <c r="F341" s="28">
        <v>0.0</v>
      </c>
      <c r="I341" s="28">
        <v>0.0</v>
      </c>
    </row>
    <row r="342">
      <c r="F342" s="28">
        <v>0.0</v>
      </c>
      <c r="I342" s="28">
        <v>0.0</v>
      </c>
    </row>
    <row r="343">
      <c r="F343" s="28">
        <v>0.0</v>
      </c>
      <c r="I343" s="28">
        <v>0.0</v>
      </c>
    </row>
    <row r="344">
      <c r="F344" s="28">
        <v>0.0</v>
      </c>
      <c r="I344" s="28">
        <v>0.0</v>
      </c>
    </row>
    <row r="345">
      <c r="F345" s="28">
        <v>0.0</v>
      </c>
      <c r="I345" s="28">
        <v>0.0</v>
      </c>
    </row>
    <row r="346">
      <c r="F346" s="28">
        <v>0.0</v>
      </c>
      <c r="I346" s="28">
        <v>0.0</v>
      </c>
    </row>
    <row r="347">
      <c r="F347" s="28">
        <v>0.0</v>
      </c>
      <c r="I347" s="28">
        <v>0.0</v>
      </c>
    </row>
    <row r="348">
      <c r="F348" s="28">
        <v>0.0</v>
      </c>
      <c r="I348" s="28">
        <v>0.0</v>
      </c>
    </row>
    <row r="349">
      <c r="F349" s="28">
        <v>0.0</v>
      </c>
      <c r="I349" s="28">
        <v>0.0</v>
      </c>
    </row>
    <row r="350">
      <c r="F350" s="28">
        <v>0.0</v>
      </c>
      <c r="I350" s="28">
        <v>0.0</v>
      </c>
    </row>
    <row r="351">
      <c r="F351" s="28">
        <v>0.0</v>
      </c>
      <c r="I351" s="28">
        <v>0.0</v>
      </c>
    </row>
    <row r="352">
      <c r="F352" s="28">
        <v>0.0</v>
      </c>
      <c r="I352" s="28">
        <v>0.0</v>
      </c>
    </row>
    <row r="353">
      <c r="F353" s="28">
        <v>0.0</v>
      </c>
      <c r="I353" s="28">
        <v>0.0</v>
      </c>
    </row>
    <row r="354">
      <c r="F354" s="28">
        <v>0.0</v>
      </c>
      <c r="I354" s="28">
        <v>0.0</v>
      </c>
    </row>
    <row r="355">
      <c r="F355" s="28">
        <v>0.0</v>
      </c>
      <c r="I355" s="28">
        <v>0.0</v>
      </c>
    </row>
    <row r="356">
      <c r="F356" s="28">
        <v>0.0</v>
      </c>
      <c r="I356" s="28">
        <v>0.0</v>
      </c>
    </row>
    <row r="357">
      <c r="F357" s="28">
        <v>0.0</v>
      </c>
      <c r="I357" s="28">
        <v>0.0</v>
      </c>
    </row>
    <row r="358">
      <c r="F358" s="28">
        <v>0.0</v>
      </c>
      <c r="I358" s="28">
        <v>0.0</v>
      </c>
    </row>
    <row r="359">
      <c r="F359" s="28">
        <v>0.0</v>
      </c>
      <c r="I359" s="28">
        <v>0.0</v>
      </c>
    </row>
    <row r="360">
      <c r="F360" s="28">
        <v>0.0</v>
      </c>
      <c r="I360" s="28">
        <v>0.0</v>
      </c>
    </row>
    <row r="361">
      <c r="F361" s="28">
        <v>0.0</v>
      </c>
      <c r="I361" s="28">
        <v>0.0</v>
      </c>
    </row>
    <row r="362">
      <c r="F362" s="28">
        <v>0.0</v>
      </c>
      <c r="I362" s="28">
        <v>0.0</v>
      </c>
    </row>
    <row r="363">
      <c r="F363" s="28">
        <v>0.0</v>
      </c>
      <c r="I363" s="28">
        <v>0.0</v>
      </c>
    </row>
    <row r="364">
      <c r="F364" s="28">
        <v>0.0</v>
      </c>
      <c r="I364" s="28">
        <v>0.0</v>
      </c>
    </row>
    <row r="365">
      <c r="F365" s="28">
        <v>0.0</v>
      </c>
      <c r="I365" s="28">
        <v>0.0</v>
      </c>
    </row>
    <row r="366">
      <c r="F366" s="28">
        <v>0.0</v>
      </c>
      <c r="I366" s="28">
        <v>0.0</v>
      </c>
    </row>
    <row r="367">
      <c r="F367" s="28">
        <v>0.0</v>
      </c>
      <c r="I367" s="28">
        <v>0.0</v>
      </c>
    </row>
    <row r="368">
      <c r="F368" s="28">
        <v>0.0</v>
      </c>
      <c r="I368" s="28">
        <v>0.0</v>
      </c>
    </row>
    <row r="369">
      <c r="F369" s="28">
        <v>0.0</v>
      </c>
      <c r="I369" s="28">
        <v>0.0</v>
      </c>
    </row>
    <row r="370">
      <c r="F370" s="28">
        <v>0.0</v>
      </c>
      <c r="I370" s="28">
        <v>0.0</v>
      </c>
    </row>
    <row r="371">
      <c r="F371" s="28">
        <v>0.0</v>
      </c>
      <c r="I371" s="28">
        <v>0.0</v>
      </c>
    </row>
    <row r="372">
      <c r="F372" s="28">
        <v>0.0</v>
      </c>
      <c r="I372" s="28">
        <v>0.0</v>
      </c>
    </row>
    <row r="373">
      <c r="F373" s="28">
        <v>0.0</v>
      </c>
      <c r="I373" s="28">
        <v>0.0</v>
      </c>
    </row>
    <row r="374">
      <c r="F374" s="28">
        <v>0.0</v>
      </c>
      <c r="I374" s="28">
        <v>0.0</v>
      </c>
    </row>
    <row r="375">
      <c r="F375" s="28">
        <v>0.0</v>
      </c>
      <c r="I375" s="28">
        <v>0.0</v>
      </c>
    </row>
    <row r="376">
      <c r="F376" s="28">
        <v>0.0</v>
      </c>
      <c r="I376" s="28">
        <v>0.0</v>
      </c>
    </row>
    <row r="377">
      <c r="F377" s="28">
        <v>0.0</v>
      </c>
      <c r="I377" s="28">
        <v>0.0</v>
      </c>
    </row>
    <row r="378">
      <c r="F378" s="28">
        <v>0.0</v>
      </c>
      <c r="I378" s="28">
        <v>0.0</v>
      </c>
    </row>
    <row r="379">
      <c r="F379" s="28">
        <v>0.0</v>
      </c>
      <c r="I379" s="28">
        <v>0.0</v>
      </c>
    </row>
    <row r="380">
      <c r="F380" s="28">
        <v>0.0</v>
      </c>
      <c r="I380" s="28">
        <v>0.0</v>
      </c>
    </row>
    <row r="381">
      <c r="F381" s="28">
        <v>0.0</v>
      </c>
      <c r="I381" s="28">
        <v>0.0</v>
      </c>
    </row>
    <row r="382">
      <c r="F382" s="28">
        <v>0.0</v>
      </c>
      <c r="I382" s="28">
        <v>0.0</v>
      </c>
    </row>
    <row r="383">
      <c r="F383" s="28">
        <v>0.0</v>
      </c>
      <c r="I383" s="28">
        <v>0.0</v>
      </c>
    </row>
    <row r="384">
      <c r="F384" s="28">
        <v>0.0</v>
      </c>
      <c r="I384" s="28">
        <v>0.0</v>
      </c>
    </row>
    <row r="385">
      <c r="F385" s="28">
        <v>0.0</v>
      </c>
      <c r="I385" s="28">
        <v>0.0</v>
      </c>
    </row>
    <row r="386">
      <c r="F386" s="28">
        <v>0.0</v>
      </c>
      <c r="I386" s="28">
        <v>0.0</v>
      </c>
    </row>
    <row r="387">
      <c r="F387" s="28">
        <v>0.0</v>
      </c>
      <c r="I387" s="28">
        <v>0.0</v>
      </c>
    </row>
    <row r="388">
      <c r="F388" s="28">
        <v>0.0</v>
      </c>
      <c r="I388" s="28">
        <v>0.0</v>
      </c>
    </row>
    <row r="389">
      <c r="F389" s="28">
        <v>0.0</v>
      </c>
      <c r="I389" s="28">
        <v>0.0</v>
      </c>
    </row>
    <row r="390">
      <c r="F390" s="28">
        <v>0.0</v>
      </c>
      <c r="I390" s="28">
        <v>0.0</v>
      </c>
    </row>
    <row r="391">
      <c r="F391" s="28">
        <v>0.0</v>
      </c>
      <c r="I391" s="28">
        <v>0.0</v>
      </c>
    </row>
    <row r="392">
      <c r="F392" s="28">
        <v>0.0</v>
      </c>
      <c r="I392" s="28">
        <v>0.0</v>
      </c>
    </row>
    <row r="393">
      <c r="F393" s="28">
        <v>0.0</v>
      </c>
      <c r="I393" s="28">
        <v>0.0</v>
      </c>
    </row>
    <row r="394">
      <c r="F394" s="28">
        <v>0.0</v>
      </c>
      <c r="I394" s="28">
        <v>0.0</v>
      </c>
    </row>
    <row r="395">
      <c r="F395" s="28">
        <v>0.0</v>
      </c>
      <c r="I395" s="28">
        <v>0.0</v>
      </c>
    </row>
    <row r="396">
      <c r="F396" s="28">
        <v>0.0</v>
      </c>
      <c r="I396" s="28">
        <v>0.0</v>
      </c>
    </row>
    <row r="397">
      <c r="F397" s="28">
        <v>0.0</v>
      </c>
      <c r="I397" s="28">
        <v>0.0</v>
      </c>
    </row>
    <row r="398">
      <c r="F398" s="28">
        <v>0.0</v>
      </c>
      <c r="I398" s="28">
        <v>0.0</v>
      </c>
    </row>
    <row r="399">
      <c r="F399" s="28">
        <v>0.0</v>
      </c>
      <c r="I399" s="28">
        <v>0.0</v>
      </c>
    </row>
    <row r="400">
      <c r="F400" s="28">
        <v>0.0</v>
      </c>
      <c r="I400" s="28">
        <v>0.0</v>
      </c>
    </row>
    <row r="401">
      <c r="F401" s="28">
        <v>0.0</v>
      </c>
      <c r="I401" s="28">
        <v>0.0</v>
      </c>
    </row>
    <row r="402">
      <c r="F402" s="28">
        <v>0.0</v>
      </c>
      <c r="I402" s="28">
        <v>0.0</v>
      </c>
    </row>
    <row r="403">
      <c r="F403" s="28">
        <v>0.0</v>
      </c>
      <c r="I403" s="28">
        <v>0.0</v>
      </c>
    </row>
    <row r="404">
      <c r="F404" s="28">
        <v>0.0</v>
      </c>
      <c r="I404" s="28">
        <v>0.0</v>
      </c>
    </row>
    <row r="405">
      <c r="F405" s="28">
        <v>0.0</v>
      </c>
      <c r="I405" s="28">
        <v>0.0</v>
      </c>
    </row>
    <row r="406">
      <c r="F406" s="28">
        <v>0.0</v>
      </c>
      <c r="I406" s="28">
        <v>0.0</v>
      </c>
    </row>
    <row r="407">
      <c r="F407" s="28">
        <v>0.0</v>
      </c>
      <c r="I407" s="28">
        <v>0.0</v>
      </c>
    </row>
    <row r="408">
      <c r="F408" s="28">
        <v>0.0</v>
      </c>
      <c r="I408" s="28">
        <v>0.0</v>
      </c>
    </row>
    <row r="409">
      <c r="F409" s="28">
        <v>0.0</v>
      </c>
      <c r="I409" s="28">
        <v>0.0</v>
      </c>
    </row>
    <row r="410">
      <c r="F410" s="28">
        <v>0.0</v>
      </c>
      <c r="I410" s="28">
        <v>0.0</v>
      </c>
    </row>
    <row r="411">
      <c r="F411" s="28">
        <v>0.0</v>
      </c>
      <c r="I411" s="28">
        <v>0.0</v>
      </c>
    </row>
    <row r="412">
      <c r="F412" s="28">
        <v>0.0</v>
      </c>
      <c r="I412" s="28">
        <v>0.0</v>
      </c>
    </row>
    <row r="413">
      <c r="F413" s="28">
        <v>0.0</v>
      </c>
      <c r="I413" s="28">
        <v>0.0</v>
      </c>
    </row>
    <row r="414">
      <c r="F414" s="28">
        <v>0.0</v>
      </c>
      <c r="I414" s="28">
        <v>0.0</v>
      </c>
    </row>
    <row r="415">
      <c r="F415" s="28">
        <v>0.0</v>
      </c>
      <c r="I415" s="28">
        <v>0.0</v>
      </c>
    </row>
    <row r="416">
      <c r="F416" s="28">
        <v>0.0</v>
      </c>
      <c r="I416" s="28">
        <v>0.0</v>
      </c>
    </row>
    <row r="417">
      <c r="F417" s="28">
        <v>0.0</v>
      </c>
      <c r="I417" s="28">
        <v>0.0</v>
      </c>
    </row>
    <row r="418">
      <c r="F418" s="28">
        <v>0.0</v>
      </c>
      <c r="I418" s="28">
        <v>0.0</v>
      </c>
    </row>
    <row r="419">
      <c r="F419" s="28">
        <v>0.0</v>
      </c>
      <c r="I419" s="28">
        <v>0.0</v>
      </c>
    </row>
    <row r="420">
      <c r="F420" s="28">
        <v>0.0</v>
      </c>
      <c r="I420" s="28">
        <v>0.0</v>
      </c>
    </row>
    <row r="421">
      <c r="F421" s="28">
        <v>0.0</v>
      </c>
      <c r="I421" s="28">
        <v>0.0</v>
      </c>
    </row>
    <row r="422">
      <c r="F422" s="28">
        <v>0.0</v>
      </c>
      <c r="I422" s="28">
        <v>0.0</v>
      </c>
    </row>
    <row r="423">
      <c r="F423" s="28">
        <v>0.0</v>
      </c>
      <c r="I423" s="28">
        <v>0.0</v>
      </c>
    </row>
    <row r="424">
      <c r="F424" s="28">
        <v>0.0</v>
      </c>
      <c r="I424" s="28">
        <v>0.0</v>
      </c>
    </row>
    <row r="425">
      <c r="F425" s="28">
        <v>0.0</v>
      </c>
      <c r="I425" s="28">
        <v>0.0</v>
      </c>
    </row>
    <row r="426">
      <c r="F426" s="28">
        <v>0.0</v>
      </c>
      <c r="I426" s="28">
        <v>0.0</v>
      </c>
    </row>
    <row r="427">
      <c r="F427" s="28">
        <v>0.0</v>
      </c>
      <c r="I427" s="28">
        <v>0.0</v>
      </c>
    </row>
    <row r="428">
      <c r="F428" s="28">
        <v>0.0</v>
      </c>
      <c r="I428" s="28">
        <v>0.0</v>
      </c>
    </row>
    <row r="429">
      <c r="F429" s="28">
        <v>0.0</v>
      </c>
      <c r="I429" s="28">
        <v>0.0</v>
      </c>
    </row>
    <row r="430">
      <c r="F430" s="28">
        <v>0.0</v>
      </c>
      <c r="I430" s="28">
        <v>0.0</v>
      </c>
    </row>
    <row r="431">
      <c r="F431" s="28">
        <v>0.0</v>
      </c>
      <c r="I431" s="28">
        <v>0.0</v>
      </c>
    </row>
    <row r="432">
      <c r="F432" s="28">
        <v>0.0</v>
      </c>
      <c r="I432" s="28">
        <v>0.0</v>
      </c>
    </row>
    <row r="433">
      <c r="F433" s="28">
        <v>0.0</v>
      </c>
      <c r="I433" s="28">
        <v>0.0</v>
      </c>
    </row>
    <row r="434">
      <c r="F434" s="28">
        <v>0.0</v>
      </c>
      <c r="I434" s="28">
        <v>0.0</v>
      </c>
    </row>
    <row r="435">
      <c r="F435" s="28">
        <v>0.0</v>
      </c>
      <c r="I435" s="28">
        <v>0.0</v>
      </c>
    </row>
    <row r="436">
      <c r="F436" s="28">
        <v>0.0</v>
      </c>
      <c r="I436" s="28">
        <v>0.0</v>
      </c>
    </row>
    <row r="437">
      <c r="F437" s="28">
        <v>0.0</v>
      </c>
      <c r="I437" s="28">
        <v>0.0</v>
      </c>
    </row>
    <row r="438">
      <c r="F438" s="28">
        <v>0.0</v>
      </c>
      <c r="I438" s="28">
        <v>0.0</v>
      </c>
    </row>
    <row r="439">
      <c r="F439" s="28">
        <v>0.0</v>
      </c>
      <c r="I439" s="28">
        <v>0.0</v>
      </c>
    </row>
    <row r="440">
      <c r="F440" s="28">
        <v>0.0</v>
      </c>
      <c r="I440" s="28">
        <v>0.0</v>
      </c>
    </row>
    <row r="441">
      <c r="F441" s="28">
        <v>0.0</v>
      </c>
      <c r="I441" s="28">
        <v>0.0</v>
      </c>
    </row>
    <row r="442">
      <c r="F442" s="28">
        <v>0.0</v>
      </c>
      <c r="I442" s="28">
        <v>0.0</v>
      </c>
    </row>
    <row r="443">
      <c r="F443" s="28">
        <v>0.0</v>
      </c>
      <c r="I443" s="28">
        <v>0.0</v>
      </c>
    </row>
    <row r="444">
      <c r="F444" s="28">
        <v>0.0</v>
      </c>
      <c r="I444" s="28">
        <v>0.0</v>
      </c>
    </row>
    <row r="445">
      <c r="F445" s="28">
        <v>0.0</v>
      </c>
      <c r="I445" s="28">
        <v>0.0</v>
      </c>
    </row>
    <row r="446">
      <c r="F446" s="28">
        <v>0.0</v>
      </c>
      <c r="I446" s="28">
        <v>0.0</v>
      </c>
    </row>
    <row r="447">
      <c r="F447" s="28">
        <v>0.0</v>
      </c>
      <c r="I447" s="28">
        <v>0.0</v>
      </c>
    </row>
    <row r="448">
      <c r="F448" s="28">
        <v>0.0</v>
      </c>
      <c r="I448" s="28">
        <v>0.0</v>
      </c>
    </row>
    <row r="449">
      <c r="F449" s="28">
        <v>0.0</v>
      </c>
      <c r="I449" s="28">
        <v>0.0</v>
      </c>
    </row>
    <row r="450">
      <c r="F450" s="28">
        <v>0.0</v>
      </c>
      <c r="I450" s="28">
        <v>0.0</v>
      </c>
    </row>
    <row r="451">
      <c r="F451" s="28">
        <v>0.0</v>
      </c>
      <c r="I451" s="28">
        <v>0.0</v>
      </c>
    </row>
    <row r="452">
      <c r="F452" s="28">
        <v>0.0</v>
      </c>
      <c r="I452" s="28">
        <v>0.0</v>
      </c>
    </row>
    <row r="453">
      <c r="F453" s="28">
        <v>0.0</v>
      </c>
      <c r="I453" s="28">
        <v>0.0</v>
      </c>
    </row>
    <row r="454">
      <c r="F454" s="28">
        <v>0.0</v>
      </c>
      <c r="I454" s="28">
        <v>0.0</v>
      </c>
    </row>
    <row r="455">
      <c r="F455" s="28">
        <v>0.0</v>
      </c>
      <c r="I455" s="28">
        <v>0.0</v>
      </c>
    </row>
    <row r="456">
      <c r="F456" s="28">
        <v>0.0</v>
      </c>
      <c r="I456" s="28">
        <v>0.0</v>
      </c>
    </row>
    <row r="457">
      <c r="F457" s="28">
        <v>0.0</v>
      </c>
      <c r="I457" s="28">
        <v>0.0</v>
      </c>
    </row>
    <row r="458">
      <c r="F458" s="28">
        <v>0.0</v>
      </c>
      <c r="I458" s="28">
        <v>0.0</v>
      </c>
    </row>
    <row r="459">
      <c r="F459" s="28">
        <v>0.0</v>
      </c>
      <c r="I459" s="28">
        <v>0.0</v>
      </c>
    </row>
    <row r="460">
      <c r="F460" s="28">
        <v>0.0</v>
      </c>
      <c r="I460" s="28">
        <v>0.0</v>
      </c>
    </row>
    <row r="461">
      <c r="F461" s="28">
        <v>0.0</v>
      </c>
      <c r="I461" s="28">
        <v>0.0</v>
      </c>
    </row>
    <row r="462">
      <c r="F462" s="28">
        <v>0.0</v>
      </c>
      <c r="I462" s="28">
        <v>0.0</v>
      </c>
    </row>
    <row r="463">
      <c r="F463" s="28">
        <v>0.0</v>
      </c>
      <c r="I463" s="28">
        <v>0.0</v>
      </c>
    </row>
    <row r="464">
      <c r="F464" s="28">
        <v>0.0</v>
      </c>
      <c r="I464" s="28">
        <v>0.0</v>
      </c>
    </row>
    <row r="465">
      <c r="F465" s="28">
        <v>0.0</v>
      </c>
      <c r="I465" s="28">
        <v>0.0</v>
      </c>
    </row>
    <row r="466">
      <c r="F466" s="28">
        <v>0.0</v>
      </c>
      <c r="I466" s="28">
        <v>0.0</v>
      </c>
    </row>
    <row r="467">
      <c r="F467" s="28">
        <v>0.0</v>
      </c>
      <c r="I467" s="28">
        <v>0.0</v>
      </c>
    </row>
    <row r="468">
      <c r="F468" s="28">
        <v>0.0</v>
      </c>
      <c r="I468" s="28">
        <v>0.0</v>
      </c>
    </row>
    <row r="469">
      <c r="F469" s="28">
        <v>0.0</v>
      </c>
      <c r="I469" s="28">
        <v>0.0</v>
      </c>
    </row>
    <row r="470">
      <c r="F470" s="28">
        <v>0.0</v>
      </c>
      <c r="I470" s="28">
        <v>0.0</v>
      </c>
    </row>
    <row r="471">
      <c r="F471" s="28">
        <v>0.0</v>
      </c>
      <c r="I471" s="28">
        <v>0.0</v>
      </c>
    </row>
    <row r="472">
      <c r="F472" s="28">
        <v>0.0</v>
      </c>
      <c r="I472" s="28">
        <v>0.0</v>
      </c>
    </row>
    <row r="473">
      <c r="F473" s="28">
        <v>0.0</v>
      </c>
      <c r="I473" s="28">
        <v>0.0</v>
      </c>
    </row>
    <row r="474">
      <c r="F474" s="28">
        <v>0.0</v>
      </c>
      <c r="I474" s="28">
        <v>0.0</v>
      </c>
    </row>
    <row r="475">
      <c r="F475" s="28">
        <v>0.0</v>
      </c>
      <c r="I475" s="28">
        <v>0.0</v>
      </c>
    </row>
    <row r="476">
      <c r="F476" s="28">
        <v>0.0</v>
      </c>
      <c r="I476" s="28">
        <v>0.0</v>
      </c>
    </row>
    <row r="477">
      <c r="F477" s="28">
        <v>0.0</v>
      </c>
      <c r="I477" s="28">
        <v>0.0</v>
      </c>
    </row>
    <row r="478">
      <c r="F478" s="28">
        <v>0.0</v>
      </c>
      <c r="I478" s="28">
        <v>0.0</v>
      </c>
    </row>
    <row r="479">
      <c r="F479" s="28">
        <v>0.0</v>
      </c>
      <c r="I479" s="28">
        <v>0.0</v>
      </c>
    </row>
    <row r="480">
      <c r="F480" s="28">
        <v>0.0</v>
      </c>
      <c r="I480" s="28">
        <v>0.0</v>
      </c>
    </row>
    <row r="481">
      <c r="F481" s="28">
        <v>0.0</v>
      </c>
      <c r="I481" s="28">
        <v>0.0</v>
      </c>
    </row>
    <row r="482">
      <c r="F482" s="28">
        <v>0.0</v>
      </c>
      <c r="I482" s="28">
        <v>0.0</v>
      </c>
    </row>
    <row r="483">
      <c r="F483" s="28">
        <v>0.0</v>
      </c>
      <c r="I483" s="28">
        <v>0.0</v>
      </c>
    </row>
    <row r="484">
      <c r="F484" s="28">
        <v>0.0</v>
      </c>
      <c r="I484" s="28">
        <v>0.0</v>
      </c>
    </row>
    <row r="485">
      <c r="F485" s="28">
        <v>0.0</v>
      </c>
      <c r="I485" s="28">
        <v>0.0</v>
      </c>
    </row>
    <row r="486">
      <c r="F486" s="28">
        <v>0.0</v>
      </c>
      <c r="I486" s="28">
        <v>0.0</v>
      </c>
    </row>
    <row r="487">
      <c r="F487" s="28">
        <v>0.0</v>
      </c>
      <c r="I487" s="28">
        <v>0.0</v>
      </c>
    </row>
    <row r="488">
      <c r="F488" s="28">
        <v>0.0</v>
      </c>
      <c r="I488" s="28">
        <v>0.0</v>
      </c>
    </row>
    <row r="489">
      <c r="F489" s="28">
        <v>0.0</v>
      </c>
      <c r="I489" s="28">
        <v>0.0</v>
      </c>
    </row>
    <row r="490">
      <c r="F490" s="28">
        <v>0.0</v>
      </c>
      <c r="I490" s="28">
        <v>0.0</v>
      </c>
    </row>
    <row r="491">
      <c r="F491" s="28">
        <v>0.0</v>
      </c>
      <c r="I491" s="28">
        <v>0.0</v>
      </c>
    </row>
    <row r="492">
      <c r="F492" s="28">
        <v>0.0</v>
      </c>
      <c r="I492" s="28">
        <v>0.0</v>
      </c>
    </row>
    <row r="493">
      <c r="F493" s="28">
        <v>0.0</v>
      </c>
      <c r="I493" s="28">
        <v>0.0</v>
      </c>
    </row>
    <row r="494">
      <c r="F494" s="28">
        <v>0.0</v>
      </c>
      <c r="I494" s="28">
        <v>0.0</v>
      </c>
    </row>
    <row r="495">
      <c r="F495" s="28">
        <v>0.0</v>
      </c>
      <c r="I495" s="28">
        <v>0.0</v>
      </c>
    </row>
    <row r="496">
      <c r="F496" s="28">
        <v>0.0</v>
      </c>
      <c r="I496" s="28">
        <v>0.0</v>
      </c>
    </row>
    <row r="497">
      <c r="F497" s="28">
        <v>0.0</v>
      </c>
      <c r="I497" s="28">
        <v>0.0</v>
      </c>
    </row>
    <row r="498">
      <c r="F498" s="28">
        <v>0.0</v>
      </c>
      <c r="I498" s="28">
        <v>0.0</v>
      </c>
    </row>
    <row r="499">
      <c r="F499" s="28">
        <v>0.0</v>
      </c>
      <c r="I499" s="28">
        <v>0.0</v>
      </c>
    </row>
    <row r="500">
      <c r="F500" s="28">
        <v>0.0</v>
      </c>
      <c r="I500" s="28">
        <v>0.0</v>
      </c>
    </row>
    <row r="501">
      <c r="F501" s="28">
        <v>0.0</v>
      </c>
      <c r="I501" s="28">
        <v>0.0</v>
      </c>
    </row>
    <row r="502">
      <c r="F502" s="28">
        <v>0.0</v>
      </c>
      <c r="I502" s="28">
        <v>0.0</v>
      </c>
    </row>
    <row r="503">
      <c r="F503" s="28">
        <v>0.0</v>
      </c>
      <c r="I503" s="28">
        <v>0.0</v>
      </c>
    </row>
    <row r="504">
      <c r="F504" s="28">
        <v>0.0</v>
      </c>
      <c r="I504" s="28">
        <v>0.0</v>
      </c>
    </row>
    <row r="505">
      <c r="F505" s="28">
        <v>0.0</v>
      </c>
      <c r="I505" s="28">
        <v>0.0</v>
      </c>
    </row>
    <row r="506">
      <c r="F506" s="28">
        <v>0.0</v>
      </c>
      <c r="I506" s="28">
        <v>0.0</v>
      </c>
    </row>
    <row r="507">
      <c r="F507" s="28">
        <v>0.0</v>
      </c>
      <c r="I507" s="28">
        <v>0.0</v>
      </c>
    </row>
    <row r="508">
      <c r="F508" s="28">
        <v>0.0</v>
      </c>
      <c r="I508" s="28">
        <v>0.0</v>
      </c>
    </row>
    <row r="509">
      <c r="F509" s="28">
        <v>0.0</v>
      </c>
      <c r="I509" s="28">
        <v>0.0</v>
      </c>
    </row>
    <row r="510">
      <c r="F510" s="28">
        <v>0.0</v>
      </c>
      <c r="I510" s="28">
        <v>0.0</v>
      </c>
    </row>
    <row r="511">
      <c r="F511" s="28">
        <v>0.0</v>
      </c>
      <c r="I511" s="28">
        <v>0.0</v>
      </c>
    </row>
    <row r="512">
      <c r="F512" s="28">
        <v>0.0</v>
      </c>
      <c r="I512" s="28">
        <v>0.0</v>
      </c>
    </row>
    <row r="513">
      <c r="F513" s="28">
        <v>0.0</v>
      </c>
      <c r="I513" s="28">
        <v>0.0</v>
      </c>
    </row>
    <row r="514">
      <c r="F514" s="28">
        <v>0.0</v>
      </c>
      <c r="I514" s="28">
        <v>0.0</v>
      </c>
    </row>
    <row r="515">
      <c r="F515" s="28">
        <v>0.0</v>
      </c>
      <c r="I515" s="28">
        <v>0.0</v>
      </c>
    </row>
    <row r="516">
      <c r="F516" s="28">
        <v>0.0</v>
      </c>
      <c r="I516" s="28">
        <v>0.0</v>
      </c>
    </row>
    <row r="517">
      <c r="F517" s="28">
        <v>0.0</v>
      </c>
      <c r="I517" s="28">
        <v>0.0</v>
      </c>
    </row>
    <row r="518">
      <c r="F518" s="28">
        <v>0.0</v>
      </c>
      <c r="I518" s="28">
        <v>0.0</v>
      </c>
    </row>
    <row r="519">
      <c r="F519" s="28">
        <v>0.0</v>
      </c>
      <c r="I519" s="28">
        <v>0.0</v>
      </c>
    </row>
    <row r="520">
      <c r="F520" s="28">
        <v>0.0</v>
      </c>
      <c r="I520" s="28">
        <v>0.0</v>
      </c>
    </row>
    <row r="521">
      <c r="F521" s="28">
        <v>0.0</v>
      </c>
      <c r="I521" s="28">
        <v>0.0</v>
      </c>
    </row>
    <row r="522">
      <c r="F522" s="28">
        <v>0.0</v>
      </c>
      <c r="I522" s="28">
        <v>0.0</v>
      </c>
    </row>
    <row r="523">
      <c r="F523" s="28">
        <v>0.0</v>
      </c>
      <c r="I523" s="28">
        <v>0.0</v>
      </c>
    </row>
    <row r="524">
      <c r="F524" s="28">
        <v>0.0</v>
      </c>
      <c r="I524" s="28">
        <v>0.0</v>
      </c>
    </row>
    <row r="525">
      <c r="F525" s="28">
        <v>0.0</v>
      </c>
      <c r="I525" s="28">
        <v>0.0</v>
      </c>
    </row>
    <row r="526">
      <c r="F526" s="28">
        <v>0.0</v>
      </c>
      <c r="I526" s="28">
        <v>0.0</v>
      </c>
    </row>
    <row r="527">
      <c r="F527" s="28">
        <v>0.0</v>
      </c>
      <c r="I527" s="28">
        <v>0.0</v>
      </c>
    </row>
    <row r="528">
      <c r="F528" s="28">
        <v>0.0</v>
      </c>
      <c r="I528" s="28">
        <v>0.0</v>
      </c>
    </row>
    <row r="529">
      <c r="F529" s="28">
        <v>0.0</v>
      </c>
      <c r="I529" s="28">
        <v>0.0</v>
      </c>
    </row>
    <row r="530">
      <c r="F530" s="28">
        <v>0.0</v>
      </c>
      <c r="I530" s="28">
        <v>0.0</v>
      </c>
    </row>
    <row r="531">
      <c r="F531" s="28">
        <v>0.0</v>
      </c>
      <c r="I531" s="28">
        <v>0.0</v>
      </c>
    </row>
    <row r="532">
      <c r="F532" s="28">
        <v>0.0</v>
      </c>
      <c r="I532" s="28">
        <v>0.0</v>
      </c>
    </row>
    <row r="533">
      <c r="F533" s="28">
        <v>0.0</v>
      </c>
      <c r="I533" s="28">
        <v>0.0</v>
      </c>
    </row>
    <row r="534">
      <c r="F534" s="28">
        <v>0.0</v>
      </c>
      <c r="I534" s="28">
        <v>0.0</v>
      </c>
    </row>
    <row r="535">
      <c r="F535" s="28">
        <v>0.0</v>
      </c>
      <c r="I535" s="28">
        <v>0.0</v>
      </c>
    </row>
    <row r="536">
      <c r="F536" s="28">
        <v>0.0</v>
      </c>
      <c r="I536" s="28">
        <v>0.0</v>
      </c>
    </row>
    <row r="537">
      <c r="F537" s="28">
        <v>0.0</v>
      </c>
      <c r="I537" s="28">
        <v>0.0</v>
      </c>
    </row>
    <row r="538">
      <c r="F538" s="28">
        <v>0.0</v>
      </c>
      <c r="I538" s="28">
        <v>0.0</v>
      </c>
    </row>
    <row r="539">
      <c r="F539" s="28">
        <v>0.0</v>
      </c>
      <c r="I539" s="28">
        <v>0.0</v>
      </c>
    </row>
    <row r="540">
      <c r="F540" s="28">
        <v>0.0</v>
      </c>
      <c r="I540" s="28">
        <v>0.0</v>
      </c>
    </row>
    <row r="541">
      <c r="F541" s="28">
        <v>0.0</v>
      </c>
      <c r="I541" s="28">
        <v>0.0</v>
      </c>
    </row>
    <row r="542">
      <c r="F542" s="28">
        <v>0.0</v>
      </c>
      <c r="I542" s="28">
        <v>0.0</v>
      </c>
    </row>
    <row r="543">
      <c r="F543" s="28">
        <v>0.0</v>
      </c>
      <c r="I543" s="28">
        <v>0.0</v>
      </c>
    </row>
    <row r="544">
      <c r="F544" s="28">
        <v>0.0</v>
      </c>
      <c r="I544" s="28">
        <v>0.0</v>
      </c>
    </row>
    <row r="545">
      <c r="F545" s="28">
        <v>0.0</v>
      </c>
      <c r="I545" s="28">
        <v>0.0</v>
      </c>
    </row>
    <row r="546">
      <c r="F546" s="28">
        <v>0.0</v>
      </c>
      <c r="I546" s="28">
        <v>0.0</v>
      </c>
    </row>
    <row r="547">
      <c r="F547" s="28">
        <v>0.0</v>
      </c>
      <c r="I547" s="28">
        <v>0.0</v>
      </c>
    </row>
    <row r="548">
      <c r="F548" s="28">
        <v>0.0</v>
      </c>
      <c r="I548" s="28">
        <v>0.0</v>
      </c>
    </row>
    <row r="549">
      <c r="F549" s="28">
        <v>0.0</v>
      </c>
      <c r="I549" s="28">
        <v>0.0</v>
      </c>
    </row>
    <row r="550">
      <c r="F550" s="28">
        <v>0.0</v>
      </c>
      <c r="I550" s="28">
        <v>0.0</v>
      </c>
    </row>
    <row r="551">
      <c r="F551" s="28">
        <v>0.0</v>
      </c>
      <c r="I551" s="28">
        <v>0.0</v>
      </c>
    </row>
    <row r="552">
      <c r="F552" s="28">
        <v>0.0</v>
      </c>
      <c r="I552" s="28">
        <v>0.0</v>
      </c>
    </row>
    <row r="553">
      <c r="F553" s="28">
        <v>0.0</v>
      </c>
      <c r="I553" s="28">
        <v>0.0</v>
      </c>
    </row>
    <row r="554">
      <c r="F554" s="28">
        <v>0.0</v>
      </c>
      <c r="I554" s="28">
        <v>0.0</v>
      </c>
    </row>
    <row r="555">
      <c r="F555" s="28">
        <v>0.0</v>
      </c>
      <c r="I555" s="28">
        <v>0.0</v>
      </c>
    </row>
    <row r="556">
      <c r="F556" s="28">
        <v>0.0</v>
      </c>
      <c r="I556" s="28">
        <v>0.0</v>
      </c>
    </row>
    <row r="557">
      <c r="F557" s="28">
        <v>0.0</v>
      </c>
      <c r="I557" s="28">
        <v>0.0</v>
      </c>
    </row>
    <row r="558">
      <c r="F558" s="28">
        <v>0.0</v>
      </c>
      <c r="I558" s="28">
        <v>0.0</v>
      </c>
    </row>
    <row r="559">
      <c r="F559" s="28">
        <v>0.0</v>
      </c>
      <c r="I559" s="28">
        <v>0.0</v>
      </c>
    </row>
    <row r="560">
      <c r="F560" s="28">
        <v>0.0</v>
      </c>
      <c r="I560" s="28">
        <v>0.0</v>
      </c>
    </row>
    <row r="561">
      <c r="F561" s="28">
        <v>0.0</v>
      </c>
      <c r="I561" s="28">
        <v>0.0</v>
      </c>
    </row>
    <row r="562">
      <c r="F562" s="28">
        <v>0.0</v>
      </c>
      <c r="I562" s="28">
        <v>0.0</v>
      </c>
    </row>
    <row r="563">
      <c r="F563" s="28">
        <v>0.0</v>
      </c>
      <c r="I563" s="28">
        <v>0.0</v>
      </c>
    </row>
    <row r="564">
      <c r="F564" s="28">
        <v>0.0</v>
      </c>
      <c r="I564" s="28">
        <v>0.0</v>
      </c>
    </row>
    <row r="565">
      <c r="F565" s="28">
        <v>0.0</v>
      </c>
      <c r="I565" s="28">
        <v>0.0</v>
      </c>
    </row>
    <row r="566">
      <c r="F566" s="28">
        <v>0.0</v>
      </c>
      <c r="I566" s="28">
        <v>0.0</v>
      </c>
    </row>
    <row r="567">
      <c r="F567" s="28">
        <v>0.0</v>
      </c>
      <c r="I567" s="28">
        <v>0.0</v>
      </c>
    </row>
    <row r="568">
      <c r="F568" s="28">
        <v>0.0</v>
      </c>
      <c r="I568" s="28">
        <v>0.0</v>
      </c>
    </row>
    <row r="569">
      <c r="F569" s="28">
        <v>0.0</v>
      </c>
      <c r="I569" s="28">
        <v>0.0</v>
      </c>
    </row>
    <row r="570">
      <c r="F570" s="28">
        <v>0.0</v>
      </c>
      <c r="I570" s="28">
        <v>0.0</v>
      </c>
    </row>
    <row r="571">
      <c r="F571" s="28">
        <v>0.0</v>
      </c>
      <c r="I571" s="28">
        <v>0.0</v>
      </c>
    </row>
    <row r="572">
      <c r="F572" s="28">
        <v>0.0</v>
      </c>
      <c r="I572" s="28">
        <v>0.0</v>
      </c>
    </row>
    <row r="573">
      <c r="F573" s="28">
        <v>0.0</v>
      </c>
      <c r="I573" s="28">
        <v>0.0</v>
      </c>
    </row>
    <row r="574">
      <c r="F574" s="28">
        <v>0.0</v>
      </c>
      <c r="I574" s="28">
        <v>0.0</v>
      </c>
    </row>
    <row r="575">
      <c r="F575" s="28">
        <v>0.0</v>
      </c>
      <c r="I575" s="28">
        <v>0.0</v>
      </c>
    </row>
    <row r="576">
      <c r="F576" s="28">
        <v>0.0</v>
      </c>
      <c r="I576" s="28">
        <v>0.0</v>
      </c>
    </row>
    <row r="577">
      <c r="F577" s="28">
        <v>0.0</v>
      </c>
      <c r="I577" s="28">
        <v>0.0</v>
      </c>
    </row>
    <row r="578">
      <c r="F578" s="28">
        <v>0.0</v>
      </c>
      <c r="I578" s="28">
        <v>0.0</v>
      </c>
    </row>
    <row r="579">
      <c r="F579" s="28">
        <v>0.0</v>
      </c>
      <c r="I579" s="28">
        <v>0.0</v>
      </c>
    </row>
    <row r="580">
      <c r="F580" s="28">
        <v>0.0</v>
      </c>
      <c r="I580" s="28">
        <v>0.0</v>
      </c>
    </row>
    <row r="581">
      <c r="F581" s="28">
        <v>0.0</v>
      </c>
      <c r="I581" s="28">
        <v>0.0</v>
      </c>
    </row>
    <row r="582">
      <c r="F582" s="28">
        <v>0.0</v>
      </c>
      <c r="I582" s="28">
        <v>0.0</v>
      </c>
    </row>
    <row r="583">
      <c r="F583" s="28">
        <v>0.0</v>
      </c>
      <c r="I583" s="28">
        <v>0.0</v>
      </c>
    </row>
    <row r="584">
      <c r="F584" s="28">
        <v>0.0</v>
      </c>
      <c r="I584" s="28">
        <v>0.0</v>
      </c>
    </row>
    <row r="585">
      <c r="F585" s="28">
        <v>0.0</v>
      </c>
      <c r="I585" s="28">
        <v>0.0</v>
      </c>
    </row>
    <row r="586">
      <c r="F586" s="28">
        <v>0.0</v>
      </c>
      <c r="I586" s="28">
        <v>0.0</v>
      </c>
    </row>
    <row r="587">
      <c r="F587" s="28">
        <v>0.0</v>
      </c>
      <c r="I587" s="28">
        <v>0.0</v>
      </c>
    </row>
    <row r="588">
      <c r="F588" s="28">
        <v>0.0</v>
      </c>
      <c r="I588" s="28">
        <v>0.0</v>
      </c>
    </row>
    <row r="589">
      <c r="F589" s="28">
        <v>0.0</v>
      </c>
      <c r="I589" s="28">
        <v>0.0</v>
      </c>
    </row>
    <row r="590">
      <c r="F590" s="28">
        <v>0.0</v>
      </c>
      <c r="I590" s="28">
        <v>0.0</v>
      </c>
    </row>
    <row r="591">
      <c r="F591" s="28">
        <v>0.0</v>
      </c>
      <c r="I591" s="28">
        <v>0.0</v>
      </c>
    </row>
    <row r="592">
      <c r="F592" s="28">
        <v>0.0</v>
      </c>
      <c r="I592" s="28">
        <v>0.0</v>
      </c>
    </row>
    <row r="593">
      <c r="F593" s="28">
        <v>0.0</v>
      </c>
      <c r="I593" s="28">
        <v>0.0</v>
      </c>
    </row>
    <row r="594">
      <c r="F594" s="28">
        <v>0.0</v>
      </c>
      <c r="I594" s="28">
        <v>0.0</v>
      </c>
    </row>
    <row r="595">
      <c r="F595" s="28">
        <v>0.0</v>
      </c>
      <c r="I595" s="28">
        <v>0.0</v>
      </c>
    </row>
    <row r="596">
      <c r="F596" s="28">
        <v>0.0</v>
      </c>
      <c r="I596" s="28">
        <v>0.0</v>
      </c>
    </row>
    <row r="597">
      <c r="F597" s="28">
        <v>0.0</v>
      </c>
      <c r="I597" s="28">
        <v>0.0</v>
      </c>
    </row>
    <row r="598">
      <c r="F598" s="28">
        <v>0.0</v>
      </c>
      <c r="I598" s="28">
        <v>0.0</v>
      </c>
    </row>
    <row r="599">
      <c r="F599" s="28">
        <v>0.0</v>
      </c>
      <c r="I599" s="28">
        <v>0.0</v>
      </c>
    </row>
    <row r="600">
      <c r="F600" s="28">
        <v>0.0</v>
      </c>
      <c r="I600" s="28">
        <v>0.0</v>
      </c>
    </row>
    <row r="601">
      <c r="F601" s="28">
        <v>0.0</v>
      </c>
      <c r="I601" s="28">
        <v>0.0</v>
      </c>
    </row>
    <row r="602">
      <c r="F602" s="28">
        <v>0.0</v>
      </c>
      <c r="I602" s="28">
        <v>0.0</v>
      </c>
    </row>
    <row r="603">
      <c r="F603" s="28">
        <v>0.0</v>
      </c>
      <c r="I603" s="28">
        <v>0.0</v>
      </c>
    </row>
    <row r="604">
      <c r="F604" s="28">
        <v>0.0</v>
      </c>
      <c r="I604" s="28">
        <v>0.0</v>
      </c>
    </row>
    <row r="605">
      <c r="F605" s="28">
        <v>0.0</v>
      </c>
      <c r="I605" s="28">
        <v>0.0</v>
      </c>
    </row>
    <row r="606">
      <c r="F606" s="28">
        <v>0.0</v>
      </c>
      <c r="I606" s="28">
        <v>0.0</v>
      </c>
    </row>
    <row r="607">
      <c r="F607" s="28">
        <v>0.0</v>
      </c>
      <c r="I607" s="28">
        <v>0.0</v>
      </c>
    </row>
    <row r="608">
      <c r="F608" s="28">
        <v>0.0</v>
      </c>
      <c r="I608" s="28">
        <v>0.0</v>
      </c>
    </row>
    <row r="609">
      <c r="F609" s="28">
        <v>0.0</v>
      </c>
      <c r="I609" s="28">
        <v>0.0</v>
      </c>
    </row>
    <row r="610">
      <c r="F610" s="28">
        <v>0.0</v>
      </c>
      <c r="I610" s="28">
        <v>0.0</v>
      </c>
    </row>
    <row r="611">
      <c r="F611" s="28">
        <v>0.0</v>
      </c>
      <c r="I611" s="28">
        <v>0.0</v>
      </c>
    </row>
    <row r="612">
      <c r="F612" s="28">
        <v>0.0</v>
      </c>
      <c r="I612" s="28">
        <v>0.0</v>
      </c>
    </row>
    <row r="613">
      <c r="F613" s="28">
        <v>0.0</v>
      </c>
      <c r="I613" s="28">
        <v>0.0</v>
      </c>
    </row>
    <row r="614">
      <c r="F614" s="28">
        <v>0.0</v>
      </c>
      <c r="I614" s="28">
        <v>0.0</v>
      </c>
    </row>
    <row r="615">
      <c r="F615" s="28">
        <v>0.0</v>
      </c>
      <c r="I615" s="28">
        <v>0.0</v>
      </c>
    </row>
    <row r="616">
      <c r="F616" s="28">
        <v>0.0</v>
      </c>
      <c r="I616" s="28">
        <v>0.0</v>
      </c>
    </row>
    <row r="617">
      <c r="F617" s="28">
        <v>0.0</v>
      </c>
      <c r="I617" s="28">
        <v>0.0</v>
      </c>
    </row>
    <row r="618">
      <c r="F618" s="28">
        <v>0.0</v>
      </c>
      <c r="I618" s="28">
        <v>0.0</v>
      </c>
    </row>
    <row r="619">
      <c r="F619" s="28">
        <v>0.0</v>
      </c>
      <c r="I619" s="28">
        <v>0.0</v>
      </c>
    </row>
    <row r="620">
      <c r="F620" s="28">
        <v>0.0</v>
      </c>
      <c r="I620" s="28">
        <v>0.0</v>
      </c>
    </row>
    <row r="621">
      <c r="F621" s="28">
        <v>0.0</v>
      </c>
      <c r="I621" s="28">
        <v>0.0</v>
      </c>
    </row>
    <row r="622">
      <c r="F622" s="28">
        <v>0.0</v>
      </c>
      <c r="I622" s="28">
        <v>0.0</v>
      </c>
    </row>
    <row r="623">
      <c r="F623" s="28">
        <v>0.0</v>
      </c>
      <c r="I623" s="28">
        <v>0.0</v>
      </c>
    </row>
    <row r="624">
      <c r="F624" s="28">
        <v>0.0</v>
      </c>
      <c r="I624" s="28">
        <v>0.0</v>
      </c>
    </row>
    <row r="625">
      <c r="F625" s="28">
        <v>0.0</v>
      </c>
      <c r="I625" s="28">
        <v>0.0</v>
      </c>
    </row>
    <row r="626">
      <c r="F626" s="28">
        <v>0.0</v>
      </c>
      <c r="I626" s="28">
        <v>0.0</v>
      </c>
    </row>
    <row r="627">
      <c r="F627" s="28">
        <v>0.0</v>
      </c>
      <c r="I627" s="28">
        <v>0.0</v>
      </c>
    </row>
    <row r="628">
      <c r="F628" s="28">
        <v>0.0</v>
      </c>
      <c r="I628" s="28">
        <v>0.0</v>
      </c>
    </row>
    <row r="629">
      <c r="F629" s="28">
        <v>0.0</v>
      </c>
      <c r="I629" s="28">
        <v>0.0</v>
      </c>
    </row>
    <row r="630">
      <c r="F630" s="28">
        <v>0.0</v>
      </c>
      <c r="I630" s="28">
        <v>0.0</v>
      </c>
    </row>
    <row r="631">
      <c r="F631" s="28">
        <v>0.0</v>
      </c>
      <c r="I631" s="28">
        <v>0.0</v>
      </c>
    </row>
    <row r="632">
      <c r="F632" s="28">
        <v>0.0</v>
      </c>
      <c r="I632" s="28">
        <v>0.0</v>
      </c>
    </row>
    <row r="633">
      <c r="F633" s="28">
        <v>0.0</v>
      </c>
      <c r="I633" s="28">
        <v>0.0</v>
      </c>
    </row>
    <row r="634">
      <c r="F634" s="28">
        <v>0.0</v>
      </c>
      <c r="I634" s="28">
        <v>0.0</v>
      </c>
    </row>
    <row r="635">
      <c r="F635" s="28">
        <v>0.0</v>
      </c>
      <c r="I635" s="28">
        <v>0.0</v>
      </c>
    </row>
    <row r="636">
      <c r="F636" s="28">
        <v>0.0</v>
      </c>
      <c r="I636" s="28">
        <v>0.0</v>
      </c>
    </row>
    <row r="637">
      <c r="F637" s="28">
        <v>0.0</v>
      </c>
      <c r="I637" s="28">
        <v>0.0</v>
      </c>
    </row>
    <row r="638">
      <c r="F638" s="28">
        <v>0.0</v>
      </c>
      <c r="I638" s="28">
        <v>0.0</v>
      </c>
    </row>
    <row r="639">
      <c r="F639" s="28">
        <v>0.0</v>
      </c>
      <c r="I639" s="28">
        <v>0.0</v>
      </c>
    </row>
    <row r="640">
      <c r="F640" s="28">
        <v>0.0</v>
      </c>
      <c r="I640" s="28">
        <v>0.0</v>
      </c>
    </row>
    <row r="641">
      <c r="F641" s="28">
        <v>0.0</v>
      </c>
      <c r="I641" s="28">
        <v>0.0</v>
      </c>
    </row>
    <row r="642">
      <c r="F642" s="28">
        <v>0.0</v>
      </c>
      <c r="I642" s="28">
        <v>0.0</v>
      </c>
    </row>
    <row r="643">
      <c r="F643" s="28">
        <v>0.0</v>
      </c>
      <c r="I643" s="28">
        <v>0.0</v>
      </c>
    </row>
    <row r="644">
      <c r="F644" s="28">
        <v>0.0</v>
      </c>
      <c r="I644" s="28">
        <v>0.0</v>
      </c>
    </row>
    <row r="645">
      <c r="F645" s="28">
        <v>0.0</v>
      </c>
      <c r="I645" s="28">
        <v>0.0</v>
      </c>
    </row>
    <row r="646">
      <c r="F646" s="28">
        <v>0.0</v>
      </c>
      <c r="I646" s="28">
        <v>0.0</v>
      </c>
    </row>
    <row r="647">
      <c r="F647" s="28">
        <v>0.0</v>
      </c>
      <c r="I647" s="28">
        <v>0.0</v>
      </c>
    </row>
    <row r="648">
      <c r="F648" s="28">
        <v>0.0</v>
      </c>
      <c r="I648" s="28">
        <v>0.0</v>
      </c>
    </row>
    <row r="649">
      <c r="F649" s="28">
        <v>0.0</v>
      </c>
      <c r="I649" s="28">
        <v>0.0</v>
      </c>
    </row>
    <row r="650">
      <c r="F650" s="28">
        <v>0.0</v>
      </c>
      <c r="I650" s="28">
        <v>0.0</v>
      </c>
    </row>
    <row r="651">
      <c r="F651" s="28">
        <v>0.0</v>
      </c>
      <c r="I651" s="28">
        <v>0.0</v>
      </c>
    </row>
    <row r="652">
      <c r="F652" s="28">
        <v>0.0</v>
      </c>
      <c r="I652" s="28">
        <v>0.0</v>
      </c>
    </row>
    <row r="653">
      <c r="F653" s="28">
        <v>0.0</v>
      </c>
      <c r="I653" s="28">
        <v>0.0</v>
      </c>
    </row>
    <row r="654">
      <c r="F654" s="28">
        <v>0.0</v>
      </c>
      <c r="I654" s="28">
        <v>0.0</v>
      </c>
    </row>
    <row r="655">
      <c r="F655" s="28">
        <v>0.0</v>
      </c>
      <c r="I655" s="28">
        <v>0.0</v>
      </c>
    </row>
    <row r="656">
      <c r="F656" s="28">
        <v>0.0</v>
      </c>
      <c r="I656" s="28">
        <v>0.0</v>
      </c>
    </row>
    <row r="657">
      <c r="F657" s="28">
        <v>0.0</v>
      </c>
      <c r="I657" s="28">
        <v>0.0</v>
      </c>
    </row>
    <row r="658">
      <c r="F658" s="28">
        <v>0.0</v>
      </c>
      <c r="I658" s="28">
        <v>0.0</v>
      </c>
    </row>
    <row r="659">
      <c r="F659" s="28">
        <v>0.0</v>
      </c>
      <c r="I659" s="28">
        <v>0.0</v>
      </c>
    </row>
    <row r="660">
      <c r="F660" s="28">
        <v>0.0</v>
      </c>
      <c r="I660" s="28">
        <v>0.0</v>
      </c>
    </row>
    <row r="661">
      <c r="F661" s="28">
        <v>0.0</v>
      </c>
      <c r="I661" s="28">
        <v>0.0</v>
      </c>
    </row>
    <row r="662">
      <c r="F662" s="28">
        <v>0.0</v>
      </c>
      <c r="I662" s="28">
        <v>0.0</v>
      </c>
    </row>
    <row r="663">
      <c r="F663" s="28">
        <v>0.0</v>
      </c>
      <c r="I663" s="28">
        <v>0.0</v>
      </c>
    </row>
    <row r="664">
      <c r="F664" s="28">
        <v>0.0</v>
      </c>
      <c r="I664" s="28">
        <v>0.0</v>
      </c>
    </row>
    <row r="665">
      <c r="F665" s="28">
        <v>0.0</v>
      </c>
      <c r="I665" s="28">
        <v>0.0</v>
      </c>
    </row>
    <row r="666">
      <c r="F666" s="28">
        <v>0.0</v>
      </c>
      <c r="I666" s="28">
        <v>0.0</v>
      </c>
    </row>
    <row r="667">
      <c r="F667" s="28">
        <v>0.0</v>
      </c>
      <c r="I667" s="28">
        <v>0.0</v>
      </c>
    </row>
    <row r="668">
      <c r="F668" s="28">
        <v>0.0</v>
      </c>
      <c r="I668" s="28">
        <v>0.0</v>
      </c>
    </row>
    <row r="669">
      <c r="F669" s="28">
        <v>0.0</v>
      </c>
      <c r="I669" s="28">
        <v>0.0</v>
      </c>
    </row>
    <row r="670">
      <c r="F670" s="28">
        <v>0.0</v>
      </c>
      <c r="I670" s="28">
        <v>0.0</v>
      </c>
    </row>
    <row r="671">
      <c r="F671" s="28">
        <v>0.0</v>
      </c>
      <c r="I671" s="28">
        <v>0.0</v>
      </c>
    </row>
    <row r="672">
      <c r="F672" s="28">
        <v>0.0</v>
      </c>
      <c r="I672" s="28">
        <v>0.0</v>
      </c>
    </row>
    <row r="673">
      <c r="F673" s="28">
        <v>0.0</v>
      </c>
      <c r="I673" s="28">
        <v>0.0</v>
      </c>
    </row>
    <row r="674">
      <c r="F674" s="28">
        <v>0.0</v>
      </c>
      <c r="I674" s="28">
        <v>0.0</v>
      </c>
    </row>
    <row r="675">
      <c r="F675" s="28">
        <v>0.0</v>
      </c>
      <c r="I675" s="28">
        <v>0.0</v>
      </c>
    </row>
    <row r="676">
      <c r="F676" s="28">
        <v>0.0</v>
      </c>
      <c r="I676" s="28">
        <v>0.0</v>
      </c>
    </row>
    <row r="677">
      <c r="F677" s="28">
        <v>0.0</v>
      </c>
      <c r="I677" s="28">
        <v>0.0</v>
      </c>
    </row>
    <row r="678">
      <c r="F678" s="28">
        <v>0.0</v>
      </c>
      <c r="I678" s="28">
        <v>0.0</v>
      </c>
    </row>
    <row r="679">
      <c r="F679" s="28">
        <v>0.0</v>
      </c>
      <c r="I679" s="28">
        <v>0.0</v>
      </c>
    </row>
    <row r="680">
      <c r="F680" s="28">
        <v>0.0</v>
      </c>
      <c r="I680" s="28">
        <v>0.0</v>
      </c>
    </row>
    <row r="681">
      <c r="F681" s="28">
        <v>0.0</v>
      </c>
      <c r="I681" s="28">
        <v>0.0</v>
      </c>
    </row>
    <row r="682">
      <c r="F682" s="28">
        <v>0.0</v>
      </c>
      <c r="I682" s="28">
        <v>0.0</v>
      </c>
    </row>
    <row r="683">
      <c r="F683" s="28">
        <v>0.0</v>
      </c>
      <c r="I683" s="28">
        <v>0.0</v>
      </c>
    </row>
    <row r="684">
      <c r="F684" s="28">
        <v>0.0</v>
      </c>
      <c r="I684" s="28">
        <v>0.0</v>
      </c>
    </row>
    <row r="685">
      <c r="F685" s="28">
        <v>0.0</v>
      </c>
      <c r="I685" s="28">
        <v>0.0</v>
      </c>
    </row>
    <row r="686">
      <c r="F686" s="28">
        <v>0.0</v>
      </c>
      <c r="I686" s="28">
        <v>0.0</v>
      </c>
    </row>
    <row r="687">
      <c r="F687" s="28">
        <v>0.0</v>
      </c>
      <c r="I687" s="28">
        <v>0.0</v>
      </c>
    </row>
    <row r="688">
      <c r="F688" s="28">
        <v>0.0</v>
      </c>
      <c r="I688" s="28">
        <v>0.0</v>
      </c>
    </row>
    <row r="689">
      <c r="F689" s="28">
        <v>0.0</v>
      </c>
      <c r="I689" s="28">
        <v>0.0</v>
      </c>
    </row>
    <row r="690">
      <c r="F690" s="28">
        <v>0.0</v>
      </c>
      <c r="I690" s="28">
        <v>0.0</v>
      </c>
    </row>
    <row r="691">
      <c r="F691" s="28">
        <v>0.0</v>
      </c>
      <c r="I691" s="28">
        <v>0.0</v>
      </c>
    </row>
    <row r="692">
      <c r="F692" s="28">
        <v>0.0</v>
      </c>
      <c r="I692" s="28">
        <v>0.0</v>
      </c>
    </row>
    <row r="693">
      <c r="F693" s="28">
        <v>0.0</v>
      </c>
      <c r="I693" s="28">
        <v>0.0</v>
      </c>
    </row>
    <row r="694">
      <c r="F694" s="28">
        <v>0.0</v>
      </c>
      <c r="I694" s="28">
        <v>0.0</v>
      </c>
    </row>
    <row r="695">
      <c r="F695" s="28">
        <v>0.0</v>
      </c>
      <c r="I695" s="28">
        <v>0.0</v>
      </c>
    </row>
    <row r="696">
      <c r="F696" s="28">
        <v>0.0</v>
      </c>
      <c r="I696" s="28">
        <v>0.0</v>
      </c>
    </row>
    <row r="697">
      <c r="F697" s="28">
        <v>0.0</v>
      </c>
      <c r="I697" s="28">
        <v>0.0</v>
      </c>
    </row>
    <row r="698">
      <c r="F698" s="28">
        <v>0.0</v>
      </c>
      <c r="I698" s="28">
        <v>0.0</v>
      </c>
    </row>
    <row r="699">
      <c r="F699" s="28">
        <v>0.0</v>
      </c>
      <c r="I699" s="28">
        <v>0.0</v>
      </c>
    </row>
    <row r="700">
      <c r="F700" s="28">
        <v>0.0</v>
      </c>
      <c r="I700" s="28">
        <v>0.0</v>
      </c>
    </row>
    <row r="701">
      <c r="F701" s="28">
        <v>0.0</v>
      </c>
      <c r="I701" s="28">
        <v>0.0</v>
      </c>
    </row>
    <row r="702">
      <c r="F702" s="28">
        <v>0.0</v>
      </c>
      <c r="I702" s="28">
        <v>0.0</v>
      </c>
    </row>
    <row r="703">
      <c r="F703" s="28">
        <v>0.0</v>
      </c>
      <c r="I703" s="28">
        <v>0.0</v>
      </c>
    </row>
    <row r="704">
      <c r="F704" s="28">
        <v>0.0</v>
      </c>
      <c r="I704" s="28">
        <v>0.0</v>
      </c>
    </row>
    <row r="705">
      <c r="F705" s="28">
        <v>0.0</v>
      </c>
      <c r="I705" s="28">
        <v>0.0</v>
      </c>
    </row>
    <row r="706">
      <c r="F706" s="28">
        <v>0.0</v>
      </c>
      <c r="I706" s="28">
        <v>0.0</v>
      </c>
    </row>
    <row r="707">
      <c r="F707" s="28">
        <v>0.0</v>
      </c>
      <c r="I707" s="28">
        <v>0.0</v>
      </c>
    </row>
    <row r="708">
      <c r="F708" s="28">
        <v>0.0</v>
      </c>
      <c r="I708" s="28">
        <v>0.0</v>
      </c>
    </row>
    <row r="709">
      <c r="F709" s="28">
        <v>0.0</v>
      </c>
      <c r="I709" s="28">
        <v>0.0</v>
      </c>
    </row>
    <row r="710">
      <c r="F710" s="28">
        <v>0.0</v>
      </c>
      <c r="I710" s="28">
        <v>0.0</v>
      </c>
    </row>
    <row r="711">
      <c r="F711" s="28">
        <v>0.0</v>
      </c>
      <c r="I711" s="28">
        <v>0.0</v>
      </c>
    </row>
    <row r="712">
      <c r="F712" s="28">
        <v>0.0</v>
      </c>
      <c r="I712" s="28">
        <v>0.0</v>
      </c>
    </row>
    <row r="713">
      <c r="F713" s="28">
        <v>0.0</v>
      </c>
      <c r="I713" s="28">
        <v>0.0</v>
      </c>
    </row>
    <row r="714">
      <c r="F714" s="28">
        <v>0.0</v>
      </c>
      <c r="I714" s="28">
        <v>0.0</v>
      </c>
    </row>
    <row r="715">
      <c r="F715" s="28">
        <v>0.0</v>
      </c>
      <c r="I715" s="28">
        <v>0.0</v>
      </c>
    </row>
    <row r="716">
      <c r="F716" s="28">
        <v>0.0</v>
      </c>
      <c r="I716" s="28">
        <v>0.0</v>
      </c>
    </row>
    <row r="717">
      <c r="F717" s="28">
        <v>0.0</v>
      </c>
      <c r="I717" s="28">
        <v>0.0</v>
      </c>
    </row>
    <row r="718">
      <c r="F718" s="28">
        <v>0.0</v>
      </c>
      <c r="I718" s="28">
        <v>0.0</v>
      </c>
    </row>
    <row r="719">
      <c r="F719" s="28">
        <v>0.0</v>
      </c>
      <c r="I719" s="28">
        <v>0.0</v>
      </c>
    </row>
    <row r="720">
      <c r="F720" s="28">
        <v>0.0</v>
      </c>
      <c r="I720" s="28">
        <v>0.0</v>
      </c>
    </row>
    <row r="721">
      <c r="F721" s="28">
        <v>0.0</v>
      </c>
      <c r="I721" s="28">
        <v>0.0</v>
      </c>
    </row>
    <row r="722">
      <c r="F722" s="28">
        <v>0.0</v>
      </c>
      <c r="I722" s="28">
        <v>0.0</v>
      </c>
    </row>
    <row r="723">
      <c r="F723" s="28">
        <v>0.0</v>
      </c>
      <c r="I723" s="28">
        <v>0.0</v>
      </c>
    </row>
    <row r="724">
      <c r="F724" s="28">
        <v>0.0</v>
      </c>
      <c r="I724" s="28">
        <v>0.0</v>
      </c>
    </row>
    <row r="725">
      <c r="F725" s="28">
        <v>0.0</v>
      </c>
      <c r="I725" s="28">
        <v>0.0</v>
      </c>
    </row>
    <row r="726">
      <c r="F726" s="28">
        <v>0.0</v>
      </c>
      <c r="I726" s="28">
        <v>0.0</v>
      </c>
    </row>
    <row r="727">
      <c r="F727" s="28">
        <v>0.0</v>
      </c>
      <c r="I727" s="28">
        <v>0.0</v>
      </c>
    </row>
    <row r="728">
      <c r="F728" s="28">
        <v>0.0</v>
      </c>
      <c r="I728" s="28">
        <v>0.0</v>
      </c>
    </row>
    <row r="729">
      <c r="F729" s="28">
        <v>0.0</v>
      </c>
      <c r="I729" s="28">
        <v>0.0</v>
      </c>
    </row>
    <row r="730">
      <c r="F730" s="28">
        <v>0.0</v>
      </c>
      <c r="I730" s="28">
        <v>0.0</v>
      </c>
    </row>
    <row r="731">
      <c r="F731" s="28">
        <v>0.0</v>
      </c>
      <c r="I731" s="28">
        <v>0.0</v>
      </c>
    </row>
    <row r="732">
      <c r="F732" s="28">
        <v>0.0</v>
      </c>
      <c r="I732" s="28">
        <v>0.0</v>
      </c>
    </row>
    <row r="733">
      <c r="F733" s="28">
        <v>0.0</v>
      </c>
      <c r="I733" s="28">
        <v>0.0</v>
      </c>
    </row>
    <row r="734">
      <c r="F734" s="28">
        <v>0.0</v>
      </c>
      <c r="I734" s="28">
        <v>0.0</v>
      </c>
    </row>
    <row r="735">
      <c r="F735" s="28">
        <v>0.0</v>
      </c>
      <c r="I735" s="28">
        <v>0.0</v>
      </c>
    </row>
    <row r="736">
      <c r="F736" s="28">
        <v>0.0</v>
      </c>
      <c r="I736" s="28">
        <v>0.0</v>
      </c>
    </row>
    <row r="737">
      <c r="F737" s="28">
        <v>0.0</v>
      </c>
      <c r="I737" s="28">
        <v>0.0</v>
      </c>
    </row>
    <row r="738">
      <c r="F738" s="28">
        <v>0.0</v>
      </c>
      <c r="I738" s="28">
        <v>0.0</v>
      </c>
    </row>
    <row r="739">
      <c r="F739" s="28">
        <v>0.0</v>
      </c>
      <c r="I739" s="28">
        <v>0.0</v>
      </c>
    </row>
    <row r="740">
      <c r="F740" s="28">
        <v>0.0</v>
      </c>
      <c r="I740" s="28">
        <v>0.0</v>
      </c>
    </row>
    <row r="741">
      <c r="F741" s="28">
        <v>0.0</v>
      </c>
      <c r="I741" s="28">
        <v>0.0</v>
      </c>
    </row>
    <row r="742">
      <c r="F742" s="28">
        <v>0.0</v>
      </c>
      <c r="I742" s="28">
        <v>0.0</v>
      </c>
    </row>
    <row r="743">
      <c r="F743" s="28">
        <v>0.0</v>
      </c>
      <c r="I743" s="28">
        <v>0.0</v>
      </c>
    </row>
    <row r="744">
      <c r="F744" s="28">
        <v>0.0</v>
      </c>
      <c r="I744" s="28">
        <v>0.0</v>
      </c>
    </row>
    <row r="745">
      <c r="F745" s="28">
        <v>0.0</v>
      </c>
      <c r="I745" s="28">
        <v>0.0</v>
      </c>
    </row>
    <row r="746">
      <c r="F746" s="28">
        <v>0.0</v>
      </c>
      <c r="I746" s="28">
        <v>0.0</v>
      </c>
    </row>
    <row r="747">
      <c r="F747" s="28">
        <v>0.0</v>
      </c>
      <c r="I747" s="28">
        <v>0.0</v>
      </c>
    </row>
    <row r="748">
      <c r="F748" s="28">
        <v>0.0</v>
      </c>
      <c r="I748" s="28">
        <v>0.0</v>
      </c>
    </row>
    <row r="749">
      <c r="F749" s="28">
        <v>0.0</v>
      </c>
      <c r="I749" s="28">
        <v>0.0</v>
      </c>
    </row>
    <row r="750">
      <c r="F750" s="28">
        <v>0.0</v>
      </c>
      <c r="I750" s="28">
        <v>0.0</v>
      </c>
    </row>
    <row r="751">
      <c r="F751" s="28">
        <v>0.0</v>
      </c>
      <c r="I751" s="28">
        <v>0.0</v>
      </c>
    </row>
    <row r="752">
      <c r="F752" s="28">
        <v>0.0</v>
      </c>
      <c r="I752" s="28">
        <v>0.0</v>
      </c>
    </row>
    <row r="753">
      <c r="F753" s="28">
        <v>0.0</v>
      </c>
      <c r="I753" s="28">
        <v>0.0</v>
      </c>
    </row>
    <row r="754">
      <c r="F754" s="28">
        <v>0.0</v>
      </c>
      <c r="I754" s="28">
        <v>0.0</v>
      </c>
    </row>
    <row r="755">
      <c r="F755" s="28">
        <v>0.0</v>
      </c>
      <c r="I755" s="28">
        <v>0.0</v>
      </c>
    </row>
    <row r="756">
      <c r="F756" s="28">
        <v>0.0</v>
      </c>
      <c r="I756" s="28">
        <v>0.0</v>
      </c>
    </row>
    <row r="757">
      <c r="F757" s="28">
        <v>0.0</v>
      </c>
      <c r="I757" s="28">
        <v>0.0</v>
      </c>
    </row>
    <row r="758">
      <c r="F758" s="28">
        <v>0.0</v>
      </c>
      <c r="I758" s="28">
        <v>0.0</v>
      </c>
    </row>
    <row r="759">
      <c r="F759" s="28">
        <v>0.0</v>
      </c>
      <c r="I759" s="28">
        <v>0.0</v>
      </c>
    </row>
    <row r="760">
      <c r="F760" s="28">
        <v>0.0</v>
      </c>
      <c r="I760" s="28">
        <v>0.0</v>
      </c>
    </row>
    <row r="761">
      <c r="F761" s="28">
        <v>0.0</v>
      </c>
      <c r="I761" s="28">
        <v>0.0</v>
      </c>
    </row>
    <row r="762">
      <c r="F762" s="28">
        <v>0.0</v>
      </c>
      <c r="I762" s="28">
        <v>0.0</v>
      </c>
    </row>
    <row r="763">
      <c r="F763" s="28">
        <v>0.0</v>
      </c>
      <c r="I763" s="28">
        <v>0.0</v>
      </c>
    </row>
    <row r="764">
      <c r="F764" s="28">
        <v>0.0</v>
      </c>
      <c r="I764" s="28">
        <v>0.0</v>
      </c>
    </row>
    <row r="765">
      <c r="F765" s="28">
        <v>0.0</v>
      </c>
      <c r="I765" s="28">
        <v>0.0</v>
      </c>
    </row>
    <row r="766">
      <c r="F766" s="28">
        <v>0.0</v>
      </c>
      <c r="I766" s="28">
        <v>0.0</v>
      </c>
    </row>
    <row r="767">
      <c r="F767" s="28">
        <v>0.0</v>
      </c>
      <c r="I767" s="28">
        <v>0.0</v>
      </c>
    </row>
    <row r="768">
      <c r="F768" s="28">
        <v>0.0</v>
      </c>
      <c r="I768" s="28">
        <v>0.0</v>
      </c>
    </row>
    <row r="769">
      <c r="F769" s="28">
        <v>0.0</v>
      </c>
      <c r="I769" s="28">
        <v>0.0</v>
      </c>
    </row>
    <row r="770">
      <c r="F770" s="28">
        <v>0.0</v>
      </c>
      <c r="I770" s="28">
        <v>0.0</v>
      </c>
    </row>
    <row r="771">
      <c r="F771" s="28">
        <v>0.0</v>
      </c>
      <c r="I771" s="28">
        <v>0.0</v>
      </c>
    </row>
    <row r="772">
      <c r="F772" s="28">
        <v>0.0</v>
      </c>
      <c r="I772" s="28">
        <v>0.0</v>
      </c>
    </row>
    <row r="773">
      <c r="F773" s="28">
        <v>0.0</v>
      </c>
      <c r="I773" s="28">
        <v>0.0</v>
      </c>
    </row>
    <row r="774">
      <c r="F774" s="28">
        <v>0.0</v>
      </c>
      <c r="I774" s="28">
        <v>0.0</v>
      </c>
    </row>
    <row r="775">
      <c r="F775" s="28">
        <v>0.0</v>
      </c>
      <c r="I775" s="28">
        <v>0.0</v>
      </c>
    </row>
    <row r="776">
      <c r="F776" s="28">
        <v>0.0</v>
      </c>
      <c r="I776" s="28">
        <v>0.0</v>
      </c>
    </row>
    <row r="777">
      <c r="F777" s="28">
        <v>0.0</v>
      </c>
      <c r="I777" s="28">
        <v>0.0</v>
      </c>
    </row>
    <row r="778">
      <c r="F778" s="28">
        <v>0.0</v>
      </c>
      <c r="I778" s="28">
        <v>0.0</v>
      </c>
    </row>
    <row r="779">
      <c r="F779" s="28">
        <v>0.0</v>
      </c>
      <c r="I779" s="28">
        <v>0.0</v>
      </c>
    </row>
    <row r="780">
      <c r="F780" s="28">
        <v>0.0</v>
      </c>
      <c r="I780" s="28">
        <v>0.0</v>
      </c>
    </row>
    <row r="781">
      <c r="F781" s="28">
        <v>0.0</v>
      </c>
      <c r="I781" s="28">
        <v>0.0</v>
      </c>
    </row>
    <row r="782">
      <c r="F782" s="28">
        <v>0.0</v>
      </c>
      <c r="I782" s="28">
        <v>0.0</v>
      </c>
    </row>
    <row r="783">
      <c r="F783" s="28">
        <v>0.0</v>
      </c>
      <c r="I783" s="28">
        <v>0.0</v>
      </c>
    </row>
    <row r="784">
      <c r="F784" s="28">
        <v>0.0</v>
      </c>
      <c r="I784" s="28">
        <v>0.0</v>
      </c>
    </row>
    <row r="785">
      <c r="F785" s="28">
        <v>0.0</v>
      </c>
      <c r="I785" s="28">
        <v>0.0</v>
      </c>
    </row>
    <row r="786">
      <c r="F786" s="28">
        <v>0.0</v>
      </c>
      <c r="I786" s="28">
        <v>0.0</v>
      </c>
    </row>
    <row r="787">
      <c r="F787" s="28">
        <v>0.0</v>
      </c>
      <c r="I787" s="28">
        <v>0.0</v>
      </c>
    </row>
    <row r="788">
      <c r="F788" s="28">
        <v>0.0</v>
      </c>
      <c r="I788" s="28">
        <v>0.0</v>
      </c>
    </row>
    <row r="789">
      <c r="F789" s="28">
        <v>0.0</v>
      </c>
      <c r="I789" s="28">
        <v>0.0</v>
      </c>
    </row>
    <row r="790">
      <c r="F790" s="28">
        <v>0.0</v>
      </c>
      <c r="I790" s="28">
        <v>0.0</v>
      </c>
    </row>
    <row r="791">
      <c r="F791" s="28">
        <v>0.0</v>
      </c>
      <c r="I791" s="28">
        <v>0.0</v>
      </c>
    </row>
    <row r="792">
      <c r="F792" s="28">
        <v>0.0</v>
      </c>
      <c r="I792" s="28">
        <v>0.0</v>
      </c>
    </row>
    <row r="793">
      <c r="F793" s="28">
        <v>0.0</v>
      </c>
      <c r="I793" s="28">
        <v>0.0</v>
      </c>
    </row>
    <row r="794">
      <c r="F794" s="28">
        <v>0.0</v>
      </c>
      <c r="I794" s="28">
        <v>0.0</v>
      </c>
    </row>
    <row r="795">
      <c r="F795" s="28">
        <v>0.0</v>
      </c>
      <c r="I795" s="28">
        <v>0.0</v>
      </c>
    </row>
    <row r="796">
      <c r="F796" s="28">
        <v>0.0</v>
      </c>
      <c r="I796" s="28">
        <v>0.0</v>
      </c>
    </row>
    <row r="797">
      <c r="F797" s="28">
        <v>0.0</v>
      </c>
      <c r="I797" s="28">
        <v>0.0</v>
      </c>
    </row>
    <row r="798">
      <c r="F798" s="28">
        <v>0.0</v>
      </c>
      <c r="I798" s="28">
        <v>0.0</v>
      </c>
    </row>
    <row r="799">
      <c r="F799" s="28">
        <v>0.0</v>
      </c>
      <c r="I799" s="28">
        <v>0.0</v>
      </c>
    </row>
    <row r="800">
      <c r="F800" s="28">
        <v>0.0</v>
      </c>
      <c r="I800" s="28">
        <v>0.0</v>
      </c>
    </row>
    <row r="801">
      <c r="F801" s="28">
        <v>0.0</v>
      </c>
      <c r="I801" s="28">
        <v>0.0</v>
      </c>
    </row>
    <row r="802">
      <c r="F802" s="28">
        <v>0.0</v>
      </c>
      <c r="I802" s="28">
        <v>0.0</v>
      </c>
    </row>
    <row r="803">
      <c r="F803" s="28">
        <v>0.0</v>
      </c>
      <c r="I803" s="28">
        <v>0.0</v>
      </c>
    </row>
    <row r="804">
      <c r="F804" s="28">
        <v>0.0</v>
      </c>
      <c r="I804" s="28">
        <v>0.0</v>
      </c>
    </row>
    <row r="805">
      <c r="F805" s="28">
        <v>0.0</v>
      </c>
      <c r="I805" s="28">
        <v>0.0</v>
      </c>
    </row>
    <row r="806">
      <c r="F806" s="28">
        <v>0.0</v>
      </c>
      <c r="I806" s="28">
        <v>0.0</v>
      </c>
    </row>
    <row r="807">
      <c r="F807" s="28">
        <v>0.0</v>
      </c>
      <c r="I807" s="28">
        <v>0.0</v>
      </c>
    </row>
    <row r="808">
      <c r="F808" s="28">
        <v>0.0</v>
      </c>
      <c r="I808" s="28">
        <v>0.0</v>
      </c>
    </row>
    <row r="809">
      <c r="F809" s="28">
        <v>0.0</v>
      </c>
      <c r="I809" s="28">
        <v>0.0</v>
      </c>
    </row>
    <row r="810">
      <c r="F810" s="28">
        <v>0.0</v>
      </c>
      <c r="I810" s="28">
        <v>0.0</v>
      </c>
    </row>
    <row r="811">
      <c r="F811" s="28">
        <v>0.0</v>
      </c>
      <c r="I811" s="28">
        <v>0.0</v>
      </c>
    </row>
    <row r="812">
      <c r="F812" s="28">
        <v>0.0</v>
      </c>
      <c r="I812" s="28">
        <v>0.0</v>
      </c>
    </row>
    <row r="813">
      <c r="F813" s="28">
        <v>0.0</v>
      </c>
      <c r="I813" s="28">
        <v>0.0</v>
      </c>
    </row>
    <row r="814">
      <c r="F814" s="28">
        <v>0.0</v>
      </c>
      <c r="I814" s="28">
        <v>0.0</v>
      </c>
    </row>
    <row r="815">
      <c r="F815" s="28">
        <v>0.0</v>
      </c>
      <c r="I815" s="28">
        <v>0.0</v>
      </c>
    </row>
    <row r="816">
      <c r="F816" s="28">
        <v>0.0</v>
      </c>
      <c r="I816" s="28">
        <v>0.0</v>
      </c>
    </row>
    <row r="817">
      <c r="F817" s="28">
        <v>0.0</v>
      </c>
      <c r="I817" s="28">
        <v>0.0</v>
      </c>
    </row>
    <row r="818">
      <c r="F818" s="28">
        <v>0.0</v>
      </c>
      <c r="I818" s="28">
        <v>0.0</v>
      </c>
    </row>
    <row r="819">
      <c r="F819" s="28">
        <v>0.0</v>
      </c>
      <c r="I819" s="28">
        <v>0.0</v>
      </c>
    </row>
    <row r="820">
      <c r="F820" s="28">
        <v>0.0</v>
      </c>
      <c r="I820" s="28">
        <v>0.0</v>
      </c>
    </row>
    <row r="821">
      <c r="F821" s="28">
        <v>0.0</v>
      </c>
      <c r="I821" s="28">
        <v>0.0</v>
      </c>
    </row>
    <row r="822">
      <c r="F822" s="28">
        <v>0.0</v>
      </c>
      <c r="I822" s="28">
        <v>0.0</v>
      </c>
    </row>
    <row r="823">
      <c r="F823" s="28">
        <v>0.0</v>
      </c>
      <c r="I823" s="28">
        <v>0.0</v>
      </c>
    </row>
    <row r="824">
      <c r="F824" s="28">
        <v>0.0</v>
      </c>
      <c r="I824" s="28">
        <v>0.0</v>
      </c>
    </row>
    <row r="825">
      <c r="F825" s="28">
        <v>0.0</v>
      </c>
      <c r="I825" s="28">
        <v>0.0</v>
      </c>
    </row>
    <row r="826">
      <c r="F826" s="28">
        <v>0.0</v>
      </c>
      <c r="I826" s="28">
        <v>0.0</v>
      </c>
    </row>
    <row r="827">
      <c r="F827" s="28">
        <v>0.0</v>
      </c>
      <c r="I827" s="28">
        <v>0.0</v>
      </c>
    </row>
    <row r="828">
      <c r="F828" s="28">
        <v>0.0</v>
      </c>
      <c r="I828" s="28">
        <v>0.0</v>
      </c>
    </row>
    <row r="829">
      <c r="F829" s="28">
        <v>0.0</v>
      </c>
      <c r="I829" s="28">
        <v>0.0</v>
      </c>
    </row>
    <row r="830">
      <c r="F830" s="28">
        <v>0.0</v>
      </c>
      <c r="I830" s="28">
        <v>0.0</v>
      </c>
    </row>
    <row r="831">
      <c r="F831" s="28">
        <v>0.0</v>
      </c>
      <c r="I831" s="28">
        <v>0.0</v>
      </c>
    </row>
    <row r="832">
      <c r="F832" s="28">
        <v>0.0</v>
      </c>
      <c r="I832" s="28">
        <v>0.0</v>
      </c>
    </row>
    <row r="833">
      <c r="F833" s="28">
        <v>0.0</v>
      </c>
      <c r="I833" s="28">
        <v>0.0</v>
      </c>
    </row>
    <row r="834">
      <c r="F834" s="28">
        <v>0.0</v>
      </c>
      <c r="I834" s="28">
        <v>0.0</v>
      </c>
    </row>
    <row r="835">
      <c r="F835" s="28">
        <v>0.0</v>
      </c>
      <c r="I835" s="28">
        <v>0.0</v>
      </c>
    </row>
    <row r="836">
      <c r="F836" s="28">
        <v>0.0</v>
      </c>
      <c r="I836" s="28">
        <v>0.0</v>
      </c>
    </row>
    <row r="837">
      <c r="F837" s="28">
        <v>0.0</v>
      </c>
      <c r="I837" s="28">
        <v>0.0</v>
      </c>
    </row>
    <row r="838">
      <c r="F838" s="28">
        <v>0.0</v>
      </c>
      <c r="I838" s="28">
        <v>0.0</v>
      </c>
    </row>
    <row r="839">
      <c r="F839" s="28">
        <v>0.0</v>
      </c>
      <c r="I839" s="28">
        <v>0.0</v>
      </c>
    </row>
    <row r="840">
      <c r="F840" s="28">
        <v>0.0</v>
      </c>
      <c r="I840" s="28">
        <v>0.0</v>
      </c>
    </row>
    <row r="841">
      <c r="F841" s="28">
        <v>0.0</v>
      </c>
      <c r="I841" s="28">
        <v>0.0</v>
      </c>
    </row>
    <row r="842">
      <c r="F842" s="28">
        <v>0.0</v>
      </c>
      <c r="I842" s="28">
        <v>0.0</v>
      </c>
    </row>
    <row r="843">
      <c r="F843" s="28">
        <v>0.0</v>
      </c>
      <c r="I843" s="28">
        <v>0.0</v>
      </c>
    </row>
    <row r="844">
      <c r="F844" s="28">
        <v>0.0</v>
      </c>
      <c r="I844" s="28">
        <v>0.0</v>
      </c>
    </row>
    <row r="845">
      <c r="F845" s="28">
        <v>0.0</v>
      </c>
      <c r="I845" s="28">
        <v>0.0</v>
      </c>
    </row>
    <row r="846">
      <c r="F846" s="28">
        <v>0.0</v>
      </c>
      <c r="I846" s="28">
        <v>0.0</v>
      </c>
    </row>
    <row r="847">
      <c r="F847" s="28">
        <v>0.0</v>
      </c>
      <c r="I847" s="28">
        <v>0.0</v>
      </c>
    </row>
    <row r="848">
      <c r="F848" s="28">
        <v>0.0</v>
      </c>
      <c r="I848" s="28">
        <v>0.0</v>
      </c>
    </row>
    <row r="849">
      <c r="F849" s="28">
        <v>0.0</v>
      </c>
      <c r="I849" s="28">
        <v>0.0</v>
      </c>
    </row>
    <row r="850">
      <c r="F850" s="28">
        <v>0.0</v>
      </c>
      <c r="I850" s="28">
        <v>0.0</v>
      </c>
    </row>
    <row r="851">
      <c r="F851" s="28">
        <v>0.0</v>
      </c>
      <c r="I851" s="28">
        <v>0.0</v>
      </c>
    </row>
    <row r="852">
      <c r="F852" s="28">
        <v>0.0</v>
      </c>
      <c r="I852" s="28">
        <v>0.0</v>
      </c>
    </row>
    <row r="853">
      <c r="F853" s="28">
        <v>0.0</v>
      </c>
      <c r="I853" s="28">
        <v>0.0</v>
      </c>
    </row>
    <row r="854">
      <c r="F854" s="28">
        <v>0.0</v>
      </c>
      <c r="I854" s="28">
        <v>0.0</v>
      </c>
    </row>
    <row r="855">
      <c r="F855" s="28">
        <v>0.0</v>
      </c>
      <c r="I855" s="28">
        <v>0.0</v>
      </c>
    </row>
    <row r="856">
      <c r="F856" s="28">
        <v>0.0</v>
      </c>
      <c r="I856" s="28">
        <v>0.0</v>
      </c>
    </row>
    <row r="857">
      <c r="F857" s="28">
        <v>0.0</v>
      </c>
      <c r="I857" s="28">
        <v>0.0</v>
      </c>
    </row>
    <row r="858">
      <c r="F858" s="28">
        <v>0.0</v>
      </c>
      <c r="I858" s="28">
        <v>0.0</v>
      </c>
    </row>
    <row r="859">
      <c r="F859" s="28">
        <v>0.0</v>
      </c>
      <c r="I859" s="28">
        <v>0.0</v>
      </c>
    </row>
    <row r="860">
      <c r="F860" s="28">
        <v>0.0</v>
      </c>
      <c r="I860" s="28">
        <v>0.0</v>
      </c>
    </row>
    <row r="861">
      <c r="F861" s="28">
        <v>0.0</v>
      </c>
      <c r="I861" s="28">
        <v>0.0</v>
      </c>
    </row>
    <row r="862">
      <c r="F862" s="28">
        <v>0.0</v>
      </c>
      <c r="I862" s="28">
        <v>0.0</v>
      </c>
    </row>
    <row r="863">
      <c r="F863" s="28">
        <v>0.0</v>
      </c>
      <c r="I863" s="28">
        <v>0.0</v>
      </c>
    </row>
    <row r="864">
      <c r="F864" s="28">
        <v>0.0</v>
      </c>
      <c r="I864" s="28">
        <v>0.0</v>
      </c>
    </row>
    <row r="865">
      <c r="F865" s="28">
        <v>0.0</v>
      </c>
      <c r="I865" s="28">
        <v>0.0</v>
      </c>
    </row>
    <row r="866">
      <c r="F866" s="28">
        <v>0.0</v>
      </c>
      <c r="I866" s="28">
        <v>0.0</v>
      </c>
    </row>
    <row r="867">
      <c r="F867" s="28">
        <v>0.0</v>
      </c>
      <c r="I867" s="28">
        <v>0.0</v>
      </c>
    </row>
    <row r="868">
      <c r="F868" s="28">
        <v>0.0</v>
      </c>
      <c r="I868" s="28">
        <v>0.0</v>
      </c>
    </row>
    <row r="869">
      <c r="F869" s="28">
        <v>0.0</v>
      </c>
      <c r="I869" s="28">
        <v>0.0</v>
      </c>
    </row>
    <row r="870">
      <c r="F870" s="28">
        <v>0.0</v>
      </c>
      <c r="I870" s="28">
        <v>0.0</v>
      </c>
    </row>
    <row r="871">
      <c r="F871" s="28">
        <v>0.0</v>
      </c>
      <c r="I871" s="28">
        <v>0.0</v>
      </c>
    </row>
    <row r="872">
      <c r="F872" s="28">
        <v>0.0</v>
      </c>
      <c r="I872" s="28">
        <v>0.0</v>
      </c>
    </row>
    <row r="873">
      <c r="F873" s="28">
        <v>0.0</v>
      </c>
      <c r="I873" s="28">
        <v>0.0</v>
      </c>
    </row>
    <row r="874">
      <c r="F874" s="28">
        <v>0.0</v>
      </c>
      <c r="I874" s="28">
        <v>0.0</v>
      </c>
    </row>
    <row r="875">
      <c r="F875" s="28">
        <v>0.0</v>
      </c>
      <c r="I875" s="28">
        <v>0.0</v>
      </c>
    </row>
    <row r="876">
      <c r="F876" s="28">
        <v>0.0</v>
      </c>
      <c r="I876" s="28">
        <v>0.0</v>
      </c>
    </row>
    <row r="877">
      <c r="F877" s="28">
        <v>0.0</v>
      </c>
      <c r="I877" s="28">
        <v>0.0</v>
      </c>
    </row>
    <row r="878">
      <c r="F878" s="28">
        <v>0.0</v>
      </c>
      <c r="I878" s="28">
        <v>0.0</v>
      </c>
    </row>
    <row r="879">
      <c r="F879" s="28">
        <v>0.0</v>
      </c>
      <c r="I879" s="28">
        <v>0.0</v>
      </c>
    </row>
    <row r="880">
      <c r="F880" s="28">
        <v>0.0</v>
      </c>
      <c r="I880" s="28">
        <v>0.0</v>
      </c>
    </row>
    <row r="881">
      <c r="F881" s="28">
        <v>0.0</v>
      </c>
      <c r="I881" s="28">
        <v>0.0</v>
      </c>
    </row>
    <row r="882">
      <c r="F882" s="28">
        <v>0.0</v>
      </c>
      <c r="I882" s="28">
        <v>0.0</v>
      </c>
    </row>
    <row r="883">
      <c r="F883" s="28">
        <v>0.0</v>
      </c>
      <c r="I883" s="28">
        <v>0.0</v>
      </c>
    </row>
    <row r="884">
      <c r="F884" s="28">
        <v>0.0</v>
      </c>
      <c r="I884" s="28">
        <v>0.0</v>
      </c>
    </row>
    <row r="885">
      <c r="F885" s="28">
        <v>0.0</v>
      </c>
      <c r="I885" s="28">
        <v>0.0</v>
      </c>
    </row>
    <row r="886">
      <c r="F886" s="28">
        <v>0.0</v>
      </c>
      <c r="I886" s="28">
        <v>0.0</v>
      </c>
    </row>
    <row r="887">
      <c r="F887" s="28">
        <v>0.0</v>
      </c>
      <c r="I887" s="28">
        <v>0.0</v>
      </c>
    </row>
    <row r="888">
      <c r="F888" s="28">
        <v>0.0</v>
      </c>
      <c r="I888" s="28">
        <v>0.0</v>
      </c>
    </row>
    <row r="889">
      <c r="F889" s="28">
        <v>0.0</v>
      </c>
      <c r="I889" s="28">
        <v>0.0</v>
      </c>
    </row>
    <row r="890">
      <c r="F890" s="28">
        <v>0.0</v>
      </c>
      <c r="I890" s="28">
        <v>0.0</v>
      </c>
    </row>
    <row r="891">
      <c r="F891" s="28">
        <v>0.0</v>
      </c>
      <c r="I891" s="28">
        <v>0.0</v>
      </c>
    </row>
    <row r="892">
      <c r="F892" s="28">
        <v>0.0</v>
      </c>
      <c r="I892" s="28">
        <v>0.0</v>
      </c>
    </row>
    <row r="893">
      <c r="F893" s="28">
        <v>0.0</v>
      </c>
      <c r="I893" s="28">
        <v>0.0</v>
      </c>
    </row>
    <row r="894">
      <c r="F894" s="28">
        <v>0.0</v>
      </c>
      <c r="I894" s="28">
        <v>0.0</v>
      </c>
    </row>
    <row r="895">
      <c r="F895" s="28">
        <v>0.0</v>
      </c>
      <c r="I895" s="28">
        <v>0.0</v>
      </c>
    </row>
    <row r="896">
      <c r="F896" s="28">
        <v>0.0</v>
      </c>
      <c r="I896" s="28">
        <v>0.0</v>
      </c>
    </row>
    <row r="897">
      <c r="F897" s="28">
        <v>0.0</v>
      </c>
      <c r="I897" s="28">
        <v>0.0</v>
      </c>
    </row>
    <row r="898">
      <c r="F898" s="28">
        <v>0.0</v>
      </c>
      <c r="I898" s="28">
        <v>0.0</v>
      </c>
    </row>
    <row r="899">
      <c r="F899" s="28">
        <v>0.0</v>
      </c>
      <c r="I899" s="28">
        <v>0.0</v>
      </c>
    </row>
    <row r="900">
      <c r="F900" s="28">
        <v>0.0</v>
      </c>
      <c r="I900" s="28">
        <v>0.0</v>
      </c>
    </row>
    <row r="901">
      <c r="F901" s="28">
        <v>0.0</v>
      </c>
      <c r="I901" s="28">
        <v>0.0</v>
      </c>
    </row>
    <row r="902">
      <c r="F902" s="28">
        <v>0.0</v>
      </c>
      <c r="I902" s="28">
        <v>0.0</v>
      </c>
    </row>
    <row r="903">
      <c r="F903" s="28">
        <v>0.0</v>
      </c>
      <c r="I903" s="28">
        <v>0.0</v>
      </c>
    </row>
    <row r="904">
      <c r="F904" s="28">
        <v>0.0</v>
      </c>
      <c r="I904" s="28">
        <v>0.0</v>
      </c>
    </row>
    <row r="905">
      <c r="F905" s="28">
        <v>0.0</v>
      </c>
      <c r="I905" s="28">
        <v>0.0</v>
      </c>
    </row>
    <row r="906">
      <c r="F906" s="28">
        <v>0.0</v>
      </c>
      <c r="I906" s="28">
        <v>0.0</v>
      </c>
    </row>
    <row r="907">
      <c r="F907" s="28">
        <v>0.0</v>
      </c>
      <c r="I907" s="28">
        <v>0.0</v>
      </c>
    </row>
    <row r="908">
      <c r="F908" s="28">
        <v>0.0</v>
      </c>
      <c r="I908" s="28">
        <v>0.0</v>
      </c>
    </row>
    <row r="909">
      <c r="F909" s="28">
        <v>0.0</v>
      </c>
      <c r="I909" s="28">
        <v>0.0</v>
      </c>
    </row>
    <row r="910">
      <c r="F910" s="28">
        <v>0.0</v>
      </c>
      <c r="I910" s="28">
        <v>0.0</v>
      </c>
    </row>
    <row r="911">
      <c r="F911" s="28">
        <v>0.0</v>
      </c>
      <c r="I911" s="28">
        <v>0.0</v>
      </c>
    </row>
    <row r="912">
      <c r="F912" s="28">
        <v>0.0</v>
      </c>
      <c r="I912" s="28">
        <v>0.0</v>
      </c>
    </row>
    <row r="913">
      <c r="F913" s="28">
        <v>0.0</v>
      </c>
      <c r="I913" s="28">
        <v>0.0</v>
      </c>
    </row>
    <row r="914">
      <c r="F914" s="28">
        <v>0.0</v>
      </c>
      <c r="I914" s="28">
        <v>0.0</v>
      </c>
    </row>
    <row r="915">
      <c r="F915" s="28">
        <v>0.0</v>
      </c>
      <c r="I915" s="28">
        <v>0.0</v>
      </c>
    </row>
    <row r="916">
      <c r="F916" s="28">
        <v>0.0</v>
      </c>
      <c r="I916" s="28">
        <v>0.0</v>
      </c>
    </row>
    <row r="917">
      <c r="F917" s="28">
        <v>0.0</v>
      </c>
      <c r="I917" s="28">
        <v>0.0</v>
      </c>
    </row>
    <row r="918">
      <c r="F918" s="28">
        <v>0.0</v>
      </c>
      <c r="I918" s="28">
        <v>0.0</v>
      </c>
    </row>
    <row r="919">
      <c r="F919" s="28">
        <v>0.0</v>
      </c>
      <c r="I919" s="28">
        <v>0.0</v>
      </c>
    </row>
    <row r="920">
      <c r="F920" s="28">
        <v>0.0</v>
      </c>
      <c r="I920" s="28">
        <v>0.0</v>
      </c>
    </row>
    <row r="921">
      <c r="F921" s="28">
        <v>0.0</v>
      </c>
      <c r="I921" s="28">
        <v>0.0</v>
      </c>
    </row>
    <row r="922">
      <c r="F922" s="28">
        <v>0.0</v>
      </c>
      <c r="I922" s="28">
        <v>0.0</v>
      </c>
    </row>
    <row r="923">
      <c r="F923" s="28">
        <v>0.0</v>
      </c>
      <c r="I923" s="28">
        <v>0.0</v>
      </c>
    </row>
    <row r="924">
      <c r="F924" s="28">
        <v>0.0</v>
      </c>
      <c r="I924" s="28">
        <v>0.0</v>
      </c>
    </row>
    <row r="925">
      <c r="F925" s="28">
        <v>0.0</v>
      </c>
      <c r="I925" s="28">
        <v>0.0</v>
      </c>
    </row>
    <row r="926">
      <c r="F926" s="28">
        <v>0.0</v>
      </c>
      <c r="I926" s="28">
        <v>0.0</v>
      </c>
    </row>
    <row r="927">
      <c r="F927" s="28">
        <v>0.0</v>
      </c>
      <c r="I927" s="28">
        <v>0.0</v>
      </c>
    </row>
    <row r="928">
      <c r="F928" s="28">
        <v>0.0</v>
      </c>
      <c r="I928" s="28">
        <v>0.0</v>
      </c>
    </row>
    <row r="929">
      <c r="F929" s="28">
        <v>0.0</v>
      </c>
      <c r="I929" s="28">
        <v>0.0</v>
      </c>
    </row>
    <row r="930">
      <c r="F930" s="28">
        <v>0.0</v>
      </c>
      <c r="I930" s="28">
        <v>0.0</v>
      </c>
    </row>
    <row r="931">
      <c r="F931" s="28">
        <v>0.0</v>
      </c>
      <c r="I931" s="28">
        <v>0.0</v>
      </c>
    </row>
    <row r="932">
      <c r="F932" s="28">
        <v>0.0</v>
      </c>
      <c r="I932" s="28">
        <v>0.0</v>
      </c>
    </row>
    <row r="933">
      <c r="F933" s="28">
        <v>0.0</v>
      </c>
      <c r="I933" s="28">
        <v>0.0</v>
      </c>
    </row>
    <row r="934">
      <c r="F934" s="28">
        <v>0.0</v>
      </c>
      <c r="I934" s="28">
        <v>0.0</v>
      </c>
    </row>
    <row r="935">
      <c r="F935" s="28">
        <v>0.0</v>
      </c>
      <c r="I935" s="28">
        <v>0.0</v>
      </c>
    </row>
    <row r="936">
      <c r="F936" s="28">
        <v>0.0</v>
      </c>
      <c r="I936" s="28">
        <v>0.0</v>
      </c>
    </row>
    <row r="937">
      <c r="F937" s="28">
        <v>0.0</v>
      </c>
      <c r="I937" s="28">
        <v>0.0</v>
      </c>
    </row>
    <row r="938">
      <c r="F938" s="28">
        <v>0.0</v>
      </c>
      <c r="I938" s="28">
        <v>0.0</v>
      </c>
    </row>
    <row r="939">
      <c r="F939" s="28">
        <v>0.0</v>
      </c>
      <c r="I939" s="28">
        <v>0.0</v>
      </c>
    </row>
    <row r="940">
      <c r="F940" s="28">
        <v>0.0</v>
      </c>
      <c r="I940" s="28">
        <v>0.0</v>
      </c>
    </row>
    <row r="941">
      <c r="F941" s="28">
        <v>0.0</v>
      </c>
      <c r="I941" s="28">
        <v>0.0</v>
      </c>
    </row>
    <row r="942">
      <c r="F942" s="28">
        <v>0.0</v>
      </c>
      <c r="I942" s="28">
        <v>0.0</v>
      </c>
    </row>
    <row r="943">
      <c r="F943" s="28">
        <v>0.0</v>
      </c>
      <c r="I943" s="28">
        <v>0.0</v>
      </c>
    </row>
    <row r="944">
      <c r="F944" s="28">
        <v>0.0</v>
      </c>
      <c r="I944" s="28">
        <v>0.0</v>
      </c>
    </row>
    <row r="945">
      <c r="F945" s="28">
        <v>0.0</v>
      </c>
      <c r="I945" s="28">
        <v>0.0</v>
      </c>
    </row>
    <row r="946">
      <c r="F946" s="28">
        <v>0.0</v>
      </c>
      <c r="I946" s="28">
        <v>0.0</v>
      </c>
    </row>
    <row r="947">
      <c r="F947" s="28">
        <v>0.0</v>
      </c>
      <c r="I947" s="28">
        <v>0.0</v>
      </c>
    </row>
    <row r="948">
      <c r="F948" s="28">
        <v>0.0</v>
      </c>
      <c r="I948" s="28">
        <v>0.0</v>
      </c>
    </row>
    <row r="949">
      <c r="F949" s="28">
        <v>0.0</v>
      </c>
      <c r="I949" s="28">
        <v>0.0</v>
      </c>
    </row>
    <row r="950">
      <c r="F950" s="28">
        <v>0.0</v>
      </c>
      <c r="I950" s="28">
        <v>0.0</v>
      </c>
    </row>
    <row r="951">
      <c r="F951" s="28">
        <v>0.0</v>
      </c>
      <c r="I951" s="28">
        <v>0.0</v>
      </c>
    </row>
    <row r="952">
      <c r="F952" s="28">
        <v>0.0</v>
      </c>
      <c r="I952" s="28">
        <v>0.0</v>
      </c>
    </row>
    <row r="953">
      <c r="F953" s="28">
        <v>0.0</v>
      </c>
      <c r="I953" s="28">
        <v>0.0</v>
      </c>
    </row>
    <row r="954">
      <c r="F954" s="28">
        <v>0.0</v>
      </c>
      <c r="I954" s="28">
        <v>0.0</v>
      </c>
    </row>
    <row r="955">
      <c r="F955" s="28">
        <v>0.0</v>
      </c>
      <c r="I955" s="28">
        <v>0.0</v>
      </c>
    </row>
    <row r="956">
      <c r="F956" s="28">
        <v>0.0</v>
      </c>
      <c r="I956" s="28">
        <v>0.0</v>
      </c>
    </row>
    <row r="957">
      <c r="F957" s="28">
        <v>0.0</v>
      </c>
      <c r="I957" s="28">
        <v>0.0</v>
      </c>
    </row>
    <row r="958">
      <c r="F958" s="28">
        <v>0.0</v>
      </c>
      <c r="I958" s="28">
        <v>0.0</v>
      </c>
    </row>
    <row r="959">
      <c r="F959" s="28">
        <v>0.0</v>
      </c>
      <c r="I959" s="28">
        <v>0.0</v>
      </c>
    </row>
    <row r="960">
      <c r="F960" s="28">
        <v>0.0</v>
      </c>
      <c r="I960" s="28">
        <v>0.0</v>
      </c>
    </row>
    <row r="961">
      <c r="F961" s="28">
        <v>0.0</v>
      </c>
      <c r="I961" s="28">
        <v>0.0</v>
      </c>
    </row>
    <row r="962">
      <c r="F962" s="28">
        <v>0.0</v>
      </c>
      <c r="I962" s="28">
        <v>0.0</v>
      </c>
    </row>
    <row r="963">
      <c r="F963" s="28">
        <v>0.0</v>
      </c>
      <c r="I963" s="28">
        <v>0.0</v>
      </c>
    </row>
    <row r="964">
      <c r="F964" s="28">
        <v>0.0</v>
      </c>
      <c r="I964" s="28">
        <v>0.0</v>
      </c>
    </row>
    <row r="965">
      <c r="F965" s="28">
        <v>0.0</v>
      </c>
      <c r="I965" s="28">
        <v>0.0</v>
      </c>
    </row>
    <row r="966">
      <c r="F966" s="28">
        <v>0.0</v>
      </c>
      <c r="I966" s="28">
        <v>0.0</v>
      </c>
    </row>
    <row r="967">
      <c r="F967" s="28">
        <v>0.0</v>
      </c>
      <c r="I967" s="28">
        <v>0.0</v>
      </c>
    </row>
    <row r="968">
      <c r="F968" s="28">
        <v>0.0</v>
      </c>
      <c r="I968" s="28">
        <v>0.0</v>
      </c>
    </row>
    <row r="969">
      <c r="F969" s="28">
        <v>0.0</v>
      </c>
      <c r="I969" s="28">
        <v>0.0</v>
      </c>
    </row>
    <row r="970">
      <c r="F970" s="28">
        <v>0.0</v>
      </c>
      <c r="I970" s="28">
        <v>0.0</v>
      </c>
    </row>
    <row r="971">
      <c r="F971" s="28">
        <v>0.0</v>
      </c>
      <c r="I971" s="28">
        <v>0.0</v>
      </c>
    </row>
    <row r="972">
      <c r="F972" s="28">
        <v>0.0</v>
      </c>
      <c r="I972" s="28">
        <v>0.0</v>
      </c>
    </row>
    <row r="973">
      <c r="F973" s="28">
        <v>0.0</v>
      </c>
      <c r="I973" s="28">
        <v>0.0</v>
      </c>
    </row>
    <row r="974">
      <c r="F974" s="28">
        <v>0.0</v>
      </c>
      <c r="I974" s="28">
        <v>0.0</v>
      </c>
    </row>
    <row r="975">
      <c r="F975" s="28">
        <v>0.0</v>
      </c>
      <c r="I975" s="28">
        <v>0.0</v>
      </c>
    </row>
    <row r="976">
      <c r="F976" s="28">
        <v>0.0</v>
      </c>
      <c r="I976" s="28">
        <v>0.0</v>
      </c>
    </row>
    <row r="977">
      <c r="F977" s="28">
        <v>0.0</v>
      </c>
      <c r="I977" s="28">
        <v>0.0</v>
      </c>
    </row>
    <row r="978">
      <c r="F978" s="28">
        <v>0.0</v>
      </c>
      <c r="I978" s="28">
        <v>0.0</v>
      </c>
    </row>
    <row r="979">
      <c r="F979" s="28">
        <v>0.0</v>
      </c>
      <c r="I979" s="28">
        <v>0.0</v>
      </c>
    </row>
    <row r="980">
      <c r="F980" s="28">
        <v>0.0</v>
      </c>
      <c r="I980" s="28">
        <v>0.0</v>
      </c>
    </row>
    <row r="981">
      <c r="F981" s="28">
        <v>0.0</v>
      </c>
      <c r="I981" s="28">
        <v>0.0</v>
      </c>
    </row>
    <row r="982">
      <c r="F982" s="28">
        <v>0.0</v>
      </c>
      <c r="I982" s="28">
        <v>0.0</v>
      </c>
    </row>
    <row r="983">
      <c r="F983" s="28">
        <v>0.0</v>
      </c>
      <c r="I983" s="28">
        <v>0.0</v>
      </c>
    </row>
    <row r="984">
      <c r="F984" s="28">
        <v>0.0</v>
      </c>
      <c r="I984" s="28">
        <v>0.0</v>
      </c>
    </row>
    <row r="985">
      <c r="F985" s="28">
        <v>0.0</v>
      </c>
      <c r="I985" s="28">
        <v>0.0</v>
      </c>
    </row>
    <row r="986">
      <c r="F986" s="28">
        <v>0.0</v>
      </c>
      <c r="I986" s="28">
        <v>0.0</v>
      </c>
    </row>
    <row r="987">
      <c r="F987" s="28">
        <v>0.0</v>
      </c>
      <c r="I987" s="28">
        <v>0.0</v>
      </c>
    </row>
    <row r="988">
      <c r="F988" s="28">
        <v>0.0</v>
      </c>
      <c r="I988" s="28">
        <v>0.0</v>
      </c>
    </row>
    <row r="989">
      <c r="F989" s="28">
        <v>0.0</v>
      </c>
      <c r="I989" s="28">
        <v>0.0</v>
      </c>
    </row>
    <row r="990">
      <c r="F990" s="28">
        <v>0.0</v>
      </c>
      <c r="I990" s="28">
        <v>0.0</v>
      </c>
    </row>
    <row r="991">
      <c r="F991" s="28">
        <v>0.0</v>
      </c>
      <c r="I991" s="28">
        <v>0.0</v>
      </c>
    </row>
    <row r="992">
      <c r="F992" s="28">
        <v>0.0</v>
      </c>
      <c r="I992" s="28">
        <v>0.0</v>
      </c>
    </row>
    <row r="993">
      <c r="F993" s="28">
        <v>0.0</v>
      </c>
      <c r="I993" s="28">
        <v>0.0</v>
      </c>
    </row>
    <row r="994">
      <c r="F994" s="28">
        <v>0.0</v>
      </c>
      <c r="I994" s="28">
        <v>0.0</v>
      </c>
    </row>
    <row r="995">
      <c r="F995" s="28">
        <v>0.0</v>
      </c>
      <c r="I995" s="28">
        <v>0.0</v>
      </c>
    </row>
    <row r="996">
      <c r="F996" s="28">
        <v>0.0</v>
      </c>
      <c r="I996" s="28">
        <v>0.0</v>
      </c>
    </row>
    <row r="997">
      <c r="F997" s="28">
        <v>0.0</v>
      </c>
      <c r="I997" s="28">
        <v>0.0</v>
      </c>
    </row>
    <row r="998">
      <c r="F998" s="28">
        <v>0.0</v>
      </c>
      <c r="I998" s="28">
        <v>0.0</v>
      </c>
    </row>
    <row r="999">
      <c r="F999" s="28">
        <v>0.0</v>
      </c>
      <c r="I999" s="28">
        <v>0.0</v>
      </c>
    </row>
    <row r="1000">
      <c r="F1000" s="28">
        <v>0.0</v>
      </c>
      <c r="I1000" s="28">
        <v>0.0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149" t="s">
        <v>345</v>
      </c>
      <c r="L1" s="92" t="s">
        <v>310</v>
      </c>
    </row>
    <row r="2"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0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-25, 0)</f>
        <v>-25</v>
      </c>
      <c r="H4" s="28">
        <f>SUM(G4:G1000)</f>
        <v>-50</v>
      </c>
    </row>
    <row r="5">
      <c r="E5" s="92" t="s">
        <v>60</v>
      </c>
      <c r="G5" s="28">
        <v>-25.0</v>
      </c>
    </row>
    <row r="6">
      <c r="G6" s="28">
        <v>0.0</v>
      </c>
    </row>
    <row r="7"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9" t="s">
        <v>346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-5, 0)</f>
        <v>-5</v>
      </c>
      <c r="H4" s="123">
        <f>SUM(G4:G1000)</f>
        <v>-15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-5.0</v>
      </c>
    </row>
    <row r="6">
      <c r="B6" s="92" t="s">
        <v>336</v>
      </c>
      <c r="D6" s="92" t="s">
        <v>61</v>
      </c>
      <c r="E6" s="92" t="s">
        <v>172</v>
      </c>
      <c r="G6" s="28">
        <v>-5.0</v>
      </c>
    </row>
    <row r="7"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9" t="s">
        <v>347</v>
      </c>
      <c r="L1" s="92" t="s">
        <v>310</v>
      </c>
    </row>
    <row r="2"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-10, 0)</f>
        <v>-10</v>
      </c>
      <c r="H4" s="123">
        <f>SUM(G4:G1000)</f>
        <v>-30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-10.0</v>
      </c>
    </row>
    <row r="6">
      <c r="B6" s="92" t="s">
        <v>336</v>
      </c>
      <c r="D6" s="92" t="s">
        <v>61</v>
      </c>
      <c r="E6" s="92" t="s">
        <v>172</v>
      </c>
      <c r="G6" s="28">
        <v>-10.0</v>
      </c>
    </row>
    <row r="7"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9" t="s">
        <v>348</v>
      </c>
      <c r="L1" s="92" t="s">
        <v>310</v>
      </c>
    </row>
    <row r="2"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-10, 0)</f>
        <v>-10</v>
      </c>
      <c r="H4" s="123">
        <f>SUM(G4:G1000)</f>
        <v>-30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-10.0</v>
      </c>
    </row>
    <row r="6">
      <c r="B6" s="92" t="s">
        <v>336</v>
      </c>
      <c r="D6" s="92" t="s">
        <v>61</v>
      </c>
      <c r="E6" s="92" t="s">
        <v>172</v>
      </c>
      <c r="G6" s="28">
        <v>-10.0</v>
      </c>
    </row>
    <row r="7"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9" t="s">
        <v>349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 t="s">
        <v>350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-1, 0)</f>
        <v>-1</v>
      </c>
      <c r="H4" s="123">
        <f>SUM(G4:G1000)</f>
        <v>-3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-1.0</v>
      </c>
    </row>
    <row r="6">
      <c r="B6" s="92" t="s">
        <v>336</v>
      </c>
      <c r="D6" s="92" t="s">
        <v>61</v>
      </c>
      <c r="E6" s="92" t="s">
        <v>172</v>
      </c>
      <c r="G6" s="28">
        <v>-1.0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9" t="s">
        <v>351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-1, 0)</f>
        <v>-1</v>
      </c>
      <c r="H4" s="123">
        <f>SUM(G4:G1000)</f>
        <v>-3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-1.0</v>
      </c>
    </row>
    <row r="6">
      <c r="B6" s="92" t="s">
        <v>336</v>
      </c>
      <c r="D6" s="92" t="s">
        <v>61</v>
      </c>
      <c r="E6" s="92" t="s">
        <v>172</v>
      </c>
      <c r="G6" s="28">
        <v>-1.0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>
      <c r="A1" s="9" t="s">
        <v>352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-1, 0)</f>
        <v>-1</v>
      </c>
      <c r="H4" s="123">
        <f>SUM(G4:G1000)</f>
        <v>-3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-1.0</v>
      </c>
    </row>
    <row r="6">
      <c r="B6" s="92" t="s">
        <v>336</v>
      </c>
      <c r="D6" s="92" t="s">
        <v>61</v>
      </c>
      <c r="E6" s="92" t="s">
        <v>172</v>
      </c>
      <c r="G6" s="28">
        <v>-1.0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353</v>
      </c>
      <c r="L1" s="92" t="s">
        <v>310</v>
      </c>
    </row>
    <row r="2"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-100, 0)</f>
        <v>-100</v>
      </c>
      <c r="H4" s="123">
        <f>SUM(G4:G1000)</f>
        <v>-300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-100.0</v>
      </c>
    </row>
    <row r="6">
      <c r="B6" s="92" t="s">
        <v>336</v>
      </c>
      <c r="D6" s="92" t="s">
        <v>61</v>
      </c>
      <c r="E6" s="92" t="s">
        <v>172</v>
      </c>
      <c r="G6" s="28">
        <v>-100.0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354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-5, 0)</f>
        <v>-5</v>
      </c>
      <c r="H4" s="123">
        <f>SUM(G4:G1000)</f>
        <v>-15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-5.0</v>
      </c>
    </row>
    <row r="6">
      <c r="B6" s="92" t="s">
        <v>336</v>
      </c>
      <c r="D6" s="92" t="s">
        <v>61</v>
      </c>
      <c r="E6" s="92" t="s">
        <v>172</v>
      </c>
      <c r="G6" s="28">
        <v>-5.0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355</v>
      </c>
      <c r="L1" s="92" t="s">
        <v>310</v>
      </c>
    </row>
    <row r="2">
      <c r="A2" s="92">
        <v>0.0</v>
      </c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-50, 0)</f>
        <v>-50</v>
      </c>
      <c r="H4" s="123">
        <f>SUM(G4:G1000)</f>
        <v>-150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-50.0</v>
      </c>
    </row>
    <row r="6">
      <c r="B6" s="92" t="s">
        <v>336</v>
      </c>
      <c r="D6" s="92" t="s">
        <v>61</v>
      </c>
      <c r="E6" s="92" t="s">
        <v>172</v>
      </c>
      <c r="G6" s="28">
        <v>-50.0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356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-50, 0)</f>
        <v>-50</v>
      </c>
      <c r="H4" s="123">
        <f>SUM(G4:G1000)</f>
        <v>-150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-50.0</v>
      </c>
    </row>
    <row r="6">
      <c r="B6" s="92" t="s">
        <v>336</v>
      </c>
      <c r="D6" s="92" t="s">
        <v>61</v>
      </c>
      <c r="E6" s="92" t="s">
        <v>172</v>
      </c>
      <c r="G6" s="28">
        <v>-50.0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357</v>
      </c>
      <c r="L1" s="92" t="s">
        <v>310</v>
      </c>
    </row>
    <row r="2"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-50, 0)</f>
        <v>-50</v>
      </c>
      <c r="H4" s="123">
        <f>SUM(G4:G1000)</f>
        <v>-150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-50.0</v>
      </c>
    </row>
    <row r="6">
      <c r="B6" s="92" t="s">
        <v>336</v>
      </c>
      <c r="D6" s="92" t="s">
        <v>61</v>
      </c>
      <c r="E6" s="92" t="s">
        <v>172</v>
      </c>
      <c r="G6" s="28">
        <v>-50.0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358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-50, 0)</f>
        <v>-50</v>
      </c>
      <c r="H4" s="123">
        <f>SUM(G4:G1000)</f>
        <v>-150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-50.0</v>
      </c>
    </row>
    <row r="6">
      <c r="B6" s="92" t="s">
        <v>336</v>
      </c>
      <c r="D6" s="92" t="s">
        <v>61</v>
      </c>
      <c r="E6" s="92" t="s">
        <v>172</v>
      </c>
      <c r="G6" s="28">
        <v>-50.0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359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-20, 0)</f>
        <v>-20</v>
      </c>
      <c r="H4" s="123">
        <f>SUM(G4:G1000)</f>
        <v>-60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-20.0</v>
      </c>
    </row>
    <row r="6">
      <c r="B6" s="92" t="s">
        <v>336</v>
      </c>
      <c r="D6" s="92" t="s">
        <v>61</v>
      </c>
      <c r="E6" s="92" t="s">
        <v>172</v>
      </c>
      <c r="G6" s="28">
        <v>-20.0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360</v>
      </c>
      <c r="L1" s="92" t="s">
        <v>310</v>
      </c>
    </row>
    <row r="2">
      <c r="L2" s="92" t="s">
        <v>311</v>
      </c>
      <c r="M2" s="92" t="s">
        <v>312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  <c r="L3" s="92" t="s">
        <v>321</v>
      </c>
      <c r="M3" s="92" t="s">
        <v>322</v>
      </c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-10, 0)</f>
        <v>-10</v>
      </c>
      <c r="H4" s="123">
        <f>SUM(G4:G1000)</f>
        <v>-40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-10.0</v>
      </c>
    </row>
    <row r="6">
      <c r="B6" s="92" t="s">
        <v>336</v>
      </c>
      <c r="D6" s="92" t="s">
        <v>61</v>
      </c>
      <c r="E6" s="92" t="s">
        <v>172</v>
      </c>
      <c r="G6" s="28">
        <v>-10.0</v>
      </c>
    </row>
    <row r="7">
      <c r="B7" s="92" t="s">
        <v>336</v>
      </c>
      <c r="D7" s="92" t="s">
        <v>61</v>
      </c>
      <c r="E7" s="92" t="s">
        <v>65</v>
      </c>
      <c r="G7" s="28">
        <v>-10.0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361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-20, 0)</f>
        <v>-20</v>
      </c>
      <c r="H4" s="123">
        <f>SUM(G4:G1000)</f>
        <v>-60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-20.0</v>
      </c>
    </row>
    <row r="6">
      <c r="B6" s="92" t="s">
        <v>336</v>
      </c>
      <c r="D6" s="92" t="s">
        <v>61</v>
      </c>
      <c r="E6" s="92" t="s">
        <v>172</v>
      </c>
      <c r="G6" s="28">
        <v>-20.0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5" width="14.13"/>
    <col customWidth="1" min="6" max="6" width="14.88"/>
  </cols>
  <sheetData>
    <row r="1" ht="37.5" customHeight="1">
      <c r="A1" s="9" t="s">
        <v>362</v>
      </c>
    </row>
    <row r="3">
      <c r="A3" s="149" t="s">
        <v>313</v>
      </c>
      <c r="B3" s="149" t="s">
        <v>314</v>
      </c>
      <c r="C3" s="149" t="s">
        <v>315</v>
      </c>
      <c r="D3" s="149" t="s">
        <v>316</v>
      </c>
      <c r="E3" s="149" t="s">
        <v>317</v>
      </c>
      <c r="F3" s="149" t="s">
        <v>318</v>
      </c>
      <c r="G3" s="149" t="s">
        <v>319</v>
      </c>
      <c r="H3" s="149" t="s">
        <v>320</v>
      </c>
      <c r="I3" s="93"/>
    </row>
    <row r="4">
      <c r="A4" s="154">
        <v>45457.0</v>
      </c>
      <c r="B4" s="92" t="s">
        <v>323</v>
      </c>
      <c r="C4" s="92">
        <v>103.0</v>
      </c>
      <c r="D4" s="92" t="s">
        <v>61</v>
      </c>
      <c r="E4" s="92" t="s">
        <v>324</v>
      </c>
      <c r="G4" s="92">
        <f t="array" ref="G4:G1000">IF(E4:E1000&lt;&gt;"", -10, 0)</f>
        <v>-10</v>
      </c>
      <c r="H4" s="123">
        <f>SUM(G4:G1000)</f>
        <v>-30</v>
      </c>
    </row>
    <row r="5">
      <c r="A5" s="154"/>
      <c r="B5" s="92" t="s">
        <v>332</v>
      </c>
      <c r="D5" s="92" t="s">
        <v>77</v>
      </c>
      <c r="E5" s="92" t="s">
        <v>60</v>
      </c>
      <c r="G5" s="28">
        <v>-10.0</v>
      </c>
    </row>
    <row r="6">
      <c r="B6" s="92" t="s">
        <v>336</v>
      </c>
      <c r="D6" s="92" t="s">
        <v>61</v>
      </c>
      <c r="E6" s="92" t="s">
        <v>172</v>
      </c>
      <c r="G6" s="28">
        <v>-10.0</v>
      </c>
    </row>
    <row r="7">
      <c r="B7" s="92" t="s">
        <v>336</v>
      </c>
      <c r="D7" s="92" t="s">
        <v>61</v>
      </c>
      <c r="G7" s="28">
        <v>0.0</v>
      </c>
    </row>
    <row r="8">
      <c r="G8" s="28">
        <v>0.0</v>
      </c>
    </row>
    <row r="9">
      <c r="G9" s="28">
        <v>0.0</v>
      </c>
    </row>
    <row r="10">
      <c r="G10" s="28">
        <v>0.0</v>
      </c>
    </row>
    <row r="11">
      <c r="G11" s="28">
        <v>0.0</v>
      </c>
    </row>
    <row r="12">
      <c r="G12" s="28">
        <v>0.0</v>
      </c>
    </row>
    <row r="13">
      <c r="G13" s="28">
        <v>0.0</v>
      </c>
    </row>
    <row r="14">
      <c r="G14" s="28">
        <v>0.0</v>
      </c>
    </row>
    <row r="15">
      <c r="G15" s="28">
        <v>0.0</v>
      </c>
    </row>
    <row r="16">
      <c r="G16" s="28">
        <v>0.0</v>
      </c>
    </row>
    <row r="17">
      <c r="G17" s="28">
        <v>0.0</v>
      </c>
    </row>
    <row r="18">
      <c r="G18" s="28">
        <v>0.0</v>
      </c>
    </row>
    <row r="19">
      <c r="G19" s="28">
        <v>0.0</v>
      </c>
    </row>
    <row r="20">
      <c r="G20" s="28">
        <v>0.0</v>
      </c>
    </row>
    <row r="21">
      <c r="G21" s="28">
        <v>0.0</v>
      </c>
    </row>
    <row r="22">
      <c r="G22" s="28">
        <v>0.0</v>
      </c>
    </row>
    <row r="23">
      <c r="G23" s="28">
        <v>0.0</v>
      </c>
    </row>
    <row r="24">
      <c r="G24" s="28">
        <v>0.0</v>
      </c>
    </row>
    <row r="25">
      <c r="G25" s="28">
        <v>0.0</v>
      </c>
    </row>
    <row r="26">
      <c r="G26" s="28">
        <v>0.0</v>
      </c>
    </row>
    <row r="27">
      <c r="G27" s="28">
        <v>0.0</v>
      </c>
    </row>
    <row r="28">
      <c r="G28" s="28">
        <v>0.0</v>
      </c>
    </row>
    <row r="29">
      <c r="G29" s="28">
        <v>0.0</v>
      </c>
    </row>
    <row r="30">
      <c r="G30" s="28">
        <v>0.0</v>
      </c>
    </row>
    <row r="31">
      <c r="G31" s="28">
        <v>0.0</v>
      </c>
    </row>
    <row r="32">
      <c r="G32" s="28">
        <v>0.0</v>
      </c>
    </row>
    <row r="33">
      <c r="G33" s="28">
        <v>0.0</v>
      </c>
    </row>
    <row r="34">
      <c r="G34" s="28">
        <v>0.0</v>
      </c>
    </row>
    <row r="35">
      <c r="G35" s="28">
        <v>0.0</v>
      </c>
    </row>
    <row r="36">
      <c r="G36" s="28">
        <v>0.0</v>
      </c>
    </row>
    <row r="37">
      <c r="G37" s="28">
        <v>0.0</v>
      </c>
      <c r="K37" s="153"/>
    </row>
    <row r="38">
      <c r="G38" s="28">
        <v>0.0</v>
      </c>
    </row>
    <row r="39">
      <c r="G39" s="28">
        <v>0.0</v>
      </c>
    </row>
    <row r="40">
      <c r="G40" s="28">
        <v>0.0</v>
      </c>
    </row>
    <row r="41">
      <c r="G41" s="28">
        <v>0.0</v>
      </c>
    </row>
    <row r="42">
      <c r="G42" s="28">
        <v>0.0</v>
      </c>
    </row>
    <row r="43">
      <c r="G43" s="28">
        <v>0.0</v>
      </c>
    </row>
    <row r="44">
      <c r="G44" s="28">
        <v>0.0</v>
      </c>
    </row>
    <row r="45">
      <c r="G45" s="28">
        <v>0.0</v>
      </c>
    </row>
    <row r="46">
      <c r="G46" s="28">
        <v>0.0</v>
      </c>
    </row>
    <row r="47">
      <c r="G47" s="28">
        <v>0.0</v>
      </c>
    </row>
    <row r="48">
      <c r="G48" s="28">
        <v>0.0</v>
      </c>
    </row>
    <row r="49">
      <c r="G49" s="28">
        <v>0.0</v>
      </c>
    </row>
    <row r="50">
      <c r="G50" s="28">
        <v>0.0</v>
      </c>
    </row>
    <row r="51">
      <c r="G51" s="28">
        <v>0.0</v>
      </c>
    </row>
    <row r="52">
      <c r="G52" s="28">
        <v>0.0</v>
      </c>
    </row>
    <row r="53">
      <c r="G53" s="28">
        <v>0.0</v>
      </c>
    </row>
    <row r="54">
      <c r="G54" s="28">
        <v>0.0</v>
      </c>
    </row>
    <row r="55">
      <c r="G55" s="28">
        <v>0.0</v>
      </c>
    </row>
    <row r="56">
      <c r="G56" s="28">
        <v>0.0</v>
      </c>
    </row>
    <row r="57">
      <c r="G57" s="28">
        <v>0.0</v>
      </c>
    </row>
    <row r="58">
      <c r="G58" s="28">
        <v>0.0</v>
      </c>
    </row>
    <row r="59">
      <c r="G59" s="28">
        <v>0.0</v>
      </c>
    </row>
    <row r="60">
      <c r="G60" s="28">
        <v>0.0</v>
      </c>
    </row>
    <row r="61">
      <c r="G61" s="28">
        <v>0.0</v>
      </c>
    </row>
    <row r="62">
      <c r="G62" s="28">
        <v>0.0</v>
      </c>
    </row>
    <row r="63">
      <c r="G63" s="28">
        <v>0.0</v>
      </c>
    </row>
    <row r="64">
      <c r="G64" s="28">
        <v>0.0</v>
      </c>
    </row>
    <row r="65">
      <c r="G65" s="28">
        <v>0.0</v>
      </c>
    </row>
    <row r="66">
      <c r="G66" s="28">
        <v>0.0</v>
      </c>
    </row>
    <row r="67">
      <c r="G67" s="28">
        <v>0.0</v>
      </c>
    </row>
    <row r="68">
      <c r="G68" s="28">
        <v>0.0</v>
      </c>
    </row>
    <row r="69">
      <c r="G69" s="28">
        <v>0.0</v>
      </c>
    </row>
    <row r="70">
      <c r="G70" s="28">
        <v>0.0</v>
      </c>
    </row>
    <row r="71">
      <c r="G71" s="28">
        <v>0.0</v>
      </c>
    </row>
    <row r="72">
      <c r="G72" s="28">
        <v>0.0</v>
      </c>
    </row>
    <row r="73">
      <c r="G73" s="28">
        <v>0.0</v>
      </c>
    </row>
    <row r="74">
      <c r="G74" s="28">
        <v>0.0</v>
      </c>
    </row>
    <row r="75">
      <c r="G75" s="28">
        <v>0.0</v>
      </c>
    </row>
    <row r="76">
      <c r="G76" s="28">
        <v>0.0</v>
      </c>
    </row>
    <row r="77">
      <c r="G77" s="28">
        <v>0.0</v>
      </c>
    </row>
    <row r="78">
      <c r="G78" s="28">
        <v>0.0</v>
      </c>
    </row>
    <row r="79">
      <c r="G79" s="28">
        <v>0.0</v>
      </c>
    </row>
    <row r="80">
      <c r="G80" s="28">
        <v>0.0</v>
      </c>
    </row>
    <row r="81">
      <c r="G81" s="28">
        <v>0.0</v>
      </c>
    </row>
    <row r="82">
      <c r="G82" s="28">
        <v>0.0</v>
      </c>
    </row>
    <row r="83">
      <c r="G83" s="28">
        <v>0.0</v>
      </c>
    </row>
    <row r="84">
      <c r="G84" s="28">
        <v>0.0</v>
      </c>
    </row>
    <row r="85">
      <c r="G85" s="28">
        <v>0.0</v>
      </c>
    </row>
    <row r="86">
      <c r="G86" s="28">
        <v>0.0</v>
      </c>
    </row>
    <row r="87">
      <c r="G87" s="28">
        <v>0.0</v>
      </c>
    </row>
    <row r="88">
      <c r="G88" s="28">
        <v>0.0</v>
      </c>
    </row>
    <row r="89">
      <c r="G89" s="28">
        <v>0.0</v>
      </c>
    </row>
    <row r="90">
      <c r="G90" s="28">
        <v>0.0</v>
      </c>
    </row>
    <row r="91">
      <c r="G91" s="28">
        <v>0.0</v>
      </c>
    </row>
    <row r="92">
      <c r="G92" s="28">
        <v>0.0</v>
      </c>
    </row>
    <row r="93">
      <c r="G93" s="28">
        <v>0.0</v>
      </c>
    </row>
    <row r="94">
      <c r="G94" s="28">
        <v>0.0</v>
      </c>
    </row>
    <row r="95">
      <c r="G95" s="28">
        <v>0.0</v>
      </c>
    </row>
    <row r="96">
      <c r="G96" s="28">
        <v>0.0</v>
      </c>
    </row>
    <row r="97">
      <c r="G97" s="28">
        <v>0.0</v>
      </c>
    </row>
    <row r="98">
      <c r="G98" s="28">
        <v>0.0</v>
      </c>
    </row>
    <row r="99">
      <c r="G99" s="28">
        <v>0.0</v>
      </c>
    </row>
    <row r="100">
      <c r="G100" s="28">
        <v>0.0</v>
      </c>
    </row>
    <row r="101">
      <c r="G101" s="28">
        <v>0.0</v>
      </c>
    </row>
    <row r="102">
      <c r="G102" s="28">
        <v>0.0</v>
      </c>
    </row>
    <row r="103">
      <c r="G103" s="28">
        <v>0.0</v>
      </c>
    </row>
    <row r="104">
      <c r="G104" s="28">
        <v>0.0</v>
      </c>
    </row>
    <row r="105">
      <c r="G105" s="28">
        <v>0.0</v>
      </c>
    </row>
    <row r="106">
      <c r="G106" s="28">
        <v>0.0</v>
      </c>
    </row>
    <row r="107">
      <c r="G107" s="28">
        <v>0.0</v>
      </c>
    </row>
    <row r="108">
      <c r="G108" s="28">
        <v>0.0</v>
      </c>
    </row>
    <row r="109">
      <c r="G109" s="28">
        <v>0.0</v>
      </c>
    </row>
    <row r="110">
      <c r="G110" s="28">
        <v>0.0</v>
      </c>
    </row>
    <row r="111">
      <c r="G111" s="28">
        <v>0.0</v>
      </c>
    </row>
    <row r="112">
      <c r="G112" s="28">
        <v>0.0</v>
      </c>
    </row>
    <row r="113">
      <c r="G113" s="28">
        <v>0.0</v>
      </c>
    </row>
    <row r="114">
      <c r="G114" s="28">
        <v>0.0</v>
      </c>
    </row>
    <row r="115">
      <c r="G115" s="28">
        <v>0.0</v>
      </c>
    </row>
    <row r="116">
      <c r="G116" s="28">
        <v>0.0</v>
      </c>
    </row>
    <row r="117">
      <c r="G117" s="28">
        <v>0.0</v>
      </c>
    </row>
    <row r="118">
      <c r="G118" s="28">
        <v>0.0</v>
      </c>
    </row>
    <row r="119">
      <c r="G119" s="28">
        <v>0.0</v>
      </c>
    </row>
    <row r="120">
      <c r="G120" s="28">
        <v>0.0</v>
      </c>
    </row>
    <row r="121">
      <c r="G121" s="28">
        <v>0.0</v>
      </c>
    </row>
    <row r="122">
      <c r="G122" s="28">
        <v>0.0</v>
      </c>
    </row>
    <row r="123">
      <c r="G123" s="28">
        <v>0.0</v>
      </c>
    </row>
    <row r="124">
      <c r="G124" s="28">
        <v>0.0</v>
      </c>
    </row>
    <row r="125">
      <c r="G125" s="28">
        <v>0.0</v>
      </c>
    </row>
    <row r="126">
      <c r="G126" s="28">
        <v>0.0</v>
      </c>
    </row>
    <row r="127">
      <c r="G127" s="28">
        <v>0.0</v>
      </c>
    </row>
    <row r="128">
      <c r="G128" s="28">
        <v>0.0</v>
      </c>
    </row>
    <row r="129">
      <c r="G129" s="28">
        <v>0.0</v>
      </c>
    </row>
    <row r="130">
      <c r="G130" s="28">
        <v>0.0</v>
      </c>
    </row>
    <row r="131">
      <c r="G131" s="28">
        <v>0.0</v>
      </c>
    </row>
    <row r="132">
      <c r="G132" s="28">
        <v>0.0</v>
      </c>
    </row>
    <row r="133">
      <c r="G133" s="28">
        <v>0.0</v>
      </c>
    </row>
    <row r="134">
      <c r="G134" s="28">
        <v>0.0</v>
      </c>
    </row>
    <row r="135">
      <c r="G135" s="28">
        <v>0.0</v>
      </c>
    </row>
    <row r="136">
      <c r="G136" s="28">
        <v>0.0</v>
      </c>
    </row>
    <row r="137">
      <c r="G137" s="28">
        <v>0.0</v>
      </c>
    </row>
    <row r="138">
      <c r="G138" s="28">
        <v>0.0</v>
      </c>
    </row>
    <row r="139">
      <c r="G139" s="28">
        <v>0.0</v>
      </c>
    </row>
    <row r="140">
      <c r="G140" s="28">
        <v>0.0</v>
      </c>
    </row>
    <row r="141">
      <c r="G141" s="28">
        <v>0.0</v>
      </c>
    </row>
    <row r="142">
      <c r="G142" s="28">
        <v>0.0</v>
      </c>
    </row>
    <row r="143">
      <c r="G143" s="28">
        <v>0.0</v>
      </c>
    </row>
    <row r="144">
      <c r="G144" s="28">
        <v>0.0</v>
      </c>
    </row>
    <row r="145">
      <c r="G145" s="28">
        <v>0.0</v>
      </c>
    </row>
    <row r="146">
      <c r="G146" s="28">
        <v>0.0</v>
      </c>
    </row>
    <row r="147">
      <c r="G147" s="28">
        <v>0.0</v>
      </c>
    </row>
    <row r="148">
      <c r="G148" s="28">
        <v>0.0</v>
      </c>
    </row>
    <row r="149">
      <c r="G149" s="28">
        <v>0.0</v>
      </c>
    </row>
    <row r="150">
      <c r="G150" s="28">
        <v>0.0</v>
      </c>
    </row>
    <row r="151">
      <c r="G151" s="28">
        <v>0.0</v>
      </c>
    </row>
    <row r="152">
      <c r="G152" s="28">
        <v>0.0</v>
      </c>
    </row>
    <row r="153">
      <c r="G153" s="28">
        <v>0.0</v>
      </c>
    </row>
    <row r="154">
      <c r="G154" s="28">
        <v>0.0</v>
      </c>
    </row>
    <row r="155">
      <c r="G155" s="28">
        <v>0.0</v>
      </c>
    </row>
    <row r="156">
      <c r="G156" s="28">
        <v>0.0</v>
      </c>
    </row>
    <row r="157">
      <c r="G157" s="28">
        <v>0.0</v>
      </c>
    </row>
    <row r="158">
      <c r="G158" s="28">
        <v>0.0</v>
      </c>
    </row>
    <row r="159">
      <c r="G159" s="28">
        <v>0.0</v>
      </c>
    </row>
    <row r="160">
      <c r="G160" s="28">
        <v>0.0</v>
      </c>
    </row>
    <row r="161">
      <c r="G161" s="28">
        <v>0.0</v>
      </c>
    </row>
    <row r="162">
      <c r="G162" s="28">
        <v>0.0</v>
      </c>
    </row>
    <row r="163">
      <c r="G163" s="28">
        <v>0.0</v>
      </c>
    </row>
    <row r="164">
      <c r="G164" s="28">
        <v>0.0</v>
      </c>
    </row>
    <row r="165">
      <c r="G165" s="28">
        <v>0.0</v>
      </c>
    </row>
    <row r="166">
      <c r="G166" s="28">
        <v>0.0</v>
      </c>
    </row>
    <row r="167">
      <c r="G167" s="28">
        <v>0.0</v>
      </c>
    </row>
    <row r="168">
      <c r="G168" s="28">
        <v>0.0</v>
      </c>
    </row>
    <row r="169">
      <c r="G169" s="28">
        <v>0.0</v>
      </c>
    </row>
    <row r="170">
      <c r="G170" s="28">
        <v>0.0</v>
      </c>
    </row>
    <row r="171">
      <c r="G171" s="28">
        <v>0.0</v>
      </c>
    </row>
    <row r="172">
      <c r="G172" s="28">
        <v>0.0</v>
      </c>
    </row>
    <row r="173">
      <c r="G173" s="28">
        <v>0.0</v>
      </c>
    </row>
    <row r="174">
      <c r="G174" s="28">
        <v>0.0</v>
      </c>
    </row>
    <row r="175">
      <c r="G175" s="28">
        <v>0.0</v>
      </c>
    </row>
    <row r="176">
      <c r="G176" s="28">
        <v>0.0</v>
      </c>
    </row>
    <row r="177">
      <c r="G177" s="28">
        <v>0.0</v>
      </c>
    </row>
    <row r="178">
      <c r="G178" s="28">
        <v>0.0</v>
      </c>
    </row>
    <row r="179">
      <c r="G179" s="28">
        <v>0.0</v>
      </c>
    </row>
    <row r="180">
      <c r="G180" s="28">
        <v>0.0</v>
      </c>
    </row>
    <row r="181">
      <c r="G181" s="28">
        <v>0.0</v>
      </c>
    </row>
    <row r="182">
      <c r="G182" s="28">
        <v>0.0</v>
      </c>
    </row>
    <row r="183">
      <c r="G183" s="28">
        <v>0.0</v>
      </c>
    </row>
    <row r="184">
      <c r="G184" s="28">
        <v>0.0</v>
      </c>
    </row>
    <row r="185">
      <c r="G185" s="28">
        <v>0.0</v>
      </c>
    </row>
    <row r="186">
      <c r="G186" s="28">
        <v>0.0</v>
      </c>
    </row>
    <row r="187">
      <c r="G187" s="28">
        <v>0.0</v>
      </c>
    </row>
    <row r="188">
      <c r="G188" s="28">
        <v>0.0</v>
      </c>
    </row>
    <row r="189">
      <c r="G189" s="28">
        <v>0.0</v>
      </c>
    </row>
    <row r="190">
      <c r="G190" s="28">
        <v>0.0</v>
      </c>
    </row>
    <row r="191">
      <c r="G191" s="28">
        <v>0.0</v>
      </c>
    </row>
    <row r="192">
      <c r="G192" s="28">
        <v>0.0</v>
      </c>
    </row>
    <row r="193">
      <c r="G193" s="28">
        <v>0.0</v>
      </c>
    </row>
    <row r="194">
      <c r="G194" s="28">
        <v>0.0</v>
      </c>
    </row>
    <row r="195">
      <c r="G195" s="28">
        <v>0.0</v>
      </c>
    </row>
    <row r="196">
      <c r="G196" s="28">
        <v>0.0</v>
      </c>
    </row>
    <row r="197">
      <c r="G197" s="28">
        <v>0.0</v>
      </c>
    </row>
    <row r="198">
      <c r="G198" s="28">
        <v>0.0</v>
      </c>
    </row>
    <row r="199">
      <c r="G199" s="28">
        <v>0.0</v>
      </c>
    </row>
    <row r="200">
      <c r="G200" s="28">
        <v>0.0</v>
      </c>
    </row>
    <row r="201">
      <c r="G201" s="28">
        <v>0.0</v>
      </c>
    </row>
    <row r="202">
      <c r="G202" s="28">
        <v>0.0</v>
      </c>
    </row>
    <row r="203">
      <c r="G203" s="28">
        <v>0.0</v>
      </c>
    </row>
    <row r="204">
      <c r="G204" s="28">
        <v>0.0</v>
      </c>
    </row>
    <row r="205">
      <c r="G205" s="28">
        <v>0.0</v>
      </c>
    </row>
    <row r="206">
      <c r="G206" s="28">
        <v>0.0</v>
      </c>
    </row>
    <row r="207">
      <c r="G207" s="28">
        <v>0.0</v>
      </c>
    </row>
    <row r="208">
      <c r="G208" s="28">
        <v>0.0</v>
      </c>
    </row>
    <row r="209">
      <c r="G209" s="28">
        <v>0.0</v>
      </c>
    </row>
    <row r="210">
      <c r="G210" s="28">
        <v>0.0</v>
      </c>
    </row>
    <row r="211">
      <c r="G211" s="28">
        <v>0.0</v>
      </c>
    </row>
    <row r="212">
      <c r="G212" s="28">
        <v>0.0</v>
      </c>
    </row>
    <row r="213">
      <c r="G213" s="28">
        <v>0.0</v>
      </c>
    </row>
    <row r="214">
      <c r="G214" s="28">
        <v>0.0</v>
      </c>
    </row>
    <row r="215">
      <c r="G215" s="28">
        <v>0.0</v>
      </c>
    </row>
    <row r="216">
      <c r="G216" s="28">
        <v>0.0</v>
      </c>
    </row>
    <row r="217">
      <c r="G217" s="28">
        <v>0.0</v>
      </c>
    </row>
    <row r="218">
      <c r="G218" s="28">
        <v>0.0</v>
      </c>
    </row>
    <row r="219">
      <c r="G219" s="28">
        <v>0.0</v>
      </c>
    </row>
    <row r="220">
      <c r="G220" s="28">
        <v>0.0</v>
      </c>
    </row>
    <row r="221">
      <c r="G221" s="28">
        <v>0.0</v>
      </c>
    </row>
    <row r="222">
      <c r="G222" s="28">
        <v>0.0</v>
      </c>
    </row>
    <row r="223">
      <c r="G223" s="28">
        <v>0.0</v>
      </c>
    </row>
    <row r="224">
      <c r="G224" s="28">
        <v>0.0</v>
      </c>
    </row>
    <row r="225">
      <c r="G225" s="28">
        <v>0.0</v>
      </c>
    </row>
    <row r="226">
      <c r="G226" s="28">
        <v>0.0</v>
      </c>
    </row>
    <row r="227">
      <c r="G227" s="28">
        <v>0.0</v>
      </c>
    </row>
    <row r="228">
      <c r="G228" s="28">
        <v>0.0</v>
      </c>
    </row>
    <row r="229">
      <c r="G229" s="28">
        <v>0.0</v>
      </c>
    </row>
    <row r="230">
      <c r="G230" s="28">
        <v>0.0</v>
      </c>
    </row>
    <row r="231">
      <c r="G231" s="28">
        <v>0.0</v>
      </c>
    </row>
    <row r="232">
      <c r="G232" s="28">
        <v>0.0</v>
      </c>
    </row>
    <row r="233">
      <c r="G233" s="28">
        <v>0.0</v>
      </c>
    </row>
    <row r="234">
      <c r="G234" s="28">
        <v>0.0</v>
      </c>
    </row>
    <row r="235">
      <c r="G235" s="28">
        <v>0.0</v>
      </c>
    </row>
    <row r="236">
      <c r="G236" s="28">
        <v>0.0</v>
      </c>
    </row>
    <row r="237">
      <c r="G237" s="28">
        <v>0.0</v>
      </c>
    </row>
    <row r="238">
      <c r="G238" s="28">
        <v>0.0</v>
      </c>
    </row>
    <row r="239">
      <c r="G239" s="28">
        <v>0.0</v>
      </c>
    </row>
    <row r="240">
      <c r="G240" s="28">
        <v>0.0</v>
      </c>
    </row>
    <row r="241">
      <c r="G241" s="28">
        <v>0.0</v>
      </c>
    </row>
    <row r="242">
      <c r="G242" s="28">
        <v>0.0</v>
      </c>
    </row>
    <row r="243">
      <c r="G243" s="28">
        <v>0.0</v>
      </c>
    </row>
    <row r="244">
      <c r="G244" s="28">
        <v>0.0</v>
      </c>
    </row>
    <row r="245">
      <c r="G245" s="28">
        <v>0.0</v>
      </c>
    </row>
    <row r="246">
      <c r="G246" s="28">
        <v>0.0</v>
      </c>
    </row>
    <row r="247">
      <c r="G247" s="28">
        <v>0.0</v>
      </c>
    </row>
    <row r="248">
      <c r="G248" s="28">
        <v>0.0</v>
      </c>
    </row>
    <row r="249">
      <c r="G249" s="28">
        <v>0.0</v>
      </c>
    </row>
    <row r="250">
      <c r="G250" s="28">
        <v>0.0</v>
      </c>
    </row>
    <row r="251">
      <c r="G251" s="28">
        <v>0.0</v>
      </c>
    </row>
    <row r="252">
      <c r="G252" s="28">
        <v>0.0</v>
      </c>
    </row>
    <row r="253">
      <c r="G253" s="28">
        <v>0.0</v>
      </c>
    </row>
    <row r="254">
      <c r="G254" s="28">
        <v>0.0</v>
      </c>
    </row>
    <row r="255">
      <c r="G255" s="28">
        <v>0.0</v>
      </c>
    </row>
    <row r="256">
      <c r="G256" s="28">
        <v>0.0</v>
      </c>
    </row>
    <row r="257">
      <c r="G257" s="28">
        <v>0.0</v>
      </c>
    </row>
    <row r="258">
      <c r="G258" s="28">
        <v>0.0</v>
      </c>
    </row>
    <row r="259">
      <c r="G259" s="28">
        <v>0.0</v>
      </c>
    </row>
    <row r="260">
      <c r="G260" s="28">
        <v>0.0</v>
      </c>
    </row>
    <row r="261">
      <c r="G261" s="28">
        <v>0.0</v>
      </c>
    </row>
    <row r="262">
      <c r="G262" s="28">
        <v>0.0</v>
      </c>
    </row>
    <row r="263">
      <c r="G263" s="28">
        <v>0.0</v>
      </c>
    </row>
    <row r="264">
      <c r="G264" s="28">
        <v>0.0</v>
      </c>
    </row>
    <row r="265">
      <c r="G265" s="28">
        <v>0.0</v>
      </c>
    </row>
    <row r="266">
      <c r="G266" s="28">
        <v>0.0</v>
      </c>
    </row>
    <row r="267">
      <c r="G267" s="28">
        <v>0.0</v>
      </c>
    </row>
    <row r="268">
      <c r="G268" s="28">
        <v>0.0</v>
      </c>
    </row>
    <row r="269">
      <c r="G269" s="28">
        <v>0.0</v>
      </c>
    </row>
    <row r="270">
      <c r="G270" s="28">
        <v>0.0</v>
      </c>
    </row>
    <row r="271">
      <c r="G271" s="28">
        <v>0.0</v>
      </c>
    </row>
    <row r="272">
      <c r="G272" s="28">
        <v>0.0</v>
      </c>
    </row>
    <row r="273">
      <c r="G273" s="28">
        <v>0.0</v>
      </c>
    </row>
    <row r="274">
      <c r="G274" s="28">
        <v>0.0</v>
      </c>
    </row>
    <row r="275">
      <c r="G275" s="28">
        <v>0.0</v>
      </c>
    </row>
    <row r="276">
      <c r="G276" s="28">
        <v>0.0</v>
      </c>
    </row>
    <row r="277">
      <c r="G277" s="28">
        <v>0.0</v>
      </c>
    </row>
    <row r="278">
      <c r="G278" s="28">
        <v>0.0</v>
      </c>
    </row>
    <row r="279">
      <c r="G279" s="28">
        <v>0.0</v>
      </c>
    </row>
    <row r="280">
      <c r="G280" s="28">
        <v>0.0</v>
      </c>
    </row>
    <row r="281">
      <c r="G281" s="28">
        <v>0.0</v>
      </c>
    </row>
    <row r="282">
      <c r="G282" s="28">
        <v>0.0</v>
      </c>
    </row>
    <row r="283">
      <c r="G283" s="28">
        <v>0.0</v>
      </c>
    </row>
    <row r="284">
      <c r="G284" s="28">
        <v>0.0</v>
      </c>
    </row>
    <row r="285">
      <c r="G285" s="28">
        <v>0.0</v>
      </c>
    </row>
    <row r="286">
      <c r="G286" s="28">
        <v>0.0</v>
      </c>
    </row>
    <row r="287">
      <c r="G287" s="28">
        <v>0.0</v>
      </c>
    </row>
    <row r="288">
      <c r="G288" s="28">
        <v>0.0</v>
      </c>
    </row>
    <row r="289">
      <c r="G289" s="28">
        <v>0.0</v>
      </c>
    </row>
    <row r="290">
      <c r="G290" s="28">
        <v>0.0</v>
      </c>
    </row>
    <row r="291">
      <c r="G291" s="28">
        <v>0.0</v>
      </c>
    </row>
    <row r="292">
      <c r="G292" s="28">
        <v>0.0</v>
      </c>
    </row>
    <row r="293">
      <c r="G293" s="28">
        <v>0.0</v>
      </c>
    </row>
    <row r="294">
      <c r="G294" s="28">
        <v>0.0</v>
      </c>
    </row>
    <row r="295">
      <c r="G295" s="28">
        <v>0.0</v>
      </c>
    </row>
    <row r="296">
      <c r="G296" s="28">
        <v>0.0</v>
      </c>
    </row>
    <row r="297">
      <c r="G297" s="28">
        <v>0.0</v>
      </c>
    </row>
    <row r="298">
      <c r="G298" s="28">
        <v>0.0</v>
      </c>
    </row>
    <row r="299">
      <c r="G299" s="28">
        <v>0.0</v>
      </c>
    </row>
    <row r="300">
      <c r="G300" s="28">
        <v>0.0</v>
      </c>
    </row>
    <row r="301">
      <c r="G301" s="28">
        <v>0.0</v>
      </c>
    </row>
    <row r="302">
      <c r="G302" s="28">
        <v>0.0</v>
      </c>
    </row>
    <row r="303">
      <c r="G303" s="28">
        <v>0.0</v>
      </c>
    </row>
    <row r="304">
      <c r="G304" s="28">
        <v>0.0</v>
      </c>
    </row>
    <row r="305">
      <c r="G305" s="28">
        <v>0.0</v>
      </c>
    </row>
    <row r="306">
      <c r="G306" s="28">
        <v>0.0</v>
      </c>
    </row>
    <row r="307">
      <c r="G307" s="28">
        <v>0.0</v>
      </c>
    </row>
    <row r="308">
      <c r="G308" s="28">
        <v>0.0</v>
      </c>
    </row>
    <row r="309">
      <c r="G309" s="28">
        <v>0.0</v>
      </c>
    </row>
    <row r="310">
      <c r="G310" s="28">
        <v>0.0</v>
      </c>
    </row>
    <row r="311">
      <c r="G311" s="28">
        <v>0.0</v>
      </c>
    </row>
    <row r="312">
      <c r="G312" s="28">
        <v>0.0</v>
      </c>
    </row>
    <row r="313">
      <c r="G313" s="28">
        <v>0.0</v>
      </c>
    </row>
    <row r="314">
      <c r="G314" s="28">
        <v>0.0</v>
      </c>
    </row>
    <row r="315">
      <c r="G315" s="28">
        <v>0.0</v>
      </c>
    </row>
    <row r="316">
      <c r="G316" s="28">
        <v>0.0</v>
      </c>
    </row>
    <row r="317">
      <c r="G317" s="28">
        <v>0.0</v>
      </c>
    </row>
    <row r="318">
      <c r="G318" s="28">
        <v>0.0</v>
      </c>
    </row>
    <row r="319">
      <c r="G319" s="28">
        <v>0.0</v>
      </c>
    </row>
    <row r="320">
      <c r="G320" s="28">
        <v>0.0</v>
      </c>
    </row>
    <row r="321">
      <c r="G321" s="28">
        <v>0.0</v>
      </c>
    </row>
    <row r="322">
      <c r="G322" s="28">
        <v>0.0</v>
      </c>
    </row>
    <row r="323">
      <c r="G323" s="28">
        <v>0.0</v>
      </c>
    </row>
    <row r="324">
      <c r="G324" s="28">
        <v>0.0</v>
      </c>
    </row>
    <row r="325">
      <c r="G325" s="28">
        <v>0.0</v>
      </c>
    </row>
    <row r="326">
      <c r="G326" s="28">
        <v>0.0</v>
      </c>
    </row>
    <row r="327">
      <c r="G327" s="28">
        <v>0.0</v>
      </c>
    </row>
    <row r="328">
      <c r="G328" s="28">
        <v>0.0</v>
      </c>
    </row>
    <row r="329">
      <c r="G329" s="28">
        <v>0.0</v>
      </c>
    </row>
    <row r="330">
      <c r="G330" s="28">
        <v>0.0</v>
      </c>
    </row>
    <row r="331">
      <c r="G331" s="28">
        <v>0.0</v>
      </c>
    </row>
    <row r="332">
      <c r="G332" s="28">
        <v>0.0</v>
      </c>
    </row>
    <row r="333">
      <c r="G333" s="28">
        <v>0.0</v>
      </c>
    </row>
    <row r="334">
      <c r="G334" s="28">
        <v>0.0</v>
      </c>
    </row>
    <row r="335">
      <c r="G335" s="28">
        <v>0.0</v>
      </c>
    </row>
    <row r="336">
      <c r="G336" s="28">
        <v>0.0</v>
      </c>
    </row>
    <row r="337">
      <c r="G337" s="28">
        <v>0.0</v>
      </c>
    </row>
    <row r="338">
      <c r="G338" s="28">
        <v>0.0</v>
      </c>
    </row>
    <row r="339">
      <c r="G339" s="28">
        <v>0.0</v>
      </c>
    </row>
    <row r="340">
      <c r="G340" s="28">
        <v>0.0</v>
      </c>
    </row>
    <row r="341">
      <c r="G341" s="28">
        <v>0.0</v>
      </c>
    </row>
    <row r="342">
      <c r="G342" s="28">
        <v>0.0</v>
      </c>
    </row>
    <row r="343">
      <c r="G343" s="28">
        <v>0.0</v>
      </c>
    </row>
    <row r="344">
      <c r="G344" s="28">
        <v>0.0</v>
      </c>
    </row>
    <row r="345">
      <c r="G345" s="28">
        <v>0.0</v>
      </c>
    </row>
    <row r="346">
      <c r="G346" s="28">
        <v>0.0</v>
      </c>
    </row>
    <row r="347">
      <c r="G347" s="28">
        <v>0.0</v>
      </c>
    </row>
    <row r="348">
      <c r="G348" s="28">
        <v>0.0</v>
      </c>
    </row>
    <row r="349">
      <c r="G349" s="28">
        <v>0.0</v>
      </c>
    </row>
    <row r="350">
      <c r="G350" s="28">
        <v>0.0</v>
      </c>
    </row>
    <row r="351">
      <c r="G351" s="28">
        <v>0.0</v>
      </c>
    </row>
    <row r="352">
      <c r="G352" s="28">
        <v>0.0</v>
      </c>
    </row>
    <row r="353">
      <c r="G353" s="28">
        <v>0.0</v>
      </c>
    </row>
    <row r="354">
      <c r="G354" s="28">
        <v>0.0</v>
      </c>
    </row>
    <row r="355">
      <c r="G355" s="28">
        <v>0.0</v>
      </c>
    </row>
    <row r="356">
      <c r="G356" s="28">
        <v>0.0</v>
      </c>
    </row>
    <row r="357">
      <c r="G357" s="28">
        <v>0.0</v>
      </c>
    </row>
    <row r="358">
      <c r="G358" s="28">
        <v>0.0</v>
      </c>
    </row>
    <row r="359">
      <c r="G359" s="28">
        <v>0.0</v>
      </c>
    </row>
    <row r="360">
      <c r="G360" s="28">
        <v>0.0</v>
      </c>
    </row>
    <row r="361">
      <c r="G361" s="28">
        <v>0.0</v>
      </c>
    </row>
    <row r="362">
      <c r="G362" s="28">
        <v>0.0</v>
      </c>
    </row>
    <row r="363">
      <c r="G363" s="28">
        <v>0.0</v>
      </c>
    </row>
    <row r="364">
      <c r="G364" s="28">
        <v>0.0</v>
      </c>
    </row>
    <row r="365">
      <c r="G365" s="28">
        <v>0.0</v>
      </c>
    </row>
    <row r="366">
      <c r="G366" s="28">
        <v>0.0</v>
      </c>
    </row>
    <row r="367">
      <c r="G367" s="28">
        <v>0.0</v>
      </c>
    </row>
    <row r="368">
      <c r="G368" s="28">
        <v>0.0</v>
      </c>
    </row>
    <row r="369">
      <c r="G369" s="28">
        <v>0.0</v>
      </c>
    </row>
    <row r="370">
      <c r="G370" s="28">
        <v>0.0</v>
      </c>
    </row>
    <row r="371">
      <c r="G371" s="28">
        <v>0.0</v>
      </c>
    </row>
    <row r="372">
      <c r="G372" s="28">
        <v>0.0</v>
      </c>
    </row>
    <row r="373">
      <c r="G373" s="28">
        <v>0.0</v>
      </c>
    </row>
    <row r="374">
      <c r="G374" s="28">
        <v>0.0</v>
      </c>
    </row>
    <row r="375">
      <c r="G375" s="28">
        <v>0.0</v>
      </c>
    </row>
    <row r="376">
      <c r="G376" s="28">
        <v>0.0</v>
      </c>
    </row>
    <row r="377">
      <c r="G377" s="28">
        <v>0.0</v>
      </c>
    </row>
    <row r="378">
      <c r="G378" s="28">
        <v>0.0</v>
      </c>
    </row>
    <row r="379">
      <c r="G379" s="28">
        <v>0.0</v>
      </c>
    </row>
    <row r="380">
      <c r="G380" s="28">
        <v>0.0</v>
      </c>
    </row>
    <row r="381">
      <c r="G381" s="28">
        <v>0.0</v>
      </c>
    </row>
    <row r="382">
      <c r="G382" s="28">
        <v>0.0</v>
      </c>
    </row>
    <row r="383">
      <c r="G383" s="28">
        <v>0.0</v>
      </c>
    </row>
    <row r="384">
      <c r="G384" s="28">
        <v>0.0</v>
      </c>
    </row>
    <row r="385">
      <c r="G385" s="28">
        <v>0.0</v>
      </c>
    </row>
    <row r="386">
      <c r="G386" s="28">
        <v>0.0</v>
      </c>
    </row>
    <row r="387">
      <c r="G387" s="28">
        <v>0.0</v>
      </c>
    </row>
    <row r="388">
      <c r="G388" s="28">
        <v>0.0</v>
      </c>
    </row>
    <row r="389">
      <c r="G389" s="28">
        <v>0.0</v>
      </c>
    </row>
    <row r="390">
      <c r="G390" s="28">
        <v>0.0</v>
      </c>
    </row>
    <row r="391">
      <c r="G391" s="28">
        <v>0.0</v>
      </c>
    </row>
    <row r="392">
      <c r="G392" s="28">
        <v>0.0</v>
      </c>
    </row>
    <row r="393">
      <c r="G393" s="28">
        <v>0.0</v>
      </c>
    </row>
    <row r="394">
      <c r="G394" s="28">
        <v>0.0</v>
      </c>
    </row>
    <row r="395">
      <c r="G395" s="28">
        <v>0.0</v>
      </c>
    </row>
    <row r="396">
      <c r="G396" s="28">
        <v>0.0</v>
      </c>
    </row>
    <row r="397">
      <c r="G397" s="28">
        <v>0.0</v>
      </c>
    </row>
    <row r="398">
      <c r="G398" s="28">
        <v>0.0</v>
      </c>
    </row>
    <row r="399">
      <c r="G399" s="28">
        <v>0.0</v>
      </c>
    </row>
    <row r="400">
      <c r="G400" s="28">
        <v>0.0</v>
      </c>
    </row>
    <row r="401">
      <c r="G401" s="28">
        <v>0.0</v>
      </c>
    </row>
    <row r="402">
      <c r="G402" s="28">
        <v>0.0</v>
      </c>
    </row>
    <row r="403">
      <c r="G403" s="28">
        <v>0.0</v>
      </c>
    </row>
    <row r="404">
      <c r="G404" s="28">
        <v>0.0</v>
      </c>
    </row>
    <row r="405">
      <c r="G405" s="28">
        <v>0.0</v>
      </c>
    </row>
    <row r="406">
      <c r="G406" s="28">
        <v>0.0</v>
      </c>
    </row>
    <row r="407">
      <c r="G407" s="28">
        <v>0.0</v>
      </c>
    </row>
    <row r="408">
      <c r="G408" s="28">
        <v>0.0</v>
      </c>
    </row>
    <row r="409">
      <c r="G409" s="28">
        <v>0.0</v>
      </c>
    </row>
    <row r="410">
      <c r="G410" s="28">
        <v>0.0</v>
      </c>
    </row>
    <row r="411">
      <c r="G411" s="28">
        <v>0.0</v>
      </c>
    </row>
    <row r="412">
      <c r="G412" s="28">
        <v>0.0</v>
      </c>
    </row>
    <row r="413">
      <c r="G413" s="28">
        <v>0.0</v>
      </c>
    </row>
    <row r="414">
      <c r="G414" s="28">
        <v>0.0</v>
      </c>
    </row>
    <row r="415">
      <c r="G415" s="28">
        <v>0.0</v>
      </c>
    </row>
    <row r="416">
      <c r="G416" s="28">
        <v>0.0</v>
      </c>
    </row>
    <row r="417">
      <c r="G417" s="28">
        <v>0.0</v>
      </c>
    </row>
    <row r="418">
      <c r="G418" s="28">
        <v>0.0</v>
      </c>
    </row>
    <row r="419">
      <c r="G419" s="28">
        <v>0.0</v>
      </c>
    </row>
    <row r="420">
      <c r="G420" s="28">
        <v>0.0</v>
      </c>
    </row>
    <row r="421">
      <c r="G421" s="28">
        <v>0.0</v>
      </c>
    </row>
    <row r="422">
      <c r="G422" s="28">
        <v>0.0</v>
      </c>
    </row>
    <row r="423">
      <c r="G423" s="28">
        <v>0.0</v>
      </c>
    </row>
    <row r="424">
      <c r="G424" s="28">
        <v>0.0</v>
      </c>
    </row>
    <row r="425">
      <c r="G425" s="28">
        <v>0.0</v>
      </c>
    </row>
    <row r="426">
      <c r="G426" s="28">
        <v>0.0</v>
      </c>
    </row>
    <row r="427">
      <c r="G427" s="28">
        <v>0.0</v>
      </c>
    </row>
    <row r="428">
      <c r="G428" s="28">
        <v>0.0</v>
      </c>
    </row>
    <row r="429">
      <c r="G429" s="28">
        <v>0.0</v>
      </c>
    </row>
    <row r="430">
      <c r="G430" s="28">
        <v>0.0</v>
      </c>
    </row>
    <row r="431">
      <c r="G431" s="28">
        <v>0.0</v>
      </c>
    </row>
    <row r="432">
      <c r="G432" s="28">
        <v>0.0</v>
      </c>
    </row>
    <row r="433">
      <c r="G433" s="28">
        <v>0.0</v>
      </c>
    </row>
    <row r="434">
      <c r="G434" s="28">
        <v>0.0</v>
      </c>
    </row>
    <row r="435">
      <c r="G435" s="28">
        <v>0.0</v>
      </c>
    </row>
    <row r="436">
      <c r="G436" s="28">
        <v>0.0</v>
      </c>
    </row>
    <row r="437">
      <c r="G437" s="28">
        <v>0.0</v>
      </c>
    </row>
    <row r="438">
      <c r="G438" s="28">
        <v>0.0</v>
      </c>
    </row>
    <row r="439">
      <c r="G439" s="28">
        <v>0.0</v>
      </c>
    </row>
    <row r="440">
      <c r="G440" s="28">
        <v>0.0</v>
      </c>
    </row>
    <row r="441">
      <c r="G441" s="28">
        <v>0.0</v>
      </c>
    </row>
    <row r="442">
      <c r="G442" s="28">
        <v>0.0</v>
      </c>
    </row>
    <row r="443">
      <c r="G443" s="28">
        <v>0.0</v>
      </c>
    </row>
    <row r="444">
      <c r="G444" s="28">
        <v>0.0</v>
      </c>
    </row>
    <row r="445">
      <c r="G445" s="28">
        <v>0.0</v>
      </c>
    </row>
    <row r="446">
      <c r="G446" s="28">
        <v>0.0</v>
      </c>
    </row>
    <row r="447">
      <c r="G447" s="28">
        <v>0.0</v>
      </c>
    </row>
    <row r="448">
      <c r="G448" s="28">
        <v>0.0</v>
      </c>
    </row>
    <row r="449">
      <c r="G449" s="28">
        <v>0.0</v>
      </c>
    </row>
    <row r="450">
      <c r="G450" s="28">
        <v>0.0</v>
      </c>
    </row>
    <row r="451">
      <c r="G451" s="28">
        <v>0.0</v>
      </c>
    </row>
    <row r="452">
      <c r="G452" s="28">
        <v>0.0</v>
      </c>
    </row>
    <row r="453">
      <c r="G453" s="28">
        <v>0.0</v>
      </c>
    </row>
    <row r="454">
      <c r="G454" s="28">
        <v>0.0</v>
      </c>
    </row>
    <row r="455">
      <c r="G455" s="28">
        <v>0.0</v>
      </c>
    </row>
    <row r="456">
      <c r="G456" s="28">
        <v>0.0</v>
      </c>
    </row>
    <row r="457">
      <c r="G457" s="28">
        <v>0.0</v>
      </c>
    </row>
    <row r="458">
      <c r="G458" s="28">
        <v>0.0</v>
      </c>
    </row>
    <row r="459">
      <c r="G459" s="28">
        <v>0.0</v>
      </c>
    </row>
    <row r="460">
      <c r="G460" s="28">
        <v>0.0</v>
      </c>
    </row>
    <row r="461">
      <c r="G461" s="28">
        <v>0.0</v>
      </c>
    </row>
    <row r="462">
      <c r="G462" s="28">
        <v>0.0</v>
      </c>
    </row>
    <row r="463">
      <c r="G463" s="28">
        <v>0.0</v>
      </c>
    </row>
    <row r="464">
      <c r="G464" s="28">
        <v>0.0</v>
      </c>
    </row>
    <row r="465">
      <c r="G465" s="28">
        <v>0.0</v>
      </c>
    </row>
    <row r="466">
      <c r="G466" s="28">
        <v>0.0</v>
      </c>
    </row>
    <row r="467">
      <c r="G467" s="28">
        <v>0.0</v>
      </c>
    </row>
    <row r="468">
      <c r="G468" s="28">
        <v>0.0</v>
      </c>
    </row>
    <row r="469">
      <c r="G469" s="28">
        <v>0.0</v>
      </c>
    </row>
    <row r="470">
      <c r="G470" s="28">
        <v>0.0</v>
      </c>
    </row>
    <row r="471">
      <c r="G471" s="28">
        <v>0.0</v>
      </c>
    </row>
    <row r="472">
      <c r="G472" s="28">
        <v>0.0</v>
      </c>
    </row>
    <row r="473">
      <c r="G473" s="28">
        <v>0.0</v>
      </c>
    </row>
    <row r="474">
      <c r="G474" s="28">
        <v>0.0</v>
      </c>
    </row>
    <row r="475">
      <c r="G475" s="28">
        <v>0.0</v>
      </c>
    </row>
    <row r="476">
      <c r="G476" s="28">
        <v>0.0</v>
      </c>
    </row>
    <row r="477">
      <c r="G477" s="28">
        <v>0.0</v>
      </c>
    </row>
    <row r="478">
      <c r="G478" s="28">
        <v>0.0</v>
      </c>
    </row>
    <row r="479">
      <c r="G479" s="28">
        <v>0.0</v>
      </c>
    </row>
    <row r="480">
      <c r="G480" s="28">
        <v>0.0</v>
      </c>
    </row>
    <row r="481">
      <c r="G481" s="28">
        <v>0.0</v>
      </c>
    </row>
    <row r="482">
      <c r="G482" s="28">
        <v>0.0</v>
      </c>
    </row>
    <row r="483">
      <c r="G483" s="28">
        <v>0.0</v>
      </c>
    </row>
    <row r="484">
      <c r="G484" s="28">
        <v>0.0</v>
      </c>
    </row>
    <row r="485">
      <c r="G485" s="28">
        <v>0.0</v>
      </c>
    </row>
    <row r="486">
      <c r="G486" s="28">
        <v>0.0</v>
      </c>
    </row>
    <row r="487">
      <c r="G487" s="28">
        <v>0.0</v>
      </c>
    </row>
    <row r="488">
      <c r="G488" s="28">
        <v>0.0</v>
      </c>
    </row>
    <row r="489">
      <c r="G489" s="28">
        <v>0.0</v>
      </c>
    </row>
    <row r="490">
      <c r="G490" s="28">
        <v>0.0</v>
      </c>
    </row>
    <row r="491">
      <c r="G491" s="28">
        <v>0.0</v>
      </c>
    </row>
    <row r="492">
      <c r="G492" s="28">
        <v>0.0</v>
      </c>
    </row>
    <row r="493">
      <c r="G493" s="28">
        <v>0.0</v>
      </c>
    </row>
    <row r="494">
      <c r="G494" s="28">
        <v>0.0</v>
      </c>
    </row>
    <row r="495">
      <c r="G495" s="28">
        <v>0.0</v>
      </c>
    </row>
    <row r="496">
      <c r="G496" s="28">
        <v>0.0</v>
      </c>
    </row>
    <row r="497">
      <c r="G497" s="28">
        <v>0.0</v>
      </c>
    </row>
    <row r="498">
      <c r="G498" s="28">
        <v>0.0</v>
      </c>
    </row>
    <row r="499">
      <c r="G499" s="28">
        <v>0.0</v>
      </c>
    </row>
    <row r="500">
      <c r="G500" s="28">
        <v>0.0</v>
      </c>
    </row>
    <row r="501">
      <c r="G501" s="28">
        <v>0.0</v>
      </c>
    </row>
    <row r="502">
      <c r="G502" s="28">
        <v>0.0</v>
      </c>
    </row>
    <row r="503">
      <c r="G503" s="28">
        <v>0.0</v>
      </c>
    </row>
    <row r="504">
      <c r="G504" s="28">
        <v>0.0</v>
      </c>
    </row>
    <row r="505">
      <c r="G505" s="28">
        <v>0.0</v>
      </c>
    </row>
    <row r="506">
      <c r="G506" s="28">
        <v>0.0</v>
      </c>
    </row>
    <row r="507">
      <c r="G507" s="28">
        <v>0.0</v>
      </c>
    </row>
    <row r="508">
      <c r="G508" s="28">
        <v>0.0</v>
      </c>
    </row>
    <row r="509">
      <c r="G509" s="28">
        <v>0.0</v>
      </c>
    </row>
    <row r="510">
      <c r="G510" s="28">
        <v>0.0</v>
      </c>
    </row>
    <row r="511">
      <c r="G511" s="28">
        <v>0.0</v>
      </c>
    </row>
    <row r="512">
      <c r="G512" s="28">
        <v>0.0</v>
      </c>
    </row>
    <row r="513">
      <c r="G513" s="28">
        <v>0.0</v>
      </c>
    </row>
    <row r="514">
      <c r="G514" s="28">
        <v>0.0</v>
      </c>
    </row>
    <row r="515">
      <c r="G515" s="28">
        <v>0.0</v>
      </c>
    </row>
    <row r="516">
      <c r="G516" s="28">
        <v>0.0</v>
      </c>
    </row>
    <row r="517">
      <c r="G517" s="28">
        <v>0.0</v>
      </c>
    </row>
    <row r="518">
      <c r="G518" s="28">
        <v>0.0</v>
      </c>
    </row>
    <row r="519">
      <c r="G519" s="28">
        <v>0.0</v>
      </c>
    </row>
    <row r="520">
      <c r="G520" s="28">
        <v>0.0</v>
      </c>
    </row>
    <row r="521">
      <c r="G521" s="28">
        <v>0.0</v>
      </c>
    </row>
    <row r="522">
      <c r="G522" s="28">
        <v>0.0</v>
      </c>
    </row>
    <row r="523">
      <c r="G523" s="28">
        <v>0.0</v>
      </c>
    </row>
    <row r="524">
      <c r="G524" s="28">
        <v>0.0</v>
      </c>
    </row>
    <row r="525">
      <c r="G525" s="28">
        <v>0.0</v>
      </c>
    </row>
    <row r="526">
      <c r="G526" s="28">
        <v>0.0</v>
      </c>
    </row>
    <row r="527">
      <c r="G527" s="28">
        <v>0.0</v>
      </c>
    </row>
    <row r="528">
      <c r="G528" s="28">
        <v>0.0</v>
      </c>
    </row>
    <row r="529">
      <c r="G529" s="28">
        <v>0.0</v>
      </c>
    </row>
    <row r="530">
      <c r="G530" s="28">
        <v>0.0</v>
      </c>
    </row>
    <row r="531">
      <c r="G531" s="28">
        <v>0.0</v>
      </c>
    </row>
    <row r="532">
      <c r="G532" s="28">
        <v>0.0</v>
      </c>
    </row>
    <row r="533">
      <c r="G533" s="28">
        <v>0.0</v>
      </c>
    </row>
    <row r="534">
      <c r="G534" s="28">
        <v>0.0</v>
      </c>
    </row>
    <row r="535">
      <c r="G535" s="28">
        <v>0.0</v>
      </c>
    </row>
    <row r="536">
      <c r="G536" s="28">
        <v>0.0</v>
      </c>
    </row>
    <row r="537">
      <c r="G537" s="28">
        <v>0.0</v>
      </c>
    </row>
    <row r="538">
      <c r="G538" s="28">
        <v>0.0</v>
      </c>
    </row>
    <row r="539">
      <c r="G539" s="28">
        <v>0.0</v>
      </c>
    </row>
    <row r="540">
      <c r="G540" s="28">
        <v>0.0</v>
      </c>
    </row>
    <row r="541">
      <c r="G541" s="28">
        <v>0.0</v>
      </c>
    </row>
    <row r="542">
      <c r="G542" s="28">
        <v>0.0</v>
      </c>
    </row>
    <row r="543">
      <c r="G543" s="28">
        <v>0.0</v>
      </c>
    </row>
    <row r="544">
      <c r="G544" s="28">
        <v>0.0</v>
      </c>
    </row>
    <row r="545">
      <c r="G545" s="28">
        <v>0.0</v>
      </c>
    </row>
    <row r="546">
      <c r="G546" s="28">
        <v>0.0</v>
      </c>
    </row>
    <row r="547">
      <c r="G547" s="28">
        <v>0.0</v>
      </c>
    </row>
    <row r="548">
      <c r="G548" s="28">
        <v>0.0</v>
      </c>
    </row>
    <row r="549">
      <c r="G549" s="28">
        <v>0.0</v>
      </c>
    </row>
    <row r="550">
      <c r="G550" s="28">
        <v>0.0</v>
      </c>
    </row>
    <row r="551">
      <c r="G551" s="28">
        <v>0.0</v>
      </c>
    </row>
    <row r="552">
      <c r="G552" s="28">
        <v>0.0</v>
      </c>
    </row>
    <row r="553">
      <c r="G553" s="28">
        <v>0.0</v>
      </c>
    </row>
    <row r="554">
      <c r="G554" s="28">
        <v>0.0</v>
      </c>
    </row>
    <row r="555">
      <c r="G555" s="28">
        <v>0.0</v>
      </c>
    </row>
    <row r="556">
      <c r="G556" s="28">
        <v>0.0</v>
      </c>
    </row>
    <row r="557">
      <c r="G557" s="28">
        <v>0.0</v>
      </c>
    </row>
    <row r="558">
      <c r="G558" s="28">
        <v>0.0</v>
      </c>
    </row>
    <row r="559">
      <c r="G559" s="28">
        <v>0.0</v>
      </c>
    </row>
    <row r="560">
      <c r="G560" s="28">
        <v>0.0</v>
      </c>
    </row>
    <row r="561">
      <c r="G561" s="28">
        <v>0.0</v>
      </c>
    </row>
    <row r="562">
      <c r="G562" s="28">
        <v>0.0</v>
      </c>
    </row>
    <row r="563">
      <c r="G563" s="28">
        <v>0.0</v>
      </c>
    </row>
    <row r="564">
      <c r="G564" s="28">
        <v>0.0</v>
      </c>
    </row>
    <row r="565">
      <c r="G565" s="28">
        <v>0.0</v>
      </c>
    </row>
    <row r="566">
      <c r="G566" s="28">
        <v>0.0</v>
      </c>
    </row>
    <row r="567">
      <c r="G567" s="28">
        <v>0.0</v>
      </c>
    </row>
    <row r="568">
      <c r="G568" s="28">
        <v>0.0</v>
      </c>
    </row>
    <row r="569">
      <c r="G569" s="28">
        <v>0.0</v>
      </c>
    </row>
    <row r="570">
      <c r="G570" s="28">
        <v>0.0</v>
      </c>
    </row>
    <row r="571">
      <c r="G571" s="28">
        <v>0.0</v>
      </c>
    </row>
    <row r="572">
      <c r="G572" s="28">
        <v>0.0</v>
      </c>
    </row>
    <row r="573">
      <c r="G573" s="28">
        <v>0.0</v>
      </c>
    </row>
    <row r="574">
      <c r="G574" s="28">
        <v>0.0</v>
      </c>
    </row>
    <row r="575">
      <c r="G575" s="28">
        <v>0.0</v>
      </c>
    </row>
    <row r="576">
      <c r="G576" s="28">
        <v>0.0</v>
      </c>
    </row>
    <row r="577">
      <c r="G577" s="28">
        <v>0.0</v>
      </c>
    </row>
    <row r="578">
      <c r="G578" s="28">
        <v>0.0</v>
      </c>
    </row>
    <row r="579">
      <c r="G579" s="28">
        <v>0.0</v>
      </c>
    </row>
    <row r="580">
      <c r="G580" s="28">
        <v>0.0</v>
      </c>
    </row>
    <row r="581">
      <c r="G581" s="28">
        <v>0.0</v>
      </c>
    </row>
    <row r="582">
      <c r="G582" s="28">
        <v>0.0</v>
      </c>
    </row>
    <row r="583">
      <c r="G583" s="28">
        <v>0.0</v>
      </c>
    </row>
    <row r="584">
      <c r="G584" s="28">
        <v>0.0</v>
      </c>
    </row>
    <row r="585">
      <c r="G585" s="28">
        <v>0.0</v>
      </c>
    </row>
    <row r="586">
      <c r="G586" s="28">
        <v>0.0</v>
      </c>
    </row>
    <row r="587">
      <c r="G587" s="28">
        <v>0.0</v>
      </c>
    </row>
    <row r="588">
      <c r="G588" s="28">
        <v>0.0</v>
      </c>
    </row>
    <row r="589">
      <c r="G589" s="28">
        <v>0.0</v>
      </c>
    </row>
    <row r="590">
      <c r="G590" s="28">
        <v>0.0</v>
      </c>
    </row>
    <row r="591">
      <c r="G591" s="28">
        <v>0.0</v>
      </c>
    </row>
    <row r="592">
      <c r="G592" s="28">
        <v>0.0</v>
      </c>
    </row>
    <row r="593">
      <c r="G593" s="28">
        <v>0.0</v>
      </c>
    </row>
    <row r="594">
      <c r="G594" s="28">
        <v>0.0</v>
      </c>
    </row>
    <row r="595">
      <c r="G595" s="28">
        <v>0.0</v>
      </c>
    </row>
    <row r="596">
      <c r="G596" s="28">
        <v>0.0</v>
      </c>
    </row>
    <row r="597">
      <c r="G597" s="28">
        <v>0.0</v>
      </c>
    </row>
    <row r="598">
      <c r="G598" s="28">
        <v>0.0</v>
      </c>
    </row>
    <row r="599">
      <c r="G599" s="28">
        <v>0.0</v>
      </c>
    </row>
    <row r="600">
      <c r="G600" s="28">
        <v>0.0</v>
      </c>
    </row>
    <row r="601">
      <c r="G601" s="28">
        <v>0.0</v>
      </c>
    </row>
    <row r="602">
      <c r="G602" s="28">
        <v>0.0</v>
      </c>
    </row>
    <row r="603">
      <c r="G603" s="28">
        <v>0.0</v>
      </c>
    </row>
    <row r="604">
      <c r="G604" s="28">
        <v>0.0</v>
      </c>
    </row>
    <row r="605">
      <c r="G605" s="28">
        <v>0.0</v>
      </c>
    </row>
    <row r="606">
      <c r="G606" s="28">
        <v>0.0</v>
      </c>
    </row>
    <row r="607">
      <c r="G607" s="28">
        <v>0.0</v>
      </c>
    </row>
    <row r="608">
      <c r="G608" s="28">
        <v>0.0</v>
      </c>
    </row>
    <row r="609">
      <c r="G609" s="28">
        <v>0.0</v>
      </c>
    </row>
    <row r="610">
      <c r="G610" s="28">
        <v>0.0</v>
      </c>
    </row>
    <row r="611">
      <c r="G611" s="28">
        <v>0.0</v>
      </c>
    </row>
    <row r="612">
      <c r="G612" s="28">
        <v>0.0</v>
      </c>
    </row>
    <row r="613">
      <c r="G613" s="28">
        <v>0.0</v>
      </c>
    </row>
    <row r="614">
      <c r="G614" s="28">
        <v>0.0</v>
      </c>
    </row>
    <row r="615">
      <c r="G615" s="28">
        <v>0.0</v>
      </c>
    </row>
    <row r="616">
      <c r="G616" s="28">
        <v>0.0</v>
      </c>
    </row>
    <row r="617">
      <c r="G617" s="28">
        <v>0.0</v>
      </c>
    </row>
    <row r="618">
      <c r="G618" s="28">
        <v>0.0</v>
      </c>
    </row>
    <row r="619">
      <c r="G619" s="28">
        <v>0.0</v>
      </c>
    </row>
    <row r="620">
      <c r="G620" s="28">
        <v>0.0</v>
      </c>
    </row>
    <row r="621">
      <c r="G621" s="28">
        <v>0.0</v>
      </c>
    </row>
    <row r="622">
      <c r="G622" s="28">
        <v>0.0</v>
      </c>
    </row>
    <row r="623">
      <c r="G623" s="28">
        <v>0.0</v>
      </c>
    </row>
    <row r="624">
      <c r="G624" s="28">
        <v>0.0</v>
      </c>
    </row>
    <row r="625">
      <c r="G625" s="28">
        <v>0.0</v>
      </c>
    </row>
    <row r="626">
      <c r="G626" s="28">
        <v>0.0</v>
      </c>
    </row>
    <row r="627">
      <c r="G627" s="28">
        <v>0.0</v>
      </c>
    </row>
    <row r="628">
      <c r="G628" s="28">
        <v>0.0</v>
      </c>
    </row>
    <row r="629">
      <c r="G629" s="28">
        <v>0.0</v>
      </c>
    </row>
    <row r="630">
      <c r="G630" s="28">
        <v>0.0</v>
      </c>
    </row>
    <row r="631">
      <c r="G631" s="28">
        <v>0.0</v>
      </c>
    </row>
    <row r="632">
      <c r="G632" s="28">
        <v>0.0</v>
      </c>
    </row>
    <row r="633">
      <c r="G633" s="28">
        <v>0.0</v>
      </c>
    </row>
    <row r="634">
      <c r="G634" s="28">
        <v>0.0</v>
      </c>
    </row>
    <row r="635">
      <c r="G635" s="28">
        <v>0.0</v>
      </c>
    </row>
    <row r="636">
      <c r="G636" s="28">
        <v>0.0</v>
      </c>
    </row>
    <row r="637">
      <c r="G637" s="28">
        <v>0.0</v>
      </c>
    </row>
    <row r="638">
      <c r="G638" s="28">
        <v>0.0</v>
      </c>
    </row>
    <row r="639">
      <c r="G639" s="28">
        <v>0.0</v>
      </c>
    </row>
    <row r="640">
      <c r="G640" s="28">
        <v>0.0</v>
      </c>
    </row>
    <row r="641">
      <c r="G641" s="28">
        <v>0.0</v>
      </c>
    </row>
    <row r="642">
      <c r="G642" s="28">
        <v>0.0</v>
      </c>
    </row>
    <row r="643">
      <c r="G643" s="28">
        <v>0.0</v>
      </c>
    </row>
    <row r="644">
      <c r="G644" s="28">
        <v>0.0</v>
      </c>
    </row>
    <row r="645">
      <c r="G645" s="28">
        <v>0.0</v>
      </c>
    </row>
    <row r="646">
      <c r="G646" s="28">
        <v>0.0</v>
      </c>
    </row>
    <row r="647">
      <c r="G647" s="28">
        <v>0.0</v>
      </c>
    </row>
    <row r="648">
      <c r="G648" s="28">
        <v>0.0</v>
      </c>
    </row>
    <row r="649">
      <c r="G649" s="28">
        <v>0.0</v>
      </c>
    </row>
    <row r="650">
      <c r="G650" s="28">
        <v>0.0</v>
      </c>
    </row>
    <row r="651">
      <c r="G651" s="28">
        <v>0.0</v>
      </c>
    </row>
    <row r="652">
      <c r="G652" s="28">
        <v>0.0</v>
      </c>
    </row>
    <row r="653">
      <c r="G653" s="28">
        <v>0.0</v>
      </c>
    </row>
    <row r="654">
      <c r="G654" s="28">
        <v>0.0</v>
      </c>
    </row>
    <row r="655">
      <c r="G655" s="28">
        <v>0.0</v>
      </c>
    </row>
    <row r="656">
      <c r="G656" s="28">
        <v>0.0</v>
      </c>
    </row>
    <row r="657">
      <c r="G657" s="28">
        <v>0.0</v>
      </c>
    </row>
    <row r="658">
      <c r="G658" s="28">
        <v>0.0</v>
      </c>
    </row>
    <row r="659">
      <c r="G659" s="28">
        <v>0.0</v>
      </c>
    </row>
    <row r="660">
      <c r="G660" s="28">
        <v>0.0</v>
      </c>
    </row>
    <row r="661">
      <c r="G661" s="28">
        <v>0.0</v>
      </c>
    </row>
    <row r="662">
      <c r="G662" s="28">
        <v>0.0</v>
      </c>
    </row>
    <row r="663">
      <c r="G663" s="28">
        <v>0.0</v>
      </c>
    </row>
    <row r="664">
      <c r="G664" s="28">
        <v>0.0</v>
      </c>
    </row>
    <row r="665">
      <c r="G665" s="28">
        <v>0.0</v>
      </c>
    </row>
    <row r="666">
      <c r="G666" s="28">
        <v>0.0</v>
      </c>
    </row>
    <row r="667">
      <c r="G667" s="28">
        <v>0.0</v>
      </c>
    </row>
    <row r="668">
      <c r="G668" s="28">
        <v>0.0</v>
      </c>
    </row>
    <row r="669">
      <c r="G669" s="28">
        <v>0.0</v>
      </c>
    </row>
    <row r="670">
      <c r="G670" s="28">
        <v>0.0</v>
      </c>
    </row>
    <row r="671">
      <c r="G671" s="28">
        <v>0.0</v>
      </c>
    </row>
    <row r="672">
      <c r="G672" s="28">
        <v>0.0</v>
      </c>
    </row>
    <row r="673">
      <c r="G673" s="28">
        <v>0.0</v>
      </c>
    </row>
    <row r="674">
      <c r="G674" s="28">
        <v>0.0</v>
      </c>
    </row>
    <row r="675">
      <c r="G675" s="28">
        <v>0.0</v>
      </c>
    </row>
    <row r="676">
      <c r="G676" s="28">
        <v>0.0</v>
      </c>
    </row>
    <row r="677">
      <c r="G677" s="28">
        <v>0.0</v>
      </c>
    </row>
    <row r="678">
      <c r="G678" s="28">
        <v>0.0</v>
      </c>
    </row>
    <row r="679">
      <c r="G679" s="28">
        <v>0.0</v>
      </c>
    </row>
    <row r="680">
      <c r="G680" s="28">
        <v>0.0</v>
      </c>
    </row>
    <row r="681">
      <c r="G681" s="28">
        <v>0.0</v>
      </c>
    </row>
    <row r="682">
      <c r="G682" s="28">
        <v>0.0</v>
      </c>
    </row>
    <row r="683">
      <c r="G683" s="28">
        <v>0.0</v>
      </c>
    </row>
    <row r="684">
      <c r="G684" s="28">
        <v>0.0</v>
      </c>
    </row>
    <row r="685">
      <c r="G685" s="28">
        <v>0.0</v>
      </c>
    </row>
    <row r="686">
      <c r="G686" s="28">
        <v>0.0</v>
      </c>
    </row>
    <row r="687">
      <c r="G687" s="28">
        <v>0.0</v>
      </c>
    </row>
    <row r="688">
      <c r="G688" s="28">
        <v>0.0</v>
      </c>
    </row>
    <row r="689">
      <c r="G689" s="28">
        <v>0.0</v>
      </c>
    </row>
    <row r="690">
      <c r="G690" s="28">
        <v>0.0</v>
      </c>
    </row>
    <row r="691">
      <c r="G691" s="28">
        <v>0.0</v>
      </c>
    </row>
    <row r="692">
      <c r="G692" s="28">
        <v>0.0</v>
      </c>
    </row>
    <row r="693">
      <c r="G693" s="28">
        <v>0.0</v>
      </c>
    </row>
    <row r="694">
      <c r="G694" s="28">
        <v>0.0</v>
      </c>
    </row>
    <row r="695">
      <c r="G695" s="28">
        <v>0.0</v>
      </c>
    </row>
    <row r="696">
      <c r="G696" s="28">
        <v>0.0</v>
      </c>
    </row>
    <row r="697">
      <c r="G697" s="28">
        <v>0.0</v>
      </c>
    </row>
    <row r="698">
      <c r="G698" s="28">
        <v>0.0</v>
      </c>
    </row>
    <row r="699">
      <c r="G699" s="28">
        <v>0.0</v>
      </c>
    </row>
    <row r="700">
      <c r="G700" s="28">
        <v>0.0</v>
      </c>
    </row>
    <row r="701">
      <c r="G701" s="28">
        <v>0.0</v>
      </c>
    </row>
    <row r="702">
      <c r="G702" s="28">
        <v>0.0</v>
      </c>
    </row>
    <row r="703">
      <c r="G703" s="28">
        <v>0.0</v>
      </c>
    </row>
    <row r="704">
      <c r="G704" s="28">
        <v>0.0</v>
      </c>
    </row>
    <row r="705">
      <c r="G705" s="28">
        <v>0.0</v>
      </c>
    </row>
    <row r="706">
      <c r="G706" s="28">
        <v>0.0</v>
      </c>
    </row>
    <row r="707">
      <c r="G707" s="28">
        <v>0.0</v>
      </c>
    </row>
    <row r="708">
      <c r="G708" s="28">
        <v>0.0</v>
      </c>
    </row>
    <row r="709">
      <c r="G709" s="28">
        <v>0.0</v>
      </c>
    </row>
    <row r="710">
      <c r="G710" s="28">
        <v>0.0</v>
      </c>
    </row>
    <row r="711">
      <c r="G711" s="28">
        <v>0.0</v>
      </c>
    </row>
    <row r="712">
      <c r="G712" s="28">
        <v>0.0</v>
      </c>
    </row>
    <row r="713">
      <c r="G713" s="28">
        <v>0.0</v>
      </c>
    </row>
    <row r="714">
      <c r="G714" s="28">
        <v>0.0</v>
      </c>
    </row>
    <row r="715">
      <c r="G715" s="28">
        <v>0.0</v>
      </c>
    </row>
    <row r="716">
      <c r="G716" s="28">
        <v>0.0</v>
      </c>
    </row>
    <row r="717">
      <c r="G717" s="28">
        <v>0.0</v>
      </c>
    </row>
    <row r="718">
      <c r="G718" s="28">
        <v>0.0</v>
      </c>
    </row>
    <row r="719">
      <c r="G719" s="28">
        <v>0.0</v>
      </c>
    </row>
    <row r="720">
      <c r="G720" s="28">
        <v>0.0</v>
      </c>
    </row>
    <row r="721">
      <c r="G721" s="28">
        <v>0.0</v>
      </c>
    </row>
    <row r="722">
      <c r="G722" s="28">
        <v>0.0</v>
      </c>
    </row>
    <row r="723">
      <c r="G723" s="28">
        <v>0.0</v>
      </c>
    </row>
    <row r="724">
      <c r="G724" s="28">
        <v>0.0</v>
      </c>
    </row>
    <row r="725">
      <c r="G725" s="28">
        <v>0.0</v>
      </c>
    </row>
    <row r="726">
      <c r="G726" s="28">
        <v>0.0</v>
      </c>
    </row>
    <row r="727">
      <c r="G727" s="28">
        <v>0.0</v>
      </c>
    </row>
    <row r="728">
      <c r="G728" s="28">
        <v>0.0</v>
      </c>
    </row>
    <row r="729">
      <c r="G729" s="28">
        <v>0.0</v>
      </c>
    </row>
    <row r="730">
      <c r="G730" s="28">
        <v>0.0</v>
      </c>
    </row>
    <row r="731">
      <c r="G731" s="28">
        <v>0.0</v>
      </c>
    </row>
    <row r="732">
      <c r="G732" s="28">
        <v>0.0</v>
      </c>
    </row>
    <row r="733">
      <c r="G733" s="28">
        <v>0.0</v>
      </c>
    </row>
    <row r="734">
      <c r="G734" s="28">
        <v>0.0</v>
      </c>
    </row>
    <row r="735">
      <c r="G735" s="28">
        <v>0.0</v>
      </c>
    </row>
    <row r="736">
      <c r="G736" s="28">
        <v>0.0</v>
      </c>
    </row>
    <row r="737">
      <c r="G737" s="28">
        <v>0.0</v>
      </c>
    </row>
    <row r="738">
      <c r="G738" s="28">
        <v>0.0</v>
      </c>
    </row>
    <row r="739">
      <c r="G739" s="28">
        <v>0.0</v>
      </c>
    </row>
    <row r="740">
      <c r="G740" s="28">
        <v>0.0</v>
      </c>
    </row>
    <row r="741">
      <c r="G741" s="28">
        <v>0.0</v>
      </c>
    </row>
    <row r="742">
      <c r="G742" s="28">
        <v>0.0</v>
      </c>
    </row>
    <row r="743">
      <c r="G743" s="28">
        <v>0.0</v>
      </c>
    </row>
    <row r="744">
      <c r="G744" s="28">
        <v>0.0</v>
      </c>
    </row>
    <row r="745">
      <c r="G745" s="28">
        <v>0.0</v>
      </c>
    </row>
    <row r="746">
      <c r="G746" s="28">
        <v>0.0</v>
      </c>
    </row>
    <row r="747">
      <c r="G747" s="28">
        <v>0.0</v>
      </c>
    </row>
    <row r="748">
      <c r="G748" s="28">
        <v>0.0</v>
      </c>
    </row>
    <row r="749">
      <c r="G749" s="28">
        <v>0.0</v>
      </c>
    </row>
    <row r="750">
      <c r="G750" s="28">
        <v>0.0</v>
      </c>
    </row>
    <row r="751">
      <c r="G751" s="28">
        <v>0.0</v>
      </c>
    </row>
    <row r="752">
      <c r="G752" s="28">
        <v>0.0</v>
      </c>
    </row>
    <row r="753">
      <c r="G753" s="28">
        <v>0.0</v>
      </c>
    </row>
    <row r="754">
      <c r="G754" s="28">
        <v>0.0</v>
      </c>
    </row>
    <row r="755">
      <c r="G755" s="28">
        <v>0.0</v>
      </c>
    </row>
    <row r="756">
      <c r="G756" s="28">
        <v>0.0</v>
      </c>
    </row>
    <row r="757">
      <c r="G757" s="28">
        <v>0.0</v>
      </c>
    </row>
    <row r="758">
      <c r="G758" s="28">
        <v>0.0</v>
      </c>
    </row>
    <row r="759">
      <c r="G759" s="28">
        <v>0.0</v>
      </c>
    </row>
    <row r="760">
      <c r="G760" s="28">
        <v>0.0</v>
      </c>
    </row>
    <row r="761">
      <c r="G761" s="28">
        <v>0.0</v>
      </c>
    </row>
    <row r="762">
      <c r="G762" s="28">
        <v>0.0</v>
      </c>
    </row>
    <row r="763">
      <c r="G763" s="28">
        <v>0.0</v>
      </c>
    </row>
    <row r="764">
      <c r="G764" s="28">
        <v>0.0</v>
      </c>
    </row>
    <row r="765">
      <c r="G765" s="28">
        <v>0.0</v>
      </c>
    </row>
    <row r="766">
      <c r="G766" s="28">
        <v>0.0</v>
      </c>
    </row>
    <row r="767">
      <c r="G767" s="28">
        <v>0.0</v>
      </c>
    </row>
    <row r="768">
      <c r="G768" s="28">
        <v>0.0</v>
      </c>
    </row>
    <row r="769">
      <c r="G769" s="28">
        <v>0.0</v>
      </c>
    </row>
    <row r="770">
      <c r="G770" s="28">
        <v>0.0</v>
      </c>
    </row>
    <row r="771">
      <c r="G771" s="28">
        <v>0.0</v>
      </c>
    </row>
    <row r="772">
      <c r="G772" s="28">
        <v>0.0</v>
      </c>
    </row>
    <row r="773">
      <c r="G773" s="28">
        <v>0.0</v>
      </c>
    </row>
    <row r="774">
      <c r="G774" s="28">
        <v>0.0</v>
      </c>
    </row>
    <row r="775">
      <c r="G775" s="28">
        <v>0.0</v>
      </c>
    </row>
    <row r="776">
      <c r="G776" s="28">
        <v>0.0</v>
      </c>
    </row>
    <row r="777">
      <c r="G777" s="28">
        <v>0.0</v>
      </c>
    </row>
    <row r="778">
      <c r="G778" s="28">
        <v>0.0</v>
      </c>
    </row>
    <row r="779">
      <c r="G779" s="28">
        <v>0.0</v>
      </c>
    </row>
    <row r="780">
      <c r="G780" s="28">
        <v>0.0</v>
      </c>
    </row>
    <row r="781">
      <c r="G781" s="28">
        <v>0.0</v>
      </c>
    </row>
    <row r="782">
      <c r="G782" s="28">
        <v>0.0</v>
      </c>
    </row>
    <row r="783">
      <c r="G783" s="28">
        <v>0.0</v>
      </c>
    </row>
    <row r="784">
      <c r="G784" s="28">
        <v>0.0</v>
      </c>
    </row>
    <row r="785">
      <c r="G785" s="28">
        <v>0.0</v>
      </c>
    </row>
    <row r="786">
      <c r="G786" s="28">
        <v>0.0</v>
      </c>
    </row>
    <row r="787">
      <c r="G787" s="28">
        <v>0.0</v>
      </c>
    </row>
    <row r="788">
      <c r="G788" s="28">
        <v>0.0</v>
      </c>
    </row>
    <row r="789">
      <c r="G789" s="28">
        <v>0.0</v>
      </c>
    </row>
    <row r="790">
      <c r="G790" s="28">
        <v>0.0</v>
      </c>
    </row>
    <row r="791">
      <c r="G791" s="28">
        <v>0.0</v>
      </c>
    </row>
    <row r="792">
      <c r="G792" s="28">
        <v>0.0</v>
      </c>
    </row>
    <row r="793">
      <c r="G793" s="28">
        <v>0.0</v>
      </c>
    </row>
    <row r="794">
      <c r="G794" s="28">
        <v>0.0</v>
      </c>
    </row>
    <row r="795">
      <c r="G795" s="28">
        <v>0.0</v>
      </c>
    </row>
    <row r="796">
      <c r="G796" s="28">
        <v>0.0</v>
      </c>
    </row>
    <row r="797">
      <c r="G797" s="28">
        <v>0.0</v>
      </c>
    </row>
    <row r="798">
      <c r="G798" s="28">
        <v>0.0</v>
      </c>
    </row>
    <row r="799">
      <c r="G799" s="28">
        <v>0.0</v>
      </c>
    </row>
    <row r="800">
      <c r="G800" s="28">
        <v>0.0</v>
      </c>
    </row>
    <row r="801">
      <c r="G801" s="28">
        <v>0.0</v>
      </c>
    </row>
    <row r="802">
      <c r="G802" s="28">
        <v>0.0</v>
      </c>
    </row>
    <row r="803">
      <c r="G803" s="28">
        <v>0.0</v>
      </c>
    </row>
    <row r="804">
      <c r="G804" s="28">
        <v>0.0</v>
      </c>
    </row>
    <row r="805">
      <c r="G805" s="28">
        <v>0.0</v>
      </c>
    </row>
    <row r="806">
      <c r="G806" s="28">
        <v>0.0</v>
      </c>
    </row>
    <row r="807">
      <c r="G807" s="28">
        <v>0.0</v>
      </c>
    </row>
    <row r="808">
      <c r="G808" s="28">
        <v>0.0</v>
      </c>
    </row>
    <row r="809">
      <c r="G809" s="28">
        <v>0.0</v>
      </c>
    </row>
    <row r="810">
      <c r="G810" s="28">
        <v>0.0</v>
      </c>
    </row>
    <row r="811">
      <c r="G811" s="28">
        <v>0.0</v>
      </c>
    </row>
    <row r="812">
      <c r="G812" s="28">
        <v>0.0</v>
      </c>
    </row>
    <row r="813">
      <c r="G813" s="28">
        <v>0.0</v>
      </c>
    </row>
    <row r="814">
      <c r="G814" s="28">
        <v>0.0</v>
      </c>
    </row>
    <row r="815">
      <c r="G815" s="28">
        <v>0.0</v>
      </c>
    </row>
    <row r="816">
      <c r="G816" s="28">
        <v>0.0</v>
      </c>
    </row>
    <row r="817">
      <c r="G817" s="28">
        <v>0.0</v>
      </c>
    </row>
    <row r="818">
      <c r="G818" s="28">
        <v>0.0</v>
      </c>
    </row>
    <row r="819">
      <c r="G819" s="28">
        <v>0.0</v>
      </c>
    </row>
    <row r="820">
      <c r="G820" s="28">
        <v>0.0</v>
      </c>
    </row>
    <row r="821">
      <c r="G821" s="28">
        <v>0.0</v>
      </c>
    </row>
    <row r="822">
      <c r="G822" s="28">
        <v>0.0</v>
      </c>
    </row>
    <row r="823">
      <c r="G823" s="28">
        <v>0.0</v>
      </c>
    </row>
    <row r="824">
      <c r="G824" s="28">
        <v>0.0</v>
      </c>
    </row>
    <row r="825">
      <c r="G825" s="28">
        <v>0.0</v>
      </c>
    </row>
    <row r="826">
      <c r="G826" s="28">
        <v>0.0</v>
      </c>
    </row>
    <row r="827">
      <c r="G827" s="28">
        <v>0.0</v>
      </c>
    </row>
    <row r="828">
      <c r="G828" s="28">
        <v>0.0</v>
      </c>
    </row>
    <row r="829">
      <c r="G829" s="28">
        <v>0.0</v>
      </c>
    </row>
    <row r="830">
      <c r="G830" s="28">
        <v>0.0</v>
      </c>
    </row>
    <row r="831">
      <c r="G831" s="28">
        <v>0.0</v>
      </c>
    </row>
    <row r="832">
      <c r="G832" s="28">
        <v>0.0</v>
      </c>
    </row>
    <row r="833">
      <c r="G833" s="28">
        <v>0.0</v>
      </c>
    </row>
    <row r="834">
      <c r="G834" s="28">
        <v>0.0</v>
      </c>
    </row>
    <row r="835">
      <c r="G835" s="28">
        <v>0.0</v>
      </c>
    </row>
    <row r="836">
      <c r="G836" s="28">
        <v>0.0</v>
      </c>
    </row>
    <row r="837">
      <c r="G837" s="28">
        <v>0.0</v>
      </c>
    </row>
    <row r="838">
      <c r="G838" s="28">
        <v>0.0</v>
      </c>
    </row>
    <row r="839">
      <c r="G839" s="28">
        <v>0.0</v>
      </c>
    </row>
    <row r="840">
      <c r="G840" s="28">
        <v>0.0</v>
      </c>
    </row>
    <row r="841">
      <c r="G841" s="28">
        <v>0.0</v>
      </c>
    </row>
    <row r="842">
      <c r="G842" s="28">
        <v>0.0</v>
      </c>
    </row>
    <row r="843">
      <c r="G843" s="28">
        <v>0.0</v>
      </c>
    </row>
    <row r="844">
      <c r="G844" s="28">
        <v>0.0</v>
      </c>
    </row>
    <row r="845">
      <c r="G845" s="28">
        <v>0.0</v>
      </c>
    </row>
    <row r="846">
      <c r="G846" s="28">
        <v>0.0</v>
      </c>
    </row>
    <row r="847">
      <c r="G847" s="28">
        <v>0.0</v>
      </c>
    </row>
    <row r="848">
      <c r="G848" s="28">
        <v>0.0</v>
      </c>
    </row>
    <row r="849">
      <c r="G849" s="28">
        <v>0.0</v>
      </c>
    </row>
    <row r="850">
      <c r="G850" s="28">
        <v>0.0</v>
      </c>
    </row>
    <row r="851">
      <c r="G851" s="28">
        <v>0.0</v>
      </c>
    </row>
    <row r="852">
      <c r="G852" s="28">
        <v>0.0</v>
      </c>
    </row>
    <row r="853">
      <c r="G853" s="28">
        <v>0.0</v>
      </c>
    </row>
    <row r="854">
      <c r="G854" s="28">
        <v>0.0</v>
      </c>
    </row>
    <row r="855">
      <c r="G855" s="28">
        <v>0.0</v>
      </c>
    </row>
    <row r="856">
      <c r="G856" s="28">
        <v>0.0</v>
      </c>
    </row>
    <row r="857">
      <c r="G857" s="28">
        <v>0.0</v>
      </c>
    </row>
    <row r="858">
      <c r="G858" s="28">
        <v>0.0</v>
      </c>
    </row>
    <row r="859">
      <c r="G859" s="28">
        <v>0.0</v>
      </c>
    </row>
    <row r="860">
      <c r="G860" s="28">
        <v>0.0</v>
      </c>
    </row>
    <row r="861">
      <c r="G861" s="28">
        <v>0.0</v>
      </c>
    </row>
    <row r="862">
      <c r="G862" s="28">
        <v>0.0</v>
      </c>
    </row>
    <row r="863">
      <c r="G863" s="28">
        <v>0.0</v>
      </c>
    </row>
    <row r="864">
      <c r="G864" s="28">
        <v>0.0</v>
      </c>
    </row>
    <row r="865">
      <c r="G865" s="28">
        <v>0.0</v>
      </c>
    </row>
    <row r="866">
      <c r="G866" s="28">
        <v>0.0</v>
      </c>
    </row>
    <row r="867">
      <c r="G867" s="28">
        <v>0.0</v>
      </c>
    </row>
    <row r="868">
      <c r="G868" s="28">
        <v>0.0</v>
      </c>
    </row>
    <row r="869">
      <c r="G869" s="28">
        <v>0.0</v>
      </c>
    </row>
    <row r="870">
      <c r="G870" s="28">
        <v>0.0</v>
      </c>
    </row>
    <row r="871">
      <c r="G871" s="28">
        <v>0.0</v>
      </c>
    </row>
    <row r="872">
      <c r="G872" s="28">
        <v>0.0</v>
      </c>
    </row>
    <row r="873">
      <c r="G873" s="28">
        <v>0.0</v>
      </c>
    </row>
    <row r="874">
      <c r="G874" s="28">
        <v>0.0</v>
      </c>
    </row>
    <row r="875">
      <c r="G875" s="28">
        <v>0.0</v>
      </c>
    </row>
    <row r="876">
      <c r="G876" s="28">
        <v>0.0</v>
      </c>
    </row>
    <row r="877">
      <c r="G877" s="28">
        <v>0.0</v>
      </c>
    </row>
    <row r="878">
      <c r="G878" s="28">
        <v>0.0</v>
      </c>
    </row>
    <row r="879">
      <c r="G879" s="28">
        <v>0.0</v>
      </c>
    </row>
    <row r="880">
      <c r="G880" s="28">
        <v>0.0</v>
      </c>
    </row>
    <row r="881">
      <c r="G881" s="28">
        <v>0.0</v>
      </c>
    </row>
    <row r="882">
      <c r="G882" s="28">
        <v>0.0</v>
      </c>
    </row>
    <row r="883">
      <c r="G883" s="28">
        <v>0.0</v>
      </c>
    </row>
    <row r="884">
      <c r="G884" s="28">
        <v>0.0</v>
      </c>
    </row>
    <row r="885">
      <c r="G885" s="28">
        <v>0.0</v>
      </c>
    </row>
    <row r="886">
      <c r="G886" s="28">
        <v>0.0</v>
      </c>
    </row>
    <row r="887">
      <c r="G887" s="28">
        <v>0.0</v>
      </c>
    </row>
    <row r="888">
      <c r="G888" s="28">
        <v>0.0</v>
      </c>
    </row>
    <row r="889">
      <c r="G889" s="28">
        <v>0.0</v>
      </c>
    </row>
    <row r="890">
      <c r="G890" s="28">
        <v>0.0</v>
      </c>
    </row>
    <row r="891">
      <c r="G891" s="28">
        <v>0.0</v>
      </c>
    </row>
    <row r="892">
      <c r="G892" s="28">
        <v>0.0</v>
      </c>
    </row>
    <row r="893">
      <c r="G893" s="28">
        <v>0.0</v>
      </c>
    </row>
    <row r="894">
      <c r="G894" s="28">
        <v>0.0</v>
      </c>
    </row>
    <row r="895">
      <c r="G895" s="28">
        <v>0.0</v>
      </c>
    </row>
    <row r="896">
      <c r="G896" s="28">
        <v>0.0</v>
      </c>
    </row>
    <row r="897">
      <c r="G897" s="28">
        <v>0.0</v>
      </c>
    </row>
    <row r="898">
      <c r="G898" s="28">
        <v>0.0</v>
      </c>
    </row>
    <row r="899">
      <c r="G899" s="28">
        <v>0.0</v>
      </c>
    </row>
    <row r="900">
      <c r="G900" s="28">
        <v>0.0</v>
      </c>
    </row>
    <row r="901">
      <c r="G901" s="28">
        <v>0.0</v>
      </c>
    </row>
    <row r="902">
      <c r="G902" s="28">
        <v>0.0</v>
      </c>
    </row>
    <row r="903">
      <c r="G903" s="28">
        <v>0.0</v>
      </c>
    </row>
    <row r="904">
      <c r="G904" s="28">
        <v>0.0</v>
      </c>
    </row>
    <row r="905">
      <c r="G905" s="28">
        <v>0.0</v>
      </c>
    </row>
    <row r="906">
      <c r="G906" s="28">
        <v>0.0</v>
      </c>
    </row>
    <row r="907">
      <c r="G907" s="28">
        <v>0.0</v>
      </c>
    </row>
    <row r="908">
      <c r="G908" s="28">
        <v>0.0</v>
      </c>
    </row>
    <row r="909">
      <c r="G909" s="28">
        <v>0.0</v>
      </c>
    </row>
    <row r="910">
      <c r="G910" s="28">
        <v>0.0</v>
      </c>
    </row>
    <row r="911">
      <c r="G911" s="28">
        <v>0.0</v>
      </c>
    </row>
    <row r="912">
      <c r="G912" s="28">
        <v>0.0</v>
      </c>
    </row>
    <row r="913">
      <c r="G913" s="28">
        <v>0.0</v>
      </c>
    </row>
    <row r="914">
      <c r="G914" s="28">
        <v>0.0</v>
      </c>
    </row>
    <row r="915">
      <c r="G915" s="28">
        <v>0.0</v>
      </c>
    </row>
    <row r="916">
      <c r="G916" s="28">
        <v>0.0</v>
      </c>
    </row>
    <row r="917">
      <c r="G917" s="28">
        <v>0.0</v>
      </c>
    </row>
    <row r="918">
      <c r="G918" s="28">
        <v>0.0</v>
      </c>
    </row>
    <row r="919">
      <c r="G919" s="28">
        <v>0.0</v>
      </c>
    </row>
    <row r="920">
      <c r="G920" s="28">
        <v>0.0</v>
      </c>
    </row>
    <row r="921">
      <c r="G921" s="28">
        <v>0.0</v>
      </c>
    </row>
    <row r="922">
      <c r="G922" s="28">
        <v>0.0</v>
      </c>
    </row>
    <row r="923">
      <c r="G923" s="28">
        <v>0.0</v>
      </c>
    </row>
    <row r="924">
      <c r="G924" s="28">
        <v>0.0</v>
      </c>
    </row>
    <row r="925">
      <c r="G925" s="28">
        <v>0.0</v>
      </c>
    </row>
    <row r="926">
      <c r="G926" s="28">
        <v>0.0</v>
      </c>
    </row>
    <row r="927">
      <c r="G927" s="28">
        <v>0.0</v>
      </c>
    </row>
    <row r="928">
      <c r="G928" s="28">
        <v>0.0</v>
      </c>
    </row>
    <row r="929">
      <c r="G929" s="28">
        <v>0.0</v>
      </c>
    </row>
    <row r="930">
      <c r="G930" s="28">
        <v>0.0</v>
      </c>
    </row>
    <row r="931">
      <c r="G931" s="28">
        <v>0.0</v>
      </c>
    </row>
    <row r="932">
      <c r="G932" s="28">
        <v>0.0</v>
      </c>
    </row>
    <row r="933">
      <c r="G933" s="28">
        <v>0.0</v>
      </c>
    </row>
    <row r="934">
      <c r="G934" s="28">
        <v>0.0</v>
      </c>
    </row>
    <row r="935">
      <c r="G935" s="28">
        <v>0.0</v>
      </c>
    </row>
    <row r="936">
      <c r="G936" s="28">
        <v>0.0</v>
      </c>
    </row>
    <row r="937">
      <c r="G937" s="28">
        <v>0.0</v>
      </c>
    </row>
    <row r="938">
      <c r="G938" s="28">
        <v>0.0</v>
      </c>
    </row>
    <row r="939">
      <c r="G939" s="28">
        <v>0.0</v>
      </c>
    </row>
    <row r="940">
      <c r="G940" s="28">
        <v>0.0</v>
      </c>
    </row>
    <row r="941">
      <c r="G941" s="28">
        <v>0.0</v>
      </c>
    </row>
    <row r="942">
      <c r="G942" s="28">
        <v>0.0</v>
      </c>
    </row>
    <row r="943">
      <c r="G943" s="28">
        <v>0.0</v>
      </c>
    </row>
    <row r="944">
      <c r="G944" s="28">
        <v>0.0</v>
      </c>
    </row>
    <row r="945">
      <c r="G945" s="28">
        <v>0.0</v>
      </c>
    </row>
    <row r="946">
      <c r="G946" s="28">
        <v>0.0</v>
      </c>
    </row>
    <row r="947">
      <c r="G947" s="28">
        <v>0.0</v>
      </c>
    </row>
    <row r="948">
      <c r="G948" s="28">
        <v>0.0</v>
      </c>
    </row>
    <row r="949">
      <c r="G949" s="28">
        <v>0.0</v>
      </c>
    </row>
    <row r="950">
      <c r="G950" s="28">
        <v>0.0</v>
      </c>
    </row>
    <row r="951">
      <c r="G951" s="28">
        <v>0.0</v>
      </c>
    </row>
    <row r="952">
      <c r="G952" s="28">
        <v>0.0</v>
      </c>
    </row>
    <row r="953">
      <c r="G953" s="28">
        <v>0.0</v>
      </c>
    </row>
    <row r="954">
      <c r="G954" s="28">
        <v>0.0</v>
      </c>
    </row>
    <row r="955">
      <c r="G955" s="28">
        <v>0.0</v>
      </c>
    </row>
    <row r="956">
      <c r="G956" s="28">
        <v>0.0</v>
      </c>
    </row>
    <row r="957">
      <c r="G957" s="28">
        <v>0.0</v>
      </c>
    </row>
    <row r="958">
      <c r="G958" s="28">
        <v>0.0</v>
      </c>
    </row>
    <row r="959">
      <c r="G959" s="28">
        <v>0.0</v>
      </c>
    </row>
    <row r="960">
      <c r="G960" s="28">
        <v>0.0</v>
      </c>
    </row>
    <row r="961">
      <c r="G961" s="28">
        <v>0.0</v>
      </c>
    </row>
    <row r="962">
      <c r="G962" s="28">
        <v>0.0</v>
      </c>
    </row>
    <row r="963">
      <c r="G963" s="28">
        <v>0.0</v>
      </c>
    </row>
    <row r="964">
      <c r="G964" s="28">
        <v>0.0</v>
      </c>
    </row>
    <row r="965">
      <c r="G965" s="28">
        <v>0.0</v>
      </c>
    </row>
    <row r="966">
      <c r="G966" s="28">
        <v>0.0</v>
      </c>
    </row>
    <row r="967">
      <c r="G967" s="28">
        <v>0.0</v>
      </c>
    </row>
    <row r="968">
      <c r="G968" s="28">
        <v>0.0</v>
      </c>
    </row>
    <row r="969">
      <c r="G969" s="28">
        <v>0.0</v>
      </c>
    </row>
    <row r="970">
      <c r="G970" s="28">
        <v>0.0</v>
      </c>
    </row>
    <row r="971">
      <c r="G971" s="28">
        <v>0.0</v>
      </c>
    </row>
    <row r="972">
      <c r="G972" s="28">
        <v>0.0</v>
      </c>
    </row>
    <row r="973">
      <c r="G973" s="28">
        <v>0.0</v>
      </c>
    </row>
    <row r="974">
      <c r="G974" s="28">
        <v>0.0</v>
      </c>
    </row>
    <row r="975">
      <c r="G975" s="28">
        <v>0.0</v>
      </c>
    </row>
    <row r="976">
      <c r="G976" s="28">
        <v>0.0</v>
      </c>
    </row>
    <row r="977">
      <c r="G977" s="28">
        <v>0.0</v>
      </c>
    </row>
    <row r="978">
      <c r="G978" s="28">
        <v>0.0</v>
      </c>
    </row>
    <row r="979">
      <c r="G979" s="28">
        <v>0.0</v>
      </c>
    </row>
    <row r="980">
      <c r="G980" s="28">
        <v>0.0</v>
      </c>
    </row>
    <row r="981">
      <c r="G981" s="28">
        <v>0.0</v>
      </c>
    </row>
    <row r="982">
      <c r="G982" s="28">
        <v>0.0</v>
      </c>
    </row>
    <row r="983">
      <c r="G983" s="28">
        <v>0.0</v>
      </c>
    </row>
    <row r="984">
      <c r="G984" s="28">
        <v>0.0</v>
      </c>
    </row>
    <row r="985">
      <c r="G985" s="28">
        <v>0.0</v>
      </c>
    </row>
    <row r="986">
      <c r="G986" s="28">
        <v>0.0</v>
      </c>
    </row>
    <row r="987">
      <c r="G987" s="28">
        <v>0.0</v>
      </c>
    </row>
    <row r="988">
      <c r="G988" s="28">
        <v>0.0</v>
      </c>
    </row>
    <row r="989">
      <c r="G989" s="28">
        <v>0.0</v>
      </c>
    </row>
    <row r="990">
      <c r="G990" s="28">
        <v>0.0</v>
      </c>
    </row>
    <row r="991">
      <c r="G991" s="28">
        <v>0.0</v>
      </c>
    </row>
    <row r="992">
      <c r="G992" s="28">
        <v>0.0</v>
      </c>
    </row>
    <row r="993">
      <c r="G993" s="28">
        <v>0.0</v>
      </c>
    </row>
    <row r="994">
      <c r="G994" s="28">
        <v>0.0</v>
      </c>
    </row>
    <row r="995">
      <c r="G995" s="28">
        <v>0.0</v>
      </c>
    </row>
    <row r="996">
      <c r="G996" s="28">
        <v>0.0</v>
      </c>
    </row>
    <row r="997">
      <c r="G997" s="28">
        <v>0.0</v>
      </c>
    </row>
    <row r="998">
      <c r="G998" s="28">
        <v>0.0</v>
      </c>
    </row>
    <row r="999">
      <c r="G999" s="28">
        <v>0.0</v>
      </c>
    </row>
    <row r="1000">
      <c r="G1000" s="28">
        <v>0.0</v>
      </c>
    </row>
  </sheetData>
  <drawing r:id="rId1"/>
</worksheet>
</file>