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ukul Wadhokar\Desktop\"/>
    </mc:Choice>
  </mc:AlternateContent>
  <xr:revisionPtr revIDLastSave="0" documentId="8_{A73032A3-8B6F-4BB0-BBDD-548812501592}" xr6:coauthVersionLast="47" xr6:coauthVersionMax="47" xr10:uidLastSave="{00000000-0000-0000-0000-000000000000}"/>
  <bookViews>
    <workbookView xWindow="-108" yWindow="-108" windowWidth="23256" windowHeight="12456" tabRatio="823" xr2:uid="{00000000-000D-0000-FFFF-FFFF00000000}"/>
  </bookViews>
  <sheets>
    <sheet name="Engineering Data" sheetId="1" r:id="rId1"/>
    <sheet name="Machine Calc" sheetId="2" r:id="rId2"/>
    <sheet name="Cost Analysis" sheetId="3" r:id="rId3"/>
    <sheet name="LCIA" sheetId="7" r:id="rId4"/>
    <sheet name="Sensitivity Analysis" sheetId="4" r:id="rId5"/>
    <sheet name="Break-Even Analysis" sheetId="12" r:id="rId6"/>
    <sheet name="Functional Assesment" sheetId="13" r:id="rId7"/>
    <sheet name="Use Phase Analysis" sheetId="10" r:id="rId8"/>
    <sheet name="Ternary Diagram" sheetId="11" r:id="rId9"/>
    <sheet name="Ternary Dig" sheetId="5" state="hidden" r:id="rId10"/>
    <sheet name="Chart" sheetId="6" state="hidden" r:id="rId11"/>
  </sheets>
  <definedNames>
    <definedName name="_xlnm._FilterDatabase" localSheetId="1" hidden="1">'Machine Calc'!$A$14:$BM$14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2" roundtripDataChecksum="+d1lWEwLkxsUznifN3qohIgIxaOBai2TAudp0Tzdhfo="/>
    </ext>
  </extLst>
</workbook>
</file>

<file path=xl/calcChain.xml><?xml version="1.0" encoding="utf-8"?>
<calcChain xmlns="http://schemas.openxmlformats.org/spreadsheetml/2006/main">
  <c r="E11" i="10" l="1"/>
  <c r="E6" i="10"/>
  <c r="E13" i="13"/>
  <c r="E18" i="13" s="1"/>
  <c r="D13" i="13"/>
  <c r="D18" i="13" s="1"/>
  <c r="B13" i="13"/>
  <c r="B18" i="13" s="1"/>
  <c r="E12" i="13"/>
  <c r="E17" i="13" s="1"/>
  <c r="D12" i="13"/>
  <c r="D17" i="13" s="1"/>
  <c r="B12" i="13"/>
  <c r="B17" i="13" s="1"/>
  <c r="E11" i="13"/>
  <c r="E16" i="13" s="1"/>
  <c r="D11" i="13"/>
  <c r="D16" i="13" s="1"/>
  <c r="B11" i="13"/>
  <c r="B16" i="13" s="1"/>
  <c r="C7" i="13"/>
  <c r="C8" i="13" s="1"/>
  <c r="D10" i="10"/>
  <c r="E10" i="10"/>
  <c r="E20" i="13" l="1"/>
  <c r="D20" i="13"/>
  <c r="B96" i="11"/>
  <c r="B91" i="11"/>
  <c r="B92" i="11" s="1"/>
  <c r="B85" i="11"/>
  <c r="B86" i="11" s="1"/>
  <c r="B78" i="11"/>
  <c r="B79" i="11" s="1"/>
  <c r="B70" i="11"/>
  <c r="B71" i="11" s="1"/>
  <c r="B61" i="11"/>
  <c r="B62" i="11" s="1"/>
  <c r="B50" i="11"/>
  <c r="B51" i="11" s="1"/>
  <c r="C49" i="11"/>
  <c r="C48" i="11"/>
  <c r="C59" i="11" s="1"/>
  <c r="C68" i="11" s="1"/>
  <c r="C38" i="11"/>
  <c r="C39" i="11" s="1"/>
  <c r="C51" i="11" s="1"/>
  <c r="B38" i="11"/>
  <c r="B39" i="11" s="1"/>
  <c r="D37" i="11"/>
  <c r="D36" i="11"/>
  <c r="B26" i="11"/>
  <c r="B27" i="11" s="1"/>
  <c r="D25" i="11"/>
  <c r="D24" i="11"/>
  <c r="D14" i="11"/>
  <c r="C14" i="11"/>
  <c r="B14" i="11"/>
  <c r="D13" i="11"/>
  <c r="C13" i="11"/>
  <c r="B13" i="11"/>
  <c r="D12" i="11"/>
  <c r="C12" i="11"/>
  <c r="B12" i="11"/>
  <c r="A10" i="11"/>
  <c r="A14" i="11" s="1"/>
  <c r="A19" i="11" s="1"/>
  <c r="F23" i="11" s="1"/>
  <c r="A9" i="11"/>
  <c r="A13" i="11" s="1"/>
  <c r="A18" i="11" s="1"/>
  <c r="E23" i="11" s="1"/>
  <c r="E24" i="11" l="1"/>
  <c r="D48" i="11"/>
  <c r="B28" i="11"/>
  <c r="D27" i="11"/>
  <c r="E27" i="11" s="1"/>
  <c r="B40" i="11"/>
  <c r="D26" i="11"/>
  <c r="F26" i="11" s="1"/>
  <c r="E36" i="11"/>
  <c r="F36" i="11"/>
  <c r="F25" i="11"/>
  <c r="F24" i="11"/>
  <c r="D39" i="11"/>
  <c r="C76" i="11"/>
  <c r="D68" i="11"/>
  <c r="D59" i="11"/>
  <c r="F59" i="11" s="1"/>
  <c r="E25" i="11"/>
  <c r="E37" i="11"/>
  <c r="B52" i="11"/>
  <c r="F37" i="11"/>
  <c r="D38" i="11"/>
  <c r="E38" i="11" s="1"/>
  <c r="C40" i="11"/>
  <c r="C50" i="11"/>
  <c r="C62" i="11"/>
  <c r="D51" i="11"/>
  <c r="F51" i="11" s="1"/>
  <c r="B63" i="11"/>
  <c r="B72" i="11"/>
  <c r="C60" i="11"/>
  <c r="D49" i="11"/>
  <c r="B80" i="11"/>
  <c r="B87" i="11"/>
  <c r="AQ36" i="7"/>
  <c r="M30" i="7"/>
  <c r="AQ33" i="7" s="1"/>
  <c r="E59" i="11" l="1"/>
  <c r="H59" i="11" s="1"/>
  <c r="I59" i="11" s="1"/>
  <c r="U26" i="11" s="1"/>
  <c r="F48" i="11"/>
  <c r="F68" i="11"/>
  <c r="E48" i="11"/>
  <c r="E68" i="11"/>
  <c r="H24" i="11"/>
  <c r="I24" i="11" s="1"/>
  <c r="X23" i="11" s="1"/>
  <c r="F27" i="11"/>
  <c r="E51" i="11"/>
  <c r="E49" i="11"/>
  <c r="F39" i="11"/>
  <c r="D60" i="11"/>
  <c r="F60" i="11" s="1"/>
  <c r="C69" i="11"/>
  <c r="C61" i="11"/>
  <c r="D50" i="11"/>
  <c r="F50" i="11" s="1"/>
  <c r="B81" i="11"/>
  <c r="B64" i="11"/>
  <c r="H25" i="11"/>
  <c r="I25" i="11" s="1"/>
  <c r="Y24" i="11" s="1"/>
  <c r="H36" i="11"/>
  <c r="I36" i="11" s="1"/>
  <c r="W24" i="11" s="1"/>
  <c r="B73" i="11"/>
  <c r="D40" i="11"/>
  <c r="E40" i="11" s="1"/>
  <c r="C52" i="11"/>
  <c r="C41" i="11"/>
  <c r="F38" i="11"/>
  <c r="H38" i="11" s="1"/>
  <c r="I38" i="11" s="1"/>
  <c r="Y26" i="11" s="1"/>
  <c r="E26" i="11"/>
  <c r="E39" i="11"/>
  <c r="B29" i="11"/>
  <c r="D28" i="11"/>
  <c r="F28" i="11" s="1"/>
  <c r="D62" i="11"/>
  <c r="F62" i="11" s="1"/>
  <c r="C71" i="11"/>
  <c r="H37" i="11"/>
  <c r="I37" i="11" s="1"/>
  <c r="X25" i="11" s="1"/>
  <c r="C83" i="11"/>
  <c r="D76" i="11"/>
  <c r="E76" i="11" s="1"/>
  <c r="E62" i="11"/>
  <c r="B53" i="11"/>
  <c r="F49" i="11"/>
  <c r="B41" i="11"/>
  <c r="H49" i="11" l="1"/>
  <c r="I49" i="11" s="1"/>
  <c r="W26" i="11" s="1"/>
  <c r="H48" i="11"/>
  <c r="I48" i="11" s="1"/>
  <c r="V25" i="11" s="1"/>
  <c r="H68" i="11"/>
  <c r="I68" i="11" s="1"/>
  <c r="T27" i="11" s="1"/>
  <c r="E28" i="11"/>
  <c r="H28" i="11" s="1"/>
  <c r="I28" i="11" s="1"/>
  <c r="AB27" i="11" s="1"/>
  <c r="H51" i="11"/>
  <c r="I51" i="11" s="1"/>
  <c r="Y28" i="11" s="1"/>
  <c r="F76" i="11"/>
  <c r="H76" i="11" s="1"/>
  <c r="I76" i="11" s="1"/>
  <c r="S28" i="11" s="1"/>
  <c r="H27" i="11"/>
  <c r="I27" i="11" s="1"/>
  <c r="AA26" i="11" s="1"/>
  <c r="F40" i="11"/>
  <c r="E60" i="11"/>
  <c r="H60" i="11" s="1"/>
  <c r="I60" i="11" s="1"/>
  <c r="V27" i="11" s="1"/>
  <c r="C79" i="11"/>
  <c r="D71" i="11"/>
  <c r="H26" i="11"/>
  <c r="I26" i="11" s="1"/>
  <c r="Z25" i="11" s="1"/>
  <c r="C63" i="11"/>
  <c r="D52" i="11"/>
  <c r="F52" i="11" s="1"/>
  <c r="C77" i="11"/>
  <c r="D69" i="11"/>
  <c r="E69" i="11" s="1"/>
  <c r="B54" i="11"/>
  <c r="D29" i="11"/>
  <c r="F29" i="11" s="1"/>
  <c r="B30" i="11"/>
  <c r="B74" i="11"/>
  <c r="B65" i="11"/>
  <c r="H62" i="11"/>
  <c r="I62" i="11" s="1"/>
  <c r="X29" i="11" s="1"/>
  <c r="E50" i="11"/>
  <c r="D61" i="11"/>
  <c r="E61" i="11" s="1"/>
  <c r="C70" i="11"/>
  <c r="B42" i="11"/>
  <c r="C89" i="11"/>
  <c r="D83" i="11"/>
  <c r="H39" i="11"/>
  <c r="I39" i="11" s="1"/>
  <c r="Z27" i="11" s="1"/>
  <c r="D41" i="11"/>
  <c r="C53" i="11"/>
  <c r="C42" i="11"/>
  <c r="E52" i="11" l="1"/>
  <c r="E41" i="11"/>
  <c r="E29" i="11"/>
  <c r="F69" i="11"/>
  <c r="H40" i="11"/>
  <c r="I40" i="11" s="1"/>
  <c r="AA28" i="11" s="1"/>
  <c r="F61" i="11"/>
  <c r="C64" i="11"/>
  <c r="D53" i="11"/>
  <c r="F83" i="11"/>
  <c r="C94" i="11"/>
  <c r="D89" i="11"/>
  <c r="B43" i="11"/>
  <c r="F71" i="11"/>
  <c r="D79" i="11"/>
  <c r="F79" i="11" s="1"/>
  <c r="C86" i="11"/>
  <c r="H50" i="11"/>
  <c r="I50" i="11" s="1"/>
  <c r="X27" i="11" s="1"/>
  <c r="E83" i="11"/>
  <c r="H52" i="11"/>
  <c r="I52" i="11" s="1"/>
  <c r="Z29" i="11" s="1"/>
  <c r="F41" i="11"/>
  <c r="H41" i="11" s="1"/>
  <c r="I41" i="11" s="1"/>
  <c r="AB29" i="11" s="1"/>
  <c r="C78" i="11"/>
  <c r="D70" i="11"/>
  <c r="F70" i="11" s="1"/>
  <c r="D63" i="11"/>
  <c r="E63" i="11" s="1"/>
  <c r="C72" i="11"/>
  <c r="E71" i="11"/>
  <c r="D42" i="11"/>
  <c r="F42" i="11" s="1"/>
  <c r="C54" i="11"/>
  <c r="C43" i="11"/>
  <c r="D77" i="11"/>
  <c r="E77" i="11" s="1"/>
  <c r="C84" i="11"/>
  <c r="B66" i="11"/>
  <c r="B31" i="11"/>
  <c r="D30" i="11"/>
  <c r="F30" i="11" s="1"/>
  <c r="B55" i="11"/>
  <c r="H69" i="11" l="1"/>
  <c r="I69" i="11" s="1"/>
  <c r="U28" i="11" s="1"/>
  <c r="H29" i="11"/>
  <c r="I29" i="11" s="1"/>
  <c r="AC28" i="11" s="1"/>
  <c r="E89" i="11"/>
  <c r="E70" i="11"/>
  <c r="H61" i="11"/>
  <c r="I61" i="11" s="1"/>
  <c r="W28" i="11" s="1"/>
  <c r="F77" i="11"/>
  <c r="H77" i="11" s="1"/>
  <c r="I77" i="11" s="1"/>
  <c r="T29" i="11" s="1"/>
  <c r="F63" i="11"/>
  <c r="H63" i="11" s="1"/>
  <c r="I63" i="11" s="1"/>
  <c r="Y30" i="11" s="1"/>
  <c r="B32" i="11"/>
  <c r="D31" i="11"/>
  <c r="E31" i="11" s="1"/>
  <c r="C90" i="11"/>
  <c r="D84" i="11"/>
  <c r="F84" i="11" s="1"/>
  <c r="D43" i="11"/>
  <c r="E43" i="11" s="1"/>
  <c r="C44" i="11"/>
  <c r="C55" i="11"/>
  <c r="C65" i="11"/>
  <c r="D54" i="11"/>
  <c r="F54" i="11" s="1"/>
  <c r="F53" i="11"/>
  <c r="E79" i="11"/>
  <c r="F43" i="11"/>
  <c r="B44" i="11"/>
  <c r="D64" i="11"/>
  <c r="F64" i="11" s="1"/>
  <c r="C73" i="11"/>
  <c r="E30" i="11"/>
  <c r="D78" i="11"/>
  <c r="E78" i="11" s="1"/>
  <c r="C85" i="11"/>
  <c r="H83" i="11"/>
  <c r="I83" i="11" s="1"/>
  <c r="R29" i="11" s="1"/>
  <c r="E42" i="11"/>
  <c r="F89" i="11"/>
  <c r="C98" i="11"/>
  <c r="D94" i="11"/>
  <c r="B56" i="11"/>
  <c r="H71" i="11"/>
  <c r="I71" i="11" s="1"/>
  <c r="W30" i="11" s="1"/>
  <c r="C80" i="11"/>
  <c r="D72" i="11"/>
  <c r="E72" i="11" s="1"/>
  <c r="C92" i="11"/>
  <c r="D86" i="11"/>
  <c r="E86" i="11" s="1"/>
  <c r="E53" i="11"/>
  <c r="F86" i="11" l="1"/>
  <c r="H89" i="11"/>
  <c r="I89" i="11" s="1"/>
  <c r="Q30" i="11" s="1"/>
  <c r="F94" i="11"/>
  <c r="H70" i="11"/>
  <c r="I70" i="11" s="1"/>
  <c r="V29" i="11" s="1"/>
  <c r="F78" i="11"/>
  <c r="E64" i="11"/>
  <c r="H64" i="11" s="1"/>
  <c r="I64" i="11" s="1"/>
  <c r="Z31" i="11" s="1"/>
  <c r="E84" i="11"/>
  <c r="H84" i="11" s="1"/>
  <c r="I84" i="11" s="1"/>
  <c r="S30" i="11" s="1"/>
  <c r="H86" i="11"/>
  <c r="I86" i="11" s="1"/>
  <c r="U32" i="11" s="1"/>
  <c r="B45" i="11"/>
  <c r="D44" i="11"/>
  <c r="E44" i="11" s="1"/>
  <c r="C56" i="11"/>
  <c r="D56" i="11" s="1"/>
  <c r="C45" i="11"/>
  <c r="F72" i="11"/>
  <c r="D80" i="11"/>
  <c r="E80" i="11" s="1"/>
  <c r="C87" i="11"/>
  <c r="E94" i="11"/>
  <c r="H42" i="11"/>
  <c r="I42" i="11" s="1"/>
  <c r="AC30" i="11" s="1"/>
  <c r="E54" i="11"/>
  <c r="F31" i="11"/>
  <c r="H31" i="11" s="1"/>
  <c r="I31" i="11" s="1"/>
  <c r="AE30" i="11" s="1"/>
  <c r="D92" i="11"/>
  <c r="F92" i="11" s="1"/>
  <c r="C81" i="11"/>
  <c r="D73" i="11"/>
  <c r="F73" i="11" s="1"/>
  <c r="H79" i="11"/>
  <c r="I79" i="11"/>
  <c r="V31" i="11" s="1"/>
  <c r="D65" i="11"/>
  <c r="F65" i="11" s="1"/>
  <c r="C74" i="11"/>
  <c r="D90" i="11"/>
  <c r="C95" i="11"/>
  <c r="H53" i="11"/>
  <c r="I53" i="11" s="1"/>
  <c r="AA30" i="11" s="1"/>
  <c r="C101" i="11"/>
  <c r="D98" i="11"/>
  <c r="F98" i="11" s="1"/>
  <c r="E98" i="11"/>
  <c r="C91" i="11"/>
  <c r="D85" i="11"/>
  <c r="F85" i="11" s="1"/>
  <c r="H30" i="11"/>
  <c r="I30" i="11" s="1"/>
  <c r="AD29" i="11" s="1"/>
  <c r="H43" i="11"/>
  <c r="I43" i="11" s="1"/>
  <c r="AD31" i="11" s="1"/>
  <c r="C66" i="11"/>
  <c r="D55" i="11"/>
  <c r="E32" i="11"/>
  <c r="B33" i="11"/>
  <c r="D32" i="11"/>
  <c r="F32" i="11" l="1"/>
  <c r="H32" i="11" s="1"/>
  <c r="I32" i="11" s="1"/>
  <c r="AF31" i="11" s="1"/>
  <c r="E56" i="11"/>
  <c r="F90" i="11"/>
  <c r="H72" i="11"/>
  <c r="I72" i="11" s="1"/>
  <c r="X31" i="11" s="1"/>
  <c r="H78" i="11"/>
  <c r="I78" i="11" s="1"/>
  <c r="U30" i="11" s="1"/>
  <c r="F80" i="11"/>
  <c r="F44" i="11"/>
  <c r="H44" i="11" s="1"/>
  <c r="I44" i="11" s="1"/>
  <c r="AE32" i="11" s="1"/>
  <c r="C99" i="11"/>
  <c r="D95" i="11"/>
  <c r="H54" i="11"/>
  <c r="I54" i="11" s="1"/>
  <c r="AB31" i="11" s="1"/>
  <c r="H94" i="11"/>
  <c r="I94" i="11" s="1"/>
  <c r="P31" i="11" s="1"/>
  <c r="D87" i="11"/>
  <c r="F87" i="11" s="1"/>
  <c r="E85" i="11"/>
  <c r="D91" i="11"/>
  <c r="E91" i="11" s="1"/>
  <c r="C96" i="11"/>
  <c r="E65" i="11"/>
  <c r="D81" i="11"/>
  <c r="E81" i="11" s="1"/>
  <c r="D45" i="11"/>
  <c r="F45" i="11" s="1"/>
  <c r="H98" i="11"/>
  <c r="I98" i="11" s="1"/>
  <c r="O32" i="11" s="1"/>
  <c r="D101" i="11"/>
  <c r="E90" i="11"/>
  <c r="E73" i="11"/>
  <c r="E92" i="11"/>
  <c r="B34" i="11"/>
  <c r="D33" i="11"/>
  <c r="F33" i="11" s="1"/>
  <c r="E55" i="11"/>
  <c r="F55" i="11"/>
  <c r="D74" i="11"/>
  <c r="E74" i="11" s="1"/>
  <c r="F56" i="11"/>
  <c r="D66" i="11"/>
  <c r="H80" i="11" l="1"/>
  <c r="I80" i="11" s="1"/>
  <c r="W32" i="11" s="1"/>
  <c r="E45" i="11"/>
  <c r="F74" i="11"/>
  <c r="F81" i="11"/>
  <c r="E66" i="11"/>
  <c r="H56" i="11"/>
  <c r="I56" i="11" s="1"/>
  <c r="AD33" i="11" s="1"/>
  <c r="E33" i="11"/>
  <c r="F91" i="11"/>
  <c r="F66" i="11"/>
  <c r="E95" i="11"/>
  <c r="F95" i="11"/>
  <c r="H90" i="11"/>
  <c r="I90" i="11" s="1"/>
  <c r="R31" i="11" s="1"/>
  <c r="D34" i="11"/>
  <c r="H73" i="11"/>
  <c r="I73" i="11" s="1"/>
  <c r="Y32" i="11" s="1"/>
  <c r="E101" i="11"/>
  <c r="H65" i="11"/>
  <c r="I65" i="11" s="1"/>
  <c r="AA32" i="11" s="1"/>
  <c r="D96" i="11"/>
  <c r="F96" i="11" s="1"/>
  <c r="E87" i="11"/>
  <c r="H55" i="11"/>
  <c r="I55" i="11" s="1"/>
  <c r="AC32" i="11" s="1"/>
  <c r="H92" i="11"/>
  <c r="I92" i="11" s="1"/>
  <c r="T33" i="11" s="1"/>
  <c r="F101" i="11"/>
  <c r="H85" i="11"/>
  <c r="I85" i="11" s="1"/>
  <c r="T31" i="11" s="1"/>
  <c r="D99" i="11"/>
  <c r="F99" i="11" s="1"/>
  <c r="I34" i="7"/>
  <c r="I33" i="7"/>
  <c r="D37" i="7"/>
  <c r="D31" i="7"/>
  <c r="E4" i="7"/>
  <c r="I18" i="7" s="1"/>
  <c r="E5" i="7"/>
  <c r="I38" i="7" s="1"/>
  <c r="D11" i="7"/>
  <c r="I14" i="7"/>
  <c r="I13" i="7"/>
  <c r="D17" i="7"/>
  <c r="K34" i="2"/>
  <c r="K20" i="2" s="1"/>
  <c r="D19" i="2"/>
  <c r="J17" i="2"/>
  <c r="D14" i="7" s="1"/>
  <c r="J12" i="2"/>
  <c r="J13" i="2" s="1"/>
  <c r="D8" i="6"/>
  <c r="C8" i="6"/>
  <c r="B98" i="5"/>
  <c r="B93" i="5"/>
  <c r="B94" i="5" s="1"/>
  <c r="B87" i="5"/>
  <c r="B80" i="5"/>
  <c r="B72" i="5"/>
  <c r="B73" i="5" s="1"/>
  <c r="B63" i="5"/>
  <c r="B52" i="5"/>
  <c r="B53" i="5" s="1"/>
  <c r="B54" i="5" s="1"/>
  <c r="C51" i="5"/>
  <c r="D51" i="5" s="1"/>
  <c r="C50" i="5"/>
  <c r="C61" i="5" s="1"/>
  <c r="C70" i="5" s="1"/>
  <c r="C40" i="5"/>
  <c r="B40" i="5"/>
  <c r="D39" i="5"/>
  <c r="D38" i="5"/>
  <c r="D26" i="5"/>
  <c r="D27" i="5" s="1"/>
  <c r="D28" i="5" s="1"/>
  <c r="D29" i="5" s="1"/>
  <c r="D30" i="5" s="1"/>
  <c r="D31" i="5" s="1"/>
  <c r="D32" i="5" s="1"/>
  <c r="D33" i="5" s="1"/>
  <c r="D34" i="5" s="1"/>
  <c r="D35" i="5" s="1"/>
  <c r="B26" i="5"/>
  <c r="B27" i="5" s="1"/>
  <c r="F12" i="5"/>
  <c r="F17" i="5" s="1"/>
  <c r="E12" i="5"/>
  <c r="E17" i="5" s="1"/>
  <c r="M11" i="5"/>
  <c r="L11" i="5"/>
  <c r="K11" i="5"/>
  <c r="F11" i="5"/>
  <c r="F16" i="5" s="1"/>
  <c r="E11" i="5"/>
  <c r="E16" i="5" s="1"/>
  <c r="M10" i="5"/>
  <c r="L10" i="5"/>
  <c r="K10" i="5"/>
  <c r="F10" i="5"/>
  <c r="F15" i="5" s="1"/>
  <c r="E10" i="5"/>
  <c r="E15" i="5" s="1"/>
  <c r="H9" i="3"/>
  <c r="I27" i="3" s="1"/>
  <c r="C9" i="3"/>
  <c r="D27" i="3" s="1"/>
  <c r="N7" i="3"/>
  <c r="N8" i="3" s="1"/>
  <c r="N9" i="3" s="1"/>
  <c r="M7" i="3"/>
  <c r="M8" i="3" s="1"/>
  <c r="M9" i="3" s="1"/>
  <c r="C5" i="3" s="1"/>
  <c r="H5" i="3"/>
  <c r="H4" i="3"/>
  <c r="C4" i="3"/>
  <c r="D38" i="2"/>
  <c r="D39" i="2" s="1"/>
  <c r="C38" i="2"/>
  <c r="C39" i="2" s="1"/>
  <c r="D34" i="2"/>
  <c r="C34" i="2"/>
  <c r="J34" i="2"/>
  <c r="J35" i="2" s="1"/>
  <c r="D33" i="2"/>
  <c r="C33" i="2"/>
  <c r="D32" i="2"/>
  <c r="C32" i="2"/>
  <c r="K30" i="2"/>
  <c r="K31" i="2" s="1"/>
  <c r="J30" i="2"/>
  <c r="J31" i="2" s="1"/>
  <c r="D29" i="2"/>
  <c r="D30" i="2" s="1"/>
  <c r="D31" i="2" s="1"/>
  <c r="C29" i="2"/>
  <c r="C30" i="2" s="1"/>
  <c r="C31" i="2" s="1"/>
  <c r="D20" i="2"/>
  <c r="D21" i="2" s="1"/>
  <c r="K19" i="2"/>
  <c r="D32" i="7" s="1"/>
  <c r="J19" i="2"/>
  <c r="D12" i="7" s="1"/>
  <c r="K17" i="2"/>
  <c r="K18" i="2" s="1"/>
  <c r="J16" i="2"/>
  <c r="C19" i="2" s="1"/>
  <c r="C16" i="2"/>
  <c r="C20" i="2" s="1"/>
  <c r="C21" i="2" s="1"/>
  <c r="K12" i="2"/>
  <c r="K13" i="2" s="1"/>
  <c r="H45" i="11" l="1"/>
  <c r="I45" i="11" s="1"/>
  <c r="AF33" i="11" s="1"/>
  <c r="E96" i="11"/>
  <c r="H81" i="11"/>
  <c r="I81" i="11" s="1"/>
  <c r="X33" i="11" s="1"/>
  <c r="H66" i="11"/>
  <c r="I66" i="11" s="1"/>
  <c r="AB33" i="11" s="1"/>
  <c r="H74" i="11"/>
  <c r="I74" i="11" s="1"/>
  <c r="Z33" i="11" s="1"/>
  <c r="H95" i="11"/>
  <c r="I95" i="11" s="1"/>
  <c r="Q32" i="11" s="1"/>
  <c r="E99" i="11"/>
  <c r="H99" i="11" s="1"/>
  <c r="I99" i="11" s="1"/>
  <c r="P33" i="11" s="1"/>
  <c r="H33" i="11"/>
  <c r="I33" i="11" s="1"/>
  <c r="AG32" i="11" s="1"/>
  <c r="H91" i="11"/>
  <c r="I91" i="11" s="1"/>
  <c r="S32" i="11" s="1"/>
  <c r="H96" i="11"/>
  <c r="I96" i="11" s="1"/>
  <c r="R33" i="11" s="1"/>
  <c r="E34" i="11"/>
  <c r="H101" i="11"/>
  <c r="I101" i="11" s="1"/>
  <c r="N33" i="11" s="1"/>
  <c r="F34" i="11"/>
  <c r="H87" i="11"/>
  <c r="I87" i="11" s="1"/>
  <c r="V33" i="11" s="1"/>
  <c r="H27" i="3"/>
  <c r="D34" i="7"/>
  <c r="D38" i="7" s="1"/>
  <c r="D18" i="7"/>
  <c r="D19" i="7" s="1"/>
  <c r="D20" i="7" s="1"/>
  <c r="D44" i="7"/>
  <c r="H38" i="7" s="1"/>
  <c r="D15" i="7"/>
  <c r="D24" i="7"/>
  <c r="H18" i="7" s="1"/>
  <c r="J18" i="7" s="1"/>
  <c r="J36" i="2"/>
  <c r="Z7" i="2"/>
  <c r="K33" i="2"/>
  <c r="K35" i="2"/>
  <c r="K36" i="2" s="1"/>
  <c r="C36" i="2"/>
  <c r="D36" i="2"/>
  <c r="J20" i="2"/>
  <c r="C27" i="3"/>
  <c r="F19" i="5"/>
  <c r="J18" i="2"/>
  <c r="J33" i="2"/>
  <c r="E103" i="5"/>
  <c r="E51" i="5"/>
  <c r="E38" i="5"/>
  <c r="E25" i="5"/>
  <c r="E39" i="5"/>
  <c r="F27" i="5"/>
  <c r="E27" i="5"/>
  <c r="B28" i="5"/>
  <c r="B74" i="5"/>
  <c r="F103" i="5"/>
  <c r="F51" i="5"/>
  <c r="F39" i="5"/>
  <c r="F38" i="5"/>
  <c r="E19" i="5"/>
  <c r="F25" i="5"/>
  <c r="D70" i="5"/>
  <c r="E70" i="5" s="1"/>
  <c r="C78" i="5"/>
  <c r="B55" i="5"/>
  <c r="E26" i="5"/>
  <c r="C52" i="5"/>
  <c r="C41" i="5"/>
  <c r="B41" i="5"/>
  <c r="C62" i="5"/>
  <c r="F26" i="5"/>
  <c r="D40" i="5"/>
  <c r="F40" i="5" s="1"/>
  <c r="D61" i="5"/>
  <c r="E61" i="5" s="1"/>
  <c r="E40" i="5"/>
  <c r="B81" i="5"/>
  <c r="B88" i="5"/>
  <c r="B64" i="5"/>
  <c r="D50" i="5"/>
  <c r="F50" i="5" s="1"/>
  <c r="H34" i="11" l="1"/>
  <c r="I34" i="11" s="1"/>
  <c r="AH33" i="11" s="1"/>
  <c r="J38" i="7"/>
  <c r="N27" i="7" s="1"/>
  <c r="AR35" i="7" s="1"/>
  <c r="D39" i="7"/>
  <c r="D40" i="7" s="1"/>
  <c r="D35" i="7"/>
  <c r="D22" i="7"/>
  <c r="D23" i="7" s="1"/>
  <c r="D25" i="7" s="1"/>
  <c r="H14" i="7" s="1"/>
  <c r="J14" i="7" s="1"/>
  <c r="K21" i="2"/>
  <c r="K22" i="2" s="1"/>
  <c r="K25" i="2" s="1"/>
  <c r="D33" i="7"/>
  <c r="J24" i="2"/>
  <c r="D13" i="7"/>
  <c r="K39" i="2"/>
  <c r="K24" i="2"/>
  <c r="K37" i="2"/>
  <c r="J39" i="2"/>
  <c r="C6" i="3"/>
  <c r="D20" i="3" s="1"/>
  <c r="C20" i="3" s="1"/>
  <c r="J38" i="2"/>
  <c r="BF13" i="2" s="1"/>
  <c r="J21" i="2"/>
  <c r="J22" i="2" s="1"/>
  <c r="J37" i="2"/>
  <c r="H6" i="3"/>
  <c r="I20" i="3" s="1"/>
  <c r="K38" i="2"/>
  <c r="B42" i="5"/>
  <c r="D78" i="5"/>
  <c r="E78" i="5" s="1"/>
  <c r="C85" i="5"/>
  <c r="G39" i="5"/>
  <c r="H39" i="5" s="1"/>
  <c r="AB23" i="5" s="1"/>
  <c r="G38" i="5"/>
  <c r="H38" i="5" s="1"/>
  <c r="AA22" i="5" s="1"/>
  <c r="B65" i="5"/>
  <c r="D41" i="5"/>
  <c r="F41" i="5" s="1"/>
  <c r="C53" i="5"/>
  <c r="C42" i="5"/>
  <c r="F70" i="5"/>
  <c r="G70" i="5" s="1"/>
  <c r="H70" i="5" s="1"/>
  <c r="X25" i="5" s="1"/>
  <c r="F61" i="5"/>
  <c r="G61" i="5" s="1"/>
  <c r="H61" i="5" s="1"/>
  <c r="Y24" i="5" s="1"/>
  <c r="F28" i="5"/>
  <c r="B29" i="5"/>
  <c r="E28" i="5"/>
  <c r="E50" i="5"/>
  <c r="G103" i="5"/>
  <c r="H103" i="5" s="1"/>
  <c r="R31" i="5" s="1"/>
  <c r="B89" i="5"/>
  <c r="B82" i="5"/>
  <c r="C71" i="5"/>
  <c r="D62" i="5"/>
  <c r="F62" i="5" s="1"/>
  <c r="D52" i="5"/>
  <c r="F52" i="5" s="1"/>
  <c r="C63" i="5"/>
  <c r="B56" i="5"/>
  <c r="G27" i="5"/>
  <c r="H27" i="5" s="1"/>
  <c r="AD23" i="5" s="1"/>
  <c r="B75" i="5"/>
  <c r="G25" i="5"/>
  <c r="H25" i="5" s="1"/>
  <c r="AB21" i="5" s="1"/>
  <c r="G51" i="5"/>
  <c r="H51" i="5" s="1"/>
  <c r="AA24" i="5" s="1"/>
  <c r="G40" i="5"/>
  <c r="H40" i="5" s="1"/>
  <c r="AC24" i="5" s="1"/>
  <c r="G26" i="5"/>
  <c r="H26" i="5" s="1"/>
  <c r="AC22" i="5" s="1"/>
  <c r="E52" i="5" l="1"/>
  <c r="BO10" i="2"/>
  <c r="H17" i="3"/>
  <c r="C7" i="3"/>
  <c r="D22" i="3" s="1"/>
  <c r="C22" i="3" s="1"/>
  <c r="C17" i="3"/>
  <c r="H20" i="3"/>
  <c r="H13" i="7"/>
  <c r="J13" i="7" s="1"/>
  <c r="J15" i="7" s="1"/>
  <c r="H19" i="7" s="1"/>
  <c r="D42" i="7"/>
  <c r="D43" i="7" s="1"/>
  <c r="D45" i="7" s="1"/>
  <c r="H34" i="7" s="1"/>
  <c r="K23" i="2"/>
  <c r="H10" i="3"/>
  <c r="I28" i="3" s="1"/>
  <c r="H7" i="3"/>
  <c r="I22" i="3" s="1"/>
  <c r="C10" i="3"/>
  <c r="D28" i="3" s="1"/>
  <c r="C28" i="3" s="1"/>
  <c r="J27" i="2"/>
  <c r="J23" i="2"/>
  <c r="K27" i="2"/>
  <c r="K26" i="2"/>
  <c r="H8" i="3" s="1"/>
  <c r="I26" i="3" s="1"/>
  <c r="J25" i="2"/>
  <c r="J26" i="2" s="1"/>
  <c r="E62" i="5"/>
  <c r="F78" i="5"/>
  <c r="G78" i="5" s="1"/>
  <c r="H78" i="5" s="1"/>
  <c r="W26" i="5" s="1"/>
  <c r="C79" i="5"/>
  <c r="D71" i="5"/>
  <c r="F71" i="5"/>
  <c r="E71" i="5"/>
  <c r="B30" i="5"/>
  <c r="F29" i="5"/>
  <c r="E29" i="5"/>
  <c r="D42" i="5"/>
  <c r="F42" i="5" s="1"/>
  <c r="C54" i="5"/>
  <c r="C43" i="5"/>
  <c r="B43" i="5"/>
  <c r="G28" i="5"/>
  <c r="H28" i="5" s="1"/>
  <c r="AE24" i="5" s="1"/>
  <c r="B76" i="5"/>
  <c r="G52" i="5"/>
  <c r="H52" i="5" s="1"/>
  <c r="AB25" i="5" s="1"/>
  <c r="C72" i="5"/>
  <c r="D63" i="5"/>
  <c r="F63" i="5"/>
  <c r="E63" i="5"/>
  <c r="C64" i="5"/>
  <c r="D53" i="5"/>
  <c r="F53" i="5" s="1"/>
  <c r="E41" i="5"/>
  <c r="B57" i="5"/>
  <c r="B66" i="5"/>
  <c r="B83" i="5"/>
  <c r="G50" i="5"/>
  <c r="H50" i="5" s="1"/>
  <c r="Z23" i="5" s="1"/>
  <c r="C91" i="5"/>
  <c r="D85" i="5"/>
  <c r="E85" i="5" s="1"/>
  <c r="F85" i="5"/>
  <c r="J34" i="7" l="1"/>
  <c r="N26" i="7" s="1"/>
  <c r="H26" i="3"/>
  <c r="H22" i="3"/>
  <c r="H28" i="3"/>
  <c r="H33" i="7"/>
  <c r="D21" i="3"/>
  <c r="C21" i="3" s="1"/>
  <c r="C23" i="3" s="1"/>
  <c r="BC13" i="2" s="1"/>
  <c r="H25" i="7"/>
  <c r="J25" i="7" s="1"/>
  <c r="E42" i="5"/>
  <c r="C13" i="3"/>
  <c r="C14" i="3" s="1"/>
  <c r="D30" i="3" s="1"/>
  <c r="C30" i="3" s="1"/>
  <c r="C8" i="3"/>
  <c r="D26" i="3" s="1"/>
  <c r="H13" i="3"/>
  <c r="H14" i="3" s="1"/>
  <c r="I30" i="3" s="1"/>
  <c r="G85" i="5"/>
  <c r="H85" i="5"/>
  <c r="V27" i="5" s="1"/>
  <c r="C96" i="5"/>
  <c r="D91" i="5"/>
  <c r="E91" i="5" s="1"/>
  <c r="D72" i="5"/>
  <c r="E72" i="5" s="1"/>
  <c r="C80" i="5"/>
  <c r="F72" i="5"/>
  <c r="G42" i="5"/>
  <c r="H42" i="5" s="1"/>
  <c r="AE26" i="5" s="1"/>
  <c r="G71" i="5"/>
  <c r="H71" i="5" s="1"/>
  <c r="Y26" i="5" s="1"/>
  <c r="G41" i="5"/>
  <c r="H41" i="5" s="1"/>
  <c r="AD25" i="5" s="1"/>
  <c r="D64" i="5"/>
  <c r="F64" i="5" s="1"/>
  <c r="C73" i="5"/>
  <c r="G63" i="5"/>
  <c r="H63" i="5"/>
  <c r="AA26" i="5" s="1"/>
  <c r="B44" i="5"/>
  <c r="G29" i="5"/>
  <c r="H29" i="5" s="1"/>
  <c r="AF25" i="5" s="1"/>
  <c r="G62" i="5"/>
  <c r="H62" i="5" s="1"/>
  <c r="Z25" i="5" s="1"/>
  <c r="B67" i="5"/>
  <c r="E53" i="5"/>
  <c r="C44" i="5"/>
  <c r="D43" i="5"/>
  <c r="F43" i="5" s="1"/>
  <c r="C55" i="5"/>
  <c r="B58" i="5"/>
  <c r="C65" i="5"/>
  <c r="D54" i="5"/>
  <c r="F54" i="5" s="1"/>
  <c r="E30" i="5"/>
  <c r="B31" i="5"/>
  <c r="F30" i="5"/>
  <c r="D79" i="5"/>
  <c r="F79" i="5" s="1"/>
  <c r="C86" i="5"/>
  <c r="E79" i="5"/>
  <c r="J33" i="7" l="1"/>
  <c r="N25" i="7" s="1"/>
  <c r="AR36" i="7" s="1"/>
  <c r="H30" i="3"/>
  <c r="D23" i="3"/>
  <c r="I29" i="3"/>
  <c r="I21" i="3"/>
  <c r="H45" i="7"/>
  <c r="E54" i="5"/>
  <c r="E64" i="5"/>
  <c r="G64" i="5" s="1"/>
  <c r="H64" i="5" s="1"/>
  <c r="AB27" i="5" s="1"/>
  <c r="D31" i="3"/>
  <c r="C31" i="3" s="1"/>
  <c r="D29" i="3"/>
  <c r="C29" i="3" s="1"/>
  <c r="I31" i="3"/>
  <c r="C26" i="3"/>
  <c r="G72" i="5"/>
  <c r="H72" i="5" s="1"/>
  <c r="Z27" i="5" s="1"/>
  <c r="D80" i="5"/>
  <c r="E80" i="5" s="1"/>
  <c r="C87" i="5"/>
  <c r="G54" i="5"/>
  <c r="H54" i="5" s="1"/>
  <c r="AD27" i="5" s="1"/>
  <c r="C56" i="5"/>
  <c r="C45" i="5"/>
  <c r="D44" i="5"/>
  <c r="F44" i="5" s="1"/>
  <c r="E43" i="5"/>
  <c r="C100" i="5"/>
  <c r="D96" i="5"/>
  <c r="F96" i="5" s="1"/>
  <c r="G30" i="5"/>
  <c r="H30" i="5" s="1"/>
  <c r="AG26" i="5" s="1"/>
  <c r="G79" i="5"/>
  <c r="H79" i="5" s="1"/>
  <c r="X27" i="5" s="1"/>
  <c r="B45" i="5"/>
  <c r="F91" i="5"/>
  <c r="G91" i="5" s="1"/>
  <c r="H91" i="5" s="1"/>
  <c r="U28" i="5" s="1"/>
  <c r="C92" i="5"/>
  <c r="D86" i="5"/>
  <c r="E86" i="5" s="1"/>
  <c r="D65" i="5"/>
  <c r="E65" i="5" s="1"/>
  <c r="C74" i="5"/>
  <c r="F65" i="5"/>
  <c r="B68" i="5"/>
  <c r="D73" i="5"/>
  <c r="F73" i="5" s="1"/>
  <c r="C81" i="5"/>
  <c r="E73" i="5"/>
  <c r="E31" i="5"/>
  <c r="B32" i="5"/>
  <c r="F31" i="5"/>
  <c r="D55" i="5"/>
  <c r="F55" i="5" s="1"/>
  <c r="C66" i="5"/>
  <c r="G53" i="5"/>
  <c r="H53" i="5" s="1"/>
  <c r="AC26" i="5" s="1"/>
  <c r="E55" i="5" l="1"/>
  <c r="J45" i="7"/>
  <c r="N29" i="7" s="1"/>
  <c r="AR34" i="7" s="1"/>
  <c r="J35" i="7"/>
  <c r="H39" i="7" s="1"/>
  <c r="N28" i="7" s="1"/>
  <c r="H21" i="3"/>
  <c r="H23" i="3" s="1"/>
  <c r="H31" i="3"/>
  <c r="H29" i="3"/>
  <c r="I32" i="3"/>
  <c r="I23" i="3"/>
  <c r="F80" i="5"/>
  <c r="E44" i="5"/>
  <c r="G44" i="5" s="1"/>
  <c r="D32" i="3"/>
  <c r="D34" i="3" s="1"/>
  <c r="C32" i="3"/>
  <c r="BD13" i="2" s="1"/>
  <c r="G80" i="5"/>
  <c r="H80" i="5" s="1"/>
  <c r="G65" i="5"/>
  <c r="H65" i="5" s="1"/>
  <c r="AC28" i="5" s="1"/>
  <c r="C93" i="5"/>
  <c r="D87" i="5"/>
  <c r="E87" i="5" s="1"/>
  <c r="C75" i="5"/>
  <c r="D66" i="5"/>
  <c r="E66" i="5" s="1"/>
  <c r="F32" i="5"/>
  <c r="B33" i="5"/>
  <c r="E32" i="5"/>
  <c r="C88" i="5"/>
  <c r="D81" i="5"/>
  <c r="E81" i="5" s="1"/>
  <c r="C97" i="5"/>
  <c r="D92" i="5"/>
  <c r="E92" i="5" s="1"/>
  <c r="D100" i="5"/>
  <c r="E100" i="5" s="1"/>
  <c r="F100" i="5"/>
  <c r="G43" i="5"/>
  <c r="H43" i="5" s="1"/>
  <c r="AF27" i="5" s="1"/>
  <c r="C67" i="5"/>
  <c r="D56" i="5"/>
  <c r="E56" i="5" s="1"/>
  <c r="G55" i="5"/>
  <c r="H55" i="5" s="1"/>
  <c r="AE28" i="5" s="1"/>
  <c r="C82" i="5"/>
  <c r="D74" i="5"/>
  <c r="F74" i="5" s="1"/>
  <c r="E96" i="5"/>
  <c r="G73" i="5"/>
  <c r="H73" i="5" s="1"/>
  <c r="AA28" i="5" s="1"/>
  <c r="B46" i="5"/>
  <c r="D45" i="5"/>
  <c r="E45" i="5" s="1"/>
  <c r="C57" i="5"/>
  <c r="C46" i="5"/>
  <c r="G31" i="5"/>
  <c r="H31" i="5" s="1"/>
  <c r="AH27" i="5" s="1"/>
  <c r="F86" i="5"/>
  <c r="G86" i="5" s="1"/>
  <c r="H86" i="5" s="1"/>
  <c r="W28" i="5" s="1"/>
  <c r="E32" i="3" l="1"/>
  <c r="H44" i="5"/>
  <c r="AG28" i="5" s="1"/>
  <c r="E74" i="5"/>
  <c r="G74" i="5" s="1"/>
  <c r="H74" i="5" s="1"/>
  <c r="AB29" i="5" s="1"/>
  <c r="N30" i="7"/>
  <c r="AR33" i="7" s="1"/>
  <c r="BL10" i="2"/>
  <c r="H32" i="3"/>
  <c r="H34" i="3" s="1"/>
  <c r="C34" i="3"/>
  <c r="I34" i="3"/>
  <c r="Y7" i="2" s="1"/>
  <c r="F45" i="5"/>
  <c r="F81" i="5"/>
  <c r="F92" i="5"/>
  <c r="G100" i="5"/>
  <c r="H100" i="5" s="1"/>
  <c r="S30" i="5" s="1"/>
  <c r="G81" i="5"/>
  <c r="H81" i="5" s="1"/>
  <c r="G92" i="5"/>
  <c r="H92" i="5" s="1"/>
  <c r="V29" i="5" s="1"/>
  <c r="Z29" i="5"/>
  <c r="Y28" i="5"/>
  <c r="F33" i="5"/>
  <c r="B34" i="5"/>
  <c r="E33" i="5"/>
  <c r="E27" i="3"/>
  <c r="E20" i="3"/>
  <c r="E28" i="3"/>
  <c r="E22" i="3"/>
  <c r="E26" i="3"/>
  <c r="E30" i="3"/>
  <c r="E21" i="3"/>
  <c r="E31" i="3"/>
  <c r="E23" i="3"/>
  <c r="E29" i="3"/>
  <c r="D46" i="5"/>
  <c r="E46" i="5" s="1"/>
  <c r="C58" i="5"/>
  <c r="C47" i="5"/>
  <c r="C76" i="5"/>
  <c r="D67" i="5"/>
  <c r="E67" i="5" s="1"/>
  <c r="F67" i="5"/>
  <c r="C83" i="5"/>
  <c r="D75" i="5"/>
  <c r="E75" i="5" s="1"/>
  <c r="F75" i="5"/>
  <c r="D93" i="5"/>
  <c r="E93" i="5" s="1"/>
  <c r="C98" i="5"/>
  <c r="F93" i="5"/>
  <c r="F56" i="5"/>
  <c r="G56" i="5" s="1"/>
  <c r="H56" i="5" s="1"/>
  <c r="AF29" i="5" s="1"/>
  <c r="D97" i="5"/>
  <c r="E97" i="5" s="1"/>
  <c r="C101" i="5"/>
  <c r="F97" i="5"/>
  <c r="C94" i="5"/>
  <c r="D88" i="5"/>
  <c r="E88" i="5"/>
  <c r="F88" i="5"/>
  <c r="F66" i="5"/>
  <c r="G66" i="5" s="1"/>
  <c r="H66" i="5" s="1"/>
  <c r="AD29" i="5" s="1"/>
  <c r="F87" i="5"/>
  <c r="G87" i="5" s="1"/>
  <c r="H87" i="5" s="1"/>
  <c r="X29" i="5" s="1"/>
  <c r="G45" i="5"/>
  <c r="H45" i="5" s="1"/>
  <c r="AH29" i="5" s="1"/>
  <c r="C68" i="5"/>
  <c r="D57" i="5"/>
  <c r="E57" i="5" s="1"/>
  <c r="F57" i="5"/>
  <c r="B47" i="5"/>
  <c r="G96" i="5"/>
  <c r="H96" i="5"/>
  <c r="T29" i="5" s="1"/>
  <c r="C89" i="5"/>
  <c r="D82" i="5"/>
  <c r="E82" i="5" s="1"/>
  <c r="G32" i="5"/>
  <c r="H32" i="5" s="1"/>
  <c r="AI28" i="5" s="1"/>
  <c r="D6" i="10" l="1"/>
  <c r="BE13" i="2"/>
  <c r="E34" i="3"/>
  <c r="BM10" i="2"/>
  <c r="J23" i="3"/>
  <c r="J27" i="3"/>
  <c r="J20" i="3"/>
  <c r="J22" i="3"/>
  <c r="J28" i="3"/>
  <c r="J26" i="3"/>
  <c r="J30" i="3"/>
  <c r="J21" i="3"/>
  <c r="J31" i="3"/>
  <c r="J29" i="3"/>
  <c r="BN10" i="2"/>
  <c r="J32" i="3"/>
  <c r="F46" i="5"/>
  <c r="G46" i="5" s="1"/>
  <c r="H46" i="5" s="1"/>
  <c r="AI30" i="5" s="1"/>
  <c r="D47" i="5"/>
  <c r="F47" i="5" s="1"/>
  <c r="G57" i="5"/>
  <c r="H57" i="5" s="1"/>
  <c r="AG30" i="5" s="1"/>
  <c r="G97" i="5"/>
  <c r="H97" i="5" s="1"/>
  <c r="U30" i="5" s="1"/>
  <c r="G93" i="5"/>
  <c r="H93" i="5" s="1"/>
  <c r="W30" i="5" s="1"/>
  <c r="G67" i="5"/>
  <c r="H67" i="5" s="1"/>
  <c r="AE30" i="5" s="1"/>
  <c r="G75" i="5"/>
  <c r="H75" i="5"/>
  <c r="AC30" i="5" s="1"/>
  <c r="D89" i="5"/>
  <c r="F89" i="5"/>
  <c r="E89" i="5"/>
  <c r="D101" i="5"/>
  <c r="E101" i="5"/>
  <c r="F101" i="5"/>
  <c r="D58" i="5"/>
  <c r="E58" i="5" s="1"/>
  <c r="F58" i="5"/>
  <c r="F34" i="5"/>
  <c r="B35" i="5"/>
  <c r="E34" i="5"/>
  <c r="G33" i="5"/>
  <c r="H33" i="5" s="1"/>
  <c r="AJ29" i="5" s="1"/>
  <c r="F82" i="5"/>
  <c r="G82" i="5" s="1"/>
  <c r="H82" i="5" s="1"/>
  <c r="AA30" i="5" s="1"/>
  <c r="D68" i="5"/>
  <c r="F68" i="5" s="1"/>
  <c r="E68" i="5"/>
  <c r="G88" i="5"/>
  <c r="H88" i="5" s="1"/>
  <c r="Y30" i="5" s="1"/>
  <c r="D94" i="5"/>
  <c r="E94" i="5" s="1"/>
  <c r="F94" i="5"/>
  <c r="D98" i="5"/>
  <c r="E98" i="5"/>
  <c r="F98" i="5"/>
  <c r="D83" i="5"/>
  <c r="E83" i="5" s="1"/>
  <c r="D76" i="5"/>
  <c r="F76" i="5" s="1"/>
  <c r="D11" i="10" l="1"/>
  <c r="D13" i="10"/>
  <c r="E14" i="10"/>
  <c r="E47" i="5"/>
  <c r="J34" i="3"/>
  <c r="E76" i="5"/>
  <c r="G94" i="5"/>
  <c r="H94" i="5" s="1"/>
  <c r="X31" i="5" s="1"/>
  <c r="G68" i="5"/>
  <c r="H68" i="5"/>
  <c r="AF31" i="5" s="1"/>
  <c r="G34" i="5"/>
  <c r="H34" i="5" s="1"/>
  <c r="AK30" i="5" s="1"/>
  <c r="G101" i="5"/>
  <c r="H101" i="5" s="1"/>
  <c r="T31" i="5" s="1"/>
  <c r="G89" i="5"/>
  <c r="H89" i="5" s="1"/>
  <c r="Z31" i="5" s="1"/>
  <c r="G76" i="5"/>
  <c r="H76" i="5" s="1"/>
  <c r="AD31" i="5" s="1"/>
  <c r="F35" i="5"/>
  <c r="E35" i="5"/>
  <c r="G58" i="5"/>
  <c r="H58" i="5" s="1"/>
  <c r="AH31" i="5" s="1"/>
  <c r="F83" i="5"/>
  <c r="G83" i="5" s="1"/>
  <c r="H83" i="5" s="1"/>
  <c r="AB31" i="5" s="1"/>
  <c r="G98" i="5"/>
  <c r="H98" i="5" s="1"/>
  <c r="V31" i="5" s="1"/>
  <c r="G47" i="5"/>
  <c r="H47" i="5" s="1"/>
  <c r="AJ31" i="5" s="1"/>
  <c r="D14" i="10" l="1"/>
  <c r="G35" i="5"/>
  <c r="H35" i="5" s="1"/>
  <c r="AL31" i="5" s="1"/>
</calcChain>
</file>

<file path=xl/sharedStrings.xml><?xml version="1.0" encoding="utf-8"?>
<sst xmlns="http://schemas.openxmlformats.org/spreadsheetml/2006/main" count="586" uniqueCount="294">
  <si>
    <t>Blanking Machine 1</t>
  </si>
  <si>
    <t>Steel</t>
  </si>
  <si>
    <t>Aluminum</t>
  </si>
  <si>
    <t>Stamping Machine 1</t>
  </si>
  <si>
    <t xml:space="preserve">Minimum Required Tonnage </t>
  </si>
  <si>
    <t>Minimum Required Tonnage</t>
  </si>
  <si>
    <t xml:space="preserve">Press Bed Width </t>
  </si>
  <si>
    <t>Actual Press Tonnage</t>
  </si>
  <si>
    <t>Press Bed Length</t>
  </si>
  <si>
    <t xml:space="preserve">Press Line Name </t>
  </si>
  <si>
    <t xml:space="preserve">Actual Press Tonnage </t>
  </si>
  <si>
    <t xml:space="preserve">Base Cost ($/press) </t>
  </si>
  <si>
    <t xml:space="preserve">Base Cost </t>
  </si>
  <si>
    <t xml:space="preserve">Auxiliary &amp; Installation Costs </t>
  </si>
  <si>
    <t>Auxiliary &amp; Installation Costs</t>
  </si>
  <si>
    <t xml:space="preserve">Line Rate (hits/hr) </t>
  </si>
  <si>
    <t>Space Requirement (sqm)</t>
  </si>
  <si>
    <t>Power Consumption (kW)</t>
  </si>
  <si>
    <t>Blanking Line Space Req'd (sqm)</t>
  </si>
  <si>
    <t>Blanking Reject Rate (%)</t>
  </si>
  <si>
    <t>Material</t>
  </si>
  <si>
    <t>Unit Cost (EUR/Kg)</t>
  </si>
  <si>
    <t>Scrap Cost (EUR/Kg)</t>
  </si>
  <si>
    <t>EI'99 Material Prod</t>
  </si>
  <si>
    <t>EI'99 EOL</t>
  </si>
  <si>
    <t>σR</t>
  </si>
  <si>
    <t>σyeild</t>
  </si>
  <si>
    <t>Density</t>
  </si>
  <si>
    <t>Al</t>
  </si>
  <si>
    <t>Recycle * -570*10^-3</t>
  </si>
  <si>
    <t>Recycle * -96*10^-3</t>
  </si>
  <si>
    <t xml:space="preserve">Product : Pressure Cooker Lid </t>
  </si>
  <si>
    <t xml:space="preserve">Production Volume </t>
  </si>
  <si>
    <t>per year</t>
  </si>
  <si>
    <t>Dimension/Measure</t>
  </si>
  <si>
    <t>Units</t>
  </si>
  <si>
    <t>Working Days</t>
  </si>
  <si>
    <t>days</t>
  </si>
  <si>
    <t>Part Diameter</t>
  </si>
  <si>
    <t>mm</t>
  </si>
  <si>
    <t xml:space="preserve">Wage </t>
  </si>
  <si>
    <t>EUR/hr</t>
  </si>
  <si>
    <t>Product Weight</t>
  </si>
  <si>
    <t>g</t>
  </si>
  <si>
    <t>Unit Energy Cost</t>
  </si>
  <si>
    <t>EUR</t>
  </si>
  <si>
    <t>Volume</t>
  </si>
  <si>
    <t>mm^3</t>
  </si>
  <si>
    <t>Building Cost</t>
  </si>
  <si>
    <t>EUR/Sqm</t>
  </si>
  <si>
    <t xml:space="preserve">Thickness </t>
  </si>
  <si>
    <t>Building Life</t>
  </si>
  <si>
    <t>Yrs</t>
  </si>
  <si>
    <t>Surface Area</t>
  </si>
  <si>
    <t>mm^2</t>
  </si>
  <si>
    <t>Production Life</t>
  </si>
  <si>
    <t>Projection Area</t>
  </si>
  <si>
    <t>Equipment Life</t>
  </si>
  <si>
    <t>No of hrs per Day</t>
  </si>
  <si>
    <t>hrs</t>
  </si>
  <si>
    <t>Break</t>
  </si>
  <si>
    <t>Total Working hrs : Day</t>
  </si>
  <si>
    <t>Total hrs available in Year</t>
  </si>
  <si>
    <t>Blanking</t>
  </si>
  <si>
    <t>Diameter</t>
  </si>
  <si>
    <t>Thickness</t>
  </si>
  <si>
    <t xml:space="preserve">Line Rate </t>
  </si>
  <si>
    <t>hit/hr</t>
  </si>
  <si>
    <t>No of Parts</t>
  </si>
  <si>
    <t>piece</t>
  </si>
  <si>
    <t>Blank Perimeter</t>
  </si>
  <si>
    <t>Capacity of Machine</t>
  </si>
  <si>
    <t>piece/hr</t>
  </si>
  <si>
    <t>Cycle Time</t>
  </si>
  <si>
    <t>sec</t>
  </si>
  <si>
    <t>Rejection Rate</t>
  </si>
  <si>
    <t xml:space="preserve">Force </t>
  </si>
  <si>
    <t>N</t>
  </si>
  <si>
    <t>Ton</t>
  </si>
  <si>
    <t>Volume per day</t>
  </si>
  <si>
    <t>Volume per hr</t>
  </si>
  <si>
    <t>Working Hours per Year</t>
  </si>
  <si>
    <t>hr</t>
  </si>
  <si>
    <t xml:space="preserve">Total no of Machine </t>
  </si>
  <si>
    <t>Stamping</t>
  </si>
  <si>
    <t>No of Piece</t>
  </si>
  <si>
    <t>Curved Surface Area</t>
  </si>
  <si>
    <t>Force</t>
  </si>
  <si>
    <t>Line Hits</t>
  </si>
  <si>
    <t>Tonnage</t>
  </si>
  <si>
    <t>Total Force</t>
  </si>
  <si>
    <t>Projected Area</t>
  </si>
  <si>
    <t>cm^2</t>
  </si>
  <si>
    <t>Radius</t>
  </si>
  <si>
    <t>cm</t>
  </si>
  <si>
    <t>Req Volume Per Day</t>
  </si>
  <si>
    <t>No of Hits</t>
  </si>
  <si>
    <t>hits</t>
  </si>
  <si>
    <t>Req Volume Per hr</t>
  </si>
  <si>
    <t>Total Cost</t>
  </si>
  <si>
    <t>Line rate</t>
  </si>
  <si>
    <t>hits/hr</t>
  </si>
  <si>
    <t>Sec</t>
  </si>
  <si>
    <t>Per Piece Time</t>
  </si>
  <si>
    <t>Steel ( Stamping and Banking)</t>
  </si>
  <si>
    <t>AL ( Stamping and Banking)</t>
  </si>
  <si>
    <t>Scrap Calculation</t>
  </si>
  <si>
    <t>Product  Weight</t>
  </si>
  <si>
    <t>Blank Length</t>
  </si>
  <si>
    <t>Blank Width</t>
  </si>
  <si>
    <t>Material Kg/Yr</t>
  </si>
  <si>
    <t>Kg</t>
  </si>
  <si>
    <t>Blank Thickness</t>
  </si>
  <si>
    <t>Working Hrs in Year</t>
  </si>
  <si>
    <t>Machine Cost</t>
  </si>
  <si>
    <t>Mass of Blank (g)</t>
  </si>
  <si>
    <t>Auxiliary Equipment Cost</t>
  </si>
  <si>
    <t>Scrap per Piece</t>
  </si>
  <si>
    <t>Tooling Cost</t>
  </si>
  <si>
    <t>Interest</t>
  </si>
  <si>
    <t>Space Req</t>
  </si>
  <si>
    <t>Eur</t>
  </si>
  <si>
    <t>Overhead Costs/Burden %</t>
  </si>
  <si>
    <t>Overhead Burden %</t>
  </si>
  <si>
    <t>Maintenance %</t>
  </si>
  <si>
    <t>Energy Consumption</t>
  </si>
  <si>
    <t>KWH</t>
  </si>
  <si>
    <t>Variable Cost</t>
  </si>
  <si>
    <t>Per Year</t>
  </si>
  <si>
    <t>Percent</t>
  </si>
  <si>
    <t>Material Cost</t>
  </si>
  <si>
    <t>Energy Cost</t>
  </si>
  <si>
    <t>Labour Cost</t>
  </si>
  <si>
    <t>Total Variable Cost</t>
  </si>
  <si>
    <t>Fixed Cost</t>
  </si>
  <si>
    <t>Main Machine Cost+Interest</t>
  </si>
  <si>
    <t>Main Machine Cost+interest</t>
  </si>
  <si>
    <t>Fixed Overhead</t>
  </si>
  <si>
    <t>Maintenance Cost</t>
  </si>
  <si>
    <t>Total Fixed Cost</t>
  </si>
  <si>
    <t>Variable</t>
  </si>
  <si>
    <t>Total</t>
  </si>
  <si>
    <t>Importance</t>
  </si>
  <si>
    <t>Function</t>
  </si>
  <si>
    <t>Scale</t>
  </si>
  <si>
    <t>Aluminium</t>
  </si>
  <si>
    <t>Polypropylene</t>
  </si>
  <si>
    <t>Performance</t>
  </si>
  <si>
    <t>LCC(euros/unit)</t>
  </si>
  <si>
    <t>LCA(pts/unit)</t>
  </si>
  <si>
    <t>Functional Assesment</t>
  </si>
  <si>
    <t>A) Al makes the toy more fun</t>
  </si>
  <si>
    <t>1-5; 5 is the best</t>
  </si>
  <si>
    <t>B) Al makes the toy more reliable</t>
  </si>
  <si>
    <t>C) PP is safe for children</t>
  </si>
  <si>
    <t>Normalization</t>
  </si>
  <si>
    <t>Normalization of Performance</t>
  </si>
  <si>
    <t>Al makes the toy more fun</t>
  </si>
  <si>
    <t>Al makes the toy more reliable</t>
  </si>
  <si>
    <t>PP is safe for children</t>
  </si>
  <si>
    <t>Scores</t>
  </si>
  <si>
    <t>Final Analysis</t>
  </si>
  <si>
    <t>Functional</t>
  </si>
  <si>
    <t>imp cost</t>
  </si>
  <si>
    <t>imp env</t>
  </si>
  <si>
    <t>imp func</t>
  </si>
  <si>
    <t>Aluminium-A</t>
  </si>
  <si>
    <t>Polypropylene-B</t>
  </si>
  <si>
    <t>Best</t>
  </si>
  <si>
    <t>Environmental</t>
  </si>
  <si>
    <t>Economical</t>
  </si>
  <si>
    <t xml:space="preserve">Cost per Year : Material </t>
  </si>
  <si>
    <t>PP</t>
  </si>
  <si>
    <t>Year 1</t>
  </si>
  <si>
    <t>Year 2</t>
  </si>
  <si>
    <t>Year 3</t>
  </si>
  <si>
    <t>Year 4</t>
  </si>
  <si>
    <t>Year 5</t>
  </si>
  <si>
    <t>piece(s)</t>
  </si>
  <si>
    <t>Measure</t>
  </si>
  <si>
    <t>Cycle Time per part</t>
  </si>
  <si>
    <t>Total Tool Cost</t>
  </si>
  <si>
    <t>piece/day</t>
  </si>
  <si>
    <t>piece/year</t>
  </si>
  <si>
    <t>Percent Utilization</t>
  </si>
  <si>
    <t>pieces</t>
  </si>
  <si>
    <t>%</t>
  </si>
  <si>
    <t>nos.</t>
  </si>
  <si>
    <t>Required hits/hr</t>
  </si>
  <si>
    <t>Scrap Per piece</t>
  </si>
  <si>
    <t>years</t>
  </si>
  <si>
    <t>Sqm</t>
  </si>
  <si>
    <t>Stamping Rejection Rate (%)</t>
  </si>
  <si>
    <t>Volume(millions)</t>
  </si>
  <si>
    <t>Scrap Cost (Euro/Kg)</t>
  </si>
  <si>
    <t>EI'99 EOL [pt/Kg]</t>
  </si>
  <si>
    <t>El'99 Material prod. [pt/Kg]</t>
  </si>
  <si>
    <t>Parts</t>
  </si>
  <si>
    <t>Parameter</t>
  </si>
  <si>
    <t>Value</t>
  </si>
  <si>
    <t>Dimension</t>
  </si>
  <si>
    <t>No. of shots</t>
  </si>
  <si>
    <t>Rejection rate</t>
  </si>
  <si>
    <t>Effective production Volume</t>
  </si>
  <si>
    <t>Effective Volume per Year</t>
  </si>
  <si>
    <t>Parts per Blank</t>
  </si>
  <si>
    <t>Part weight</t>
  </si>
  <si>
    <t>gms</t>
  </si>
  <si>
    <t>Scrap per Shot</t>
  </si>
  <si>
    <t>Total Material per shot</t>
  </si>
  <si>
    <t>Total Material Required</t>
  </si>
  <si>
    <t>Tons</t>
  </si>
  <si>
    <t>Scrap Weight</t>
  </si>
  <si>
    <t>Production parts total weight</t>
  </si>
  <si>
    <t>Production Phase</t>
  </si>
  <si>
    <t>Pameter</t>
  </si>
  <si>
    <t>Points</t>
  </si>
  <si>
    <t>Scrap(Recycled)</t>
  </si>
  <si>
    <t>End Of Life</t>
  </si>
  <si>
    <t>Product(Recycle)</t>
  </si>
  <si>
    <t>Energy Consumption Impact</t>
  </si>
  <si>
    <t xml:space="preserve">Energy Consumption </t>
  </si>
  <si>
    <t>KWh</t>
  </si>
  <si>
    <t>Environmental Impact (pts/Kg)</t>
  </si>
  <si>
    <t>Total Environmental Impact</t>
  </si>
  <si>
    <t>Pts</t>
  </si>
  <si>
    <t>Life Cycle Assessment (Steel)</t>
  </si>
  <si>
    <t>Life Cycle Assessment (Aluminum)</t>
  </si>
  <si>
    <t xml:space="preserve">2 Alternatives for a pressure cooker lid </t>
  </si>
  <si>
    <t>Alternatives' Performance</t>
  </si>
  <si>
    <t>LCC (euros/unit)</t>
  </si>
  <si>
    <t>LCA (pts/unit)</t>
  </si>
  <si>
    <t>Functional Assessment</t>
  </si>
  <si>
    <t>On the TERNARY Diagram</t>
  </si>
  <si>
    <t>BEST</t>
  </si>
  <si>
    <t>Cummulative points</t>
  </si>
  <si>
    <t>No. of Stamping Machine(s)</t>
  </si>
  <si>
    <t>Fixed</t>
  </si>
  <si>
    <t>Product(Recycle) EOL</t>
  </si>
  <si>
    <t>100 DATA POINTS</t>
  </si>
  <si>
    <t>Alumium Cooker lid</t>
  </si>
  <si>
    <t>Stainless steel Cooker lid</t>
  </si>
  <si>
    <t>Duration</t>
  </si>
  <si>
    <t>Unitary Cost</t>
  </si>
  <si>
    <t>Use Phase Analysis</t>
  </si>
  <si>
    <t>Life Cycle Cost</t>
  </si>
  <si>
    <t>Producton phase</t>
  </si>
  <si>
    <t>Duration (years)</t>
  </si>
  <si>
    <t>use phase (1st decade)</t>
  </si>
  <si>
    <t>use phase (2nd decade)</t>
  </si>
  <si>
    <t>Total Cost over duration</t>
  </si>
  <si>
    <t>minimum the best</t>
  </si>
  <si>
    <t>maximum the best</t>
  </si>
  <si>
    <t>Score formula</t>
  </si>
  <si>
    <t xml:space="preserve">Imp cost x B15 + Imp Env x C15 + Imp Tech x D15 </t>
  </si>
  <si>
    <t>Imp cost x B16 + Imp Env x C16 + Imp Tech x D16</t>
  </si>
  <si>
    <t>Imp Cost</t>
  </si>
  <si>
    <t>Imp Env</t>
  </si>
  <si>
    <t>Imp Functional</t>
  </si>
  <si>
    <t>Aluminum is the best when higher importance is given to Functional performance</t>
  </si>
  <si>
    <t>FY Year</t>
  </si>
  <si>
    <t>Production Volume</t>
  </si>
  <si>
    <t>Turn-Over</t>
  </si>
  <si>
    <t>Break Even Analysis (FY-1)</t>
  </si>
  <si>
    <t>Unit Cost</t>
  </si>
  <si>
    <t>10 years</t>
  </si>
  <si>
    <t>20 years</t>
  </si>
  <si>
    <t>Weight</t>
  </si>
  <si>
    <t>Functional Performance</t>
  </si>
  <si>
    <t>Alternatives</t>
  </si>
  <si>
    <t>USE PHASE</t>
  </si>
  <si>
    <t>Resistance</t>
  </si>
  <si>
    <t>Durability</t>
  </si>
  <si>
    <t>Use easiness</t>
  </si>
  <si>
    <t>Use flexibility</t>
  </si>
  <si>
    <t>Use comfort</t>
  </si>
  <si>
    <t>Market Perception</t>
  </si>
  <si>
    <t>Aesthetics</t>
  </si>
  <si>
    <t>Group 4</t>
  </si>
  <si>
    <t>Cooker lid</t>
  </si>
  <si>
    <t>20 to 10  years</t>
  </si>
  <si>
    <t xml:space="preserve">Steel is more corrosion resistant </t>
  </si>
  <si>
    <t>covered by Use phase</t>
  </si>
  <si>
    <t>Aluminum has better thermal conductivity</t>
  </si>
  <si>
    <t>NA</t>
  </si>
  <si>
    <t>Aluminum is lighter</t>
  </si>
  <si>
    <t xml:space="preserve">Thermal conductivity </t>
  </si>
  <si>
    <t>1-5 --&gt; 5 is the best</t>
  </si>
  <si>
    <t>Corrosion resistance</t>
  </si>
  <si>
    <t>Steel has best scores for higher importance of Environmental and Economical performance</t>
  </si>
  <si>
    <t>Lower cost per unit, lower environmental impact, difficult to handle because it is heavier (6, where 1 is very difficult to handle and 10 is very east to handle )</t>
  </si>
  <si>
    <t>`</t>
  </si>
  <si>
    <t>Higher cost per unit, lower environmental impact, easier to handle because it is lighter (9, where 1 is very difficult to handle and 10 is very easy to handle)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</si>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</sst>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₹&quot;\ #,##0.00;[Red]&quot;₹&quot;\ \-#,##0.00"/>
    <numFmt numFmtId="43" formatCode="_ * #,##0.00_ ;_ * \-#,##0.00_ ;_ * &quot;-&quot;??_ ;_ @_ "/>
    <numFmt numFmtId="164" formatCode="_(* #,##0.00_);_(* \(#,##0.00\);_(* &quot;-&quot;??_);_(@_)"/>
    <numFmt numFmtId="165" formatCode="_ [$€-2]\ * #,##0_ ;_ [$€-2]\ * \-#,##0_ ;_ [$€-2]\ * &quot;-&quot;??_ ;_ @_ "/>
    <numFmt numFmtId="166" formatCode="_ * #,##0_ ;_ * \-#,##0_ ;_ * &quot;-&quot;??_ ;_ @_ "/>
    <numFmt numFmtId="167" formatCode="0.000"/>
    <numFmt numFmtId="168" formatCode="_ [$€-2]\ * #,##0.00_ ;_ [$€-2]\ * \-#,##0.00_ ;_ [$€-2]\ * &quot;-&quot;??_ ;_ @_ "/>
    <numFmt numFmtId="169" formatCode="0.0000"/>
    <numFmt numFmtId="170" formatCode="0.0"/>
    <numFmt numFmtId="171" formatCode="_ [$€-2]\ * #,##0.000_ ;_ [$€-2]\ * \-#,##0.000_ ;_ [$€-2]\ * &quot;-&quot;??_ ;_ @_ "/>
    <numFmt numFmtId="172" formatCode="0.0%"/>
    <numFmt numFmtId="173" formatCode="_(* #,##0_);_(* \(#,##0\);_(* &quot;-&quot;??_);_(@_)"/>
    <numFmt numFmtId="174" formatCode="_([$€-2]\ * #,##0.00_);_([$€-2]\ * \(#,##0.00\);_([$€-2]\ * &quot;-&quot;??_);_(@_)"/>
  </numFmts>
  <fonts count="45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10"/>
      <color theme="1"/>
      <name val="Aptos Narrow"/>
      <family val="2"/>
    </font>
    <font>
      <sz val="10"/>
      <color theme="1"/>
      <name val="Aptos Narrow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1"/>
      <color rgb="FF006100"/>
      <name val="Aptos Narrow"/>
      <family val="2"/>
    </font>
    <font>
      <b/>
      <u/>
      <sz val="11"/>
      <color theme="1"/>
      <name val="Aptos Narrow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color theme="0"/>
      <name val="Aptos Narrow"/>
      <family val="2"/>
    </font>
    <font>
      <b/>
      <sz val="10"/>
      <color theme="0"/>
      <name val="Aptos Narrow"/>
      <family val="2"/>
    </font>
    <font>
      <b/>
      <sz val="11"/>
      <color theme="0"/>
      <name val="Aptos Narrow"/>
      <family val="2"/>
    </font>
    <font>
      <b/>
      <sz val="10"/>
      <color theme="1"/>
      <name val="Arial"/>
      <family val="2"/>
    </font>
    <font>
      <b/>
      <sz val="11"/>
      <color theme="9" tint="-0.249977111117893"/>
      <name val="Aptos Narrow"/>
      <family val="2"/>
    </font>
    <font>
      <sz val="10"/>
      <color rgb="FFFF0000"/>
      <name val="Aptos Narrow"/>
      <family val="2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theme="1"/>
      <name val="aptos narrow"/>
      <family val="2"/>
    </font>
    <font>
      <sz val="11"/>
      <color theme="3"/>
      <name val="aptos narrow"/>
      <family val="2"/>
      <scheme val="minor"/>
    </font>
    <font>
      <sz val="10"/>
      <color theme="3"/>
      <name val="Aptos Narrow"/>
      <family val="2"/>
    </font>
    <font>
      <b/>
      <sz val="11"/>
      <color theme="1"/>
      <name val="Aptos Narrow"/>
      <family val="2"/>
    </font>
    <font>
      <b/>
      <sz val="11"/>
      <color theme="0"/>
      <name val="Aptos Narrow"/>
      <family val="2"/>
    </font>
    <font>
      <b/>
      <sz val="16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  <fill>
      <patternFill patternType="solid">
        <fgColor rgb="FFD0D0D0"/>
        <bgColor rgb="FFD0D0D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rgb="FFC1E4F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rgb="FFC1E4F5"/>
      </patternFill>
    </fill>
    <fill>
      <patternFill patternType="solid">
        <fgColor rgb="FFFF0000"/>
        <bgColor rgb="FFC1E4F5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C1E4F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C6EFCE"/>
      </patternFill>
    </fill>
    <fill>
      <patternFill patternType="solid">
        <fgColor theme="0"/>
        <bgColor rgb="FFC1E4F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rgb="FFC1E4F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10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164" fontId="12" fillId="0" borderId="0" applyFont="0" applyFill="0" applyBorder="0" applyAlignment="0" applyProtection="0"/>
    <xf numFmtId="0" fontId="4" fillId="0" borderId="2"/>
    <xf numFmtId="9" fontId="4" fillId="0" borderId="2" applyFont="0" applyFill="0" applyBorder="0" applyAlignment="0" applyProtection="0"/>
    <xf numFmtId="9" fontId="40" fillId="0" borderId="0" applyFont="0" applyFill="0" applyBorder="0" applyAlignment="0" applyProtection="0"/>
  </cellStyleXfs>
  <cellXfs count="426">
    <xf numFmtId="0" fontId="0" fillId="0" borderId="0" xfId="0"/>
    <xf numFmtId="0" fontId="6" fillId="2" borderId="1" xfId="0" applyFont="1" applyFill="1" applyBorder="1" applyAlignment="1">
      <alignment horizontal="center"/>
    </xf>
    <xf numFmtId="0" fontId="6" fillId="2" borderId="3" xfId="0" applyFont="1" applyFill="1" applyBorder="1"/>
    <xf numFmtId="0" fontId="6" fillId="2" borderId="4" xfId="0" applyFont="1" applyFill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165" fontId="7" fillId="0" borderId="5" xfId="0" applyNumberFormat="1" applyFont="1" applyBorder="1"/>
    <xf numFmtId="0" fontId="7" fillId="0" borderId="9" xfId="0" applyFont="1" applyBorder="1"/>
    <xf numFmtId="10" fontId="7" fillId="0" borderId="10" xfId="0" applyNumberFormat="1" applyFont="1" applyBorder="1"/>
    <xf numFmtId="0" fontId="7" fillId="0" borderId="10" xfId="0" applyFont="1" applyBorder="1"/>
    <xf numFmtId="0" fontId="8" fillId="2" borderId="1" xfId="0" applyFont="1" applyFill="1" applyBorder="1" applyAlignment="1">
      <alignment horizontal="left"/>
    </xf>
    <xf numFmtId="0" fontId="8" fillId="2" borderId="11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19" xfId="0" applyFont="1" applyBorder="1" applyAlignment="1">
      <alignment horizontal="center"/>
    </xf>
    <xf numFmtId="167" fontId="9" fillId="0" borderId="0" xfId="0" applyNumberFormat="1" applyFont="1" applyAlignment="1">
      <alignment horizontal="center"/>
    </xf>
    <xf numFmtId="0" fontId="11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17" xfId="0" applyFont="1" applyBorder="1" applyAlignment="1">
      <alignment horizontal="center" vertical="center"/>
    </xf>
    <xf numFmtId="1" fontId="9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10" fontId="9" fillId="0" borderId="0" xfId="0" applyNumberFormat="1" applyFont="1" applyAlignment="1">
      <alignment horizontal="center" vertical="center"/>
    </xf>
    <xf numFmtId="43" fontId="9" fillId="0" borderId="0" xfId="0" applyNumberFormat="1" applyFont="1" applyAlignment="1">
      <alignment horizontal="center" vertical="center"/>
    </xf>
    <xf numFmtId="43" fontId="9" fillId="0" borderId="0" xfId="0" applyNumberFormat="1" applyFont="1" applyAlignment="1">
      <alignment horizontal="center"/>
    </xf>
    <xf numFmtId="166" fontId="8" fillId="3" borderId="11" xfId="0" applyNumberFormat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166" fontId="8" fillId="6" borderId="2" xfId="0" applyNumberFormat="1" applyFont="1" applyFill="1" applyBorder="1" applyAlignment="1">
      <alignment horizontal="center" vertical="center"/>
    </xf>
    <xf numFmtId="2" fontId="9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8" fontId="7" fillId="0" borderId="0" xfId="0" applyNumberFormat="1" applyFont="1"/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6" xfId="0" applyFont="1" applyBorder="1"/>
    <xf numFmtId="0" fontId="6" fillId="0" borderId="27" xfId="0" applyFont="1" applyBorder="1"/>
    <xf numFmtId="0" fontId="6" fillId="0" borderId="28" xfId="0" applyFont="1" applyBorder="1"/>
    <xf numFmtId="9" fontId="7" fillId="0" borderId="29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9" xfId="0" applyFont="1" applyBorder="1"/>
    <xf numFmtId="2" fontId="7" fillId="0" borderId="30" xfId="0" applyNumberFormat="1" applyFont="1" applyBorder="1"/>
    <xf numFmtId="9" fontId="7" fillId="0" borderId="31" xfId="0" applyNumberFormat="1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1" xfId="0" applyFont="1" applyBorder="1"/>
    <xf numFmtId="167" fontId="7" fillId="0" borderId="1" xfId="0" applyNumberFormat="1" applyFont="1" applyBorder="1"/>
    <xf numFmtId="0" fontId="7" fillId="0" borderId="32" xfId="0" applyFont="1" applyBorder="1"/>
    <xf numFmtId="9" fontId="7" fillId="0" borderId="33" xfId="0" applyNumberFormat="1" applyFont="1" applyBorder="1" applyAlignment="1">
      <alignment horizontal="center" vertical="center"/>
    </xf>
    <xf numFmtId="0" fontId="7" fillId="0" borderId="34" xfId="0" applyFont="1" applyBorder="1"/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3" xfId="0" applyFont="1" applyBorder="1"/>
    <xf numFmtId="0" fontId="7" fillId="0" borderId="35" xfId="0" applyFont="1" applyBorder="1"/>
    <xf numFmtId="0" fontId="14" fillId="0" borderId="0" xfId="0" applyFont="1" applyAlignment="1">
      <alignment horizontal="center" vertical="center"/>
    </xf>
    <xf numFmtId="0" fontId="6" fillId="7" borderId="36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9" fontId="7" fillId="0" borderId="0" xfId="0" applyNumberFormat="1" applyFont="1"/>
    <xf numFmtId="0" fontId="7" fillId="0" borderId="37" xfId="0" applyFont="1" applyBorder="1"/>
    <xf numFmtId="2" fontId="6" fillId="0" borderId="38" xfId="0" applyNumberFormat="1" applyFont="1" applyBorder="1" applyAlignment="1">
      <alignment horizontal="center" vertical="center"/>
    </xf>
    <xf numFmtId="2" fontId="6" fillId="0" borderId="39" xfId="0" applyNumberFormat="1" applyFont="1" applyBorder="1" applyAlignment="1">
      <alignment horizontal="center" vertical="center"/>
    </xf>
    <xf numFmtId="2" fontId="6" fillId="0" borderId="34" xfId="0" applyNumberFormat="1" applyFont="1" applyBorder="1" applyAlignment="1">
      <alignment horizontal="center" vertical="center"/>
    </xf>
    <xf numFmtId="2" fontId="6" fillId="0" borderId="35" xfId="0" applyNumberFormat="1" applyFont="1" applyBorder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72" fontId="7" fillId="0" borderId="0" xfId="0" applyNumberFormat="1" applyFont="1" applyAlignment="1">
      <alignment horizontal="center" vertical="center"/>
    </xf>
    <xf numFmtId="172" fontId="7" fillId="0" borderId="0" xfId="0" applyNumberFormat="1" applyFont="1"/>
    <xf numFmtId="10" fontId="6" fillId="0" borderId="0" xfId="0" applyNumberFormat="1" applyFont="1" applyAlignment="1">
      <alignment horizontal="center" vertical="center"/>
    </xf>
    <xf numFmtId="10" fontId="6" fillId="0" borderId="0" xfId="0" applyNumberFormat="1" applyFont="1"/>
    <xf numFmtId="0" fontId="6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172" fontId="6" fillId="0" borderId="0" xfId="0" applyNumberFormat="1" applyFont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horizontal="center"/>
    </xf>
    <xf numFmtId="0" fontId="6" fillId="0" borderId="0" xfId="0" applyFont="1"/>
    <xf numFmtId="0" fontId="15" fillId="7" borderId="36" xfId="0" applyFont="1" applyFill="1" applyBorder="1" applyAlignment="1">
      <alignment vertical="center" wrapText="1"/>
    </xf>
    <xf numFmtId="0" fontId="15" fillId="7" borderId="40" xfId="0" applyFont="1" applyFill="1" applyBorder="1" applyAlignment="1">
      <alignment horizontal="center" vertical="center"/>
    </xf>
    <xf numFmtId="0" fontId="15" fillId="7" borderId="41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171" fontId="16" fillId="0" borderId="38" xfId="0" applyNumberFormat="1" applyFont="1" applyBorder="1"/>
    <xf numFmtId="171" fontId="16" fillId="0" borderId="39" xfId="0" applyNumberFormat="1" applyFont="1" applyBorder="1"/>
    <xf numFmtId="0" fontId="16" fillId="0" borderId="31" xfId="0" applyFont="1" applyBorder="1" applyAlignment="1">
      <alignment horizontal="center" vertical="center"/>
    </xf>
    <xf numFmtId="168" fontId="16" fillId="0" borderId="1" xfId="0" applyNumberFormat="1" applyFont="1" applyBorder="1"/>
    <xf numFmtId="171" fontId="16" fillId="0" borderId="32" xfId="0" applyNumberFormat="1" applyFont="1" applyBorder="1"/>
    <xf numFmtId="0" fontId="16" fillId="0" borderId="33" xfId="0" applyFont="1" applyBorder="1" applyAlignment="1">
      <alignment horizontal="center" vertical="center"/>
    </xf>
    <xf numFmtId="168" fontId="16" fillId="0" borderId="34" xfId="0" applyNumberFormat="1" applyFont="1" applyBorder="1"/>
    <xf numFmtId="171" fontId="16" fillId="0" borderId="35" xfId="0" applyNumberFormat="1" applyFont="1" applyBorder="1"/>
    <xf numFmtId="0" fontId="15" fillId="0" borderId="23" xfId="0" applyFont="1" applyBorder="1" applyAlignment="1">
      <alignment horizontal="center" vertical="center"/>
    </xf>
    <xf numFmtId="171" fontId="15" fillId="0" borderId="42" xfId="0" applyNumberFormat="1" applyFont="1" applyBorder="1"/>
    <xf numFmtId="171" fontId="15" fillId="0" borderId="24" xfId="0" applyNumberFormat="1" applyFont="1" applyBorder="1"/>
    <xf numFmtId="0" fontId="10" fillId="11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20" fillId="14" borderId="15" xfId="0" applyFont="1" applyFill="1" applyBorder="1" applyAlignment="1">
      <alignment horizontal="center"/>
    </xf>
    <xf numFmtId="2" fontId="20" fillId="14" borderId="13" xfId="0" applyNumberFormat="1" applyFont="1" applyFill="1" applyBorder="1" applyAlignment="1">
      <alignment horizontal="center"/>
    </xf>
    <xf numFmtId="0" fontId="20" fillId="14" borderId="14" xfId="0" applyFont="1" applyFill="1" applyBorder="1" applyAlignment="1">
      <alignment horizontal="center"/>
    </xf>
    <xf numFmtId="9" fontId="7" fillId="0" borderId="19" xfId="0" applyNumberFormat="1" applyFont="1" applyBorder="1" applyAlignment="1">
      <alignment horizontal="center" vertical="center"/>
    </xf>
    <xf numFmtId="0" fontId="7" fillId="0" borderId="45" xfId="0" applyFont="1" applyBorder="1" applyAlignment="1">
      <alignment horizontal="left" vertical="center"/>
    </xf>
    <xf numFmtId="171" fontId="7" fillId="0" borderId="25" xfId="0" applyNumberFormat="1" applyFont="1" applyBorder="1" applyAlignment="1">
      <alignment horizontal="center" vertical="center"/>
    </xf>
    <xf numFmtId="165" fontId="7" fillId="0" borderId="46" xfId="0" applyNumberFormat="1" applyFont="1" applyBorder="1" applyAlignment="1">
      <alignment horizontal="center" vertical="center"/>
    </xf>
    <xf numFmtId="0" fontId="21" fillId="15" borderId="1" xfId="0" applyFont="1" applyFill="1" applyBorder="1" applyAlignment="1">
      <alignment horizontal="left" vertical="center"/>
    </xf>
    <xf numFmtId="171" fontId="21" fillId="15" borderId="1" xfId="0" applyNumberFormat="1" applyFont="1" applyFill="1" applyBorder="1" applyAlignment="1">
      <alignment horizontal="center" vertical="center"/>
    </xf>
    <xf numFmtId="165" fontId="21" fillId="15" borderId="1" xfId="0" applyNumberFormat="1" applyFont="1" applyFill="1" applyBorder="1" applyAlignment="1">
      <alignment horizontal="center" vertical="center"/>
    </xf>
    <xf numFmtId="172" fontId="7" fillId="0" borderId="19" xfId="0" applyNumberFormat="1" applyFont="1" applyBorder="1" applyAlignment="1">
      <alignment horizontal="center" vertical="center"/>
    </xf>
    <xf numFmtId="10" fontId="7" fillId="0" borderId="19" xfId="0" applyNumberFormat="1" applyFont="1" applyBorder="1" applyAlignment="1">
      <alignment horizontal="center" vertical="center"/>
    </xf>
    <xf numFmtId="0" fontId="21" fillId="15" borderId="47" xfId="0" applyFont="1" applyFill="1" applyBorder="1" applyAlignment="1">
      <alignment horizontal="left" vertical="center"/>
    </xf>
    <xf numFmtId="171" fontId="21" fillId="15" borderId="48" xfId="0" applyNumberFormat="1" applyFont="1" applyFill="1" applyBorder="1" applyAlignment="1">
      <alignment horizontal="center" vertical="center"/>
    </xf>
    <xf numFmtId="165" fontId="21" fillId="15" borderId="49" xfId="0" applyNumberFormat="1" applyFont="1" applyFill="1" applyBorder="1" applyAlignment="1">
      <alignment horizontal="center" vertical="center"/>
    </xf>
    <xf numFmtId="0" fontId="21" fillId="15" borderId="50" xfId="0" applyFont="1" applyFill="1" applyBorder="1" applyAlignment="1">
      <alignment horizontal="left" vertical="center"/>
    </xf>
    <xf numFmtId="171" fontId="21" fillId="15" borderId="51" xfId="0" applyNumberFormat="1" applyFont="1" applyFill="1" applyBorder="1" applyAlignment="1">
      <alignment horizontal="center" vertical="center"/>
    </xf>
    <xf numFmtId="165" fontId="21" fillId="15" borderId="52" xfId="0" applyNumberFormat="1" applyFont="1" applyFill="1" applyBorder="1" applyAlignment="1">
      <alignment horizontal="center" vertical="center"/>
    </xf>
    <xf numFmtId="0" fontId="7" fillId="0" borderId="53" xfId="0" applyFont="1" applyBorder="1"/>
    <xf numFmtId="0" fontId="7" fillId="0" borderId="54" xfId="0" applyFont="1" applyBorder="1"/>
    <xf numFmtId="0" fontId="7" fillId="0" borderId="54" xfId="0" applyFont="1" applyBorder="1" applyAlignment="1">
      <alignment horizontal="left" vertical="center"/>
    </xf>
    <xf numFmtId="0" fontId="7" fillId="0" borderId="55" xfId="0" applyFont="1" applyBorder="1"/>
    <xf numFmtId="170" fontId="7" fillId="0" borderId="54" xfId="0" applyNumberFormat="1" applyFont="1" applyBorder="1"/>
    <xf numFmtId="166" fontId="7" fillId="0" borderId="54" xfId="0" applyNumberFormat="1" applyFont="1" applyBorder="1"/>
    <xf numFmtId="165" fontId="7" fillId="0" borderId="54" xfId="0" applyNumberFormat="1" applyFont="1" applyBorder="1"/>
    <xf numFmtId="9" fontId="7" fillId="0" borderId="54" xfId="0" applyNumberFormat="1" applyFont="1" applyBorder="1"/>
    <xf numFmtId="0" fontId="7" fillId="0" borderId="56" xfId="0" applyFont="1" applyBorder="1"/>
    <xf numFmtId="0" fontId="6" fillId="2" borderId="43" xfId="0" applyFont="1" applyFill="1" applyBorder="1" applyAlignment="1">
      <alignment horizontal="center"/>
    </xf>
    <xf numFmtId="0" fontId="22" fillId="11" borderId="1" xfId="0" applyFont="1" applyFill="1" applyBorder="1" applyAlignment="1">
      <alignment horizontal="center"/>
    </xf>
    <xf numFmtId="166" fontId="8" fillId="3" borderId="43" xfId="0" applyNumberFormat="1" applyFont="1" applyFill="1" applyBorder="1" applyAlignment="1">
      <alignment horizontal="center" vertical="center"/>
    </xf>
    <xf numFmtId="9" fontId="9" fillId="4" borderId="43" xfId="0" applyNumberFormat="1" applyFont="1" applyFill="1" applyBorder="1" applyAlignment="1">
      <alignment horizontal="center"/>
    </xf>
    <xf numFmtId="43" fontId="9" fillId="16" borderId="43" xfId="0" applyNumberFormat="1" applyFont="1" applyFill="1" applyBorder="1" applyAlignment="1">
      <alignment horizontal="center"/>
    </xf>
    <xf numFmtId="166" fontId="23" fillId="17" borderId="43" xfId="0" applyNumberFormat="1" applyFont="1" applyFill="1" applyBorder="1" applyAlignment="1">
      <alignment horizontal="center" vertical="center"/>
    </xf>
    <xf numFmtId="0" fontId="6" fillId="11" borderId="44" xfId="0" applyFont="1" applyFill="1" applyBorder="1" applyAlignment="1">
      <alignment horizontal="left" vertical="center"/>
    </xf>
    <xf numFmtId="0" fontId="6" fillId="11" borderId="44" xfId="0" applyFont="1" applyFill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8" fillId="9" borderId="43" xfId="0" applyFont="1" applyFill="1" applyBorder="1" applyAlignment="1">
      <alignment horizontal="center"/>
    </xf>
    <xf numFmtId="0" fontId="6" fillId="0" borderId="62" xfId="0" applyFont="1" applyBorder="1" applyAlignment="1">
      <alignment horizontal="center"/>
    </xf>
    <xf numFmtId="0" fontId="7" fillId="0" borderId="63" xfId="0" applyFont="1" applyBorder="1"/>
    <xf numFmtId="0" fontId="7" fillId="0" borderId="64" xfId="0" applyFont="1" applyBorder="1"/>
    <xf numFmtId="0" fontId="7" fillId="0" borderId="65" xfId="0" applyFont="1" applyBorder="1"/>
    <xf numFmtId="0" fontId="6" fillId="0" borderId="66" xfId="0" applyFont="1" applyBorder="1"/>
    <xf numFmtId="170" fontId="13" fillId="5" borderId="67" xfId="0" applyNumberFormat="1" applyFont="1" applyFill="1" applyBorder="1"/>
    <xf numFmtId="170" fontId="13" fillId="5" borderId="68" xfId="0" applyNumberFormat="1" applyFont="1" applyFill="1" applyBorder="1"/>
    <xf numFmtId="0" fontId="9" fillId="0" borderId="2" xfId="0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center" vertical="center"/>
    </xf>
    <xf numFmtId="168" fontId="9" fillId="0" borderId="2" xfId="0" applyNumberFormat="1" applyFont="1" applyBorder="1" applyAlignment="1">
      <alignment horizontal="center" vertical="center"/>
    </xf>
    <xf numFmtId="0" fontId="9" fillId="0" borderId="69" xfId="0" applyFont="1" applyBorder="1" applyAlignment="1">
      <alignment horizontal="center" vertical="center"/>
    </xf>
    <xf numFmtId="173" fontId="17" fillId="18" borderId="70" xfId="1" applyNumberFormat="1" applyFont="1" applyFill="1" applyBorder="1" applyAlignment="1"/>
    <xf numFmtId="0" fontId="9" fillId="0" borderId="71" xfId="0" applyFont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0" fontId="9" fillId="0" borderId="72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6" fillId="0" borderId="75" xfId="0" applyFont="1" applyBorder="1" applyAlignment="1">
      <alignment horizontal="center"/>
    </xf>
    <xf numFmtId="0" fontId="6" fillId="0" borderId="76" xfId="0" applyFont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66" fontId="24" fillId="0" borderId="0" xfId="0" applyNumberFormat="1" applyFont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10" fontId="0" fillId="0" borderId="54" xfId="0" applyNumberFormat="1" applyBorder="1" applyAlignment="1">
      <alignment horizontal="center" vertical="center"/>
    </xf>
    <xf numFmtId="2" fontId="0" fillId="0" borderId="54" xfId="0" applyNumberFormat="1" applyBorder="1" applyAlignment="1">
      <alignment horizontal="center" vertical="center"/>
    </xf>
    <xf numFmtId="2" fontId="0" fillId="0" borderId="55" xfId="0" applyNumberFormat="1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0" fillId="16" borderId="44" xfId="0" applyFill="1" applyBorder="1" applyAlignment="1">
      <alignment horizontal="center" vertical="center"/>
    </xf>
    <xf numFmtId="0" fontId="26" fillId="0" borderId="44" xfId="0" applyFont="1" applyBorder="1" applyAlignment="1">
      <alignment horizontal="center" vertical="center"/>
    </xf>
    <xf numFmtId="2" fontId="0" fillId="0" borderId="44" xfId="0" applyNumberForma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167" fontId="0" fillId="0" borderId="54" xfId="0" applyNumberFormat="1" applyBorder="1" applyAlignment="1">
      <alignment horizontal="center" vertical="center"/>
    </xf>
    <xf numFmtId="2" fontId="0" fillId="16" borderId="44" xfId="0" applyNumberFormat="1" applyFill="1" applyBorder="1" applyAlignment="1">
      <alignment horizontal="center" vertical="center"/>
    </xf>
    <xf numFmtId="2" fontId="0" fillId="0" borderId="64" xfId="0" applyNumberFormat="1" applyBorder="1" applyAlignment="1">
      <alignment horizontal="center" vertical="center"/>
    </xf>
    <xf numFmtId="0" fontId="0" fillId="0" borderId="80" xfId="0" applyBorder="1" applyAlignment="1">
      <alignment horizontal="center"/>
    </xf>
    <xf numFmtId="0" fontId="30" fillId="0" borderId="80" xfId="0" applyFont="1" applyBorder="1" applyAlignment="1">
      <alignment horizontal="center" vertical="center"/>
    </xf>
    <xf numFmtId="0" fontId="30" fillId="0" borderId="81" xfId="0" applyFont="1" applyBorder="1" applyAlignment="1">
      <alignment horizontal="center" vertical="center"/>
    </xf>
    <xf numFmtId="0" fontId="31" fillId="0" borderId="82" xfId="0" applyFont="1" applyBorder="1" applyAlignment="1">
      <alignment horizontal="center" vertical="center"/>
    </xf>
    <xf numFmtId="0" fontId="30" fillId="0" borderId="83" xfId="0" applyFont="1" applyBorder="1" applyAlignment="1">
      <alignment horizontal="center" vertical="center"/>
    </xf>
    <xf numFmtId="0" fontId="30" fillId="0" borderId="84" xfId="0" applyFont="1" applyBorder="1" applyAlignment="1">
      <alignment horizontal="center" vertical="center"/>
    </xf>
    <xf numFmtId="0" fontId="31" fillId="0" borderId="85" xfId="0" applyFont="1" applyBorder="1" applyAlignment="1">
      <alignment horizontal="center" vertical="center"/>
    </xf>
    <xf numFmtId="0" fontId="28" fillId="22" borderId="86" xfId="0" applyFont="1" applyFill="1" applyBorder="1" applyAlignment="1">
      <alignment horizontal="center" vertical="center" wrapText="1"/>
    </xf>
    <xf numFmtId="0" fontId="28" fillId="22" borderId="87" xfId="0" applyFont="1" applyFill="1" applyBorder="1" applyAlignment="1">
      <alignment horizontal="center" vertical="center" wrapText="1"/>
    </xf>
    <xf numFmtId="0" fontId="28" fillId="22" borderId="88" xfId="0" applyFont="1" applyFill="1" applyBorder="1" applyAlignment="1">
      <alignment horizontal="center" vertical="center" wrapText="1"/>
    </xf>
    <xf numFmtId="0" fontId="0" fillId="23" borderId="0" xfId="0" applyFill="1" applyAlignment="1">
      <alignment horizontal="center" vertical="center"/>
    </xf>
    <xf numFmtId="0" fontId="0" fillId="0" borderId="43" xfId="0" applyBorder="1" applyAlignment="1">
      <alignment vertical="center"/>
    </xf>
    <xf numFmtId="0" fontId="0" fillId="16" borderId="43" xfId="0" applyFill="1" applyBorder="1" applyAlignment="1">
      <alignment vertical="center"/>
    </xf>
    <xf numFmtId="0" fontId="0" fillId="0" borderId="78" xfId="0" applyBorder="1" applyAlignment="1">
      <alignment horizontal="left" vertical="center"/>
    </xf>
    <xf numFmtId="2" fontId="0" fillId="0" borderId="79" xfId="0" applyNumberFormat="1" applyBorder="1" applyAlignment="1">
      <alignment vertical="center"/>
    </xf>
    <xf numFmtId="0" fontId="0" fillId="0" borderId="79" xfId="0" applyBorder="1" applyAlignment="1">
      <alignment vertical="center"/>
    </xf>
    <xf numFmtId="2" fontId="0" fillId="16" borderId="79" xfId="0" applyNumberFormat="1" applyFill="1" applyBorder="1" applyAlignment="1">
      <alignment vertical="center"/>
    </xf>
    <xf numFmtId="0" fontId="0" fillId="0" borderId="83" xfId="0" applyBorder="1" applyAlignment="1">
      <alignment horizontal="left" vertical="center"/>
    </xf>
    <xf numFmtId="0" fontId="0" fillId="0" borderId="84" xfId="0" applyBorder="1" applyAlignment="1">
      <alignment vertical="center"/>
    </xf>
    <xf numFmtId="2" fontId="9" fillId="0" borderId="85" xfId="0" applyNumberFormat="1" applyFont="1" applyBorder="1" applyAlignment="1">
      <alignment vertical="center"/>
    </xf>
    <xf numFmtId="0" fontId="0" fillId="0" borderId="89" xfId="0" applyBorder="1" applyAlignment="1">
      <alignment horizontal="left" vertical="center"/>
    </xf>
    <xf numFmtId="0" fontId="0" fillId="0" borderId="90" xfId="0" applyBorder="1" applyAlignment="1">
      <alignment vertical="center"/>
    </xf>
    <xf numFmtId="0" fontId="27" fillId="22" borderId="44" xfId="0" applyFont="1" applyFill="1" applyBorder="1" applyAlignment="1">
      <alignment horizontal="center" vertical="center"/>
    </xf>
    <xf numFmtId="0" fontId="27" fillId="22" borderId="61" xfId="0" applyFont="1" applyFill="1" applyBorder="1" applyAlignment="1">
      <alignment horizontal="center" vertical="center"/>
    </xf>
    <xf numFmtId="0" fontId="27" fillId="0" borderId="44" xfId="0" applyFont="1" applyBorder="1" applyAlignment="1">
      <alignment horizontal="left" vertical="center"/>
    </xf>
    <xf numFmtId="2" fontId="27" fillId="16" borderId="61" xfId="0" applyNumberFormat="1" applyFont="1" applyFill="1" applyBorder="1" applyAlignment="1">
      <alignment vertical="center"/>
    </xf>
    <xf numFmtId="0" fontId="27" fillId="16" borderId="44" xfId="0" applyFont="1" applyFill="1" applyBorder="1" applyAlignment="1">
      <alignment vertical="center"/>
    </xf>
    <xf numFmtId="0" fontId="0" fillId="0" borderId="78" xfId="0" applyBorder="1" applyAlignment="1">
      <alignment horizontal="center"/>
    </xf>
    <xf numFmtId="0" fontId="0" fillId="0" borderId="83" xfId="0" applyBorder="1" applyAlignment="1">
      <alignment horizontal="center"/>
    </xf>
    <xf numFmtId="2" fontId="0" fillId="0" borderId="84" xfId="0" applyNumberFormat="1" applyBorder="1" applyAlignment="1">
      <alignment horizontal="center"/>
    </xf>
    <xf numFmtId="2" fontId="0" fillId="0" borderId="43" xfId="0" applyNumberFormat="1" applyBorder="1" applyAlignment="1">
      <alignment horizontal="center"/>
    </xf>
    <xf numFmtId="2" fontId="0" fillId="0" borderId="81" xfId="0" applyNumberFormat="1" applyBorder="1" applyAlignment="1">
      <alignment horizontal="center"/>
    </xf>
    <xf numFmtId="2" fontId="0" fillId="0" borderId="0" xfId="0" applyNumberFormat="1"/>
    <xf numFmtId="9" fontId="33" fillId="15" borderId="14" xfId="0" applyNumberFormat="1" applyFont="1" applyFill="1" applyBorder="1" applyAlignment="1">
      <alignment horizontal="center" vertical="center"/>
    </xf>
    <xf numFmtId="171" fontId="29" fillId="0" borderId="25" xfId="0" applyNumberFormat="1" applyFont="1" applyBorder="1" applyAlignment="1">
      <alignment horizontal="center" vertical="center"/>
    </xf>
    <xf numFmtId="170" fontId="0" fillId="0" borderId="91" xfId="0" applyNumberFormat="1" applyBorder="1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19" borderId="43" xfId="0" applyFill="1" applyBorder="1" applyAlignment="1">
      <alignment horizontal="center" vertical="center"/>
    </xf>
    <xf numFmtId="0" fontId="27" fillId="19" borderId="43" xfId="0" applyFont="1" applyFill="1" applyBorder="1" applyAlignment="1">
      <alignment horizontal="center" vertical="center"/>
    </xf>
    <xf numFmtId="2" fontId="27" fillId="19" borderId="43" xfId="0" applyNumberFormat="1" applyFont="1" applyFill="1" applyBorder="1" applyAlignment="1">
      <alignment horizontal="center" vertical="center"/>
    </xf>
    <xf numFmtId="170" fontId="0" fillId="19" borderId="43" xfId="0" applyNumberFormat="1" applyFill="1" applyBorder="1" applyAlignment="1">
      <alignment horizontal="center" vertical="center"/>
    </xf>
    <xf numFmtId="2" fontId="0" fillId="19" borderId="43" xfId="0" applyNumberForma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/>
    </xf>
    <xf numFmtId="0" fontId="32" fillId="11" borderId="2" xfId="0" applyFont="1" applyFill="1" applyBorder="1" applyAlignment="1">
      <alignment horizontal="center"/>
    </xf>
    <xf numFmtId="0" fontId="9" fillId="19" borderId="0" xfId="0" applyFont="1" applyFill="1" applyAlignment="1">
      <alignment horizontal="center"/>
    </xf>
    <xf numFmtId="0" fontId="9" fillId="19" borderId="2" xfId="0" applyFont="1" applyFill="1" applyBorder="1" applyAlignment="1">
      <alignment horizontal="center" vertical="center"/>
    </xf>
    <xf numFmtId="43" fontId="9" fillId="19" borderId="0" xfId="0" applyNumberFormat="1" applyFont="1" applyFill="1" applyAlignment="1">
      <alignment horizontal="center"/>
    </xf>
    <xf numFmtId="0" fontId="6" fillId="11" borderId="43" xfId="0" applyFont="1" applyFill="1" applyBorder="1" applyAlignment="1">
      <alignment horizontal="center"/>
    </xf>
    <xf numFmtId="0" fontId="32" fillId="11" borderId="43" xfId="0" applyFont="1" applyFill="1" applyBorder="1" applyAlignment="1">
      <alignment horizontal="center"/>
    </xf>
    <xf numFmtId="0" fontId="0" fillId="0" borderId="43" xfId="0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1" fontId="9" fillId="0" borderId="43" xfId="0" applyNumberFormat="1" applyFont="1" applyBorder="1" applyAlignment="1">
      <alignment horizontal="center" vertical="center"/>
    </xf>
    <xf numFmtId="0" fontId="10" fillId="18" borderId="2" xfId="0" applyFont="1" applyFill="1" applyBorder="1" applyAlignment="1">
      <alignment horizontal="center"/>
    </xf>
    <xf numFmtId="0" fontId="9" fillId="19" borderId="2" xfId="0" applyFont="1" applyFill="1" applyBorder="1" applyAlignment="1">
      <alignment horizontal="center"/>
    </xf>
    <xf numFmtId="9" fontId="9" fillId="24" borderId="2" xfId="0" applyNumberFormat="1" applyFont="1" applyFill="1" applyBorder="1" applyAlignment="1">
      <alignment horizontal="center"/>
    </xf>
    <xf numFmtId="43" fontId="9" fillId="19" borderId="2" xfId="0" applyNumberFormat="1" applyFont="1" applyFill="1" applyBorder="1" applyAlignment="1">
      <alignment horizontal="center"/>
    </xf>
    <xf numFmtId="166" fontId="32" fillId="11" borderId="2" xfId="0" applyNumberFormat="1" applyFont="1" applyFill="1" applyBorder="1" applyAlignment="1">
      <alignment horizontal="center"/>
    </xf>
    <xf numFmtId="167" fontId="9" fillId="0" borderId="0" xfId="0" applyNumberFormat="1" applyFont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2" fontId="9" fillId="19" borderId="2" xfId="0" applyNumberFormat="1" applyFont="1" applyFill="1" applyBorder="1" applyAlignment="1">
      <alignment horizontal="center" vertical="center"/>
    </xf>
    <xf numFmtId="2" fontId="9" fillId="19" borderId="0" xfId="0" applyNumberFormat="1" applyFont="1" applyFill="1" applyAlignment="1">
      <alignment horizontal="center" vertical="center"/>
    </xf>
    <xf numFmtId="2" fontId="10" fillId="18" borderId="2" xfId="0" applyNumberFormat="1" applyFont="1" applyFill="1" applyBorder="1" applyAlignment="1">
      <alignment horizontal="center" vertical="center"/>
    </xf>
    <xf numFmtId="2" fontId="9" fillId="24" borderId="2" xfId="0" applyNumberFormat="1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3" xfId="0" applyBorder="1"/>
    <xf numFmtId="0" fontId="5" fillId="0" borderId="43" xfId="0" applyFont="1" applyBorder="1" applyAlignment="1">
      <alignment horizontal="center"/>
    </xf>
    <xf numFmtId="174" fontId="0" fillId="0" borderId="43" xfId="0" applyNumberFormat="1" applyBorder="1" applyAlignment="1">
      <alignment horizontal="center"/>
    </xf>
    <xf numFmtId="174" fontId="5" fillId="0" borderId="43" xfId="0" applyNumberFormat="1" applyFont="1" applyBorder="1" applyAlignment="1">
      <alignment horizontal="center"/>
    </xf>
    <xf numFmtId="0" fontId="5" fillId="0" borderId="43" xfId="0" applyFont="1" applyBorder="1"/>
    <xf numFmtId="174" fontId="0" fillId="0" borderId="43" xfId="0" applyNumberFormat="1" applyBorder="1"/>
    <xf numFmtId="0" fontId="9" fillId="25" borderId="85" xfId="0" applyFont="1" applyFill="1" applyBorder="1" applyAlignment="1">
      <alignment horizontal="center"/>
    </xf>
    <xf numFmtId="0" fontId="9" fillId="25" borderId="79" xfId="0" applyFont="1" applyFill="1" applyBorder="1" applyAlignment="1">
      <alignment horizontal="center"/>
    </xf>
    <xf numFmtId="1" fontId="9" fillId="26" borderId="79" xfId="0" applyNumberFormat="1" applyFont="1" applyFill="1" applyBorder="1" applyAlignment="1">
      <alignment horizontal="center"/>
    </xf>
    <xf numFmtId="1" fontId="9" fillId="27" borderId="79" xfId="0" applyNumberFormat="1" applyFont="1" applyFill="1" applyBorder="1" applyAlignment="1">
      <alignment horizontal="center"/>
    </xf>
    <xf numFmtId="1" fontId="9" fillId="28" borderId="79" xfId="0" applyNumberFormat="1" applyFont="1" applyFill="1" applyBorder="1" applyAlignment="1">
      <alignment horizontal="center"/>
    </xf>
    <xf numFmtId="1" fontId="9" fillId="29" borderId="79" xfId="0" applyNumberFormat="1" applyFont="1" applyFill="1" applyBorder="1" applyAlignment="1">
      <alignment horizontal="center"/>
    </xf>
    <xf numFmtId="0" fontId="9" fillId="29" borderId="79" xfId="0" applyFont="1" applyFill="1" applyBorder="1" applyAlignment="1">
      <alignment horizontal="center"/>
    </xf>
    <xf numFmtId="0" fontId="9" fillId="30" borderId="79" xfId="0" applyFont="1" applyFill="1" applyBorder="1" applyAlignment="1">
      <alignment horizontal="center"/>
    </xf>
    <xf numFmtId="1" fontId="9" fillId="30" borderId="79" xfId="0" applyNumberFormat="1" applyFont="1" applyFill="1" applyBorder="1" applyAlignment="1">
      <alignment horizontal="center"/>
    </xf>
    <xf numFmtId="1" fontId="9" fillId="16" borderId="79" xfId="0" applyNumberFormat="1" applyFont="1" applyFill="1" applyBorder="1" applyAlignment="1">
      <alignment horizontal="center"/>
    </xf>
    <xf numFmtId="1" fontId="9" fillId="31" borderId="79" xfId="0" applyNumberFormat="1" applyFont="1" applyFill="1" applyBorder="1" applyAlignment="1">
      <alignment horizontal="center"/>
    </xf>
    <xf numFmtId="1" fontId="9" fillId="8" borderId="79" xfId="0" applyNumberFormat="1" applyFont="1" applyFill="1" applyBorder="1" applyAlignment="1">
      <alignment horizontal="center"/>
    </xf>
    <xf numFmtId="1" fontId="9" fillId="32" borderId="79" xfId="0" applyNumberFormat="1" applyFont="1" applyFill="1" applyBorder="1" applyAlignment="1">
      <alignment horizontal="center"/>
    </xf>
    <xf numFmtId="0" fontId="9" fillId="33" borderId="79" xfId="0" applyFont="1" applyFill="1" applyBorder="1" applyAlignment="1">
      <alignment horizontal="center"/>
    </xf>
    <xf numFmtId="0" fontId="9" fillId="34" borderId="82" xfId="0" applyFont="1" applyFill="1" applyBorder="1" applyAlignment="1">
      <alignment horizontal="center"/>
    </xf>
    <xf numFmtId="0" fontId="6" fillId="35" borderId="44" xfId="0" applyFont="1" applyFill="1" applyBorder="1" applyAlignment="1">
      <alignment horizontal="center"/>
    </xf>
    <xf numFmtId="0" fontId="32" fillId="35" borderId="44" xfId="0" applyFont="1" applyFill="1" applyBorder="1" applyAlignment="1">
      <alignment horizontal="center"/>
    </xf>
    <xf numFmtId="0" fontId="32" fillId="35" borderId="88" xfId="0" applyFont="1" applyFill="1" applyBorder="1" applyAlignment="1">
      <alignment horizontal="center"/>
    </xf>
    <xf numFmtId="0" fontId="5" fillId="36" borderId="43" xfId="0" applyFont="1" applyFill="1" applyBorder="1"/>
    <xf numFmtId="0" fontId="0" fillId="36" borderId="43" xfId="0" applyFill="1" applyBorder="1"/>
    <xf numFmtId="2" fontId="0" fillId="0" borderId="77" xfId="0" applyNumberFormat="1" applyBorder="1" applyAlignment="1">
      <alignment horizontal="center" vertical="center"/>
    </xf>
    <xf numFmtId="0" fontId="6" fillId="35" borderId="53" xfId="0" applyFont="1" applyFill="1" applyBorder="1" applyAlignment="1">
      <alignment horizontal="center"/>
    </xf>
    <xf numFmtId="168" fontId="0" fillId="0" borderId="43" xfId="0" applyNumberFormat="1" applyBorder="1" applyAlignment="1">
      <alignment horizontal="center" vertical="center"/>
    </xf>
    <xf numFmtId="168" fontId="0" fillId="0" borderId="81" xfId="0" applyNumberFormat="1" applyBorder="1" applyAlignment="1">
      <alignment horizontal="center" vertical="center"/>
    </xf>
    <xf numFmtId="168" fontId="0" fillId="0" borderId="0" xfId="0" applyNumberFormat="1"/>
    <xf numFmtId="168" fontId="0" fillId="0" borderId="84" xfId="0" applyNumberFormat="1" applyBorder="1" applyAlignment="1">
      <alignment horizontal="center"/>
    </xf>
    <xf numFmtId="168" fontId="0" fillId="0" borderId="43" xfId="0" applyNumberFormat="1" applyBorder="1" applyAlignment="1">
      <alignment horizontal="center"/>
    </xf>
    <xf numFmtId="168" fontId="0" fillId="0" borderId="81" xfId="0" applyNumberFormat="1" applyBorder="1" applyAlignment="1">
      <alignment horizontal="center"/>
    </xf>
    <xf numFmtId="168" fontId="9" fillId="0" borderId="43" xfId="0" applyNumberFormat="1" applyFont="1" applyBorder="1" applyAlignment="1">
      <alignment horizontal="center" vertical="center"/>
    </xf>
    <xf numFmtId="2" fontId="7" fillId="11" borderId="2" xfId="0" applyNumberFormat="1" applyFont="1" applyFill="1" applyBorder="1" applyAlignment="1">
      <alignment horizontal="center"/>
    </xf>
    <xf numFmtId="0" fontId="0" fillId="19" borderId="0" xfId="0" applyFill="1"/>
    <xf numFmtId="0" fontId="37" fillId="0" borderId="0" xfId="0" applyFont="1" applyAlignment="1">
      <alignment horizontal="center" vertical="center"/>
    </xf>
    <xf numFmtId="0" fontId="37" fillId="0" borderId="43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43" fontId="0" fillId="0" borderId="43" xfId="0" applyNumberFormat="1" applyBorder="1" applyAlignment="1">
      <alignment horizontal="center" vertical="center"/>
    </xf>
    <xf numFmtId="0" fontId="38" fillId="21" borderId="43" xfId="0" applyFont="1" applyFill="1" applyBorder="1" applyAlignment="1">
      <alignment horizontal="center" vertical="center"/>
    </xf>
    <xf numFmtId="0" fontId="38" fillId="39" borderId="43" xfId="0" applyFont="1" applyFill="1" applyBorder="1" applyAlignment="1">
      <alignment horizontal="center" vertical="center"/>
    </xf>
    <xf numFmtId="0" fontId="0" fillId="0" borderId="2" xfId="0" applyBorder="1"/>
    <xf numFmtId="0" fontId="2" fillId="0" borderId="43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0" xfId="0"/>
    <xf numFmtId="0" fontId="36" fillId="0" borderId="43" xfId="0" applyFont="1" applyBorder="1" applyAlignment="1">
      <alignment horizontal="center" vertical="center"/>
    </xf>
    <xf numFmtId="0" fontId="18" fillId="12" borderId="15" xfId="0" applyFont="1" applyFill="1" applyBorder="1" applyAlignment="1">
      <alignment horizontal="center"/>
    </xf>
    <xf numFmtId="0" fontId="19" fillId="13" borderId="13" xfId="0" applyFont="1" applyFill="1" applyBorder="1"/>
    <xf numFmtId="0" fontId="19" fillId="13" borderId="14" xfId="0" applyFont="1" applyFill="1" applyBorder="1"/>
    <xf numFmtId="0" fontId="9" fillId="0" borderId="0" xfId="0" applyFont="1" applyAlignment="1">
      <alignment horizontal="center"/>
    </xf>
    <xf numFmtId="0" fontId="18" fillId="12" borderId="59" xfId="0" applyFont="1" applyFill="1" applyBorder="1" applyAlignment="1">
      <alignment horizontal="center"/>
    </xf>
    <xf numFmtId="0" fontId="19" fillId="13" borderId="60" xfId="0" applyFont="1" applyFill="1" applyBorder="1"/>
    <xf numFmtId="0" fontId="19" fillId="13" borderId="61" xfId="0" applyFont="1" applyFill="1" applyBorder="1"/>
    <xf numFmtId="0" fontId="18" fillId="12" borderId="60" xfId="0" applyFont="1" applyFill="1" applyBorder="1" applyAlignment="1">
      <alignment horizontal="center"/>
    </xf>
    <xf numFmtId="0" fontId="18" fillId="12" borderId="61" xfId="0" applyFont="1" applyFill="1" applyBorder="1" applyAlignment="1">
      <alignment horizontal="center"/>
    </xf>
    <xf numFmtId="0" fontId="25" fillId="13" borderId="59" xfId="0" applyFont="1" applyFill="1" applyBorder="1" applyAlignment="1">
      <alignment horizontal="center" vertical="center"/>
    </xf>
    <xf numFmtId="0" fontId="25" fillId="13" borderId="60" xfId="0" applyFont="1" applyFill="1" applyBorder="1" applyAlignment="1">
      <alignment horizontal="center" vertical="center"/>
    </xf>
    <xf numFmtId="0" fontId="25" fillId="13" borderId="61" xfId="0" applyFont="1" applyFill="1" applyBorder="1" applyAlignment="1">
      <alignment horizontal="center" vertical="center"/>
    </xf>
    <xf numFmtId="2" fontId="0" fillId="8" borderId="59" xfId="0" applyNumberFormat="1" applyFill="1" applyBorder="1" applyAlignment="1">
      <alignment horizontal="center" vertical="center"/>
    </xf>
    <xf numFmtId="2" fontId="0" fillId="8" borderId="61" xfId="0" applyNumberFormat="1" applyFill="1" applyBorder="1" applyAlignment="1">
      <alignment horizontal="center" vertical="center"/>
    </xf>
    <xf numFmtId="0" fontId="26" fillId="19" borderId="59" xfId="0" applyFont="1" applyFill="1" applyBorder="1" applyAlignment="1">
      <alignment horizontal="center" vertical="center"/>
    </xf>
    <xf numFmtId="0" fontId="26" fillId="19" borderId="60" xfId="0" applyFont="1" applyFill="1" applyBorder="1" applyAlignment="1">
      <alignment horizontal="center" vertical="center"/>
    </xf>
    <xf numFmtId="0" fontId="26" fillId="19" borderId="61" xfId="0" applyFont="1" applyFill="1" applyBorder="1" applyAlignment="1">
      <alignment horizontal="center" vertical="center"/>
    </xf>
    <xf numFmtId="0" fontId="0" fillId="10" borderId="78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79" xfId="0" applyFill="1" applyBorder="1" applyAlignment="1">
      <alignment horizontal="center" vertical="center"/>
    </xf>
    <xf numFmtId="0" fontId="25" fillId="20" borderId="59" xfId="0" applyFont="1" applyFill="1" applyBorder="1" applyAlignment="1">
      <alignment horizontal="center" vertical="center"/>
    </xf>
    <xf numFmtId="0" fontId="25" fillId="20" borderId="60" xfId="0" applyFont="1" applyFill="1" applyBorder="1" applyAlignment="1">
      <alignment horizontal="center" vertical="center"/>
    </xf>
    <xf numFmtId="0" fontId="25" fillId="20" borderId="61" xfId="0" applyFont="1" applyFill="1" applyBorder="1" applyAlignment="1">
      <alignment horizontal="center" vertical="center"/>
    </xf>
    <xf numFmtId="0" fontId="34" fillId="20" borderId="59" xfId="0" applyFont="1" applyFill="1" applyBorder="1" applyAlignment="1">
      <alignment horizontal="center"/>
    </xf>
    <xf numFmtId="0" fontId="34" fillId="20" borderId="60" xfId="0" applyFont="1" applyFill="1" applyBorder="1" applyAlignment="1">
      <alignment horizontal="center"/>
    </xf>
    <xf numFmtId="0" fontId="34" fillId="20" borderId="61" xfId="0" applyFont="1" applyFill="1" applyBorder="1" applyAlignment="1">
      <alignment horizontal="center"/>
    </xf>
    <xf numFmtId="0" fontId="35" fillId="20" borderId="0" xfId="0" applyFont="1" applyFill="1" applyAlignment="1">
      <alignment horizontal="center"/>
    </xf>
    <xf numFmtId="0" fontId="36" fillId="19" borderId="43" xfId="0" applyFont="1" applyFill="1" applyBorder="1" applyAlignment="1">
      <alignment horizontal="center" vertical="center"/>
    </xf>
    <xf numFmtId="0" fontId="39" fillId="13" borderId="92" xfId="0" applyFont="1" applyFill="1" applyBorder="1" applyAlignment="1">
      <alignment horizontal="center" vertical="center"/>
    </xf>
    <xf numFmtId="0" fontId="39" fillId="13" borderId="93" xfId="0" applyFont="1" applyFill="1" applyBorder="1" applyAlignment="1">
      <alignment horizontal="center" vertical="center"/>
    </xf>
    <xf numFmtId="0" fontId="39" fillId="13" borderId="94" xfId="0" applyFont="1" applyFill="1" applyBorder="1" applyAlignment="1">
      <alignment horizontal="center" vertical="center"/>
    </xf>
    <xf numFmtId="0" fontId="34" fillId="20" borderId="2" xfId="0" applyFont="1" applyFill="1" applyBorder="1" applyAlignment="1">
      <alignment horizontal="center"/>
    </xf>
    <xf numFmtId="0" fontId="5" fillId="21" borderId="95" xfId="0" applyFont="1" applyFill="1" applyBorder="1" applyAlignment="1">
      <alignment horizontal="center"/>
    </xf>
    <xf numFmtId="0" fontId="5" fillId="21" borderId="96" xfId="0" applyFont="1" applyFill="1" applyBorder="1" applyAlignment="1">
      <alignment horizontal="center"/>
    </xf>
    <xf numFmtId="0" fontId="5" fillId="21" borderId="97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right"/>
    </xf>
    <xf numFmtId="0" fontId="2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98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26" fillId="0" borderId="99" xfId="0" applyFont="1" applyBorder="1" applyAlignment="1">
      <alignment horizontal="center" vertical="center"/>
    </xf>
    <xf numFmtId="0" fontId="26" fillId="0" borderId="99" xfId="0" applyFont="1" applyBorder="1" applyAlignment="1">
      <alignment horizontal="center" vertical="center" wrapText="1"/>
    </xf>
    <xf numFmtId="0" fontId="26" fillId="0" borderId="99" xfId="0" applyFont="1" applyBorder="1" applyAlignment="1">
      <alignment horizontal="center" vertical="center"/>
    </xf>
    <xf numFmtId="0" fontId="26" fillId="0" borderId="100" xfId="0" applyFont="1" applyBorder="1" applyAlignment="1">
      <alignment horizontal="center" vertical="center"/>
    </xf>
    <xf numFmtId="0" fontId="26" fillId="0" borderId="72" xfId="0" applyFont="1" applyBorder="1" applyAlignment="1">
      <alignment horizontal="center" vertical="center"/>
    </xf>
    <xf numFmtId="0" fontId="26" fillId="0" borderId="56" xfId="0" applyFont="1" applyBorder="1" applyAlignment="1">
      <alignment horizontal="center" vertical="center"/>
    </xf>
    <xf numFmtId="0" fontId="26" fillId="0" borderId="57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6" fillId="40" borderId="101" xfId="0" applyFont="1" applyFill="1" applyBorder="1" applyAlignment="1">
      <alignment horizontal="center" vertical="center" wrapText="1"/>
    </xf>
    <xf numFmtId="0" fontId="26" fillId="40" borderId="102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0" fillId="0" borderId="2" xfId="0" quotePrefix="1" applyBorder="1"/>
    <xf numFmtId="0" fontId="0" fillId="0" borderId="2" xfId="0" applyBorder="1" applyAlignment="1">
      <alignment horizontal="center"/>
    </xf>
    <xf numFmtId="0" fontId="0" fillId="0" borderId="64" xfId="0" applyBorder="1" applyAlignment="1">
      <alignment horizontal="center"/>
    </xf>
    <xf numFmtId="0" fontId="26" fillId="0" borderId="0" xfId="0" applyFont="1" applyAlignment="1">
      <alignment horizontal="right"/>
    </xf>
    <xf numFmtId="0" fontId="0" fillId="0" borderId="63" xfId="0" applyBorder="1"/>
    <xf numFmtId="0" fontId="0" fillId="0" borderId="64" xfId="0" applyBorder="1"/>
    <xf numFmtId="0" fontId="0" fillId="0" borderId="66" xfId="0" applyBorder="1"/>
    <xf numFmtId="0" fontId="0" fillId="0" borderId="77" xfId="0" applyBorder="1"/>
    <xf numFmtId="0" fontId="0" fillId="0" borderId="103" xfId="0" applyBorder="1"/>
    <xf numFmtId="0" fontId="26" fillId="13" borderId="92" xfId="0" applyFont="1" applyFill="1" applyBorder="1" applyAlignment="1">
      <alignment horizontal="center" vertical="center"/>
    </xf>
    <xf numFmtId="0" fontId="26" fillId="13" borderId="93" xfId="0" applyFont="1" applyFill="1" applyBorder="1" applyAlignment="1">
      <alignment horizontal="center" vertical="center"/>
    </xf>
    <xf numFmtId="0" fontId="26" fillId="13" borderId="94" xfId="0" applyFont="1" applyFill="1" applyBorder="1" applyAlignment="1">
      <alignment horizontal="center" vertical="center"/>
    </xf>
    <xf numFmtId="9" fontId="41" fillId="43" borderId="63" xfId="0" applyNumberFormat="1" applyFont="1" applyFill="1" applyBorder="1" applyAlignment="1">
      <alignment horizontal="center" vertical="center"/>
    </xf>
    <xf numFmtId="0" fontId="26" fillId="0" borderId="43" xfId="0" applyFont="1" applyBorder="1"/>
    <xf numFmtId="9" fontId="0" fillId="0" borderId="43" xfId="4" applyFont="1" applyBorder="1"/>
    <xf numFmtId="9" fontId="0" fillId="41" borderId="43" xfId="4" applyFont="1" applyFill="1" applyBorder="1"/>
    <xf numFmtId="9" fontId="0" fillId="42" borderId="43" xfId="4" applyFont="1" applyFill="1" applyBorder="1"/>
    <xf numFmtId="9" fontId="0" fillId="19" borderId="43" xfId="4" applyFont="1" applyFill="1" applyBorder="1"/>
    <xf numFmtId="9" fontId="0" fillId="31" borderId="43" xfId="4" applyFont="1" applyFill="1" applyBorder="1"/>
    <xf numFmtId="9" fontId="26" fillId="0" borderId="59" xfId="0" applyNumberFormat="1" applyFont="1" applyBorder="1"/>
    <xf numFmtId="9" fontId="26" fillId="0" borderId="61" xfId="0" applyNumberFormat="1" applyFont="1" applyBorder="1"/>
    <xf numFmtId="0" fontId="41" fillId="32" borderId="104" xfId="0" applyFont="1" applyFill="1" applyBorder="1"/>
    <xf numFmtId="0" fontId="41" fillId="44" borderId="66" xfId="0" applyFont="1" applyFill="1" applyBorder="1"/>
    <xf numFmtId="0" fontId="0" fillId="0" borderId="105" xfId="0" applyFont="1" applyBorder="1" applyAlignment="1">
      <alignment horizontal="center"/>
    </xf>
    <xf numFmtId="0" fontId="0" fillId="0" borderId="103" xfId="0" applyFont="1" applyBorder="1" applyAlignment="1">
      <alignment horizontal="center"/>
    </xf>
    <xf numFmtId="0" fontId="42" fillId="0" borderId="2" xfId="2" applyFont="1"/>
    <xf numFmtId="0" fontId="43" fillId="0" borderId="2" xfId="2" applyFont="1"/>
    <xf numFmtId="0" fontId="42" fillId="0" borderId="43" xfId="0" applyFont="1" applyBorder="1" applyAlignment="1">
      <alignment horizontal="left" vertical="center" wrapText="1"/>
    </xf>
    <xf numFmtId="0" fontId="43" fillId="0" borderId="43" xfId="2" applyFont="1" applyBorder="1"/>
    <xf numFmtId="0" fontId="43" fillId="13" borderId="43" xfId="2" applyFont="1" applyFill="1" applyBorder="1" applyAlignment="1">
      <alignment horizontal="right"/>
    </xf>
    <xf numFmtId="0" fontId="43" fillId="0" borderId="43" xfId="0" applyFont="1" applyBorder="1" applyAlignment="1">
      <alignment horizontal="left" vertical="top"/>
    </xf>
    <xf numFmtId="0" fontId="43" fillId="43" borderId="43" xfId="2" applyFont="1" applyFill="1" applyBorder="1" applyAlignment="1">
      <alignment horizontal="right"/>
    </xf>
    <xf numFmtId="0" fontId="42" fillId="0" borderId="43" xfId="2" applyFont="1" applyBorder="1" applyAlignment="1">
      <alignment horizontal="right"/>
    </xf>
    <xf numFmtId="167" fontId="43" fillId="0" borderId="43" xfId="0" applyNumberFormat="1" applyFont="1" applyBorder="1" applyAlignment="1">
      <alignment horizontal="center" vertical="center"/>
    </xf>
    <xf numFmtId="0" fontId="44" fillId="0" borderId="43" xfId="2" applyFont="1" applyBorder="1" applyAlignment="1">
      <alignment horizontal="right" vertical="center"/>
    </xf>
    <xf numFmtId="0" fontId="43" fillId="0" borderId="2" xfId="2" applyFont="1" applyAlignment="1">
      <alignment horizontal="right"/>
    </xf>
    <xf numFmtId="0" fontId="42" fillId="0" borderId="43" xfId="2" applyFont="1" applyBorder="1"/>
    <xf numFmtId="2" fontId="43" fillId="0" borderId="43" xfId="3" applyNumberFormat="1" applyFont="1" applyFill="1" applyBorder="1" applyAlignment="1">
      <alignment horizontal="right"/>
    </xf>
    <xf numFmtId="9" fontId="43" fillId="0" borderId="2" xfId="2" applyNumberFormat="1" applyFont="1"/>
    <xf numFmtId="0" fontId="43" fillId="0" borderId="43" xfId="2" quotePrefix="1" applyFont="1" applyBorder="1"/>
    <xf numFmtId="0" fontId="43" fillId="0" borderId="2" xfId="2" quotePrefix="1" applyFont="1"/>
    <xf numFmtId="9" fontId="43" fillId="0" borderId="2" xfId="3" applyFont="1"/>
    <xf numFmtId="0" fontId="42" fillId="0" borderId="43" xfId="2" applyFont="1" applyBorder="1" applyAlignment="1">
      <alignment horizontal="center"/>
    </xf>
    <xf numFmtId="0" fontId="42" fillId="37" borderId="43" xfId="2" applyFont="1" applyFill="1" applyBorder="1" applyAlignment="1">
      <alignment horizontal="center"/>
    </xf>
    <xf numFmtId="0" fontId="42" fillId="38" borderId="43" xfId="2" applyFont="1" applyFill="1" applyBorder="1" applyAlignment="1">
      <alignment horizontal="center"/>
    </xf>
    <xf numFmtId="0" fontId="42" fillId="16" borderId="43" xfId="2" applyFont="1" applyFill="1" applyBorder="1" applyAlignment="1">
      <alignment horizontal="center"/>
    </xf>
    <xf numFmtId="9" fontId="43" fillId="16" borderId="2" xfId="3" applyFont="1" applyFill="1"/>
    <xf numFmtId="9" fontId="43" fillId="0" borderId="43" xfId="2" applyNumberFormat="1" applyFont="1" applyBorder="1" applyAlignment="1">
      <alignment horizontal="center"/>
    </xf>
    <xf numFmtId="9" fontId="43" fillId="0" borderId="43" xfId="3" applyFont="1" applyBorder="1" applyAlignment="1">
      <alignment horizontal="center"/>
    </xf>
    <xf numFmtId="167" fontId="43" fillId="0" borderId="43" xfId="2" applyNumberFormat="1" applyFont="1" applyBorder="1" applyAlignment="1">
      <alignment horizontal="center"/>
    </xf>
    <xf numFmtId="0" fontId="43" fillId="0" borderId="43" xfId="2" applyFont="1" applyBorder="1" applyAlignment="1">
      <alignment horizontal="center"/>
    </xf>
    <xf numFmtId="9" fontId="42" fillId="0" borderId="2" xfId="3" applyFont="1" applyFill="1"/>
    <xf numFmtId="9" fontId="42" fillId="0" borderId="2" xfId="3" applyFont="1"/>
    <xf numFmtId="9" fontId="43" fillId="0" borderId="2" xfId="3" applyFont="1" applyFill="1"/>
    <xf numFmtId="9" fontId="42" fillId="16" borderId="104" xfId="3" applyFont="1" applyFill="1" applyBorder="1"/>
    <xf numFmtId="0" fontId="42" fillId="16" borderId="106" xfId="2" applyFont="1" applyFill="1" applyBorder="1"/>
    <xf numFmtId="0" fontId="42" fillId="16" borderId="105" xfId="2" applyFont="1" applyFill="1" applyBorder="1"/>
    <xf numFmtId="9" fontId="42" fillId="16" borderId="63" xfId="3" applyFont="1" applyFill="1" applyBorder="1"/>
    <xf numFmtId="0" fontId="42" fillId="16" borderId="2" xfId="2" applyFont="1" applyFill="1" applyBorder="1"/>
    <xf numFmtId="0" fontId="42" fillId="16" borderId="64" xfId="2" applyFont="1" applyFill="1" applyBorder="1"/>
    <xf numFmtId="9" fontId="42" fillId="16" borderId="66" xfId="3" applyFont="1" applyFill="1" applyBorder="1"/>
    <xf numFmtId="0" fontId="42" fillId="16" borderId="77" xfId="2" applyFont="1" applyFill="1" applyBorder="1"/>
    <xf numFmtId="0" fontId="42" fillId="16" borderId="103" xfId="2" applyFont="1" applyFill="1" applyBorder="1"/>
    <xf numFmtId="167" fontId="43" fillId="0" borderId="2" xfId="2" applyNumberFormat="1" applyFont="1"/>
    <xf numFmtId="0" fontId="41" fillId="0" borderId="2" xfId="0" applyFont="1" applyBorder="1"/>
    <xf numFmtId="0" fontId="5" fillId="13" borderId="43" xfId="0" applyFont="1" applyFill="1" applyBorder="1" applyAlignment="1">
      <alignment horizontal="center"/>
    </xf>
    <xf numFmtId="0" fontId="1" fillId="13" borderId="43" xfId="0" applyFont="1" applyFill="1" applyBorder="1" applyAlignment="1">
      <alignment horizontal="center"/>
    </xf>
    <xf numFmtId="174" fontId="41" fillId="0" borderId="43" xfId="0" applyNumberFormat="1" applyFont="1" applyBorder="1"/>
    <xf numFmtId="0" fontId="41" fillId="0" borderId="43" xfId="0" applyFont="1" applyBorder="1"/>
    <xf numFmtId="0" fontId="1" fillId="0" borderId="43" xfId="0" applyFont="1" applyBorder="1" applyAlignment="1">
      <alignment horizontal="center"/>
    </xf>
  </cellXfs>
  <cellStyles count="5">
    <cellStyle name="Comma" xfId="1" builtinId="3"/>
    <cellStyle name="Normal" xfId="0" builtinId="0"/>
    <cellStyle name="Normal 2" xfId="2" xr:uid="{00000000-0005-0000-0000-000002000000}"/>
    <cellStyle name="Percent" xfId="4" builtinId="5"/>
    <cellStyle name="Percent 2" xfId="3" xr:uid="{00000000-0005-0000-0000-000003000000}"/>
  </cellStyles>
  <dxfs count="43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F1CEEE"/>
          <bgColor rgb="FFF1CEEE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 patternType="solid">
          <fgColor rgb="FFF1CEEE"/>
          <bgColor rgb="FFF1CEEE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 patternType="solid">
          <fgColor rgb="FFF1CEEE"/>
          <bgColor rgb="FFF1CEEE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 patternType="solid">
          <fgColor rgb="FFF1CEEE"/>
          <bgColor rgb="FFF1CEEE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 patternType="solid">
          <fgColor rgb="FFF1CEEE"/>
          <bgColor rgb="FFF1CEEE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 patternType="solid">
          <fgColor rgb="FFF1CEEE"/>
          <bgColor rgb="FFF1CEEE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 patternType="solid">
          <fgColor rgb="FFF1CEEE"/>
          <bgColor rgb="FFF1CEEE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 patternType="solid">
          <fgColor rgb="FFF1CEEE"/>
          <bgColor rgb="FFF1CEEE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 patternType="solid">
          <fgColor rgb="FFF1CEEE"/>
          <bgColor rgb="FFF1CEEE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 patternType="solid">
          <fgColor rgb="FFF1CEEE"/>
          <bgColor rgb="FFF1CEEE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AE2D5"/>
          <bgColor rgb="FFFAE2D5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F1CEEE"/>
          <bgColor rgb="FFF1CEEE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00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20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Aluminum</a:t>
            </a:r>
          </a:p>
        </c:rich>
      </c:tx>
      <c:overlay val="0"/>
      <c:spPr>
        <a:solidFill>
          <a:srgbClr val="FF0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20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0D-4299-A3DB-9C50933B4A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0D-4299-A3DB-9C50933B4A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0D-4299-A3DB-9C50933B4A2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20D-4299-A3DB-9C50933B4A2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20D-4299-A3DB-9C50933B4A2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20D-4299-A3DB-9C50933B4A2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20D-4299-A3DB-9C50933B4A2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20D-4299-A3DB-9C50933B4A2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20D-4299-A3DB-9C50933B4A2A}"/>
              </c:ext>
            </c:extLst>
          </c:dPt>
          <c:cat>
            <c:strRef>
              <c:f>('Cost Analysis'!$G$20:$G$22,'Cost Analysis'!$G$26:$G$31)</c:f>
              <c:strCache>
                <c:ptCount val="9"/>
                <c:pt idx="0">
                  <c:v>Material Cost</c:v>
                </c:pt>
                <c:pt idx="1">
                  <c:v>Energy Cost</c:v>
                </c:pt>
                <c:pt idx="2">
                  <c:v>Labour Cost</c:v>
                </c:pt>
                <c:pt idx="3">
                  <c:v>Main Machine Cost+interest</c:v>
                </c:pt>
                <c:pt idx="4">
                  <c:v>Auxiliary Equipment Cost</c:v>
                </c:pt>
                <c:pt idx="5">
                  <c:v>Tooling Cost</c:v>
                </c:pt>
                <c:pt idx="6">
                  <c:v>Fixed Overhead</c:v>
                </c:pt>
                <c:pt idx="7">
                  <c:v>Building Cost</c:v>
                </c:pt>
                <c:pt idx="8">
                  <c:v>Maintenance Cost</c:v>
                </c:pt>
              </c:strCache>
            </c:strRef>
          </c:cat>
          <c:val>
            <c:numRef>
              <c:f>('Cost Analysis'!$H$20:$H$22,'Cost Analysis'!$H$26:$H$31)</c:f>
              <c:numCache>
                <c:formatCode>_ [$€-2]\ * #,##0.000_ ;_ [$€-2]\ * \-#,##0.000_ ;_ [$€-2]\ * "-"??_ ;_ @_ </c:formatCode>
                <c:ptCount val="9"/>
                <c:pt idx="0">
                  <c:v>1.6808399999999999</c:v>
                </c:pt>
                <c:pt idx="1">
                  <c:v>1.1377777777777778E-2</c:v>
                </c:pt>
                <c:pt idx="2">
                  <c:v>3.4197530864197531E-3</c:v>
                </c:pt>
                <c:pt idx="3">
                  <c:v>0.18928945939170555</c:v>
                </c:pt>
                <c:pt idx="4">
                  <c:v>5.3140525073439873E-2</c:v>
                </c:pt>
                <c:pt idx="5">
                  <c:v>2.5602411793522553E-3</c:v>
                </c:pt>
                <c:pt idx="6">
                  <c:v>8.7345731056597889E-2</c:v>
                </c:pt>
                <c:pt idx="7">
                  <c:v>4.5690059457820283E-3</c:v>
                </c:pt>
                <c:pt idx="8">
                  <c:v>2.4955923159027973E-2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0B-4D4B-9041-A345E40EA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609664438655083"/>
          <c:y val="0.72696317338698668"/>
          <c:w val="0.75571049305425997"/>
          <c:h val="0.256383762134445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bg1">
            <a:lumMod val="85000"/>
            <a:shade val="30000"/>
            <a:satMod val="115000"/>
          </a:schemeClr>
        </a:gs>
        <a:gs pos="50000">
          <a:schemeClr val="bg1">
            <a:lumMod val="85000"/>
            <a:shade val="67500"/>
            <a:satMod val="115000"/>
          </a:schemeClr>
        </a:gs>
        <a:gs pos="100000">
          <a:schemeClr val="bg1">
            <a:lumMod val="85000"/>
            <a:shade val="100000"/>
            <a:satMod val="115000"/>
          </a:schemeClr>
        </a:gs>
      </a:gsLst>
      <a:lin ang="8100000" scaled="1"/>
      <a:tileRect/>
    </a:gra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DE" sz="20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Steel</a:t>
            </a:r>
            <a:endParaRPr lang="en-DE" sz="20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c:rich>
      </c:tx>
      <c:overlay val="0"/>
      <c:spPr>
        <a:solidFill>
          <a:srgbClr val="FF0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DE" sz="20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26-4C40-95F7-BF38D2FDEE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26-4C40-95F7-BF38D2FDEE6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26-4C40-95F7-BF38D2FDEE6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26-4C40-95F7-BF38D2FDEE6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926-4C40-95F7-BF38D2FDEE6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926-4C40-95F7-BF38D2FDEE6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926-4C40-95F7-BF38D2FDEE6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926-4C40-95F7-BF38D2FDEE6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926-4C40-95F7-BF38D2FDEE68}"/>
              </c:ext>
            </c:extLst>
          </c:dPt>
          <c:cat>
            <c:strRef>
              <c:f>('Cost Analysis'!$B$20:$B$22,'Cost Analysis'!$B$26:$B$31)</c:f>
              <c:strCache>
                <c:ptCount val="9"/>
                <c:pt idx="0">
                  <c:v>Material Cost</c:v>
                </c:pt>
                <c:pt idx="1">
                  <c:v>Energy Cost</c:v>
                </c:pt>
                <c:pt idx="2">
                  <c:v>Labour Cost</c:v>
                </c:pt>
                <c:pt idx="3">
                  <c:v>Main Machine Cost+Interest</c:v>
                </c:pt>
                <c:pt idx="4">
                  <c:v>Auxiliary Equipment Cost</c:v>
                </c:pt>
                <c:pt idx="5">
                  <c:v>Tooling Cost</c:v>
                </c:pt>
                <c:pt idx="6">
                  <c:v>Fixed Overhead</c:v>
                </c:pt>
                <c:pt idx="7">
                  <c:v>Building Cost</c:v>
                </c:pt>
                <c:pt idx="8">
                  <c:v>Maintenance Cost</c:v>
                </c:pt>
              </c:strCache>
            </c:strRef>
          </c:cat>
          <c:val>
            <c:numRef>
              <c:f>('Cost Analysis'!$C$20:$C$22,'Cost Analysis'!$C$26:$C$31)</c:f>
              <c:numCache>
                <c:formatCode>_ [$€-2]\ * #,##0.000_ ;_ [$€-2]\ * \-#,##0.000_ ;_ [$€-2]\ * "-"??_ ;_ @_ </c:formatCode>
                <c:ptCount val="9"/>
                <c:pt idx="0">
                  <c:v>0.60473240531999994</c:v>
                </c:pt>
                <c:pt idx="1">
                  <c:v>9.1022222222222216E-3</c:v>
                </c:pt>
                <c:pt idx="2">
                  <c:v>2.7358024691358025E-3</c:v>
                </c:pt>
                <c:pt idx="3">
                  <c:v>0.18928945939170555</c:v>
                </c:pt>
                <c:pt idx="4">
                  <c:v>5.3140525073439873E-2</c:v>
                </c:pt>
                <c:pt idx="5">
                  <c:v>2.5241424363535818E-3</c:v>
                </c:pt>
                <c:pt idx="6">
                  <c:v>8.7333096496548357E-2</c:v>
                </c:pt>
                <c:pt idx="7">
                  <c:v>4.5690059457820283E-3</c:v>
                </c:pt>
                <c:pt idx="8">
                  <c:v>2.4952313284728106E-2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E-439C-9D72-B0AD53AD0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758798056040213"/>
          <c:y val="0.73954204721129146"/>
          <c:w val="0.81268473248615369"/>
          <c:h val="0.240417060953241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bg1">
            <a:lumMod val="85000"/>
            <a:shade val="30000"/>
            <a:satMod val="115000"/>
          </a:schemeClr>
        </a:gs>
        <a:gs pos="50000">
          <a:schemeClr val="bg1">
            <a:lumMod val="85000"/>
            <a:shade val="67500"/>
            <a:satMod val="115000"/>
          </a:schemeClr>
        </a:gs>
        <a:gs pos="100000">
          <a:schemeClr val="bg1">
            <a:lumMod val="85000"/>
            <a:shade val="100000"/>
            <a:satMod val="115000"/>
          </a:schemeClr>
        </a:gs>
      </a:gsLst>
      <a:path path="circle">
        <a:fillToRect l="100000" b="100000"/>
      </a:path>
      <a:tileRect t="-100000" r="-100000"/>
    </a:gra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DE" sz="20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Steel</a:t>
            </a:r>
            <a:endParaRPr lang="en-DE" sz="20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c:rich>
      </c:tx>
      <c:overlay val="0"/>
      <c:spPr>
        <a:solidFill>
          <a:srgbClr val="FF0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DE" sz="20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D0-46B1-86B1-89DCCA9D99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D0-46B1-86B1-89DCCA9D9971}"/>
              </c:ext>
            </c:extLst>
          </c:dPt>
          <c:cat>
            <c:strRef>
              <c:f>('Cost Analysis'!$B$23,'Cost Analysis'!$B$32)</c:f>
              <c:strCache>
                <c:ptCount val="2"/>
                <c:pt idx="0">
                  <c:v>Total Variable Cost</c:v>
                </c:pt>
                <c:pt idx="1">
                  <c:v>Total Fixed Cost</c:v>
                </c:pt>
              </c:strCache>
            </c:strRef>
          </c:cat>
          <c:val>
            <c:numRef>
              <c:f>('Cost Analysis'!$C$23,'Cost Analysis'!$C$32)</c:f>
              <c:numCache>
                <c:formatCode>_ [$€-2]\ * #,##0.000_ ;_ [$€-2]\ * \-#,##0.000_ ;_ [$€-2]\ * "-"??_ ;_ @_ </c:formatCode>
                <c:ptCount val="2"/>
                <c:pt idx="0">
                  <c:v>0.61657043001135803</c:v>
                </c:pt>
                <c:pt idx="1">
                  <c:v>0.36180854262855744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F-4523-9027-FE07878C1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bg1">
            <a:lumMod val="85000"/>
            <a:shade val="30000"/>
            <a:satMod val="115000"/>
          </a:schemeClr>
        </a:gs>
        <a:gs pos="50000">
          <a:schemeClr val="bg1">
            <a:lumMod val="85000"/>
            <a:shade val="67500"/>
            <a:satMod val="115000"/>
          </a:schemeClr>
        </a:gs>
        <a:gs pos="100000">
          <a:schemeClr val="bg1">
            <a:lumMod val="85000"/>
            <a:shade val="100000"/>
            <a:satMod val="115000"/>
          </a:schemeClr>
        </a:gs>
      </a:gsLst>
      <a:lin ang="8100000" scaled="1"/>
      <a:tileRect/>
    </a:gra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DE" sz="20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Aluminum</a:t>
            </a:r>
            <a:endParaRPr lang="en-DE" sz="20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c:rich>
      </c:tx>
      <c:overlay val="0"/>
      <c:spPr>
        <a:solidFill>
          <a:srgbClr val="FF0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DE" sz="20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F5-42D8-894E-9CCAF259B2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F5-42D8-894E-9CCAF259B20D}"/>
              </c:ext>
            </c:extLst>
          </c:dPt>
          <c:cat>
            <c:strRef>
              <c:f>('Cost Analysis'!$G$23,'Cost Analysis'!$G$32)</c:f>
              <c:strCache>
                <c:ptCount val="2"/>
                <c:pt idx="0">
                  <c:v>Total Variable Cost</c:v>
                </c:pt>
                <c:pt idx="1">
                  <c:v>Total Fixed Cost</c:v>
                </c:pt>
              </c:strCache>
            </c:strRef>
          </c:cat>
          <c:val>
            <c:numRef>
              <c:f>('Cost Analysis'!$H$23,'Cost Analysis'!$H$32)</c:f>
              <c:numCache>
                <c:formatCode>_ [$€-2]\ * #,##0.000_ ;_ [$€-2]\ * \-#,##0.000_ ;_ [$€-2]\ * "-"??_ ;_ @_ </c:formatCode>
                <c:ptCount val="2"/>
                <c:pt idx="0">
                  <c:v>1.6956375308641973</c:v>
                </c:pt>
                <c:pt idx="1">
                  <c:v>0.36186088580590553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D-4504-9609-730E19C62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bg1">
            <a:lumMod val="85000"/>
            <a:shade val="30000"/>
            <a:satMod val="115000"/>
          </a:schemeClr>
        </a:gs>
        <a:gs pos="50000">
          <a:schemeClr val="bg1">
            <a:lumMod val="85000"/>
            <a:shade val="67500"/>
            <a:satMod val="115000"/>
          </a:schemeClr>
        </a:gs>
        <a:gs pos="100000">
          <a:schemeClr val="bg1">
            <a:lumMod val="85000"/>
            <a:shade val="100000"/>
            <a:satMod val="115000"/>
          </a:schemeClr>
        </a:gs>
      </a:gsLst>
      <a:lin ang="8100000" scaled="1"/>
      <a:tileRect/>
    </a:gra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solidFill>
          <a:schemeClr val="accent2">
            <a:lumMod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LCIA!$AP$34</c:f>
              <c:strCache>
                <c:ptCount val="1"/>
                <c:pt idx="0">
                  <c:v>Energy Consumption 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50000">
                  <a:srgbClr val="002060"/>
                </a:gs>
                <a:gs pos="100000">
                  <a:schemeClr val="accent3">
                    <a:lumMod val="60000"/>
                    <a:lumOff val="40000"/>
                  </a:schemeClr>
                </a:gs>
              </a:gsLst>
              <a:path path="circle">
                <a:fillToRect l="100000" b="100000"/>
              </a:path>
              <a:tileRect t="-100000" r="-100000"/>
            </a:gradFill>
            <a:ln w="19050">
              <a:solidFill>
                <a:schemeClr val="tx1">
                  <a:lumMod val="85000"/>
                  <a:lumOff val="15000"/>
                </a:schemeClr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0000"/>
                  </a:gs>
                  <a:gs pos="50000">
                    <a:schemeClr val="accent5">
                      <a:lumMod val="60000"/>
                      <a:lumOff val="40000"/>
                    </a:schemeClr>
                  </a:gs>
                  <a:gs pos="100000">
                    <a:schemeClr val="accent5">
                      <a:lumMod val="50000"/>
                    </a:schemeClr>
                  </a:gs>
                </a:gsLst>
                <a:path path="circle">
                  <a:fillToRect l="100000" b="100000"/>
                </a:path>
                <a:tileRect t="-100000" r="-100000"/>
              </a:gradFill>
              <a:ln w="19050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B74-4C38-A3AC-90BE832335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LCIA!$AQ$32:$AR$32</c:f>
              <c:strCache>
                <c:ptCount val="2"/>
                <c:pt idx="0">
                  <c:v>Steel</c:v>
                </c:pt>
                <c:pt idx="1">
                  <c:v>Aluminum</c:v>
                </c:pt>
              </c:strCache>
            </c:strRef>
          </c:cat>
          <c:val>
            <c:numRef>
              <c:f>LCIA!$AQ$34:$AR$34</c:f>
              <c:numCache>
                <c:formatCode>0.0</c:formatCode>
                <c:ptCount val="2"/>
                <c:pt idx="0" formatCode="General">
                  <c:v>570599.98</c:v>
                </c:pt>
                <c:pt idx="1">
                  <c:v>1426499.9389140408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4-4C38-A3AC-90BE832335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19784880"/>
        <c:axId val="1219785360"/>
      </c:barChart>
      <c:catAx>
        <c:axId val="121978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5360"/>
        <c:crosses val="autoZero"/>
        <c:auto val="1"/>
        <c:lblAlgn val="ctr"/>
        <c:lblOffset val="100"/>
        <c:noMultiLvlLbl val="0"/>
      </c:catAx>
      <c:valAx>
        <c:axId val="121978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 algn="ctr" rtl="0">
                  <a:defRPr lang="en-US" sz="16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rPr>
                  <a:t>Imp. pts</a:t>
                </a:r>
              </a:p>
            </c:rich>
          </c:tx>
          <c:layout>
            <c:manualLayout>
              <c:xMode val="edge"/>
              <c:yMode val="edge"/>
              <c:x val="3.8667729268045764E-2"/>
              <c:y val="5.370945307398727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algn="ctr" rtl="0">
                <a:defRPr lang="en-US" sz="16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solidFill>
                  <a:schemeClr val="bg1"/>
                </a:solidFill>
                <a:effectLst/>
              </a:rPr>
              <a:t>Production Phase</a:t>
            </a:r>
            <a:r>
              <a:rPr lang="en-IN" sz="1400" b="1" i="0" u="none" strike="noStrike" baseline="0">
                <a:solidFill>
                  <a:schemeClr val="bg1"/>
                </a:solidFill>
              </a:rPr>
              <a:t> </a:t>
            </a:r>
            <a:endParaRPr lang="en-DE" b="1">
              <a:solidFill>
                <a:schemeClr val="bg1"/>
              </a:solidFill>
            </a:endParaRPr>
          </a:p>
        </c:rich>
      </c:tx>
      <c:overlay val="0"/>
      <c:spPr>
        <a:solidFill>
          <a:schemeClr val="accent2">
            <a:lumMod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45015203367502"/>
          <c:y val="0.26030090214155138"/>
          <c:w val="0.83654984796632503"/>
          <c:h val="0.6276486955810354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>
                    <a:lumMod val="60000"/>
                    <a:lumOff val="40000"/>
                  </a:schemeClr>
                </a:gs>
                <a:gs pos="50000">
                  <a:srgbClr val="002060"/>
                </a:gs>
                <a:gs pos="100000">
                  <a:schemeClr val="accent3">
                    <a:lumMod val="40000"/>
                    <a:lumOff val="60000"/>
                  </a:schemeClr>
                </a:gs>
              </a:gsLst>
              <a:path path="circle">
                <a:fillToRect l="100000" b="100000"/>
              </a:path>
              <a:tileRect t="-100000" r="-100000"/>
            </a:gradFill>
            <a:ln w="28575">
              <a:solidFill>
                <a:schemeClr val="accent1">
                  <a:lumMod val="50000"/>
                </a:schemeClr>
              </a:solidFill>
            </a:ln>
            <a:effectLst>
              <a:softEdge rad="12700"/>
            </a:effectLst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0000"/>
                  </a:gs>
                  <a:gs pos="50000">
                    <a:schemeClr val="accent5">
                      <a:lumMod val="60000"/>
                      <a:lumOff val="40000"/>
                    </a:schemeClr>
                  </a:gs>
                  <a:gs pos="100000">
                    <a:schemeClr val="accent5">
                      <a:lumMod val="50000"/>
                    </a:schemeClr>
                  </a:gs>
                </a:gsLst>
                <a:path path="circle">
                  <a:fillToRect l="100000" b="100000"/>
                </a:path>
                <a:tileRect t="-100000" r="-100000"/>
              </a:gradFill>
              <a:ln w="28575">
                <a:solidFill>
                  <a:schemeClr val="accent1">
                    <a:lumMod val="50000"/>
                  </a:schemeClr>
                </a:solidFill>
              </a:ln>
              <a:effectLst>
                <a:softEdge rad="12700"/>
              </a:effectLst>
            </c:spPr>
            <c:extLst>
              <c:ext xmlns:c16="http://schemas.microsoft.com/office/drawing/2014/chart" uri="{C3380CC4-5D6E-409C-BE32-E72D297353CC}">
                <c16:uniqueId val="{00000002-8065-4593-8C3F-0CC0D7DE72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LCIA!$AQ$32:$AR$32</c:f>
              <c:strCache>
                <c:ptCount val="2"/>
                <c:pt idx="0">
                  <c:v>Steel</c:v>
                </c:pt>
                <c:pt idx="1">
                  <c:v>Aluminum</c:v>
                </c:pt>
              </c:strCache>
            </c:strRef>
          </c:cat>
          <c:val>
            <c:numRef>
              <c:f>LCIA!$AQ$36:$AR$36</c:f>
              <c:numCache>
                <c:formatCode>0.00</c:formatCode>
                <c:ptCount val="2"/>
                <c:pt idx="0" formatCode="General">
                  <c:v>4373.1399999999994</c:v>
                </c:pt>
                <c:pt idx="1">
                  <c:v>7438.8879300768003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5-4593-8C3F-0CC0D7DE72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24064800"/>
        <c:axId val="1224063840"/>
      </c:barChart>
      <c:catAx>
        <c:axId val="122406480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063840"/>
        <c:crosses val="autoZero"/>
        <c:auto val="1"/>
        <c:lblAlgn val="ctr"/>
        <c:lblOffset val="100"/>
        <c:noMultiLvlLbl val="0"/>
      </c:catAx>
      <c:valAx>
        <c:axId val="122406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Imp.</a:t>
                </a:r>
                <a:r>
                  <a:rPr lang="en-US" sz="1600" baseline="0"/>
                  <a:t> pts</a:t>
                </a:r>
                <a:endParaRPr lang="en-DE" sz="1600"/>
              </a:p>
            </c:rich>
          </c:tx>
          <c:layout>
            <c:manualLayout>
              <c:xMode val="edge"/>
              <c:yMode val="edge"/>
              <c:x val="1.6085421440574881E-2"/>
              <c:y val="9.975160994527289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06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END OF LIFE</a:t>
            </a:r>
          </a:p>
        </c:rich>
      </c:tx>
      <c:layout>
        <c:manualLayout>
          <c:xMode val="edge"/>
          <c:yMode val="edge"/>
          <c:x val="0.38868865168481637"/>
          <c:y val="1.2075084204696447E-2"/>
        </c:manualLayout>
      </c:layout>
      <c:overlay val="0"/>
      <c:spPr>
        <a:solidFill>
          <a:schemeClr val="accent2">
            <a:lumMod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37220236116785"/>
          <c:y val="0.17103255304825968"/>
          <c:w val="0.84918237014972331"/>
          <c:h val="0.78406522772142806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B0F0"/>
                </a:gs>
                <a:gs pos="50000">
                  <a:srgbClr val="002060"/>
                </a:gs>
                <a:gs pos="100000">
                  <a:schemeClr val="accent3">
                    <a:lumMod val="60000"/>
                    <a:lumOff val="40000"/>
                  </a:schemeClr>
                </a:gs>
              </a:gsLst>
              <a:path path="circle">
                <a:fillToRect l="100000" b="100000"/>
              </a:path>
              <a:tileRect t="-100000" r="-100000"/>
            </a:gradFill>
            <a:ln w="19050">
              <a:solidFill>
                <a:schemeClr val="tx1">
                  <a:lumMod val="85000"/>
                  <a:lumOff val="15000"/>
                </a:schemeClr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0000"/>
                  </a:gs>
                  <a:gs pos="50000">
                    <a:schemeClr val="accent5">
                      <a:lumMod val="60000"/>
                      <a:lumOff val="40000"/>
                    </a:schemeClr>
                  </a:gs>
                  <a:gs pos="100000">
                    <a:schemeClr val="accent5">
                      <a:lumMod val="50000"/>
                    </a:schemeClr>
                  </a:gs>
                </a:gsLst>
                <a:path path="circle">
                  <a:fillToRect l="100000" b="100000"/>
                </a:path>
                <a:tileRect t="-100000" r="-100000"/>
              </a:gradFill>
              <a:ln w="19050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2C-49CA-8D0A-D9D1CE38E5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LCIA!$AQ$32:$AR$32</c:f>
              <c:strCache>
                <c:ptCount val="2"/>
                <c:pt idx="0">
                  <c:v>Steel</c:v>
                </c:pt>
                <c:pt idx="1">
                  <c:v>Aluminum</c:v>
                </c:pt>
              </c:strCache>
            </c:strRef>
          </c:cat>
          <c:val>
            <c:numRef>
              <c:f>LCIA!$AQ$35:$AR$35</c:f>
              <c:numCache>
                <c:formatCode>General</c:formatCode>
                <c:ptCount val="2"/>
                <c:pt idx="0">
                  <c:v>-667</c:v>
                </c:pt>
                <c:pt idx="1">
                  <c:v>-7375.8000000000011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C-49CA-8D0A-D9D1CE38E5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53646703"/>
        <c:axId val="1153645743"/>
      </c:barChart>
      <c:catAx>
        <c:axId val="115364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645743"/>
        <c:crosses val="autoZero"/>
        <c:auto val="1"/>
        <c:lblAlgn val="ctr"/>
        <c:lblOffset val="100"/>
        <c:noMultiLvlLbl val="0"/>
      </c:catAx>
      <c:valAx>
        <c:axId val="115364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 algn="ctr" rtl="0">
                  <a:defRPr lang="en-US" sz="16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rPr>
                  <a:t>Imp. pts</a:t>
                </a:r>
              </a:p>
            </c:rich>
          </c:tx>
          <c:layout>
            <c:manualLayout>
              <c:xMode val="edge"/>
              <c:yMode val="edge"/>
              <c:x val="0"/>
              <c:y val="3.94938139216021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algn="ctr" rtl="0">
                <a:defRPr lang="en-US" sz="16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646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solidFill>
          <a:schemeClr val="accent2">
            <a:lumMod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LCIA!$AP$33</c:f>
              <c:strCache>
                <c:ptCount val="1"/>
                <c:pt idx="0">
                  <c:v>Cummulative points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50000">
                  <a:srgbClr val="002060"/>
                </a:gs>
                <a:gs pos="100000">
                  <a:schemeClr val="accent3">
                    <a:lumMod val="60000"/>
                    <a:lumOff val="40000"/>
                  </a:schemeClr>
                </a:gs>
              </a:gsLst>
              <a:path path="circle">
                <a:fillToRect l="100000" b="100000"/>
              </a:path>
              <a:tileRect t="-100000" r="-100000"/>
            </a:gradFill>
            <a:ln w="19050">
              <a:solidFill>
                <a:schemeClr val="tx1">
                  <a:lumMod val="85000"/>
                  <a:lumOff val="15000"/>
                </a:schemeClr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0000"/>
                  </a:gs>
                  <a:gs pos="50000">
                    <a:schemeClr val="accent5">
                      <a:lumMod val="60000"/>
                      <a:lumOff val="40000"/>
                    </a:schemeClr>
                  </a:gs>
                  <a:gs pos="100000">
                    <a:schemeClr val="accent5">
                      <a:lumMod val="50000"/>
                    </a:schemeClr>
                  </a:gs>
                </a:gsLst>
                <a:path path="circle">
                  <a:fillToRect l="100000" b="100000"/>
                </a:path>
                <a:tileRect t="-100000" r="-100000"/>
              </a:gradFill>
              <a:ln w="19050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BCF-4370-8094-D40C5D3BFF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LCIA!$AQ$32:$AR$32</c:f>
              <c:strCache>
                <c:ptCount val="2"/>
                <c:pt idx="0">
                  <c:v>Steel</c:v>
                </c:pt>
                <c:pt idx="1">
                  <c:v>Aluminum</c:v>
                </c:pt>
              </c:strCache>
            </c:strRef>
          </c:cat>
          <c:val>
            <c:numRef>
              <c:f>LCIA!$AQ$33:$AR$33</c:f>
              <c:numCache>
                <c:formatCode>0.00</c:formatCode>
                <c:ptCount val="2"/>
                <c:pt idx="0" formatCode="General">
                  <c:v>574305.91999999993</c:v>
                </c:pt>
                <c:pt idx="1">
                  <c:v>1426563.0268441176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CF-4370-8094-D40C5D3BFF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58263807"/>
        <c:axId val="1158272447"/>
      </c:barChart>
      <c:catAx>
        <c:axId val="115826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272447"/>
        <c:crosses val="autoZero"/>
        <c:auto val="1"/>
        <c:lblAlgn val="ctr"/>
        <c:lblOffset val="100"/>
        <c:noMultiLvlLbl val="0"/>
      </c:catAx>
      <c:valAx>
        <c:axId val="115827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Imp. pts</a:t>
                </a:r>
                <a:endParaRPr lang="en-DE" sz="16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</a:endParaRPr>
              </a:p>
            </c:rich>
          </c:tx>
          <c:layout>
            <c:manualLayout>
              <c:xMode val="edge"/>
              <c:yMode val="edge"/>
              <c:x val="3.8542487022259042E-2"/>
              <c:y val="4.199651189217842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263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solidFill>
          <a:schemeClr val="accent2">
            <a:lumMod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LCIA!$AP$34</c:f>
              <c:strCache>
                <c:ptCount val="1"/>
                <c:pt idx="0">
                  <c:v>Energy Consumption 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tx1">
                  <a:lumMod val="85000"/>
                  <a:lumOff val="1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002060">
                      <a:tint val="66000"/>
                      <a:satMod val="160000"/>
                    </a:srgbClr>
                  </a:gs>
                  <a:gs pos="50000">
                    <a:srgbClr val="002060">
                      <a:tint val="44500"/>
                      <a:satMod val="160000"/>
                    </a:srgbClr>
                  </a:gs>
                  <a:gs pos="100000">
                    <a:srgbClr val="002060">
                      <a:tint val="23500"/>
                      <a:satMod val="160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19050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D4D-4C83-9A16-D05508444C0B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73000">
                    <a:schemeClr val="tx1"/>
                  </a:gs>
                  <a:gs pos="0">
                    <a:schemeClr val="tx1">
                      <a:lumMod val="50000"/>
                      <a:lumOff val="50000"/>
                    </a:schemeClr>
                  </a:gs>
                  <a:gs pos="50000">
                    <a:schemeClr val="tx1">
                      <a:lumMod val="85000"/>
                      <a:lumOff val="15000"/>
                    </a:schemeClr>
                  </a:gs>
                  <a:gs pos="100000">
                    <a:schemeClr val="tx1"/>
                  </a:gs>
                </a:gsLst>
                <a:path path="circle">
                  <a:fillToRect l="50000" t="50000" r="50000" b="50000"/>
                </a:path>
                <a:tileRect/>
              </a:gradFill>
              <a:ln w="19050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D4D-4C83-9A16-D05508444C0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LCIA!$AQ$32:$AR$32</c:f>
              <c:strCache>
                <c:ptCount val="2"/>
                <c:pt idx="0">
                  <c:v>Steel</c:v>
                </c:pt>
                <c:pt idx="1">
                  <c:v>Aluminum</c:v>
                </c:pt>
              </c:strCache>
            </c:strRef>
          </c:cat>
          <c:val>
            <c:numRef>
              <c:f>LCIA!$AQ$34:$AR$34</c:f>
              <c:numCache>
                <c:formatCode>0.0</c:formatCode>
                <c:ptCount val="2"/>
                <c:pt idx="0" formatCode="General">
                  <c:v>570599.98</c:v>
                </c:pt>
                <c:pt idx="1">
                  <c:v>1426499.9389140408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4D-4C83-9A16-D05508444C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19784880"/>
        <c:axId val="1219785360"/>
      </c:barChart>
      <c:catAx>
        <c:axId val="121978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5360"/>
        <c:crosses val="autoZero"/>
        <c:auto val="1"/>
        <c:lblAlgn val="ctr"/>
        <c:lblOffset val="100"/>
        <c:noMultiLvlLbl val="0"/>
      </c:catAx>
      <c:valAx>
        <c:axId val="121978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 algn="ctr" rtl="0">
                  <a:defRPr lang="en-US" sz="16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rPr>
                  <a:t>Imp. pts</a:t>
                </a:r>
              </a:p>
            </c:rich>
          </c:tx>
          <c:layout>
            <c:manualLayout>
              <c:xMode val="edge"/>
              <c:yMode val="edge"/>
              <c:x val="3.8667729268045764E-2"/>
              <c:y val="5.370945307398727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algn="ctr" rtl="0">
                <a:defRPr lang="en-US" sz="16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solidFill>
                  <a:schemeClr val="bg1"/>
                </a:solidFill>
                <a:effectLst/>
              </a:rPr>
              <a:t>Production Phase</a:t>
            </a:r>
            <a:r>
              <a:rPr lang="en-IN" sz="1400" b="1" i="0" u="none" strike="noStrike" baseline="0">
                <a:solidFill>
                  <a:schemeClr val="bg1"/>
                </a:solidFill>
              </a:rPr>
              <a:t> </a:t>
            </a:r>
            <a:endParaRPr lang="en-DE" b="1">
              <a:solidFill>
                <a:schemeClr val="bg1"/>
              </a:solidFill>
            </a:endParaRPr>
          </a:p>
        </c:rich>
      </c:tx>
      <c:overlay val="0"/>
      <c:spPr>
        <a:solidFill>
          <a:schemeClr val="accent2">
            <a:lumMod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45015203367502"/>
          <c:y val="0.26030090214155138"/>
          <c:w val="0.83654984796632503"/>
          <c:h val="0.627648695581035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8575"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002060">
                      <a:tint val="66000"/>
                      <a:satMod val="160000"/>
                    </a:srgbClr>
                  </a:gs>
                  <a:gs pos="50000">
                    <a:srgbClr val="002060">
                      <a:tint val="44500"/>
                      <a:satMod val="160000"/>
                    </a:srgbClr>
                  </a:gs>
                  <a:gs pos="100000">
                    <a:srgbClr val="002060">
                      <a:tint val="23500"/>
                      <a:satMod val="160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677-4748-AB39-EB3EF5C1CB4C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chemeClr val="tx1">
                      <a:lumMod val="50000"/>
                      <a:lumOff val="50000"/>
                    </a:schemeClr>
                  </a:gs>
                  <a:gs pos="50000">
                    <a:schemeClr val="tx2">
                      <a:lumMod val="75000"/>
                      <a:lumOff val="25000"/>
                    </a:schemeClr>
                  </a:gs>
                  <a:gs pos="72800">
                    <a:schemeClr val="tx2"/>
                  </a:gs>
                  <a:gs pos="100000">
                    <a:schemeClr val="tx2"/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77-4748-AB39-EB3EF5C1CB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LCIA!$AQ$32:$AR$32</c:f>
              <c:strCache>
                <c:ptCount val="2"/>
                <c:pt idx="0">
                  <c:v>Steel</c:v>
                </c:pt>
                <c:pt idx="1">
                  <c:v>Aluminum</c:v>
                </c:pt>
              </c:strCache>
            </c:strRef>
          </c:cat>
          <c:val>
            <c:numRef>
              <c:f>LCIA!$AQ$36:$AR$36</c:f>
              <c:numCache>
                <c:formatCode>0.00</c:formatCode>
                <c:ptCount val="2"/>
                <c:pt idx="0" formatCode="General">
                  <c:v>4373.1399999999994</c:v>
                </c:pt>
                <c:pt idx="1">
                  <c:v>7438.8879300768003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77-4748-AB39-EB3EF5C1CB4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24064800"/>
        <c:axId val="1224063840"/>
      </c:barChart>
      <c:catAx>
        <c:axId val="122406480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063840"/>
        <c:crosses val="autoZero"/>
        <c:auto val="1"/>
        <c:lblAlgn val="ctr"/>
        <c:lblOffset val="100"/>
        <c:noMultiLvlLbl val="0"/>
      </c:catAx>
      <c:valAx>
        <c:axId val="122406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Imp.</a:t>
                </a:r>
                <a:r>
                  <a:rPr lang="en-US" sz="1600" baseline="0"/>
                  <a:t> pts</a:t>
                </a:r>
                <a:endParaRPr lang="en-DE" sz="1600"/>
              </a:p>
            </c:rich>
          </c:tx>
          <c:layout>
            <c:manualLayout>
              <c:xMode val="edge"/>
              <c:yMode val="edge"/>
              <c:x val="1.6085421440574881E-2"/>
              <c:y val="9.975160994527289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06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END OF LIFE</a:t>
            </a:r>
          </a:p>
        </c:rich>
      </c:tx>
      <c:layout>
        <c:manualLayout>
          <c:xMode val="edge"/>
          <c:yMode val="edge"/>
          <c:x val="0.38868865168481637"/>
          <c:y val="1.2075084204696447E-2"/>
        </c:manualLayout>
      </c:layout>
      <c:overlay val="0"/>
      <c:spPr>
        <a:solidFill>
          <a:schemeClr val="accent2">
            <a:lumMod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37220236116785"/>
          <c:y val="0.17103255304825968"/>
          <c:w val="0.84918237014972331"/>
          <c:h val="0.7840652277214280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 w="19050">
              <a:solidFill>
                <a:schemeClr val="tx1">
                  <a:lumMod val="85000"/>
                  <a:lumOff val="1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002060">
                      <a:tint val="66000"/>
                      <a:satMod val="160000"/>
                    </a:srgbClr>
                  </a:gs>
                  <a:gs pos="50000">
                    <a:srgbClr val="002060">
                      <a:tint val="44500"/>
                      <a:satMod val="160000"/>
                    </a:srgbClr>
                  </a:gs>
                  <a:gs pos="100000">
                    <a:srgbClr val="002060">
                      <a:tint val="23500"/>
                      <a:satMod val="160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19050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A2-430A-8542-0D4185252EE5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chemeClr val="tx2">
                      <a:lumMod val="50000"/>
                      <a:lumOff val="50000"/>
                    </a:schemeClr>
                  </a:gs>
                  <a:gs pos="59000">
                    <a:schemeClr val="tx1"/>
                  </a:gs>
                  <a:gs pos="83000">
                    <a:schemeClr val="tx1">
                      <a:lumMod val="85000"/>
                      <a:lumOff val="15000"/>
                    </a:schemeClr>
                  </a:gs>
                  <a:gs pos="100000">
                    <a:schemeClr val="tx2">
                      <a:lumMod val="95000"/>
                      <a:lumOff val="5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n w="19050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A2-430A-8542-0D4185252EE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LCIA!$AQ$32:$AR$32</c:f>
              <c:strCache>
                <c:ptCount val="2"/>
                <c:pt idx="0">
                  <c:v>Steel</c:v>
                </c:pt>
                <c:pt idx="1">
                  <c:v>Aluminum</c:v>
                </c:pt>
              </c:strCache>
            </c:strRef>
          </c:cat>
          <c:val>
            <c:numRef>
              <c:f>LCIA!$AQ$35:$AR$35</c:f>
              <c:numCache>
                <c:formatCode>General</c:formatCode>
                <c:ptCount val="2"/>
                <c:pt idx="0">
                  <c:v>-667</c:v>
                </c:pt>
                <c:pt idx="1">
                  <c:v>-7375.8000000000011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A2-430A-8542-0D4185252E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53646703"/>
        <c:axId val="1153645743"/>
      </c:barChart>
      <c:catAx>
        <c:axId val="115364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645743"/>
        <c:crosses val="autoZero"/>
        <c:auto val="1"/>
        <c:lblAlgn val="ctr"/>
        <c:lblOffset val="100"/>
        <c:noMultiLvlLbl val="0"/>
      </c:catAx>
      <c:valAx>
        <c:axId val="115364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 algn="ctr" rtl="0">
                  <a:defRPr lang="en-US" sz="16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rPr>
                  <a:t>Imp. pts</a:t>
                </a:r>
              </a:p>
            </c:rich>
          </c:tx>
          <c:layout>
            <c:manualLayout>
              <c:xMode val="edge"/>
              <c:yMode val="edge"/>
              <c:x val="0"/>
              <c:y val="3.94938139216021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algn="ctr" rtl="0">
                <a:defRPr lang="en-US" sz="16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646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solidFill>
          <a:schemeClr val="accent2">
            <a:lumMod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LCIA!$AP$33</c:f>
              <c:strCache>
                <c:ptCount val="1"/>
                <c:pt idx="0">
                  <c:v>Cummulative points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tx1">
                  <a:lumMod val="85000"/>
                  <a:lumOff val="1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002060">
                      <a:tint val="66000"/>
                      <a:satMod val="160000"/>
                    </a:srgbClr>
                  </a:gs>
                  <a:gs pos="50000">
                    <a:srgbClr val="002060">
                      <a:tint val="44500"/>
                      <a:satMod val="160000"/>
                    </a:srgbClr>
                  </a:gs>
                  <a:gs pos="100000">
                    <a:srgbClr val="002060">
                      <a:tint val="23500"/>
                      <a:satMod val="160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19050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F4-4EA5-90AC-AFD78051844C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66500">
                    <a:schemeClr val="tx2"/>
                  </a:gs>
                  <a:gs pos="0">
                    <a:schemeClr val="bg1">
                      <a:lumMod val="65000"/>
                    </a:schemeClr>
                  </a:gs>
                  <a:gs pos="50000">
                    <a:schemeClr val="tx2">
                      <a:lumMod val="85000"/>
                      <a:lumOff val="15000"/>
                    </a:schemeClr>
                  </a:gs>
                  <a:gs pos="100000">
                    <a:schemeClr val="tx1"/>
                  </a:gs>
                </a:gsLst>
                <a:path path="circle">
                  <a:fillToRect l="50000" t="50000" r="50000" b="50000"/>
                </a:path>
                <a:tileRect/>
              </a:gradFill>
              <a:ln w="19050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F4-4EA5-90AC-AFD7805184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LCIA!$AQ$32:$AR$32</c:f>
              <c:strCache>
                <c:ptCount val="2"/>
                <c:pt idx="0">
                  <c:v>Steel</c:v>
                </c:pt>
                <c:pt idx="1">
                  <c:v>Aluminum</c:v>
                </c:pt>
              </c:strCache>
            </c:strRef>
          </c:cat>
          <c:val>
            <c:numRef>
              <c:f>LCIA!$AQ$33:$AR$33</c:f>
              <c:numCache>
                <c:formatCode>0.00</c:formatCode>
                <c:ptCount val="2"/>
                <c:pt idx="0" formatCode="General">
                  <c:v>574305.91999999993</c:v>
                </c:pt>
                <c:pt idx="1">
                  <c:v>1426563.0268441176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F4-4EA5-90AC-AFD7805184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58263807"/>
        <c:axId val="1158272447"/>
      </c:barChart>
      <c:catAx>
        <c:axId val="115826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272447"/>
        <c:crosses val="autoZero"/>
        <c:auto val="1"/>
        <c:lblAlgn val="ctr"/>
        <c:lblOffset val="100"/>
        <c:noMultiLvlLbl val="0"/>
      </c:catAx>
      <c:valAx>
        <c:axId val="115827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Imp. pts</a:t>
                </a:r>
                <a:endParaRPr lang="en-DE" sz="16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</a:endParaRPr>
              </a:p>
            </c:rich>
          </c:tx>
          <c:layout>
            <c:manualLayout>
              <c:xMode val="edge"/>
              <c:yMode val="edge"/>
              <c:x val="3.8542487022259042E-2"/>
              <c:y val="4.199651189217842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263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chemeClr val="bg1"/>
                </a:solidFill>
              </a:rPr>
              <a:t>Steel</a:t>
            </a:r>
            <a:endParaRPr lang="en-DE" sz="2400" b="1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40950011418677179"/>
          <c:y val="6.1555940293646066E-3"/>
        </c:manualLayout>
      </c:layout>
      <c:overlay val="0"/>
      <c:spPr>
        <a:solidFill>
          <a:srgbClr val="FF0000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715315653106935"/>
          <c:y val="0.11415549127456665"/>
          <c:w val="0.743952132156674"/>
          <c:h val="0.67902139626321512"/>
        </c:manualLayout>
      </c:layout>
      <c:lineChart>
        <c:grouping val="standard"/>
        <c:varyColors val="0"/>
        <c:ser>
          <c:idx val="0"/>
          <c:order val="0"/>
          <c:tx>
            <c:strRef>
              <c:f>'Sensitivity Analysis'!$D$5</c:f>
              <c:strCache>
                <c:ptCount val="1"/>
                <c:pt idx="0">
                  <c:v>Variable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Analysis'!$C$6:$C$29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'Sensitivity Analysis'!$D$6:$D$29</c:f>
              <c:numCache>
                <c:formatCode>_ [$€-2]\ * #,##0.00_ ;_ [$€-2]\ * \-#,##0.00_ ;_ [$€-2]\ * "-"??_ ;_ @_ </c:formatCode>
                <c:ptCount val="24"/>
                <c:pt idx="0">
                  <c:v>0.61657043001135803</c:v>
                </c:pt>
                <c:pt idx="1">
                  <c:v>0.61657043001135803</c:v>
                </c:pt>
                <c:pt idx="2">
                  <c:v>0.61657043001135803</c:v>
                </c:pt>
                <c:pt idx="3">
                  <c:v>0.61657043001135803</c:v>
                </c:pt>
                <c:pt idx="4">
                  <c:v>0.61657043001135803</c:v>
                </c:pt>
                <c:pt idx="5">
                  <c:v>0.61657043001135803</c:v>
                </c:pt>
                <c:pt idx="6">
                  <c:v>0.61657043001135803</c:v>
                </c:pt>
                <c:pt idx="7">
                  <c:v>0.61657043001135803</c:v>
                </c:pt>
                <c:pt idx="8">
                  <c:v>0.61657043001135803</c:v>
                </c:pt>
                <c:pt idx="9">
                  <c:v>0.61657043001135803</c:v>
                </c:pt>
                <c:pt idx="10">
                  <c:v>0.61657043001135803</c:v>
                </c:pt>
                <c:pt idx="11">
                  <c:v>0.61657043001135803</c:v>
                </c:pt>
                <c:pt idx="12">
                  <c:v>0.61657043001135803</c:v>
                </c:pt>
                <c:pt idx="13">
                  <c:v>0.61657043001135803</c:v>
                </c:pt>
                <c:pt idx="14">
                  <c:v>0.61657043001135803</c:v>
                </c:pt>
                <c:pt idx="15">
                  <c:v>0.61657043001135803</c:v>
                </c:pt>
                <c:pt idx="16">
                  <c:v>0.61657043001135803</c:v>
                </c:pt>
                <c:pt idx="17">
                  <c:v>0.61657043001135803</c:v>
                </c:pt>
                <c:pt idx="18">
                  <c:v>0.61657043001135803</c:v>
                </c:pt>
                <c:pt idx="19">
                  <c:v>0.61657043001135803</c:v>
                </c:pt>
                <c:pt idx="20">
                  <c:v>0.61657043001135803</c:v>
                </c:pt>
                <c:pt idx="21">
                  <c:v>0.61657043001135803</c:v>
                </c:pt>
                <c:pt idx="22">
                  <c:v>0.61657043001135803</c:v>
                </c:pt>
                <c:pt idx="23">
                  <c:v>0.61657043001135803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A4-417A-B3EB-D1E1A6A0E1B9}"/>
            </c:ext>
          </c:extLst>
        </c:ser>
        <c:ser>
          <c:idx val="1"/>
          <c:order val="1"/>
          <c:tx>
            <c:strRef>
              <c:f>'Sensitivity Analysis'!$E$5</c:f>
              <c:strCache>
                <c:ptCount val="1"/>
                <c:pt idx="0">
                  <c:v>Fixed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Analysis'!$C$6:$C$29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'Sensitivity Analysis'!$E$6:$E$29</c:f>
              <c:numCache>
                <c:formatCode>0.00</c:formatCode>
                <c:ptCount val="24"/>
                <c:pt idx="0">
                  <c:v>0.72361708525711488</c:v>
                </c:pt>
                <c:pt idx="1">
                  <c:v>0.36180854262855744</c:v>
                </c:pt>
                <c:pt idx="2">
                  <c:v>0.39031179763989043</c:v>
                </c:pt>
                <c:pt idx="3">
                  <c:v>0.29273384822991788</c:v>
                </c:pt>
                <c:pt idx="4">
                  <c:v>0.23418707858393426</c:v>
                </c:pt>
                <c:pt idx="5">
                  <c:v>0.26970895009703799</c:v>
                </c:pt>
                <c:pt idx="6">
                  <c:v>0.23117910008317538</c:v>
                </c:pt>
                <c:pt idx="7">
                  <c:v>0.20228171257277844</c:v>
                </c:pt>
                <c:pt idx="8">
                  <c:v>0.22950800091608708</c:v>
                </c:pt>
                <c:pt idx="9">
                  <c:v>0.20655720082447837</c:v>
                </c:pt>
                <c:pt idx="10">
                  <c:v>0.22844457417339456</c:v>
                </c:pt>
                <c:pt idx="11">
                  <c:v>0.20940752632561169</c:v>
                </c:pt>
                <c:pt idx="12">
                  <c:v>0.19329925506979539</c:v>
                </c:pt>
                <c:pt idx="13">
                  <c:v>0.21144347311213543</c:v>
                </c:pt>
                <c:pt idx="14">
                  <c:v>0.19734724157132641</c:v>
                </c:pt>
                <c:pt idx="15">
                  <c:v>0.18501303897311852</c:v>
                </c:pt>
                <c:pt idx="16">
                  <c:v>0.20044276066073249</c:v>
                </c:pt>
                <c:pt idx="17">
                  <c:v>0.18930705173513623</c:v>
                </c:pt>
                <c:pt idx="18">
                  <c:v>0.17934352269644491</c:v>
                </c:pt>
                <c:pt idx="19">
                  <c:v>0.19274226194475047</c:v>
                </c:pt>
                <c:pt idx="20">
                  <c:v>0.18356405899500042</c:v>
                </c:pt>
                <c:pt idx="21">
                  <c:v>0.19555288847988936</c:v>
                </c:pt>
                <c:pt idx="22">
                  <c:v>0.18705058898076371</c:v>
                </c:pt>
                <c:pt idx="23">
                  <c:v>0.17925681443989855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A4-417A-B3EB-D1E1A6A0E1B9}"/>
            </c:ext>
          </c:extLst>
        </c:ser>
        <c:ser>
          <c:idx val="2"/>
          <c:order val="2"/>
          <c:tx>
            <c:strRef>
              <c:f>'Sensitivity Analysis'!$F$5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Analysis'!$C$6:$C$29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'Sensitivity Analysis'!$F$6:$F$29</c:f>
              <c:numCache>
                <c:formatCode>0.00</c:formatCode>
                <c:ptCount val="24"/>
                <c:pt idx="0">
                  <c:v>1.340187515268473</c:v>
                </c:pt>
                <c:pt idx="1">
                  <c:v>0.97837897263991547</c:v>
                </c:pt>
                <c:pt idx="2">
                  <c:v>1.0157711165401371</c:v>
                </c:pt>
                <c:pt idx="3">
                  <c:v>0.91819316713016474</c:v>
                </c:pt>
                <c:pt idx="4">
                  <c:v>0.85964639748418104</c:v>
                </c:pt>
                <c:pt idx="5">
                  <c:v>0.90405715788617369</c:v>
                </c:pt>
                <c:pt idx="6">
                  <c:v>0.86552730787231114</c:v>
                </c:pt>
                <c:pt idx="7">
                  <c:v>0.8366299203619143</c:v>
                </c:pt>
                <c:pt idx="8">
                  <c:v>0.87274509759411156</c:v>
                </c:pt>
                <c:pt idx="9">
                  <c:v>0.8497942975025029</c:v>
                </c:pt>
                <c:pt idx="10">
                  <c:v>0.88057055974030807</c:v>
                </c:pt>
                <c:pt idx="11">
                  <c:v>0.86153351189252514</c:v>
                </c:pt>
                <c:pt idx="12">
                  <c:v>0.84542524063670899</c:v>
                </c:pt>
                <c:pt idx="13">
                  <c:v>0.87245834756793772</c:v>
                </c:pt>
                <c:pt idx="14">
                  <c:v>0.85836211602712875</c:v>
                </c:pt>
                <c:pt idx="15">
                  <c:v>0.84602791342892092</c:v>
                </c:pt>
                <c:pt idx="16">
                  <c:v>0.87034652400542389</c:v>
                </c:pt>
                <c:pt idx="17">
                  <c:v>0.85921081507982744</c:v>
                </c:pt>
                <c:pt idx="18">
                  <c:v>0.8492472860411362</c:v>
                </c:pt>
                <c:pt idx="19">
                  <c:v>0.87153491417833062</c:v>
                </c:pt>
                <c:pt idx="20">
                  <c:v>0.86235671122858049</c:v>
                </c:pt>
                <c:pt idx="21">
                  <c:v>0.88323442960235843</c:v>
                </c:pt>
                <c:pt idx="22">
                  <c:v>0.8747321301032327</c:v>
                </c:pt>
                <c:pt idx="23">
                  <c:v>0.86693835556236754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A4-417A-B3EB-D1E1A6A0E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628367"/>
        <c:axId val="1563630287"/>
      </c:lineChart>
      <c:catAx>
        <c:axId val="1563628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Production</a:t>
                </a:r>
                <a:r>
                  <a:rPr lang="en-US" sz="1600" b="1" baseline="0"/>
                  <a:t> Volume</a:t>
                </a:r>
                <a:endParaRPr lang="en-DE" sz="1600" b="1"/>
              </a:p>
            </c:rich>
          </c:tx>
          <c:layout>
            <c:manualLayout>
              <c:xMode val="edge"/>
              <c:yMode val="edge"/>
              <c:x val="0.32305284527759998"/>
              <c:y val="0.852019034841631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630287"/>
        <c:crosses val="autoZero"/>
        <c:auto val="1"/>
        <c:lblAlgn val="ctr"/>
        <c:lblOffset val="100"/>
        <c:noMultiLvlLbl val="0"/>
      </c:catAx>
      <c:valAx>
        <c:axId val="156363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Cost</a:t>
                </a:r>
                <a:endParaRPr lang="en-DE" sz="1800" b="1"/>
              </a:p>
            </c:rich>
          </c:tx>
          <c:layout>
            <c:manualLayout>
              <c:xMode val="edge"/>
              <c:yMode val="edge"/>
              <c:x val="3.0886615958493222E-4"/>
              <c:y val="0.381668669043916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[$€-2]\ * #,##0.00_ ;_ [$€-2]\ * \-#,##0.00_ ;_ [$€-2]\ * &quot;-&quot;??_ ;_ 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62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2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Aluminum</a:t>
            </a:r>
          </a:p>
        </c:rich>
      </c:tx>
      <c:layout>
        <c:manualLayout>
          <c:xMode val="edge"/>
          <c:yMode val="edge"/>
          <c:x val="0.34596601935658439"/>
          <c:y val="5.4637297613447143E-3"/>
        </c:manualLayout>
      </c:layout>
      <c:overlay val="0"/>
      <c:spPr>
        <a:solidFill>
          <a:srgbClr val="FF0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2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'Sensitivity Analysis'!$D$34</c:f>
              <c:strCache>
                <c:ptCount val="1"/>
                <c:pt idx="0">
                  <c:v>Variable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Analysis'!$C$35:$C$58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'Sensitivity Analysis'!$D$35:$D$58</c:f>
              <c:numCache>
                <c:formatCode>_ [$€-2]\ * #,##0.00_ ;_ [$€-2]\ * \-#,##0.00_ ;_ [$€-2]\ * "-"??_ ;_ @_ </c:formatCode>
                <c:ptCount val="24"/>
                <c:pt idx="0">
                  <c:v>1.6956375308641973</c:v>
                </c:pt>
                <c:pt idx="1">
                  <c:v>1.6956375308641973</c:v>
                </c:pt>
                <c:pt idx="2">
                  <c:v>1.6956375308641973</c:v>
                </c:pt>
                <c:pt idx="3">
                  <c:v>1.6956375308641973</c:v>
                </c:pt>
                <c:pt idx="4">
                  <c:v>1.6956375308641973</c:v>
                </c:pt>
                <c:pt idx="5">
                  <c:v>1.6956375308641973</c:v>
                </c:pt>
                <c:pt idx="6">
                  <c:v>1.6956375308641973</c:v>
                </c:pt>
                <c:pt idx="7">
                  <c:v>1.6956375308641973</c:v>
                </c:pt>
                <c:pt idx="8">
                  <c:v>1.6956375308641973</c:v>
                </c:pt>
                <c:pt idx="9">
                  <c:v>1.6956375308641973</c:v>
                </c:pt>
                <c:pt idx="10">
                  <c:v>1.6956375308641973</c:v>
                </c:pt>
                <c:pt idx="11">
                  <c:v>1.6956375308641973</c:v>
                </c:pt>
                <c:pt idx="12">
                  <c:v>1.6956375308641973</c:v>
                </c:pt>
                <c:pt idx="13">
                  <c:v>1.6956375308641973</c:v>
                </c:pt>
                <c:pt idx="14">
                  <c:v>1.6956375308641973</c:v>
                </c:pt>
                <c:pt idx="15">
                  <c:v>1.6956375308641973</c:v>
                </c:pt>
                <c:pt idx="16">
                  <c:v>1.6956375308641973</c:v>
                </c:pt>
                <c:pt idx="17">
                  <c:v>1.6956375308641973</c:v>
                </c:pt>
                <c:pt idx="18">
                  <c:v>1.6956375308641973</c:v>
                </c:pt>
                <c:pt idx="19">
                  <c:v>1.6956375308641973</c:v>
                </c:pt>
                <c:pt idx="20">
                  <c:v>1.6956375308641973</c:v>
                </c:pt>
                <c:pt idx="21">
                  <c:v>1.6956375308641973</c:v>
                </c:pt>
                <c:pt idx="22">
                  <c:v>1.6956375308641973</c:v>
                </c:pt>
                <c:pt idx="23">
                  <c:v>1.6956375308641973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82-4859-9960-C976B9C64F61}"/>
            </c:ext>
          </c:extLst>
        </c:ser>
        <c:ser>
          <c:idx val="1"/>
          <c:order val="1"/>
          <c:tx>
            <c:strRef>
              <c:f>'Sensitivity Analysis'!$E$34</c:f>
              <c:strCache>
                <c:ptCount val="1"/>
                <c:pt idx="0">
                  <c:v>Fixed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Analysis'!$C$35:$C$58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'Sensitivity Analysis'!$E$35:$E$58</c:f>
              <c:numCache>
                <c:formatCode>_ [$€-2]\ * #,##0.00_ ;_ [$€-2]\ * \-#,##0.00_ ;_ [$€-2]\ * "-"??_ ;_ @_ </c:formatCode>
                <c:ptCount val="24"/>
                <c:pt idx="0">
                  <c:v>0.72372177161181106</c:v>
                </c:pt>
                <c:pt idx="1">
                  <c:v>0.36186088580590553</c:v>
                </c:pt>
                <c:pt idx="2">
                  <c:v>0.39038158854302124</c:v>
                </c:pt>
                <c:pt idx="3">
                  <c:v>0.29278619140726592</c:v>
                </c:pt>
                <c:pt idx="4">
                  <c:v>0.32371355192926321</c:v>
                </c:pt>
                <c:pt idx="5">
                  <c:v>0.26976129327438608</c:v>
                </c:pt>
                <c:pt idx="6">
                  <c:v>0.2951415362376526</c:v>
                </c:pt>
                <c:pt idx="7">
                  <c:v>0.25824884420794608</c:v>
                </c:pt>
                <c:pt idx="8">
                  <c:v>0.27926819418675786</c:v>
                </c:pt>
                <c:pt idx="9">
                  <c:v>0.2513413747680821</c:v>
                </c:pt>
                <c:pt idx="10">
                  <c:v>0.26916697651800664</c:v>
                </c:pt>
                <c:pt idx="11">
                  <c:v>0.24673639514150608</c:v>
                </c:pt>
                <c:pt idx="12">
                  <c:v>0.22775667243831332</c:v>
                </c:pt>
                <c:pt idx="13">
                  <c:v>0.24344712397966614</c:v>
                </c:pt>
                <c:pt idx="14">
                  <c:v>0.22721731571435505</c:v>
                </c:pt>
                <c:pt idx="15">
                  <c:v>0.24098017060828614</c:v>
                </c:pt>
                <c:pt idx="16">
                  <c:v>0.22680486645485753</c:v>
                </c:pt>
                <c:pt idx="17">
                  <c:v>0.23906142909721281</c:v>
                </c:pt>
                <c:pt idx="18">
                  <c:v>0.22647924861841218</c:v>
                </c:pt>
                <c:pt idx="19">
                  <c:v>0.23752643588835415</c:v>
                </c:pt>
                <c:pt idx="20">
                  <c:v>0.23203428441184124</c:v>
                </c:pt>
                <c:pt idx="21">
                  <c:v>0.24182468030299631</c:v>
                </c:pt>
                <c:pt idx="22">
                  <c:v>0.2313105637680834</c:v>
                </c:pt>
                <c:pt idx="23">
                  <c:v>0.24031524836179879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82-4859-9960-C976B9C64F61}"/>
            </c:ext>
          </c:extLst>
        </c:ser>
        <c:ser>
          <c:idx val="2"/>
          <c:order val="2"/>
          <c:tx>
            <c:strRef>
              <c:f>'Sensitivity Analysis'!$F$34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Analysis'!$C$35:$C$58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'Sensitivity Analysis'!$F$35:$F$58</c:f>
              <c:numCache>
                <c:formatCode>_ [$€-2]\ * #,##0.00_ ;_ [$€-2]\ * \-#,##0.00_ ;_ [$€-2]\ * "-"??_ ;_ @_ </c:formatCode>
                <c:ptCount val="24"/>
                <c:pt idx="0">
                  <c:v>2.419225969142675</c:v>
                </c:pt>
                <c:pt idx="1">
                  <c:v>2.0573650833367694</c:v>
                </c:pt>
                <c:pt idx="2">
                  <c:v>2.0969968971849964</c:v>
                </c:pt>
                <c:pt idx="3">
                  <c:v>1.9994015000492409</c:v>
                </c:pt>
                <c:pt idx="4">
                  <c:v>2.0414399716823497</c:v>
                </c:pt>
                <c:pt idx="5">
                  <c:v>1.9874877130274726</c:v>
                </c:pt>
                <c:pt idx="6">
                  <c:v>2.02397906710185</c:v>
                </c:pt>
                <c:pt idx="7">
                  <c:v>1.9870863750721435</c:v>
                </c:pt>
                <c:pt idx="8">
                  <c:v>2.0192168361620668</c:v>
                </c:pt>
                <c:pt idx="9">
                  <c:v>1.9912900167433907</c:v>
                </c:pt>
                <c:pt idx="10">
                  <c:v>2.0202267296044263</c:v>
                </c:pt>
                <c:pt idx="11">
                  <c:v>1.9977961482279258</c:v>
                </c:pt>
                <c:pt idx="12">
                  <c:v>1.9788164255247329</c:v>
                </c:pt>
                <c:pt idx="13">
                  <c:v>2.0056179881771969</c:v>
                </c:pt>
                <c:pt idx="14">
                  <c:v>1.989388179911886</c:v>
                </c:pt>
                <c:pt idx="15">
                  <c:v>2.0142621459169279</c:v>
                </c:pt>
                <c:pt idx="16">
                  <c:v>2.0000868417634994</c:v>
                </c:pt>
                <c:pt idx="17">
                  <c:v>2.0234545155169661</c:v>
                </c:pt>
                <c:pt idx="18">
                  <c:v>2.0108723350381652</c:v>
                </c:pt>
                <c:pt idx="19">
                  <c:v>2.0330306334192181</c:v>
                </c:pt>
                <c:pt idx="20">
                  <c:v>2.0276718152760385</c:v>
                </c:pt>
                <c:pt idx="21">
                  <c:v>2.0485733222783051</c:v>
                </c:pt>
                <c:pt idx="22">
                  <c:v>2.0380592057433922</c:v>
                </c:pt>
                <c:pt idx="23">
                  <c:v>2.0581750014482187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82-4859-9960-C976B9C64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675152"/>
        <c:axId val="1255675632"/>
      </c:lineChart>
      <c:catAx>
        <c:axId val="125567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DE" sz="16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Production Volume</a:t>
                </a:r>
                <a:endParaRPr lang="en-DE" sz="16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</a:endParaRPr>
              </a:p>
            </c:rich>
          </c:tx>
          <c:layout>
            <c:manualLayout>
              <c:xMode val="edge"/>
              <c:yMode val="edge"/>
              <c:x val="0.33760839024250383"/>
              <c:y val="0.848626936747002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DE" sz="16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75632"/>
        <c:crosses val="autoZero"/>
        <c:auto val="1"/>
        <c:lblAlgn val="ctr"/>
        <c:lblOffset val="100"/>
        <c:noMultiLvlLbl val="0"/>
      </c:catAx>
      <c:valAx>
        <c:axId val="125567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 algn="ctr" rtl="0">
                  <a:defRPr lang="en-DE" sz="16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Cost</a:t>
                </a:r>
                <a:endParaRPr lang="en-DE" sz="18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</a:endParaRPr>
              </a:p>
            </c:rich>
          </c:tx>
          <c:layout>
            <c:manualLayout>
              <c:xMode val="edge"/>
              <c:yMode val="edge"/>
              <c:x val="5.689423764409474E-3"/>
              <c:y val="0.434751558399849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algn="ctr" rtl="0">
                <a:defRPr lang="en-DE" sz="16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[$€-2]\ * #,##0.00_ ;_ [$€-2]\ * \-#,##0.00_ ;_ [$€-2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7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2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Steel</a:t>
            </a:r>
          </a:p>
        </c:rich>
      </c:tx>
      <c:layout>
        <c:manualLayout>
          <c:xMode val="edge"/>
          <c:yMode val="edge"/>
          <c:x val="0.44166607594149032"/>
          <c:y val="7.9731983344595563E-3"/>
        </c:manualLayout>
      </c:layout>
      <c:overlay val="0"/>
      <c:spPr>
        <a:solidFill>
          <a:srgbClr val="FF0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2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82149169731623"/>
          <c:y val="0.13673916428938213"/>
          <c:w val="0.79670705677201303"/>
          <c:h val="0.68207279718422642"/>
        </c:manualLayout>
      </c:layout>
      <c:lineChart>
        <c:grouping val="standard"/>
        <c:varyColors val="0"/>
        <c:ser>
          <c:idx val="0"/>
          <c:order val="0"/>
          <c:tx>
            <c:strRef>
              <c:f>'Machine Calc'!$AV$12</c:f>
              <c:strCache>
                <c:ptCount val="1"/>
                <c:pt idx="0">
                  <c:v>Variable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'Machine Calc'!$AV$14:$AV$109</c:f>
              <c:numCache>
                <c:formatCode>_ [$€-2]\ * #,##0.00_ ;_ [$€-2]\ * \-#,##0.00_ ;_ [$€-2]\ * "-"??_ ;_ @_ </c:formatCode>
                <c:ptCount val="96"/>
                <c:pt idx="0">
                  <c:v>0.61657043001135803</c:v>
                </c:pt>
                <c:pt idx="1">
                  <c:v>0.61657043001135792</c:v>
                </c:pt>
                <c:pt idx="2">
                  <c:v>0.61657043001135792</c:v>
                </c:pt>
                <c:pt idx="3">
                  <c:v>0.61657043001135792</c:v>
                </c:pt>
                <c:pt idx="4">
                  <c:v>0.61657043001135803</c:v>
                </c:pt>
                <c:pt idx="5">
                  <c:v>0.61657043001135803</c:v>
                </c:pt>
                <c:pt idx="6">
                  <c:v>0.61657043001135792</c:v>
                </c:pt>
                <c:pt idx="7">
                  <c:v>0.61657043001135792</c:v>
                </c:pt>
                <c:pt idx="8">
                  <c:v>0.61657043001135792</c:v>
                </c:pt>
                <c:pt idx="9">
                  <c:v>0.61657043001135792</c:v>
                </c:pt>
                <c:pt idx="10">
                  <c:v>0.61657043001135792</c:v>
                </c:pt>
                <c:pt idx="11">
                  <c:v>0.61657043001135792</c:v>
                </c:pt>
                <c:pt idx="12">
                  <c:v>0.61657043001135792</c:v>
                </c:pt>
                <c:pt idx="13">
                  <c:v>0.61657043001135803</c:v>
                </c:pt>
                <c:pt idx="14">
                  <c:v>0.61657043001135803</c:v>
                </c:pt>
                <c:pt idx="15">
                  <c:v>0.61657043001135803</c:v>
                </c:pt>
                <c:pt idx="16">
                  <c:v>0.61657043001135781</c:v>
                </c:pt>
                <c:pt idx="17">
                  <c:v>0.61657043001135792</c:v>
                </c:pt>
                <c:pt idx="18">
                  <c:v>0.61657043001135803</c:v>
                </c:pt>
                <c:pt idx="19">
                  <c:v>0.61657043001135792</c:v>
                </c:pt>
                <c:pt idx="20">
                  <c:v>0.61657043001135792</c:v>
                </c:pt>
                <c:pt idx="21">
                  <c:v>0.61657043001135792</c:v>
                </c:pt>
                <c:pt idx="22">
                  <c:v>0.61657043001135781</c:v>
                </c:pt>
                <c:pt idx="23">
                  <c:v>0.61657043001135792</c:v>
                </c:pt>
                <c:pt idx="24">
                  <c:v>0.61657043001135792</c:v>
                </c:pt>
                <c:pt idx="25">
                  <c:v>0.61657043001135792</c:v>
                </c:pt>
                <c:pt idx="26">
                  <c:v>0.61657043001135803</c:v>
                </c:pt>
                <c:pt idx="27">
                  <c:v>0.61657043001135792</c:v>
                </c:pt>
                <c:pt idx="28">
                  <c:v>0.61657043001135803</c:v>
                </c:pt>
                <c:pt idx="29">
                  <c:v>0.61657043001135792</c:v>
                </c:pt>
                <c:pt idx="30">
                  <c:v>0.61657043001135792</c:v>
                </c:pt>
                <c:pt idx="31">
                  <c:v>0.61657043001135803</c:v>
                </c:pt>
                <c:pt idx="32">
                  <c:v>0.61657043001135792</c:v>
                </c:pt>
                <c:pt idx="33">
                  <c:v>0.61657043001135803</c:v>
                </c:pt>
                <c:pt idx="34">
                  <c:v>0.61657043001135803</c:v>
                </c:pt>
                <c:pt idx="35">
                  <c:v>0.61657043001135803</c:v>
                </c:pt>
                <c:pt idx="36">
                  <c:v>0.61657043001135792</c:v>
                </c:pt>
                <c:pt idx="37">
                  <c:v>0.61657043001135781</c:v>
                </c:pt>
                <c:pt idx="38">
                  <c:v>0.61657043001135781</c:v>
                </c:pt>
                <c:pt idx="39">
                  <c:v>0.61657043001135792</c:v>
                </c:pt>
                <c:pt idx="40">
                  <c:v>0.61657043001135792</c:v>
                </c:pt>
                <c:pt idx="41">
                  <c:v>0.61657043001135803</c:v>
                </c:pt>
                <c:pt idx="42">
                  <c:v>0.61657043001135803</c:v>
                </c:pt>
                <c:pt idx="43">
                  <c:v>0.61657043001135792</c:v>
                </c:pt>
                <c:pt idx="44">
                  <c:v>0.61657043001135792</c:v>
                </c:pt>
                <c:pt idx="45">
                  <c:v>0.61657043001135792</c:v>
                </c:pt>
                <c:pt idx="46">
                  <c:v>0.61657043001135792</c:v>
                </c:pt>
                <c:pt idx="47">
                  <c:v>0.61657043001135792</c:v>
                </c:pt>
                <c:pt idx="48">
                  <c:v>0.61657043001135792</c:v>
                </c:pt>
                <c:pt idx="49">
                  <c:v>0.61657043001135781</c:v>
                </c:pt>
                <c:pt idx="50">
                  <c:v>0.61657043001135792</c:v>
                </c:pt>
                <c:pt idx="51">
                  <c:v>0.61657043001135792</c:v>
                </c:pt>
                <c:pt idx="52">
                  <c:v>0.61657043001135803</c:v>
                </c:pt>
                <c:pt idx="53">
                  <c:v>0.61657043001135792</c:v>
                </c:pt>
                <c:pt idx="54">
                  <c:v>0.61657043001135792</c:v>
                </c:pt>
                <c:pt idx="55">
                  <c:v>0.61657043001135792</c:v>
                </c:pt>
                <c:pt idx="56">
                  <c:v>0.61657043001135792</c:v>
                </c:pt>
                <c:pt idx="57">
                  <c:v>0.61657043001135803</c:v>
                </c:pt>
                <c:pt idx="58">
                  <c:v>0.61657043001135792</c:v>
                </c:pt>
                <c:pt idx="59">
                  <c:v>0.61657043001135792</c:v>
                </c:pt>
                <c:pt idx="60">
                  <c:v>0.61657043001135803</c:v>
                </c:pt>
                <c:pt idx="61">
                  <c:v>0.61657043001135803</c:v>
                </c:pt>
                <c:pt idx="62">
                  <c:v>0.61657043001135792</c:v>
                </c:pt>
                <c:pt idx="63">
                  <c:v>0.61657043001135792</c:v>
                </c:pt>
                <c:pt idx="64">
                  <c:v>0.61657043001135792</c:v>
                </c:pt>
                <c:pt idx="65">
                  <c:v>0.61657043001135792</c:v>
                </c:pt>
                <c:pt idx="66">
                  <c:v>0.61657043001135803</c:v>
                </c:pt>
                <c:pt idx="67">
                  <c:v>0.61657043001135803</c:v>
                </c:pt>
                <c:pt idx="68">
                  <c:v>0.61657043001135792</c:v>
                </c:pt>
                <c:pt idx="69">
                  <c:v>0.61657043001135792</c:v>
                </c:pt>
                <c:pt idx="70">
                  <c:v>0.61657043001135792</c:v>
                </c:pt>
                <c:pt idx="71">
                  <c:v>0.61657043001135803</c:v>
                </c:pt>
                <c:pt idx="72">
                  <c:v>0.61657043001135792</c:v>
                </c:pt>
                <c:pt idx="73">
                  <c:v>0.61657043001135803</c:v>
                </c:pt>
                <c:pt idx="74">
                  <c:v>0.61657043001135792</c:v>
                </c:pt>
                <c:pt idx="75">
                  <c:v>0.61657043001135803</c:v>
                </c:pt>
                <c:pt idx="76">
                  <c:v>0.61657043001135792</c:v>
                </c:pt>
                <c:pt idx="77">
                  <c:v>0.61657043001135792</c:v>
                </c:pt>
                <c:pt idx="78">
                  <c:v>0.61657043001135792</c:v>
                </c:pt>
                <c:pt idx="79">
                  <c:v>0.61657043001135781</c:v>
                </c:pt>
                <c:pt idx="80">
                  <c:v>0.61657043001135803</c:v>
                </c:pt>
                <c:pt idx="81">
                  <c:v>0.61657043001135781</c:v>
                </c:pt>
                <c:pt idx="82">
                  <c:v>0.61657043001135792</c:v>
                </c:pt>
                <c:pt idx="83">
                  <c:v>0.61657043001135792</c:v>
                </c:pt>
                <c:pt idx="84">
                  <c:v>0.61657043001135792</c:v>
                </c:pt>
                <c:pt idx="85">
                  <c:v>0.61657043001135792</c:v>
                </c:pt>
                <c:pt idx="86">
                  <c:v>0.61657043001135792</c:v>
                </c:pt>
                <c:pt idx="87">
                  <c:v>0.61657043001135803</c:v>
                </c:pt>
                <c:pt idx="88">
                  <c:v>0.61657043001135792</c:v>
                </c:pt>
                <c:pt idx="89">
                  <c:v>0.61657043001135803</c:v>
                </c:pt>
                <c:pt idx="90">
                  <c:v>0.61657043001135792</c:v>
                </c:pt>
                <c:pt idx="91">
                  <c:v>0.61657043001135792</c:v>
                </c:pt>
                <c:pt idx="92">
                  <c:v>0.61657043001135792</c:v>
                </c:pt>
                <c:pt idx="93">
                  <c:v>0.61657043001135792</c:v>
                </c:pt>
                <c:pt idx="94">
                  <c:v>0.61657043001135803</c:v>
                </c:pt>
                <c:pt idx="95">
                  <c:v>0.61657043001135792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AB-433D-A50D-A410BED6527E}"/>
            </c:ext>
          </c:extLst>
        </c:ser>
        <c:ser>
          <c:idx val="1"/>
          <c:order val="1"/>
          <c:tx>
            <c:strRef>
              <c:f>'Machine Calc'!$AW$12</c:f>
              <c:strCache>
                <c:ptCount val="1"/>
                <c:pt idx="0">
                  <c:v>Fixed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'Machine Calc'!$AW$14:$AW$109</c:f>
              <c:numCache>
                <c:formatCode>_ [$€-2]\ * #,##0.00_ ;_ [$€-2]\ * \-#,##0.00_ ;_ [$€-2]\ * "-"??_ ;_ @_ </c:formatCode>
                <c:ptCount val="96"/>
                <c:pt idx="0">
                  <c:v>0.72361708525711488</c:v>
                </c:pt>
                <c:pt idx="1">
                  <c:v>0.60301423771426244</c:v>
                </c:pt>
                <c:pt idx="2">
                  <c:v>0.51686934661222494</c:v>
                </c:pt>
                <c:pt idx="3">
                  <c:v>0.45226067828569688</c:v>
                </c:pt>
                <c:pt idx="4">
                  <c:v>0.40200949180950829</c:v>
                </c:pt>
                <c:pt idx="5">
                  <c:v>0.36180854262855744</c:v>
                </c:pt>
                <c:pt idx="6">
                  <c:v>0.32891685693505229</c:v>
                </c:pt>
                <c:pt idx="7">
                  <c:v>0.30150711885713122</c:v>
                </c:pt>
                <c:pt idx="8">
                  <c:v>0.27831426356042882</c:v>
                </c:pt>
                <c:pt idx="9">
                  <c:v>0.41819121175702545</c:v>
                </c:pt>
                <c:pt idx="10">
                  <c:v>0.39031179763989043</c:v>
                </c:pt>
                <c:pt idx="11">
                  <c:v>0.36591731028739727</c:v>
                </c:pt>
                <c:pt idx="12">
                  <c:v>0.34439276262343277</c:v>
                </c:pt>
                <c:pt idx="13">
                  <c:v>0.32525983136657538</c:v>
                </c:pt>
                <c:pt idx="14">
                  <c:v>0.30814089287359764</c:v>
                </c:pt>
                <c:pt idx="15">
                  <c:v>0.29273384822991788</c:v>
                </c:pt>
                <c:pt idx="16">
                  <c:v>0.27879414117135026</c:v>
                </c:pt>
                <c:pt idx="17">
                  <c:v>0.26612168020901622</c:v>
                </c:pt>
                <c:pt idx="18">
                  <c:v>0.25455117237384162</c:v>
                </c:pt>
                <c:pt idx="19">
                  <c:v>0.24394487352493155</c:v>
                </c:pt>
                <c:pt idx="20">
                  <c:v>0.23418707858393426</c:v>
                </c:pt>
                <c:pt idx="21">
                  <c:v>0.22517988325378296</c:v>
                </c:pt>
                <c:pt idx="22">
                  <c:v>0.21683988757771691</c:v>
                </c:pt>
                <c:pt idx="23">
                  <c:v>0.28897387510396921</c:v>
                </c:pt>
                <c:pt idx="24">
                  <c:v>0.27900925872107379</c:v>
                </c:pt>
                <c:pt idx="25">
                  <c:v>0.26970895009703799</c:v>
                </c:pt>
                <c:pt idx="26">
                  <c:v>0.26100866138423023</c:v>
                </c:pt>
                <c:pt idx="27">
                  <c:v>0.25285214071597312</c:v>
                </c:pt>
                <c:pt idx="28">
                  <c:v>0.24518995463367083</c:v>
                </c:pt>
                <c:pt idx="29">
                  <c:v>0.2379784853797394</c:v>
                </c:pt>
                <c:pt idx="30">
                  <c:v>0.23117910008317538</c:v>
                </c:pt>
                <c:pt idx="31">
                  <c:v>0.22475745841419828</c:v>
                </c:pt>
                <c:pt idx="32">
                  <c:v>0.21868293251111187</c:v>
                </c:pt>
                <c:pt idx="33">
                  <c:v>0.21292811849766158</c:v>
                </c:pt>
                <c:pt idx="34">
                  <c:v>0.20746842315156766</c:v>
                </c:pt>
                <c:pt idx="35">
                  <c:v>0.20228171257277844</c:v>
                </c:pt>
                <c:pt idx="36">
                  <c:v>0.25189902539570536</c:v>
                </c:pt>
                <c:pt idx="37">
                  <c:v>0.24590142955295047</c:v>
                </c:pt>
                <c:pt idx="38">
                  <c:v>0.24018279165637019</c:v>
                </c:pt>
                <c:pt idx="39">
                  <c:v>0.23472409184599816</c:v>
                </c:pt>
                <c:pt idx="40">
                  <c:v>0.22950800091608708</c:v>
                </c:pt>
                <c:pt idx="41">
                  <c:v>0.22451869654834605</c:v>
                </c:pt>
                <c:pt idx="42">
                  <c:v>0.21974170300476423</c:v>
                </c:pt>
                <c:pt idx="43">
                  <c:v>0.21516375085883166</c:v>
                </c:pt>
                <c:pt idx="44">
                  <c:v>0.21077265390252897</c:v>
                </c:pt>
                <c:pt idx="45">
                  <c:v>0.20655720082447837</c:v>
                </c:pt>
                <c:pt idx="46">
                  <c:v>0.20250705963184154</c:v>
                </c:pt>
                <c:pt idx="47">
                  <c:v>0.19861269310045998</c:v>
                </c:pt>
                <c:pt idx="48">
                  <c:v>0.19486528379667775</c:v>
                </c:pt>
                <c:pt idx="49">
                  <c:v>0.19125666743007261</c:v>
                </c:pt>
                <c:pt idx="50">
                  <c:v>0.22844457417339456</c:v>
                </c:pt>
                <c:pt idx="51">
                  <c:v>0.2243652067774411</c:v>
                </c:pt>
                <c:pt idx="52">
                  <c:v>0.22042897507959125</c:v>
                </c:pt>
                <c:pt idx="53">
                  <c:v>0.21662847550925349</c:v>
                </c:pt>
                <c:pt idx="54">
                  <c:v>0.21295680643282544</c:v>
                </c:pt>
                <c:pt idx="55">
                  <c:v>0.20940752632561169</c:v>
                </c:pt>
                <c:pt idx="56">
                  <c:v>0.20597461605797876</c:v>
                </c:pt>
                <c:pt idx="57">
                  <c:v>0.20265244483123715</c:v>
                </c:pt>
                <c:pt idx="58">
                  <c:v>0.19943573935772541</c:v>
                </c:pt>
                <c:pt idx="59">
                  <c:v>0.19631955593026093</c:v>
                </c:pt>
                <c:pt idx="60">
                  <c:v>0.19329925506979539</c:v>
                </c:pt>
                <c:pt idx="61">
                  <c:v>0.19037047847782881</c:v>
                </c:pt>
                <c:pt idx="62">
                  <c:v>0.1875291280527866</c:v>
                </c:pt>
                <c:pt idx="63">
                  <c:v>0.21766239879190413</c:v>
                </c:pt>
                <c:pt idx="64">
                  <c:v>0.21450787127318088</c:v>
                </c:pt>
                <c:pt idx="65">
                  <c:v>0.21144347311213543</c:v>
                </c:pt>
                <c:pt idx="66">
                  <c:v>0.20846539602604902</c:v>
                </c:pt>
                <c:pt idx="67">
                  <c:v>0.20557004330346507</c:v>
                </c:pt>
                <c:pt idx="68">
                  <c:v>0.20275401531300657</c:v>
                </c:pt>
                <c:pt idx="69">
                  <c:v>0.20001409618715515</c:v>
                </c:pt>
                <c:pt idx="70">
                  <c:v>0.19734724157132641</c:v>
                </c:pt>
                <c:pt idx="71">
                  <c:v>0.19475056734012477</c:v>
                </c:pt>
                <c:pt idx="72">
                  <c:v>0.19222133919285039</c:v>
                </c:pt>
                <c:pt idx="73">
                  <c:v>0.1897569630493523</c:v>
                </c:pt>
                <c:pt idx="74">
                  <c:v>0.18735497617530988</c:v>
                </c:pt>
                <c:pt idx="75">
                  <c:v>0.18501303897311852</c:v>
                </c:pt>
                <c:pt idx="76">
                  <c:v>0.1827289273808578</c:v>
                </c:pt>
                <c:pt idx="77">
                  <c:v>0.20777603239222273</c:v>
                </c:pt>
                <c:pt idx="78">
                  <c:v>0.2052727067007501</c:v>
                </c:pt>
                <c:pt idx="79">
                  <c:v>0.20282898400193169</c:v>
                </c:pt>
                <c:pt idx="80">
                  <c:v>0.20044276066073249</c:v>
                </c:pt>
                <c:pt idx="81">
                  <c:v>0.19811203088560769</c:v>
                </c:pt>
                <c:pt idx="82">
                  <c:v>0.19583488110531333</c:v>
                </c:pt>
                <c:pt idx="83">
                  <c:v>0.19360948472911665</c:v>
                </c:pt>
                <c:pt idx="84">
                  <c:v>0.19143409726025015</c:v>
                </c:pt>
                <c:pt idx="85">
                  <c:v>0.18930705173513623</c:v>
                </c:pt>
                <c:pt idx="86">
                  <c:v>0.18722675446332154</c:v>
                </c:pt>
                <c:pt idx="87">
                  <c:v>0.18519168104524197</c:v>
                </c:pt>
                <c:pt idx="88">
                  <c:v>0.18320037264690606</c:v>
                </c:pt>
                <c:pt idx="89">
                  <c:v>0.1812514325123645</c:v>
                </c:pt>
                <c:pt idx="90">
                  <c:v>0.17934352269644491</c:v>
                </c:pt>
                <c:pt idx="91">
                  <c:v>0.20077318952578174</c:v>
                </c:pt>
                <c:pt idx="92">
                  <c:v>0.19870336282963963</c:v>
                </c:pt>
                <c:pt idx="93">
                  <c:v>0.19667577749464332</c:v>
                </c:pt>
                <c:pt idx="94">
                  <c:v>0.19468915347954593</c:v>
                </c:pt>
                <c:pt idx="95">
                  <c:v>0.19274226194475047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AB-433D-A50D-A410BED6527E}"/>
            </c:ext>
          </c:extLst>
        </c:ser>
        <c:ser>
          <c:idx val="2"/>
          <c:order val="2"/>
          <c:tx>
            <c:strRef>
              <c:f>'Machine Calc'!$AX$12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'Machine Calc'!$AX$14:$AX$109</c:f>
              <c:numCache>
                <c:formatCode>_ [$€-2]\ * #,##0.00_ ;_ [$€-2]\ * \-#,##0.00_ ;_ [$€-2]\ * "-"??_ ;_ @_ </c:formatCode>
                <c:ptCount val="96"/>
                <c:pt idx="0">
                  <c:v>1.340187515268473</c:v>
                </c:pt>
                <c:pt idx="1">
                  <c:v>1.2195846677256204</c:v>
                </c:pt>
                <c:pt idx="2">
                  <c:v>1.1334397766235829</c:v>
                </c:pt>
                <c:pt idx="3">
                  <c:v>1.0688311082970547</c:v>
                </c:pt>
                <c:pt idx="4">
                  <c:v>1.0185799218208662</c:v>
                </c:pt>
                <c:pt idx="5">
                  <c:v>0.97837897263991547</c:v>
                </c:pt>
                <c:pt idx="6">
                  <c:v>0.94548728694641015</c:v>
                </c:pt>
                <c:pt idx="7">
                  <c:v>0.91807754886848914</c:v>
                </c:pt>
                <c:pt idx="8">
                  <c:v>0.89488469357178668</c:v>
                </c:pt>
                <c:pt idx="9">
                  <c:v>1.0347616417683834</c:v>
                </c:pt>
                <c:pt idx="10">
                  <c:v>1.0068822276512484</c:v>
                </c:pt>
                <c:pt idx="11">
                  <c:v>0.98248774029875519</c:v>
                </c:pt>
                <c:pt idx="12">
                  <c:v>0.96096319263479069</c:v>
                </c:pt>
                <c:pt idx="13">
                  <c:v>0.94183026137793346</c:v>
                </c:pt>
                <c:pt idx="14">
                  <c:v>0.92471132288495572</c:v>
                </c:pt>
                <c:pt idx="15">
                  <c:v>0.90930427824127591</c:v>
                </c:pt>
                <c:pt idx="16">
                  <c:v>0.89536457118270807</c:v>
                </c:pt>
                <c:pt idx="17">
                  <c:v>0.88269211022037419</c:v>
                </c:pt>
                <c:pt idx="18">
                  <c:v>0.87112160238519964</c:v>
                </c:pt>
                <c:pt idx="19">
                  <c:v>0.86051530353628947</c:v>
                </c:pt>
                <c:pt idx="20">
                  <c:v>0.8507575085952922</c:v>
                </c:pt>
                <c:pt idx="21">
                  <c:v>0.84175031326514094</c:v>
                </c:pt>
                <c:pt idx="22">
                  <c:v>0.83341031758907469</c:v>
                </c:pt>
                <c:pt idx="23">
                  <c:v>0.90554430511532713</c:v>
                </c:pt>
                <c:pt idx="24">
                  <c:v>0.89557968873243166</c:v>
                </c:pt>
                <c:pt idx="25">
                  <c:v>0.88627938010839591</c:v>
                </c:pt>
                <c:pt idx="26">
                  <c:v>0.87757909139558832</c:v>
                </c:pt>
                <c:pt idx="27">
                  <c:v>0.86942257072733109</c:v>
                </c:pt>
                <c:pt idx="28">
                  <c:v>0.8617603846450288</c:v>
                </c:pt>
                <c:pt idx="29">
                  <c:v>0.85454891539109734</c:v>
                </c:pt>
                <c:pt idx="30">
                  <c:v>0.84774953009453324</c:v>
                </c:pt>
                <c:pt idx="31">
                  <c:v>0.84132788842555628</c:v>
                </c:pt>
                <c:pt idx="32">
                  <c:v>0.83525336252246984</c:v>
                </c:pt>
                <c:pt idx="33">
                  <c:v>0.82949854850901961</c:v>
                </c:pt>
                <c:pt idx="34">
                  <c:v>0.82403885316292569</c:v>
                </c:pt>
                <c:pt idx="35">
                  <c:v>0.81885214258413641</c:v>
                </c:pt>
                <c:pt idx="36">
                  <c:v>0.86846945540706333</c:v>
                </c:pt>
                <c:pt idx="37">
                  <c:v>0.86247185956430827</c:v>
                </c:pt>
                <c:pt idx="38">
                  <c:v>0.85675322166772805</c:v>
                </c:pt>
                <c:pt idx="39">
                  <c:v>0.8512945218573561</c:v>
                </c:pt>
                <c:pt idx="40">
                  <c:v>0.84607843092744495</c:v>
                </c:pt>
                <c:pt idx="41">
                  <c:v>0.84108912655970403</c:v>
                </c:pt>
                <c:pt idx="42">
                  <c:v>0.83631213301612228</c:v>
                </c:pt>
                <c:pt idx="43">
                  <c:v>0.83173418087018958</c:v>
                </c:pt>
                <c:pt idx="44">
                  <c:v>0.82734308391388689</c:v>
                </c:pt>
                <c:pt idx="45">
                  <c:v>0.82312763083583629</c:v>
                </c:pt>
                <c:pt idx="46">
                  <c:v>0.81907748964319949</c:v>
                </c:pt>
                <c:pt idx="47">
                  <c:v>0.81518312311181784</c:v>
                </c:pt>
                <c:pt idx="48">
                  <c:v>0.8114357138080357</c:v>
                </c:pt>
                <c:pt idx="49">
                  <c:v>0.80782709744143044</c:v>
                </c:pt>
                <c:pt idx="50">
                  <c:v>0.84501500418475251</c:v>
                </c:pt>
                <c:pt idx="51">
                  <c:v>0.84093563678879901</c:v>
                </c:pt>
                <c:pt idx="52">
                  <c:v>0.83699940509094928</c:v>
                </c:pt>
                <c:pt idx="53">
                  <c:v>0.83319890552061138</c:v>
                </c:pt>
                <c:pt idx="54">
                  <c:v>0.82952723644418336</c:v>
                </c:pt>
                <c:pt idx="55">
                  <c:v>0.82597795633696958</c:v>
                </c:pt>
                <c:pt idx="56">
                  <c:v>0.82254504606933665</c:v>
                </c:pt>
                <c:pt idx="57">
                  <c:v>0.81922287484259515</c:v>
                </c:pt>
                <c:pt idx="58">
                  <c:v>0.81600616936908332</c:v>
                </c:pt>
                <c:pt idx="59">
                  <c:v>0.81288998594161888</c:v>
                </c:pt>
                <c:pt idx="60">
                  <c:v>0.80986968508115342</c:v>
                </c:pt>
                <c:pt idx="61">
                  <c:v>0.80694090848918687</c:v>
                </c:pt>
                <c:pt idx="62">
                  <c:v>0.80409955806414457</c:v>
                </c:pt>
                <c:pt idx="63">
                  <c:v>0.83423282880326211</c:v>
                </c:pt>
                <c:pt idx="64">
                  <c:v>0.83107830128453886</c:v>
                </c:pt>
                <c:pt idx="65">
                  <c:v>0.82801390312349332</c:v>
                </c:pt>
                <c:pt idx="66">
                  <c:v>0.82503582603740711</c:v>
                </c:pt>
                <c:pt idx="67">
                  <c:v>0.82214047331482309</c:v>
                </c:pt>
                <c:pt idx="68">
                  <c:v>0.81932444532436444</c:v>
                </c:pt>
                <c:pt idx="69">
                  <c:v>0.81658452619851307</c:v>
                </c:pt>
                <c:pt idx="70">
                  <c:v>0.81391767158268435</c:v>
                </c:pt>
                <c:pt idx="71">
                  <c:v>0.81132099735148278</c:v>
                </c:pt>
                <c:pt idx="72">
                  <c:v>0.80879176920420837</c:v>
                </c:pt>
                <c:pt idx="73">
                  <c:v>0.80632739306071033</c:v>
                </c:pt>
                <c:pt idx="74">
                  <c:v>0.80392540618666786</c:v>
                </c:pt>
                <c:pt idx="75">
                  <c:v>0.80158346898447652</c:v>
                </c:pt>
                <c:pt idx="76">
                  <c:v>0.79929935739221569</c:v>
                </c:pt>
                <c:pt idx="77">
                  <c:v>0.82434646240358067</c:v>
                </c:pt>
                <c:pt idx="78">
                  <c:v>0.82184313671210796</c:v>
                </c:pt>
                <c:pt idx="79">
                  <c:v>0.81939941401328953</c:v>
                </c:pt>
                <c:pt idx="80">
                  <c:v>0.81701319067209055</c:v>
                </c:pt>
                <c:pt idx="81">
                  <c:v>0.8146824608969655</c:v>
                </c:pt>
                <c:pt idx="82">
                  <c:v>0.81240531111667125</c:v>
                </c:pt>
                <c:pt idx="83">
                  <c:v>0.81017991474047457</c:v>
                </c:pt>
                <c:pt idx="84">
                  <c:v>0.8080045272716081</c:v>
                </c:pt>
                <c:pt idx="85">
                  <c:v>0.80587748174649421</c:v>
                </c:pt>
                <c:pt idx="86">
                  <c:v>0.8037971844746794</c:v>
                </c:pt>
                <c:pt idx="87">
                  <c:v>0.8017621110566</c:v>
                </c:pt>
                <c:pt idx="88">
                  <c:v>0.79977080265826395</c:v>
                </c:pt>
                <c:pt idx="89">
                  <c:v>0.79782186252372256</c:v>
                </c:pt>
                <c:pt idx="90">
                  <c:v>0.79591395270780285</c:v>
                </c:pt>
                <c:pt idx="91">
                  <c:v>0.81734361953713963</c:v>
                </c:pt>
                <c:pt idx="92">
                  <c:v>0.81527379284099755</c:v>
                </c:pt>
                <c:pt idx="93">
                  <c:v>0.81324620750600118</c:v>
                </c:pt>
                <c:pt idx="94">
                  <c:v>0.81125958349090399</c:v>
                </c:pt>
                <c:pt idx="95">
                  <c:v>0.80931269195610844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AB-433D-A50D-A410BED65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614480"/>
        <c:axId val="1489608240"/>
      </c:lineChart>
      <c:catAx>
        <c:axId val="1489614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DE" sz="16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Production Volume(Millions)</a:t>
                </a:r>
                <a:endParaRPr lang="en-DE" sz="18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</a:endParaRPr>
              </a:p>
            </c:rich>
          </c:tx>
          <c:layout>
            <c:manualLayout>
              <c:xMode val="edge"/>
              <c:yMode val="edge"/>
              <c:x val="0.34885288903950157"/>
              <c:y val="0.867443798892081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DE" sz="16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608240"/>
        <c:crosses val="autoZero"/>
        <c:auto val="1"/>
        <c:lblAlgn val="ctr"/>
        <c:lblOffset val="100"/>
        <c:noMultiLvlLbl val="0"/>
      </c:catAx>
      <c:valAx>
        <c:axId val="148960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 algn="ctr" rtl="0">
                  <a:defRPr lang="en-DE" sz="18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rPr>
                  <a:t>COST</a:t>
                </a:r>
              </a:p>
              <a:p>
                <a:pPr algn="ctr" rtl="0">
                  <a:defRPr lang="en-DE" sz="1800" b="1">
                    <a:solidFill>
                      <a:srgbClr val="000000">
                        <a:lumMod val="65000"/>
                        <a:lumOff val="35000"/>
                      </a:srgbClr>
                    </a:solidFill>
                  </a:defRPr>
                </a:pPr>
                <a:r>
                  <a:rPr lang="en-US" sz="18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rPr>
                  <a:t>(Euros)</a:t>
                </a:r>
                <a:endParaRPr lang="en-DE" sz="18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endParaRPr>
              </a:p>
            </c:rich>
          </c:tx>
          <c:layout>
            <c:manualLayout>
              <c:xMode val="edge"/>
              <c:yMode val="edge"/>
              <c:x val="0"/>
              <c:y val="0.42643510768735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algn="ctr" rtl="0">
                <a:defRPr lang="en-DE" sz="18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[$€-2]\ * #,##0.00_ ;_ [$€-2]\ * \-#,##0.00_ ;_ [$€-2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61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DE" sz="2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u="none" strike="noStrike" kern="1200" spc="0" baseline="0">
                <a:solidFill>
                  <a:schemeClr val="bg1"/>
                </a:solidFill>
              </a:rPr>
              <a:t>Aluminum</a:t>
            </a:r>
          </a:p>
        </c:rich>
      </c:tx>
      <c:layout>
        <c:manualLayout>
          <c:xMode val="edge"/>
          <c:yMode val="edge"/>
          <c:x val="0.37212894207575176"/>
          <c:y val="8.5952299214294061E-3"/>
        </c:manualLayout>
      </c:layout>
      <c:overlay val="0"/>
      <c:spPr>
        <a:solidFill>
          <a:srgbClr val="FF0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DE" sz="2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'Machine Calc'!$AV$113</c:f>
              <c:strCache>
                <c:ptCount val="1"/>
                <c:pt idx="0">
                  <c:v>Variable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'Machine Calc'!$AV$114:$AV$209</c:f>
              <c:numCache>
                <c:formatCode>_ [$€-2]\ * #,##0.00_ ;_ [$€-2]\ * \-#,##0.00_ ;_ [$€-2]\ * "-"??_ ;_ @_ </c:formatCode>
                <c:ptCount val="96"/>
                <c:pt idx="0">
                  <c:v>1.6956375308641973</c:v>
                </c:pt>
                <c:pt idx="1">
                  <c:v>1.6956375308641973</c:v>
                </c:pt>
                <c:pt idx="2">
                  <c:v>1.6956375308641976</c:v>
                </c:pt>
                <c:pt idx="3">
                  <c:v>1.6956375308641976</c:v>
                </c:pt>
                <c:pt idx="4">
                  <c:v>1.6956375308641976</c:v>
                </c:pt>
                <c:pt idx="5">
                  <c:v>1.6956375308641973</c:v>
                </c:pt>
                <c:pt idx="6">
                  <c:v>1.6956375308641971</c:v>
                </c:pt>
                <c:pt idx="7">
                  <c:v>1.6956375308641973</c:v>
                </c:pt>
                <c:pt idx="8">
                  <c:v>1.6956375308641976</c:v>
                </c:pt>
                <c:pt idx="9">
                  <c:v>1.6956375308641976</c:v>
                </c:pt>
                <c:pt idx="10">
                  <c:v>1.6956375308641976</c:v>
                </c:pt>
                <c:pt idx="11">
                  <c:v>1.6956375308641976</c:v>
                </c:pt>
                <c:pt idx="12">
                  <c:v>1.6956375308641971</c:v>
                </c:pt>
                <c:pt idx="13">
                  <c:v>1.6956375308641976</c:v>
                </c:pt>
                <c:pt idx="14">
                  <c:v>1.6956375308641976</c:v>
                </c:pt>
                <c:pt idx="15">
                  <c:v>1.6956375308641973</c:v>
                </c:pt>
                <c:pt idx="16">
                  <c:v>1.6956375308641971</c:v>
                </c:pt>
                <c:pt idx="17">
                  <c:v>1.6956375308641971</c:v>
                </c:pt>
                <c:pt idx="18">
                  <c:v>1.6956375308641973</c:v>
                </c:pt>
                <c:pt idx="19">
                  <c:v>1.6956375308641973</c:v>
                </c:pt>
                <c:pt idx="20">
                  <c:v>1.6956375308641973</c:v>
                </c:pt>
                <c:pt idx="21">
                  <c:v>1.6956375308641976</c:v>
                </c:pt>
                <c:pt idx="22">
                  <c:v>1.6956375308641976</c:v>
                </c:pt>
                <c:pt idx="23">
                  <c:v>1.6956375308641976</c:v>
                </c:pt>
                <c:pt idx="24">
                  <c:v>1.6956375308641978</c:v>
                </c:pt>
                <c:pt idx="25">
                  <c:v>1.6956375308641976</c:v>
                </c:pt>
                <c:pt idx="26">
                  <c:v>1.6956375308641976</c:v>
                </c:pt>
                <c:pt idx="27">
                  <c:v>1.6956375308641976</c:v>
                </c:pt>
                <c:pt idx="28">
                  <c:v>1.6956375308641976</c:v>
                </c:pt>
                <c:pt idx="29">
                  <c:v>1.6956375308641971</c:v>
                </c:pt>
                <c:pt idx="30">
                  <c:v>1.6956375308641976</c:v>
                </c:pt>
                <c:pt idx="31">
                  <c:v>1.6956375308641976</c:v>
                </c:pt>
                <c:pt idx="32">
                  <c:v>1.6956375308641976</c:v>
                </c:pt>
                <c:pt idx="33">
                  <c:v>1.6956375308641976</c:v>
                </c:pt>
                <c:pt idx="34">
                  <c:v>1.6956375308641973</c:v>
                </c:pt>
                <c:pt idx="35">
                  <c:v>1.6956375308641973</c:v>
                </c:pt>
                <c:pt idx="36">
                  <c:v>1.6956375308641976</c:v>
                </c:pt>
                <c:pt idx="37">
                  <c:v>1.6956375308641971</c:v>
                </c:pt>
                <c:pt idx="38">
                  <c:v>1.6956375308641976</c:v>
                </c:pt>
                <c:pt idx="39">
                  <c:v>1.6956375308641971</c:v>
                </c:pt>
                <c:pt idx="40">
                  <c:v>1.6956375308641976</c:v>
                </c:pt>
                <c:pt idx="41">
                  <c:v>1.6956375308641973</c:v>
                </c:pt>
                <c:pt idx="42">
                  <c:v>1.6956375308641973</c:v>
                </c:pt>
                <c:pt idx="43">
                  <c:v>1.6956375308641973</c:v>
                </c:pt>
                <c:pt idx="44">
                  <c:v>1.6956375308641973</c:v>
                </c:pt>
                <c:pt idx="45">
                  <c:v>1.6956375308641973</c:v>
                </c:pt>
                <c:pt idx="46">
                  <c:v>1.6956375308641973</c:v>
                </c:pt>
                <c:pt idx="47">
                  <c:v>1.6956375308641976</c:v>
                </c:pt>
                <c:pt idx="48">
                  <c:v>1.6956375308641976</c:v>
                </c:pt>
                <c:pt idx="49">
                  <c:v>1.6956375308641976</c:v>
                </c:pt>
                <c:pt idx="50">
                  <c:v>1.6956375308641976</c:v>
                </c:pt>
                <c:pt idx="51">
                  <c:v>1.6956375308641976</c:v>
                </c:pt>
                <c:pt idx="52">
                  <c:v>1.6956375308641973</c:v>
                </c:pt>
                <c:pt idx="53">
                  <c:v>1.6956375308641978</c:v>
                </c:pt>
                <c:pt idx="54">
                  <c:v>1.6956375308641973</c:v>
                </c:pt>
                <c:pt idx="55">
                  <c:v>1.6956375308641976</c:v>
                </c:pt>
                <c:pt idx="56">
                  <c:v>1.6956375308641973</c:v>
                </c:pt>
                <c:pt idx="57">
                  <c:v>1.6956375308641976</c:v>
                </c:pt>
                <c:pt idx="58">
                  <c:v>1.6956375308641973</c:v>
                </c:pt>
                <c:pt idx="59">
                  <c:v>1.6956375308641976</c:v>
                </c:pt>
                <c:pt idx="60">
                  <c:v>1.6956375308641973</c:v>
                </c:pt>
                <c:pt idx="61">
                  <c:v>1.6956375308641976</c:v>
                </c:pt>
                <c:pt idx="62">
                  <c:v>1.6956375308641973</c:v>
                </c:pt>
                <c:pt idx="63">
                  <c:v>1.6956375308641971</c:v>
                </c:pt>
                <c:pt idx="64">
                  <c:v>1.6956375308641973</c:v>
                </c:pt>
                <c:pt idx="65">
                  <c:v>1.6956375308641976</c:v>
                </c:pt>
                <c:pt idx="66">
                  <c:v>1.6956375308641976</c:v>
                </c:pt>
                <c:pt idx="67">
                  <c:v>1.6956375308641976</c:v>
                </c:pt>
                <c:pt idx="68">
                  <c:v>1.6956375308641978</c:v>
                </c:pt>
                <c:pt idx="69">
                  <c:v>1.6956375308641976</c:v>
                </c:pt>
                <c:pt idx="70">
                  <c:v>1.6956375308641976</c:v>
                </c:pt>
                <c:pt idx="71">
                  <c:v>1.6956375308641976</c:v>
                </c:pt>
                <c:pt idx="72">
                  <c:v>1.6956375308641976</c:v>
                </c:pt>
                <c:pt idx="73">
                  <c:v>1.6956375308641973</c:v>
                </c:pt>
                <c:pt idx="74">
                  <c:v>1.6956375308641976</c:v>
                </c:pt>
                <c:pt idx="75">
                  <c:v>1.6956375308641973</c:v>
                </c:pt>
                <c:pt idx="76">
                  <c:v>1.6956375308641976</c:v>
                </c:pt>
                <c:pt idx="77">
                  <c:v>1.6956375308641976</c:v>
                </c:pt>
                <c:pt idx="78">
                  <c:v>1.6956375308641973</c:v>
                </c:pt>
                <c:pt idx="79">
                  <c:v>1.6956375308641971</c:v>
                </c:pt>
                <c:pt idx="80">
                  <c:v>1.6956375308641973</c:v>
                </c:pt>
                <c:pt idx="81">
                  <c:v>1.6956375308641976</c:v>
                </c:pt>
                <c:pt idx="82">
                  <c:v>1.6956375308641973</c:v>
                </c:pt>
                <c:pt idx="83">
                  <c:v>1.6956375308641971</c:v>
                </c:pt>
                <c:pt idx="84">
                  <c:v>1.6956375308641973</c:v>
                </c:pt>
                <c:pt idx="85">
                  <c:v>1.6956375308641976</c:v>
                </c:pt>
                <c:pt idx="86">
                  <c:v>1.6956375308641976</c:v>
                </c:pt>
                <c:pt idx="87">
                  <c:v>1.6956375308641973</c:v>
                </c:pt>
                <c:pt idx="88">
                  <c:v>1.6956375308641976</c:v>
                </c:pt>
                <c:pt idx="89">
                  <c:v>1.6956375308641973</c:v>
                </c:pt>
                <c:pt idx="90">
                  <c:v>1.6956375308641976</c:v>
                </c:pt>
                <c:pt idx="91">
                  <c:v>1.6956375308641973</c:v>
                </c:pt>
                <c:pt idx="92">
                  <c:v>1.6956375308641976</c:v>
                </c:pt>
                <c:pt idx="93">
                  <c:v>1.6956375308641973</c:v>
                </c:pt>
                <c:pt idx="94">
                  <c:v>1.6956375308641976</c:v>
                </c:pt>
                <c:pt idx="95">
                  <c:v>1.6956375308641973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92-4072-A4E9-21D97C99CDCD}"/>
            </c:ext>
          </c:extLst>
        </c:ser>
        <c:ser>
          <c:idx val="1"/>
          <c:order val="1"/>
          <c:tx>
            <c:strRef>
              <c:f>'Machine Calc'!$AW$113</c:f>
              <c:strCache>
                <c:ptCount val="1"/>
                <c:pt idx="0">
                  <c:v>Fixed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'Machine Calc'!$AW$114:$AW$209</c:f>
              <c:numCache>
                <c:formatCode>_ [$€-2]\ * #,##0.00_ ;_ [$€-2]\ * \-#,##0.00_ ;_ [$€-2]\ * "-"??_ ;_ @_ </c:formatCode>
                <c:ptCount val="96"/>
                <c:pt idx="0">
                  <c:v>0.72372177161181106</c:v>
                </c:pt>
                <c:pt idx="1">
                  <c:v>0.6031014763431759</c:v>
                </c:pt>
                <c:pt idx="2">
                  <c:v>0.51694412257986522</c:v>
                </c:pt>
                <c:pt idx="3">
                  <c:v>0.45232610725738198</c:v>
                </c:pt>
                <c:pt idx="4">
                  <c:v>0.40206765089545066</c:v>
                </c:pt>
                <c:pt idx="5">
                  <c:v>0.36186088580590553</c:v>
                </c:pt>
                <c:pt idx="6">
                  <c:v>0.53233852983139263</c:v>
                </c:pt>
                <c:pt idx="7">
                  <c:v>0.48797698567877651</c:v>
                </c:pt>
                <c:pt idx="8">
                  <c:v>0.45044029447271683</c:v>
                </c:pt>
                <c:pt idx="9">
                  <c:v>0.41826598772466561</c:v>
                </c:pt>
                <c:pt idx="10">
                  <c:v>0.39038158854302124</c:v>
                </c:pt>
                <c:pt idx="11">
                  <c:v>0.36598273925908237</c:v>
                </c:pt>
                <c:pt idx="12">
                  <c:v>0.34445434283207754</c:v>
                </c:pt>
                <c:pt idx="13">
                  <c:v>0.32531799045251769</c:v>
                </c:pt>
                <c:pt idx="14">
                  <c:v>0.30819599095501671</c:v>
                </c:pt>
                <c:pt idx="15">
                  <c:v>0.29278619140726592</c:v>
                </c:pt>
                <c:pt idx="16">
                  <c:v>0.2788439918164437</c:v>
                </c:pt>
                <c:pt idx="17">
                  <c:v>0.36785630901052641</c:v>
                </c:pt>
                <c:pt idx="18">
                  <c:v>0.35186255644485137</c:v>
                </c:pt>
                <c:pt idx="19">
                  <c:v>0.33720161659298253</c:v>
                </c:pt>
                <c:pt idx="20">
                  <c:v>0.32371355192926321</c:v>
                </c:pt>
                <c:pt idx="21">
                  <c:v>0.31126303070121464</c:v>
                </c:pt>
                <c:pt idx="22">
                  <c:v>0.29973477030487333</c:v>
                </c:pt>
                <c:pt idx="23">
                  <c:v>0.28902995707969925</c:v>
                </c:pt>
                <c:pt idx="24">
                  <c:v>0.27906340683557179</c:v>
                </c:pt>
                <c:pt idx="25">
                  <c:v>0.26976129327438608</c:v>
                </c:pt>
                <c:pt idx="26">
                  <c:v>0.26105931607198646</c:v>
                </c:pt>
                <c:pt idx="27">
                  <c:v>0.25290121244473696</c:v>
                </c:pt>
                <c:pt idx="28">
                  <c:v>0.31302890207023765</c:v>
                </c:pt>
                <c:pt idx="29">
                  <c:v>0.30382216965640707</c:v>
                </c:pt>
                <c:pt idx="30">
                  <c:v>0.2951415362376526</c:v>
                </c:pt>
                <c:pt idx="31">
                  <c:v>0.28694316023105115</c:v>
                </c:pt>
                <c:pt idx="32">
                  <c:v>0.27918793968426603</c:v>
                </c:pt>
                <c:pt idx="33">
                  <c:v>0.27184088863994321</c:v>
                </c:pt>
                <c:pt idx="34">
                  <c:v>0.26487060944404722</c:v>
                </c:pt>
                <c:pt idx="35">
                  <c:v>0.25824884420794608</c:v>
                </c:pt>
                <c:pt idx="36">
                  <c:v>0.2519500919101913</c:v>
                </c:pt>
                <c:pt idx="37">
                  <c:v>0.24595128019804385</c:v>
                </c:pt>
                <c:pt idx="38">
                  <c:v>0.24023148298413582</c:v>
                </c:pt>
                <c:pt idx="39">
                  <c:v>0.28561519860009327</c:v>
                </c:pt>
                <c:pt idx="40">
                  <c:v>0.27926819418675786</c:v>
                </c:pt>
                <c:pt idx="41">
                  <c:v>0.27319714648704574</c:v>
                </c:pt>
                <c:pt idx="42">
                  <c:v>0.26738444124264055</c:v>
                </c:pt>
                <c:pt idx="43">
                  <c:v>0.26181393205008552</c:v>
                </c:pt>
                <c:pt idx="44">
                  <c:v>0.25647079057967559</c:v>
                </c:pt>
                <c:pt idx="45">
                  <c:v>0.2513413747680821</c:v>
                </c:pt>
                <c:pt idx="46">
                  <c:v>0.24641311251772754</c:v>
                </c:pt>
                <c:pt idx="47">
                  <c:v>0.24167439881546357</c:v>
                </c:pt>
                <c:pt idx="48">
                  <c:v>0.23711450449819063</c:v>
                </c:pt>
                <c:pt idx="49">
                  <c:v>0.23272349515563154</c:v>
                </c:pt>
                <c:pt idx="50">
                  <c:v>0.26916697651800664</c:v>
                </c:pt>
                <c:pt idx="51">
                  <c:v>0.26436042336589938</c:v>
                </c:pt>
                <c:pt idx="52">
                  <c:v>0.2597225212015854</c:v>
                </c:pt>
                <c:pt idx="53">
                  <c:v>0.25524454669810975</c:v>
                </c:pt>
                <c:pt idx="54">
                  <c:v>0.2509183679405147</c:v>
                </c:pt>
                <c:pt idx="55">
                  <c:v>0.24673639514150608</c:v>
                </c:pt>
                <c:pt idx="56">
                  <c:v>0.24269153620476011</c:v>
                </c:pt>
                <c:pt idx="57">
                  <c:v>0.23877715658855433</c:v>
                </c:pt>
                <c:pt idx="58">
                  <c:v>0.23498704299191056</c:v>
                </c:pt>
                <c:pt idx="59">
                  <c:v>0.23131537044516196</c:v>
                </c:pt>
                <c:pt idx="60">
                  <c:v>0.22775667243831332</c:v>
                </c:pt>
                <c:pt idx="61">
                  <c:v>0.25820149512994889</c:v>
                </c:pt>
                <c:pt idx="62">
                  <c:v>0.25434774147129297</c:v>
                </c:pt>
                <c:pt idx="63">
                  <c:v>0.25060733350847986</c:v>
                </c:pt>
                <c:pt idx="64">
                  <c:v>0.24697534316777725</c:v>
                </c:pt>
                <c:pt idx="65">
                  <c:v>0.24344712397966614</c:v>
                </c:pt>
                <c:pt idx="66">
                  <c:v>0.24001829124755816</c:v>
                </c:pt>
                <c:pt idx="67">
                  <c:v>0.23668470386911986</c:v>
                </c:pt>
                <c:pt idx="68">
                  <c:v>0.23344244765173464</c:v>
                </c:pt>
                <c:pt idx="69">
                  <c:v>0.23028781998076522</c:v>
                </c:pt>
                <c:pt idx="70">
                  <c:v>0.22721731571435505</c:v>
                </c:pt>
                <c:pt idx="71">
                  <c:v>0.22422761419179776</c:v>
                </c:pt>
                <c:pt idx="72">
                  <c:v>0.25036900842419341</c:v>
                </c:pt>
                <c:pt idx="73">
                  <c:v>0.24715914934183195</c:v>
                </c:pt>
                <c:pt idx="74">
                  <c:v>0.24403055251472017</c:v>
                </c:pt>
                <c:pt idx="75">
                  <c:v>0.24098017060828614</c:v>
                </c:pt>
                <c:pt idx="76">
                  <c:v>0.23800510677361597</c:v>
                </c:pt>
                <c:pt idx="77">
                  <c:v>0.23510260547149872</c:v>
                </c:pt>
                <c:pt idx="78">
                  <c:v>0.23227004395979386</c:v>
                </c:pt>
                <c:pt idx="79">
                  <c:v>0.22950492438884393</c:v>
                </c:pt>
                <c:pt idx="80">
                  <c:v>0.22680486645485753</c:v>
                </c:pt>
                <c:pt idx="81">
                  <c:v>0.22416760056584756</c:v>
                </c:pt>
                <c:pt idx="82">
                  <c:v>0.24730492665228909</c:v>
                </c:pt>
                <c:pt idx="83">
                  <c:v>0.24449464339487675</c:v>
                </c:pt>
                <c:pt idx="84">
                  <c:v>0.24174751257021521</c:v>
                </c:pt>
                <c:pt idx="85">
                  <c:v>0.23906142909721281</c:v>
                </c:pt>
                <c:pt idx="86">
                  <c:v>0.23643438042581488</c:v>
                </c:pt>
                <c:pt idx="87">
                  <c:v>0.23386444150814298</c:v>
                </c:pt>
                <c:pt idx="88">
                  <c:v>0.2313497700940769</c:v>
                </c:pt>
                <c:pt idx="89">
                  <c:v>0.22888860232711866</c:v>
                </c:pt>
                <c:pt idx="90">
                  <c:v>0.22647924861841218</c:v>
                </c:pt>
                <c:pt idx="91">
                  <c:v>0.22412008977863704</c:v>
                </c:pt>
                <c:pt idx="92">
                  <c:v>0.22180957338916651</c:v>
                </c:pt>
                <c:pt idx="93">
                  <c:v>0.24237391417178994</c:v>
                </c:pt>
                <c:pt idx="94">
                  <c:v>0.23992569281651932</c:v>
                </c:pt>
                <c:pt idx="95">
                  <c:v>0.23752643588835415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92-4072-A4E9-21D97C99CDCD}"/>
            </c:ext>
          </c:extLst>
        </c:ser>
        <c:ser>
          <c:idx val="2"/>
          <c:order val="2"/>
          <c:tx>
            <c:strRef>
              <c:f>'Machine Calc'!$AX$113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'Machine Calc'!$AX$114:$AX$209</c:f>
              <c:numCache>
                <c:formatCode>_ [$€-2]\ * #,##0.00_ ;_ [$€-2]\ * \-#,##0.00_ ;_ [$€-2]\ * "-"??_ ;_ @_ </c:formatCode>
                <c:ptCount val="96"/>
                <c:pt idx="0">
                  <c:v>2.4193593024760083</c:v>
                </c:pt>
                <c:pt idx="1">
                  <c:v>2.2987390072073732</c:v>
                </c:pt>
                <c:pt idx="2">
                  <c:v>2.2125816534440625</c:v>
                </c:pt>
                <c:pt idx="3">
                  <c:v>2.1479636381215794</c:v>
                </c:pt>
                <c:pt idx="4">
                  <c:v>2.0977051817596482</c:v>
                </c:pt>
                <c:pt idx="5">
                  <c:v>2.0574984166701027</c:v>
                </c:pt>
                <c:pt idx="6">
                  <c:v>2.2279760606955898</c:v>
                </c:pt>
                <c:pt idx="7">
                  <c:v>2.1836145165429737</c:v>
                </c:pt>
                <c:pt idx="8">
                  <c:v>2.1460778253369144</c:v>
                </c:pt>
                <c:pt idx="9">
                  <c:v>2.1139035185888631</c:v>
                </c:pt>
                <c:pt idx="10">
                  <c:v>2.0860191194072186</c:v>
                </c:pt>
                <c:pt idx="11">
                  <c:v>2.0616202701232798</c:v>
                </c:pt>
                <c:pt idx="12">
                  <c:v>2.0400918736962748</c:v>
                </c:pt>
                <c:pt idx="13">
                  <c:v>2.0209555213167154</c:v>
                </c:pt>
                <c:pt idx="14">
                  <c:v>2.0038335218192143</c:v>
                </c:pt>
                <c:pt idx="15">
                  <c:v>1.9884237222714631</c:v>
                </c:pt>
                <c:pt idx="16">
                  <c:v>1.9744815226806409</c:v>
                </c:pt>
                <c:pt idx="17">
                  <c:v>2.0634938398747233</c:v>
                </c:pt>
                <c:pt idx="18">
                  <c:v>2.0475000873090488</c:v>
                </c:pt>
                <c:pt idx="19">
                  <c:v>2.0328391474571799</c:v>
                </c:pt>
                <c:pt idx="20">
                  <c:v>2.0193510827934604</c:v>
                </c:pt>
                <c:pt idx="21">
                  <c:v>2.0069005615654123</c:v>
                </c:pt>
                <c:pt idx="22">
                  <c:v>1.9953723011690709</c:v>
                </c:pt>
                <c:pt idx="23">
                  <c:v>1.9846674879438968</c:v>
                </c:pt>
                <c:pt idx="24">
                  <c:v>1.9747009376997695</c:v>
                </c:pt>
                <c:pt idx="25">
                  <c:v>1.9653988241385836</c:v>
                </c:pt>
                <c:pt idx="26">
                  <c:v>1.9566968469361841</c:v>
                </c:pt>
                <c:pt idx="27">
                  <c:v>1.9485387433089345</c:v>
                </c:pt>
                <c:pt idx="28">
                  <c:v>2.0086664329344353</c:v>
                </c:pt>
                <c:pt idx="29">
                  <c:v>1.9994597005206041</c:v>
                </c:pt>
                <c:pt idx="30">
                  <c:v>1.9907790671018502</c:v>
                </c:pt>
                <c:pt idx="31">
                  <c:v>1.9825806910952486</c:v>
                </c:pt>
                <c:pt idx="32">
                  <c:v>1.9748254705484636</c:v>
                </c:pt>
                <c:pt idx="33">
                  <c:v>1.9674784195041408</c:v>
                </c:pt>
                <c:pt idx="34">
                  <c:v>1.9605081403082445</c:v>
                </c:pt>
                <c:pt idx="35">
                  <c:v>1.9538863750721434</c:v>
                </c:pt>
                <c:pt idx="36">
                  <c:v>1.9475876227743889</c:v>
                </c:pt>
                <c:pt idx="37">
                  <c:v>1.941588811062241</c:v>
                </c:pt>
                <c:pt idx="38">
                  <c:v>1.9358690138483334</c:v>
                </c:pt>
                <c:pt idx="39">
                  <c:v>1.9812527294642903</c:v>
                </c:pt>
                <c:pt idx="40">
                  <c:v>1.9749057250509554</c:v>
                </c:pt>
                <c:pt idx="41">
                  <c:v>1.9688346773512431</c:v>
                </c:pt>
                <c:pt idx="42">
                  <c:v>1.9630219721068378</c:v>
                </c:pt>
                <c:pt idx="43">
                  <c:v>1.9574514629142827</c:v>
                </c:pt>
                <c:pt idx="44">
                  <c:v>1.9521083214438728</c:v>
                </c:pt>
                <c:pt idx="45">
                  <c:v>1.9469789056322795</c:v>
                </c:pt>
                <c:pt idx="46">
                  <c:v>1.9420506433819249</c:v>
                </c:pt>
                <c:pt idx="47">
                  <c:v>1.937311929679661</c:v>
                </c:pt>
                <c:pt idx="48">
                  <c:v>1.9327520353623882</c:v>
                </c:pt>
                <c:pt idx="49">
                  <c:v>1.9283610260198292</c:v>
                </c:pt>
                <c:pt idx="50">
                  <c:v>1.9648045073822042</c:v>
                </c:pt>
                <c:pt idx="51">
                  <c:v>1.9599979542300969</c:v>
                </c:pt>
                <c:pt idx="52">
                  <c:v>1.9553600520657828</c:v>
                </c:pt>
                <c:pt idx="53">
                  <c:v>1.9508820775623075</c:v>
                </c:pt>
                <c:pt idx="54">
                  <c:v>1.946555898804712</c:v>
                </c:pt>
                <c:pt idx="55">
                  <c:v>1.9423739260057036</c:v>
                </c:pt>
                <c:pt idx="56">
                  <c:v>1.9383290670689575</c:v>
                </c:pt>
                <c:pt idx="57">
                  <c:v>1.9344146874527519</c:v>
                </c:pt>
                <c:pt idx="58">
                  <c:v>1.9306245738561079</c:v>
                </c:pt>
                <c:pt idx="59">
                  <c:v>1.9269529013093596</c:v>
                </c:pt>
                <c:pt idx="60">
                  <c:v>1.9233942033025107</c:v>
                </c:pt>
                <c:pt idx="61">
                  <c:v>1.9538390259941465</c:v>
                </c:pt>
                <c:pt idx="62">
                  <c:v>1.9499852723354902</c:v>
                </c:pt>
                <c:pt idx="63">
                  <c:v>1.9462448643726771</c:v>
                </c:pt>
                <c:pt idx="64">
                  <c:v>1.9426128740319746</c:v>
                </c:pt>
                <c:pt idx="65">
                  <c:v>1.9390846548438636</c:v>
                </c:pt>
                <c:pt idx="66">
                  <c:v>1.9356558221117557</c:v>
                </c:pt>
                <c:pt idx="67">
                  <c:v>1.9323222347333173</c:v>
                </c:pt>
                <c:pt idx="68">
                  <c:v>1.9290799785159325</c:v>
                </c:pt>
                <c:pt idx="69">
                  <c:v>1.9259253508449627</c:v>
                </c:pt>
                <c:pt idx="70">
                  <c:v>1.9228548465785527</c:v>
                </c:pt>
                <c:pt idx="71">
                  <c:v>1.9198651450559954</c:v>
                </c:pt>
                <c:pt idx="72">
                  <c:v>1.946006539288391</c:v>
                </c:pt>
                <c:pt idx="73">
                  <c:v>1.9427966802060292</c:v>
                </c:pt>
                <c:pt idx="74">
                  <c:v>1.9396680833789177</c:v>
                </c:pt>
                <c:pt idx="75">
                  <c:v>1.9366177014724835</c:v>
                </c:pt>
                <c:pt idx="76">
                  <c:v>1.9336426376378135</c:v>
                </c:pt>
                <c:pt idx="77">
                  <c:v>1.9307401363356962</c:v>
                </c:pt>
                <c:pt idx="78">
                  <c:v>1.9279075748239911</c:v>
                </c:pt>
                <c:pt idx="79">
                  <c:v>1.925142455253041</c:v>
                </c:pt>
                <c:pt idx="80">
                  <c:v>1.9224423973190548</c:v>
                </c:pt>
                <c:pt idx="81">
                  <c:v>1.9198051314300451</c:v>
                </c:pt>
                <c:pt idx="82">
                  <c:v>1.9429424575164864</c:v>
                </c:pt>
                <c:pt idx="83">
                  <c:v>1.9401321742590738</c:v>
                </c:pt>
                <c:pt idx="84">
                  <c:v>1.9373850434344124</c:v>
                </c:pt>
                <c:pt idx="85">
                  <c:v>1.9346989599614104</c:v>
                </c:pt>
                <c:pt idx="86">
                  <c:v>1.9320719112900124</c:v>
                </c:pt>
                <c:pt idx="87">
                  <c:v>1.9295019723723403</c:v>
                </c:pt>
                <c:pt idx="88">
                  <c:v>1.9269873009582745</c:v>
                </c:pt>
                <c:pt idx="89">
                  <c:v>1.9245261331913159</c:v>
                </c:pt>
                <c:pt idx="90">
                  <c:v>1.9221167794826097</c:v>
                </c:pt>
                <c:pt idx="91">
                  <c:v>1.9197576206428344</c:v>
                </c:pt>
                <c:pt idx="92">
                  <c:v>1.9174471042533641</c:v>
                </c:pt>
                <c:pt idx="93">
                  <c:v>1.9380114450359873</c:v>
                </c:pt>
                <c:pt idx="94">
                  <c:v>1.9355632236807168</c:v>
                </c:pt>
                <c:pt idx="95">
                  <c:v>1.9331639667525515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92-4072-A4E9-21D97C99C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038560"/>
        <c:axId val="380064960"/>
      </c:lineChart>
      <c:catAx>
        <c:axId val="380038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Production Volume(Millions)</a:t>
                </a:r>
                <a:endParaRPr lang="en-DE" sz="18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64960"/>
        <c:crosses val="autoZero"/>
        <c:auto val="1"/>
        <c:lblAlgn val="ctr"/>
        <c:lblOffset val="100"/>
        <c:noMultiLvlLbl val="0"/>
      </c:catAx>
      <c:valAx>
        <c:axId val="38006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COST</a:t>
                </a:r>
              </a:p>
              <a:p>
                <a:pPr>
                  <a:defRPr sz="1800"/>
                </a:pPr>
                <a:r>
                  <a:rPr lang="en-US" sz="18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(Euros)</a:t>
                </a:r>
                <a:endParaRPr lang="en-DE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[$€-2]\ * #,##0.00_ ;_ [$€-2]\ * \-#,##0.00_ ;_ [$€-2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3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Steel</a:t>
            </a:r>
            <a:endParaRPr lang="en-DE" sz="2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c:rich>
      </c:tx>
      <c:layout>
        <c:manualLayout>
          <c:xMode val="edge"/>
          <c:yMode val="edge"/>
          <c:x val="0.42044444444444445"/>
          <c:y val="0"/>
        </c:manualLayout>
      </c:layout>
      <c:overlay val="0"/>
      <c:spPr>
        <a:solidFill>
          <a:srgbClr val="FF0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'Break-Even Analysis'!$M$10</c:f>
              <c:strCache>
                <c:ptCount val="1"/>
                <c:pt idx="0">
                  <c:v>Total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'Break-Even Analysis'!$M$11:$M$20</c:f>
              <c:numCache>
                <c:formatCode>_ [$€-2]\ * #,##0.00_ ;_ [$€-2]\ * \-#,##0.00_ ;_ [$€-2]\ * "-"??_ ;_ @_ </c:formatCode>
                <c:ptCount val="10"/>
                <c:pt idx="0">
                  <c:v>4236510.3580610948</c:v>
                </c:pt>
                <c:pt idx="1">
                  <c:v>4854935.2898366144</c:v>
                </c:pt>
                <c:pt idx="2">
                  <c:v>5473360.221612134</c:v>
                </c:pt>
                <c:pt idx="3">
                  <c:v>6091785.1533876536</c:v>
                </c:pt>
                <c:pt idx="4">
                  <c:v>6710210.0851631742</c:v>
                </c:pt>
                <c:pt idx="5">
                  <c:v>7328635.0169386938</c:v>
                </c:pt>
                <c:pt idx="6">
                  <c:v>7947059.9487142125</c:v>
                </c:pt>
                <c:pt idx="7">
                  <c:v>8565484.8804897331</c:v>
                </c:pt>
                <c:pt idx="8">
                  <c:v>9183909.8122652508</c:v>
                </c:pt>
                <c:pt idx="9">
                  <c:v>9802334.7440407723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6D-439B-AE5E-470F657E3E39}"/>
            </c:ext>
          </c:extLst>
        </c:ser>
        <c:ser>
          <c:idx val="1"/>
          <c:order val="1"/>
          <c:tx>
            <c:strRef>
              <c:f>'Break-Even Analysis'!$N$10</c:f>
              <c:strCache>
                <c:ptCount val="1"/>
                <c:pt idx="0">
                  <c:v>Turn-Over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'Break-Even Analysis'!$N$11:$N$20</c:f>
              <c:numCache>
                <c:formatCode>_ [$€-2]\ * #,##0.00_ ;_ [$€-2]\ * \-#,##0.00_ ;_ [$€-2]\ * "-"??_ ;_ @_ </c:formatCode>
                <c:ptCount val="10"/>
                <c:pt idx="0">
                  <c:v>1504511.6543234021</c:v>
                </c:pt>
                <c:pt idx="1">
                  <c:v>3009023.3086468042</c:v>
                </c:pt>
                <c:pt idx="2">
                  <c:v>4513534.9629702065</c:v>
                </c:pt>
                <c:pt idx="3">
                  <c:v>6018046.6172936084</c:v>
                </c:pt>
                <c:pt idx="4">
                  <c:v>7522558.2716170121</c:v>
                </c:pt>
                <c:pt idx="5">
                  <c:v>9027069.925940413</c:v>
                </c:pt>
                <c:pt idx="6">
                  <c:v>10531581.580263816</c:v>
                </c:pt>
                <c:pt idx="7">
                  <c:v>12036093.234587217</c:v>
                </c:pt>
                <c:pt idx="8">
                  <c:v>13540604.888910618</c:v>
                </c:pt>
                <c:pt idx="9">
                  <c:v>15045116.543234024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6D-439B-AE5E-470F657E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693760"/>
        <c:axId val="81694240"/>
      </c:lineChart>
      <c:catAx>
        <c:axId val="81693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94240"/>
        <c:crosses val="autoZero"/>
        <c:auto val="1"/>
        <c:lblAlgn val="ctr"/>
        <c:lblOffset val="100"/>
        <c:noMultiLvlLbl val="0"/>
      </c:catAx>
      <c:valAx>
        <c:axId val="816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€-2]\ * #,##0.00_ ;_ [$€-2]\ * \-#,##0.00_ ;_ [$€-2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9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DE" sz="2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rPr>
              <a:t>Aluminum</a:t>
            </a:r>
            <a:endParaRPr lang="en-DE" sz="2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c:rich>
      </c:tx>
      <c:layout>
        <c:manualLayout>
          <c:xMode val="edge"/>
          <c:yMode val="edge"/>
          <c:x val="0.34858333333333336"/>
          <c:y val="4.6296296296296294E-3"/>
        </c:manualLayout>
      </c:layout>
      <c:overlay val="0"/>
      <c:spPr>
        <a:solidFill>
          <a:srgbClr val="FF0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DE" sz="2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'Break-Even Analysis'!$M$28</c:f>
              <c:strCache>
                <c:ptCount val="1"/>
                <c:pt idx="0">
                  <c:v>Total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'Break-Even Analysis'!$M$29:$M$38</c:f>
              <c:numCache>
                <c:formatCode>_ [$€-2]\ * #,##0.00_ ;_ [$€-2]\ * \-#,##0.00_ ;_ [$€-2]\ * "-"??_ ;_ @_ </c:formatCode>
                <c:ptCount val="10"/>
                <c:pt idx="0">
                  <c:v>5314246.3889232529</c:v>
                </c:pt>
                <c:pt idx="1">
                  <c:v>7009883.9197874507</c:v>
                </c:pt>
                <c:pt idx="2">
                  <c:v>8705521.4506516475</c:v>
                </c:pt>
                <c:pt idx="3">
                  <c:v>10401158.981515845</c:v>
                </c:pt>
                <c:pt idx="4">
                  <c:v>12096796.512380043</c:v>
                </c:pt>
                <c:pt idx="5">
                  <c:v>13792434.043244241</c:v>
                </c:pt>
                <c:pt idx="6">
                  <c:v>15488071.574108439</c:v>
                </c:pt>
                <c:pt idx="7">
                  <c:v>17183709.104972634</c:v>
                </c:pt>
                <c:pt idx="8">
                  <c:v>18879346.635836832</c:v>
                </c:pt>
                <c:pt idx="9">
                  <c:v>20574984.16670103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77-45CB-9E19-8A697C2E203B}"/>
            </c:ext>
          </c:extLst>
        </c:ser>
        <c:ser>
          <c:idx val="1"/>
          <c:order val="1"/>
          <c:tx>
            <c:strRef>
              <c:f>'Break-Even Analysis'!$N$28</c:f>
              <c:strCache>
                <c:ptCount val="1"/>
                <c:pt idx="0">
                  <c:v>Turn-Over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'Break-Even Analysis'!$N$29:$N$38</c:f>
              <c:numCache>
                <c:formatCode>_ [$€-2]\ * #,##0.00_ ;_ [$€-2]\ * \-#,##0.00_ ;_ [$€-2]\ * "-"??_ ;_ @_ </c:formatCode>
                <c:ptCount val="10"/>
                <c:pt idx="0">
                  <c:v>4000000</c:v>
                </c:pt>
                <c:pt idx="1">
                  <c:v>8000000</c:v>
                </c:pt>
                <c:pt idx="2">
                  <c:v>12000000</c:v>
                </c:pt>
                <c:pt idx="3">
                  <c:v>16000000</c:v>
                </c:pt>
                <c:pt idx="4">
                  <c:v>20000000</c:v>
                </c:pt>
                <c:pt idx="5">
                  <c:v>24000000</c:v>
                </c:pt>
                <c:pt idx="6">
                  <c:v>28000000</c:v>
                </c:pt>
                <c:pt idx="7">
                  <c:v>32000000</c:v>
                </c:pt>
                <c:pt idx="8">
                  <c:v>36000000</c:v>
                </c:pt>
                <c:pt idx="9">
                  <c:v>40000000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77-45CB-9E19-8A697C2E2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956208"/>
        <c:axId val="458958128"/>
      </c:lineChart>
      <c:catAx>
        <c:axId val="45895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58128"/>
        <c:crosses val="autoZero"/>
        <c:auto val="1"/>
        <c:lblAlgn val="ctr"/>
        <c:lblOffset val="100"/>
        <c:noMultiLvlLbl val="0"/>
      </c:catAx>
      <c:valAx>
        <c:axId val="45895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€-2]\ * #,##0.00_ ;_ [$€-2]\ * \-#,##0.00_ ;_ [$€-2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5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Functional</a:t>
            </a:r>
            <a:r>
              <a:rPr lang="en-IN" baseline="0"/>
              <a:t> Assesment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'Functional Assesment'!$B$11:$B$13</c:f>
              <c:strCache>
                <c:ptCount val="3"/>
                <c:pt idx="0">
                  <c:v>Thermal conductivity </c:v>
                </c:pt>
                <c:pt idx="1">
                  <c:v>Corrosion resistance</c:v>
                </c:pt>
                <c:pt idx="2">
                  <c:v>Weight</c:v>
                </c:pt>
              </c:strCache>
            </c:strRef>
          </c:cat>
          <c:val>
            <c:numRef>
              <c:f>'Functional Assesment'!$D$16:$D$18</c:f>
              <c:numCache>
                <c:formatCode>0%</c:formatCode>
                <c:ptCount val="3"/>
                <c:pt idx="0">
                  <c:v>0.22666666666666668</c:v>
                </c:pt>
                <c:pt idx="1">
                  <c:v>0.33</c:v>
                </c:pt>
                <c:pt idx="2">
                  <c:v>0.19800000000000001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34-49D6-8718-921EC50CBA1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'Functional Assesment'!$B$11:$B$13</c:f>
              <c:strCache>
                <c:ptCount val="3"/>
                <c:pt idx="0">
                  <c:v>Thermal conductivity </c:v>
                </c:pt>
                <c:pt idx="1">
                  <c:v>Corrosion resistance</c:v>
                </c:pt>
                <c:pt idx="2">
                  <c:v>Weight</c:v>
                </c:pt>
              </c:strCache>
            </c:strRef>
          </c:cat>
          <c:val>
            <c:numRef>
              <c:f>'Functional Assesment'!$E$16:$E$18</c:f>
              <c:numCache>
                <c:formatCode>0%</c:formatCode>
                <c:ptCount val="3"/>
                <c:pt idx="0">
                  <c:v>0.34</c:v>
                </c:pt>
                <c:pt idx="1">
                  <c:v>0.16500000000000001</c:v>
                </c:pt>
                <c:pt idx="2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34-49D6-8718-921EC50CB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9873535"/>
        <c:axId val="589870623"/>
      </c:barChart>
      <c:catAx>
        <c:axId val="589873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70623"/>
        <c:crosses val="autoZero"/>
        <c:auto val="1"/>
        <c:lblAlgn val="ctr"/>
        <c:lblOffset val="100"/>
        <c:noMultiLvlLbl val="0"/>
      </c:catAx>
      <c:valAx>
        <c:axId val="58987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7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Use</a:t>
            </a:r>
            <a:r>
              <a:rPr lang="en-IN" baseline="0"/>
              <a:t> Phase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Steel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'Use Phase Analysis'!$C$11:$C$14</c:f>
              <c:strCache>
                <c:ptCount val="4"/>
                <c:pt idx="0">
                  <c:v>Producton phase</c:v>
                </c:pt>
                <c:pt idx="1">
                  <c:v>use phase (1st decade)</c:v>
                </c:pt>
                <c:pt idx="2">
                  <c:v>use phase (2nd decade)</c:v>
                </c:pt>
                <c:pt idx="3">
                  <c:v>Total Cost over duration</c:v>
                </c:pt>
              </c:strCache>
            </c:strRef>
          </c:cat>
          <c:val>
            <c:numRef>
              <c:f>'Use Phase Analysis'!$E$11:$E$14</c:f>
              <c:numCache>
                <c:formatCode>_([$€-2]\ * #,##0.00_);_([$€-2]\ * \(#,##0.00\);_([$€-2]\ * "-"??_);_(@_)</c:formatCode>
                <c:ptCount val="4"/>
                <c:pt idx="0">
                  <c:v>0.97837897263991547</c:v>
                </c:pt>
                <c:pt idx="1">
                  <c:v>0</c:v>
                </c:pt>
                <c:pt idx="2">
                  <c:v>0</c:v>
                </c:pt>
                <c:pt idx="3">
                  <c:v>0.97837897263991547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A8-41D7-B14D-AB4E4763752C}"/>
            </c:ext>
          </c:extLst>
        </c:ser>
        <c:ser>
          <c:idx val="0"/>
          <c:order val="1"/>
          <c:tx>
            <c:v>Aluminum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'Use Phase Analysis'!$C$11:$C$14</c:f>
              <c:strCache>
                <c:ptCount val="4"/>
                <c:pt idx="0">
                  <c:v>Producton phase</c:v>
                </c:pt>
                <c:pt idx="1">
                  <c:v>use phase (1st decade)</c:v>
                </c:pt>
                <c:pt idx="2">
                  <c:v>use phase (2nd decade)</c:v>
                </c:pt>
                <c:pt idx="3">
                  <c:v>Total Cost over duration</c:v>
                </c:pt>
              </c:strCache>
            </c:strRef>
          </c:cat>
          <c:val>
            <c:numRef>
              <c:f>'Use Phase Analysis'!$D$11:$D$14</c:f>
              <c:numCache>
                <c:formatCode>_([$€-2]\ * #,##0.00_);_([$€-2]\ * \(#,##0.00\);_([$€-2]\ * "-"??_);_(@_)</c:formatCode>
                <c:ptCount val="4"/>
                <c:pt idx="0">
                  <c:v>2.0574984166701027</c:v>
                </c:pt>
                <c:pt idx="1">
                  <c:v>0</c:v>
                </c:pt>
                <c:pt idx="2">
                  <c:v>2.0574984166701027</c:v>
                </c:pt>
                <c:pt idx="3">
                  <c:v>4.1149968333402054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A8-41D7-B14D-AB4E47637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9824863"/>
        <c:axId val="589812799"/>
      </c:barChart>
      <c:catAx>
        <c:axId val="58982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12799"/>
        <c:crosses val="autoZero"/>
        <c:auto val="1"/>
        <c:lblAlgn val="ctr"/>
        <c:lblOffset val="100"/>
        <c:noMultiLvlLbl val="0"/>
      </c:catAx>
      <c:valAx>
        <c:axId val="58981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2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Times New Roman"/>
              </a:defRPr>
            </a:pPr>
            <a:r>
              <a:rPr sz="1400" b="0" i="0">
                <a:solidFill>
                  <a:srgbClr val="757575"/>
                </a:solidFill>
                <a:latin typeface="Times New Roman"/>
              </a:rPr>
              <a:t>Use Phase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Aluminium</c:v>
          </c:tx>
          <c:spPr>
            <a:solidFill>
              <a:srgbClr val="92D050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800" b="1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Chart!$B$3:$B$8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Total</c:v>
                </c:pt>
              </c:strCache>
            </c:strRef>
          </c:cat>
          <c:val>
            <c:numRef>
              <c:f>Chart!$C$3:$C$8</c:f>
              <c:numCache>
                <c:formatCode>_ [$€-2]\ * #,##0.00_ ;_ [$€-2]\ * \-#,##0.00_ ;_ [$€-2]\ * "-"??_ ;_ @_ </c:formatCode>
                <c:ptCount val="6"/>
                <c:pt idx="0" formatCode="_ [$€-2]\ * #,##0.000_ ;_ [$€-2]\ * \-#,##0.000_ ;_ [$€-2]\ * &quot;-&quot;??_ ;_ @_ ">
                  <c:v>0.188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_ [$€-2]\ * #,##0.000_ ;_ [$€-2]\ * \-#,##0.000_ ;_ [$€-2]\ * &quot;-&quot;??_ ;_ @_ ">
                  <c:v>0.188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F03-45E0-A2BE-656A65B308D8}"/>
            </c:ext>
          </c:extLst>
        </c:ser>
        <c:ser>
          <c:idx val="1"/>
          <c:order val="1"/>
          <c:tx>
            <c:v>PP</c:v>
          </c:tx>
          <c:spPr>
            <a:solidFill>
              <a:srgbClr val="FFFF00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800" b="1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Chart!$B$3:$B$8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Total</c:v>
                </c:pt>
              </c:strCache>
            </c:strRef>
          </c:cat>
          <c:val>
            <c:numRef>
              <c:f>Chart!$D$3:$D$8</c:f>
              <c:numCache>
                <c:formatCode>_ [$€-2]\ * #,##0.000_ ;_ [$€-2]\ * \-#,##0.000_ ;_ [$€-2]\ * "-"??_ ;_ @_ </c:formatCode>
                <c:ptCount val="6"/>
                <c:pt idx="0">
                  <c:v>0.10100000000000001</c:v>
                </c:pt>
                <c:pt idx="1">
                  <c:v>0.10100000000000001</c:v>
                </c:pt>
                <c:pt idx="2">
                  <c:v>0.10100000000000001</c:v>
                </c:pt>
                <c:pt idx="3">
                  <c:v>0.10100000000000001</c:v>
                </c:pt>
                <c:pt idx="4">
                  <c:v>0.10100000000000001</c:v>
                </c:pt>
                <c:pt idx="5">
                  <c:v>0.505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F03-45E0-A2BE-656A65B30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0657826"/>
        <c:axId val="856253840"/>
      </c:barChart>
      <c:catAx>
        <c:axId val="15706578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856253840"/>
        <c:crosses val="autoZero"/>
        <c:auto val="1"/>
        <c:lblAlgn val="ctr"/>
        <c:lblOffset val="100"/>
        <c:noMultiLvlLbl val="1"/>
      </c:catAx>
      <c:valAx>
        <c:axId val="856253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_ [$€-2]\ * #,##0.000_ ;_ [$€-2]\ * \-#,##0.000_ ;_ [$€-2]\ * &quot;-&quot;??_ ;_ @_ 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70657826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17</xdr:row>
      <xdr:rowOff>167368</xdr:rowOff>
    </xdr:from>
    <xdr:to>
      <xdr:col>6</xdr:col>
      <xdr:colOff>430530</xdr:colOff>
      <xdr:row>17</xdr:row>
      <xdr:rowOff>167640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3465195" y="3299188"/>
          <a:ext cx="821055" cy="27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429025</xdr:colOff>
      <xdr:row>22</xdr:row>
      <xdr:rowOff>32017</xdr:rowOff>
    </xdr:from>
    <xdr:to>
      <xdr:col>8</xdr:col>
      <xdr:colOff>85725</xdr:colOff>
      <xdr:row>23</xdr:row>
      <xdr:rowOff>66676</xdr:rowOff>
    </xdr:to>
    <xdr:sp macro="" textlink="">
      <xdr:nvSpPr>
        <xdr:cNvPr id="11" name="Flowchart: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231546" y="4117362"/>
          <a:ext cx="213792" cy="220356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403700</xdr:colOff>
      <xdr:row>22</xdr:row>
      <xdr:rowOff>142195</xdr:rowOff>
    </xdr:from>
    <xdr:to>
      <xdr:col>7</xdr:col>
      <xdr:colOff>429025</xdr:colOff>
      <xdr:row>22</xdr:row>
      <xdr:rowOff>156210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stCxn id="11" idx="2"/>
        </xdr:cNvCxnSpPr>
      </xdr:nvCxnSpPr>
      <xdr:spPr>
        <a:xfrm flipH="1">
          <a:off x="4117649" y="4227540"/>
          <a:ext cx="1113897" cy="1401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17</xdr:row>
      <xdr:rowOff>160564</xdr:rowOff>
    </xdr:from>
    <xdr:to>
      <xdr:col>6</xdr:col>
      <xdr:colOff>425903</xdr:colOff>
      <xdr:row>22</xdr:row>
      <xdr:rowOff>171450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H="1">
          <a:off x="4267200" y="3265714"/>
          <a:ext cx="6803" cy="91576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91888</xdr:colOff>
      <xdr:row>29</xdr:row>
      <xdr:rowOff>30656</xdr:rowOff>
    </xdr:from>
    <xdr:to>
      <xdr:col>6</xdr:col>
      <xdr:colOff>430530</xdr:colOff>
      <xdr:row>29</xdr:row>
      <xdr:rowOff>34290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>
          <a:off x="3471358" y="5364656"/>
          <a:ext cx="814892" cy="363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411656</xdr:colOff>
      <xdr:row>33</xdr:row>
      <xdr:rowOff>181977</xdr:rowOff>
    </xdr:from>
    <xdr:to>
      <xdr:col>7</xdr:col>
      <xdr:colOff>480252</xdr:colOff>
      <xdr:row>34</xdr:row>
      <xdr:rowOff>13286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>
          <a:cxnSpLocks/>
        </xdr:cNvCxnSpPr>
      </xdr:nvCxnSpPr>
      <xdr:spPr>
        <a:xfrm flipH="1">
          <a:off x="4125605" y="6309993"/>
          <a:ext cx="1157168" cy="1700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29</xdr:row>
      <xdr:rowOff>23852</xdr:rowOff>
    </xdr:from>
    <xdr:to>
      <xdr:col>6</xdr:col>
      <xdr:colOff>432067</xdr:colOff>
      <xdr:row>34</xdr:row>
      <xdr:rowOff>7620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 flipH="1">
          <a:off x="4274820" y="5357852"/>
          <a:ext cx="12967" cy="89816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403412</xdr:colOff>
      <xdr:row>33</xdr:row>
      <xdr:rowOff>69397</xdr:rowOff>
    </xdr:from>
    <xdr:to>
      <xdr:col>8</xdr:col>
      <xdr:colOff>60112</xdr:colOff>
      <xdr:row>34</xdr:row>
      <xdr:rowOff>104055</xdr:rowOff>
    </xdr:to>
    <xdr:sp macro="" textlink="">
      <xdr:nvSpPr>
        <xdr:cNvPr id="9" name="Flowchart: Connector 8">
          <a:extLst>
            <a:ext uri="{FF2B5EF4-FFF2-40B4-BE49-F238E27FC236}">
              <a16:creationId xmlns:a16="http://schemas.microsoft.com/office/drawing/2014/main" id="{F91BB026-948D-4B7D-9929-D9B220C02948}"/>
            </a:ext>
          </a:extLst>
        </xdr:cNvPr>
        <xdr:cNvSpPr/>
      </xdr:nvSpPr>
      <xdr:spPr>
        <a:xfrm>
          <a:off x="5205933" y="6197413"/>
          <a:ext cx="213792" cy="220356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352185</xdr:colOff>
      <xdr:row>17</xdr:row>
      <xdr:rowOff>51226</xdr:rowOff>
    </xdr:from>
    <xdr:to>
      <xdr:col>5</xdr:col>
      <xdr:colOff>104935</xdr:colOff>
      <xdr:row>18</xdr:row>
      <xdr:rowOff>85886</xdr:rowOff>
    </xdr:to>
    <xdr:sp macro="" textlink="">
      <xdr:nvSpPr>
        <xdr:cNvPr id="10" name="Flowchart: Connector 9">
          <a:extLst>
            <a:ext uri="{FF2B5EF4-FFF2-40B4-BE49-F238E27FC236}">
              <a16:creationId xmlns:a16="http://schemas.microsoft.com/office/drawing/2014/main" id="{F219108E-C316-41A3-AA34-55F50B7EE031}"/>
            </a:ext>
          </a:extLst>
        </xdr:cNvPr>
        <xdr:cNvSpPr/>
      </xdr:nvSpPr>
      <xdr:spPr>
        <a:xfrm>
          <a:off x="3156857" y="3208084"/>
          <a:ext cx="213792" cy="220356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338098</xdr:colOff>
      <xdr:row>28</xdr:row>
      <xdr:rowOff>81963</xdr:rowOff>
    </xdr:from>
    <xdr:to>
      <xdr:col>5</xdr:col>
      <xdr:colOff>90848</xdr:colOff>
      <xdr:row>29</xdr:row>
      <xdr:rowOff>116621</xdr:rowOff>
    </xdr:to>
    <xdr:sp macro="" textlink="">
      <xdr:nvSpPr>
        <xdr:cNvPr id="12" name="Flowchart: Connector 11">
          <a:extLst>
            <a:ext uri="{FF2B5EF4-FFF2-40B4-BE49-F238E27FC236}">
              <a16:creationId xmlns:a16="http://schemas.microsoft.com/office/drawing/2014/main" id="{368F5D8B-2B77-419C-B0E8-E8A691599185}"/>
            </a:ext>
          </a:extLst>
        </xdr:cNvPr>
        <xdr:cNvSpPr/>
      </xdr:nvSpPr>
      <xdr:spPr>
        <a:xfrm>
          <a:off x="3142770" y="5281492"/>
          <a:ext cx="213792" cy="220356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155510</xdr:colOff>
      <xdr:row>11</xdr:row>
      <xdr:rowOff>171061</xdr:rowOff>
    </xdr:from>
    <xdr:to>
      <xdr:col>21</xdr:col>
      <xdr:colOff>334347</xdr:colOff>
      <xdr:row>28</xdr:row>
      <xdr:rowOff>101081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802D02-770F-B125-BB35-E4DE7126B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244927</xdr:colOff>
      <xdr:row>11</xdr:row>
      <xdr:rowOff>132182</xdr:rowOff>
    </xdr:from>
    <xdr:to>
      <xdr:col>15</xdr:col>
      <xdr:colOff>287694</xdr:colOff>
      <xdr:row>28</xdr:row>
      <xdr:rowOff>93305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101DAD-7BDB-1643-2306-60A6E8B6A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229379</xdr:colOff>
      <xdr:row>29</xdr:row>
      <xdr:rowOff>175725</xdr:rowOff>
    </xdr:from>
    <xdr:to>
      <xdr:col>15</xdr:col>
      <xdr:colOff>342123</xdr:colOff>
      <xdr:row>43</xdr:row>
      <xdr:rowOff>77754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257306-1EED-8CF1-5F88-537B429E2E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116632</xdr:colOff>
      <xdr:row>29</xdr:row>
      <xdr:rowOff>132183</xdr:rowOff>
    </xdr:from>
    <xdr:to>
      <xdr:col>21</xdr:col>
      <xdr:colOff>326573</xdr:colOff>
      <xdr:row>43</xdr:row>
      <xdr:rowOff>124407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24875D8-A0A7-30DC-02EC-2516964E7C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3198</xdr:colOff>
      <xdr:row>47</xdr:row>
      <xdr:rowOff>21128</xdr:rowOff>
    </xdr:from>
    <xdr:to>
      <xdr:col>13</xdr:col>
      <xdr:colOff>160084</xdr:colOff>
      <xdr:row>62</xdr:row>
      <xdr:rowOff>70437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7D9C65-7583-DC1B-DCEA-5098C39D3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28813</xdr:colOff>
      <xdr:row>47</xdr:row>
      <xdr:rowOff>1919</xdr:rowOff>
    </xdr:from>
    <xdr:to>
      <xdr:col>5</xdr:col>
      <xdr:colOff>108856</xdr:colOff>
      <xdr:row>62</xdr:row>
      <xdr:rowOff>70436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359166-B183-8F3F-1CEC-5A6B4C999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9602</xdr:colOff>
      <xdr:row>47</xdr:row>
      <xdr:rowOff>14727</xdr:rowOff>
    </xdr:from>
    <xdr:to>
      <xdr:col>8</xdr:col>
      <xdr:colOff>1312687</xdr:colOff>
      <xdr:row>62</xdr:row>
      <xdr:rowOff>57632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01309A-605F-2771-1DDB-69D5F569E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3199</xdr:colOff>
      <xdr:row>64</xdr:row>
      <xdr:rowOff>21129</xdr:rowOff>
    </xdr:from>
    <xdr:to>
      <xdr:col>8</xdr:col>
      <xdr:colOff>1319092</xdr:colOff>
      <xdr:row>79</xdr:row>
      <xdr:rowOff>108857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D874C4-29A1-EDBE-CCCA-85015820D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608318</xdr:colOff>
      <xdr:row>131</xdr:row>
      <xdr:rowOff>19209</xdr:rowOff>
    </xdr:from>
    <xdr:to>
      <xdr:col>13</xdr:col>
      <xdr:colOff>765204</xdr:colOff>
      <xdr:row>146</xdr:row>
      <xdr:rowOff>68518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B5DEBF-84D7-4161-8BEF-C10A1E215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131</xdr:row>
      <xdr:rowOff>0</xdr:rowOff>
    </xdr:from>
    <xdr:to>
      <xdr:col>5</xdr:col>
      <xdr:colOff>713976</xdr:colOff>
      <xdr:row>146</xdr:row>
      <xdr:rowOff>68517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D0F6747-CEEA-4257-95CC-75DFED319B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614722</xdr:colOff>
      <xdr:row>131</xdr:row>
      <xdr:rowOff>12808</xdr:rowOff>
    </xdr:from>
    <xdr:to>
      <xdr:col>9</xdr:col>
      <xdr:colOff>195304</xdr:colOff>
      <xdr:row>146</xdr:row>
      <xdr:rowOff>55713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AAC2232-C500-4574-A61F-476D2BE036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608319</xdr:colOff>
      <xdr:row>148</xdr:row>
      <xdr:rowOff>19209</xdr:rowOff>
    </xdr:from>
    <xdr:to>
      <xdr:col>9</xdr:col>
      <xdr:colOff>201709</xdr:colOff>
      <xdr:row>163</xdr:row>
      <xdr:rowOff>106938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1426035-AFB6-416A-964E-98CB48D6B2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3841</xdr:colOff>
      <xdr:row>4</xdr:row>
      <xdr:rowOff>16326</xdr:rowOff>
    </xdr:from>
    <xdr:to>
      <xdr:col>15</xdr:col>
      <xdr:colOff>83245</xdr:colOff>
      <xdr:row>28</xdr:row>
      <xdr:rowOff>172889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C14A0F-42AA-3099-37EA-F4228A2AF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767122</xdr:colOff>
      <xdr:row>32</xdr:row>
      <xdr:rowOff>185699</xdr:rowOff>
    </xdr:from>
    <xdr:to>
      <xdr:col>15</xdr:col>
      <xdr:colOff>102453</xdr:colOff>
      <xdr:row>57</xdr:row>
      <xdr:rowOff>179295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99CAC54-6E2E-F917-DBD2-AB20D3601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408213</xdr:colOff>
      <xdr:row>4</xdr:row>
      <xdr:rowOff>8005</xdr:rowOff>
    </xdr:from>
    <xdr:to>
      <xdr:col>26</xdr:col>
      <xdr:colOff>408214</xdr:colOff>
      <xdr:row>28</xdr:row>
      <xdr:rowOff>184098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B31C2D-4ECF-4908-A9CB-517C87002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16006</xdr:colOff>
      <xdr:row>33</xdr:row>
      <xdr:rowOff>0</xdr:rowOff>
    </xdr:from>
    <xdr:to>
      <xdr:col>26</xdr:col>
      <xdr:colOff>400210</xdr:colOff>
      <xdr:row>58</xdr:row>
      <xdr:rowOff>16008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DD42822-10E9-4267-8B3A-D18B56066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272142</xdr:colOff>
      <xdr:row>7</xdr:row>
      <xdr:rowOff>0</xdr:rowOff>
    </xdr:from>
    <xdr:to>
      <xdr:col>9</xdr:col>
      <xdr:colOff>223799</xdr:colOff>
      <xdr:row>21</xdr:row>
      <xdr:rowOff>156242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05B5AE-CDCB-4D2A-A839-4BC8E97717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299357</xdr:colOff>
      <xdr:row>24</xdr:row>
      <xdr:rowOff>144076</xdr:rowOff>
    </xdr:from>
    <xdr:to>
      <xdr:col>9</xdr:col>
      <xdr:colOff>224116</xdr:colOff>
      <xdr:row>39</xdr:row>
      <xdr:rowOff>125826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520D88-F3D4-4F7E-9A0C-DF2F199B1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417940</xdr:colOff>
      <xdr:row>4</xdr:row>
      <xdr:rowOff>9276</xdr:rowOff>
    </xdr:from>
    <xdr:to>
      <xdr:col>9</xdr:col>
      <xdr:colOff>112644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329307-5DF4-47E2-8F7A-205391C85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399885</xdr:colOff>
      <xdr:row>1</xdr:row>
      <xdr:rowOff>159026</xdr:rowOff>
    </xdr:from>
    <xdr:to>
      <xdr:col>12</xdr:col>
      <xdr:colOff>285917</xdr:colOff>
      <xdr:row>17</xdr:row>
      <xdr:rowOff>142792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2D55AC-F87B-443B-BFE3-C603BAE4B9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243416</xdr:colOff>
      <xdr:row>19</xdr:row>
      <xdr:rowOff>0</xdr:rowOff>
    </xdr:from>
    <xdr:to>
      <xdr:col>20</xdr:col>
      <xdr:colOff>334433</xdr:colOff>
      <xdr:row>21</xdr:row>
      <xdr:rowOff>169333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4A88731-25A5-4F6D-BCC4-74DEF6155AE1}"/>
            </a:ext>
          </a:extLst>
        </xdr:cNvPr>
        <xdr:cNvCxnSpPr/>
      </xdr:nvCxnSpPr>
      <xdr:spPr>
        <a:xfrm>
          <a:off x="14092766" y="4369858"/>
          <a:ext cx="795867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63501</xdr:colOff>
      <xdr:row>23</xdr:row>
      <xdr:rowOff>74083</xdr:rowOff>
    </xdr:from>
    <xdr:to>
      <xdr:col>29</xdr:col>
      <xdr:colOff>254000</xdr:colOff>
      <xdr:row>23</xdr:row>
      <xdr:rowOff>84667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B0860A2-F699-43D5-A219-600132739C2E}"/>
            </a:ext>
          </a:extLst>
        </xdr:cNvPr>
        <xdr:cNvCxnSpPr/>
      </xdr:nvCxnSpPr>
      <xdr:spPr>
        <a:xfrm flipH="1">
          <a:off x="16379826" y="5322358"/>
          <a:ext cx="1600199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127000</xdr:colOff>
      <xdr:row>33</xdr:row>
      <xdr:rowOff>21165</xdr:rowOff>
    </xdr:from>
    <xdr:to>
      <xdr:col>21</xdr:col>
      <xdr:colOff>3174</xdr:colOff>
      <xdr:row>36</xdr:row>
      <xdr:rowOff>158750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5F5893B-7531-4D6D-87A6-BD27E8C51696}"/>
            </a:ext>
          </a:extLst>
        </xdr:cNvPr>
        <xdr:cNvCxnSpPr/>
      </xdr:nvCxnSpPr>
      <xdr:spPr>
        <a:xfrm flipV="1">
          <a:off x="13976350" y="7174440"/>
          <a:ext cx="933449" cy="709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175684</xdr:colOff>
      <xdr:row>25</xdr:row>
      <xdr:rowOff>84667</xdr:rowOff>
    </xdr:from>
    <xdr:to>
      <xdr:col>31</xdr:col>
      <xdr:colOff>366184</xdr:colOff>
      <xdr:row>25</xdr:row>
      <xdr:rowOff>92076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575B080-B1BB-4286-9B22-783D7E73BF5D}"/>
            </a:ext>
          </a:extLst>
        </xdr:cNvPr>
        <xdr:cNvCxnSpPr/>
      </xdr:nvCxnSpPr>
      <xdr:spPr>
        <a:xfrm flipH="1">
          <a:off x="17196859" y="5713942"/>
          <a:ext cx="1590675" cy="7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143933</xdr:colOff>
      <xdr:row>28</xdr:row>
      <xdr:rowOff>84668</xdr:rowOff>
    </xdr:from>
    <xdr:to>
      <xdr:col>34</xdr:col>
      <xdr:colOff>331258</xdr:colOff>
      <xdr:row>28</xdr:row>
      <xdr:rowOff>98427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2C9F107-41EE-44E3-A892-917B30D51C14}"/>
            </a:ext>
          </a:extLst>
        </xdr:cNvPr>
        <xdr:cNvCxnSpPr/>
      </xdr:nvCxnSpPr>
      <xdr:spPr>
        <a:xfrm flipH="1">
          <a:off x="18222383" y="6285443"/>
          <a:ext cx="1597025" cy="13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166158</xdr:colOff>
      <xdr:row>25</xdr:row>
      <xdr:rowOff>105834</xdr:rowOff>
    </xdr:from>
    <xdr:to>
      <xdr:col>13</xdr:col>
      <xdr:colOff>384174</xdr:colOff>
      <xdr:row>29</xdr:row>
      <xdr:rowOff>21167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03DD868-22C6-4355-BDD8-028E47826068}"/>
            </a:ext>
          </a:extLst>
        </xdr:cNvPr>
        <xdr:cNvCxnSpPr/>
      </xdr:nvCxnSpPr>
      <xdr:spPr>
        <a:xfrm>
          <a:off x="11567583" y="5735109"/>
          <a:ext cx="818091" cy="677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303742</xdr:colOff>
      <xdr:row>21</xdr:row>
      <xdr:rowOff>74083</xdr:rowOff>
    </xdr:from>
    <xdr:to>
      <xdr:col>17</xdr:col>
      <xdr:colOff>352425</xdr:colOff>
      <xdr:row>24</xdr:row>
      <xdr:rowOff>169333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A9D7C13-0479-42B7-B1AF-2C4765322287}"/>
            </a:ext>
          </a:extLst>
        </xdr:cNvPr>
        <xdr:cNvCxnSpPr/>
      </xdr:nvCxnSpPr>
      <xdr:spPr>
        <a:xfrm>
          <a:off x="13057717" y="4941358"/>
          <a:ext cx="791633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176742</xdr:colOff>
      <xdr:row>34</xdr:row>
      <xdr:rowOff>10583</xdr:rowOff>
    </xdr:from>
    <xdr:to>
      <xdr:col>15</xdr:col>
      <xdr:colOff>390525</xdr:colOff>
      <xdr:row>37</xdr:row>
      <xdr:rowOff>148168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6FACDB3-AE2B-4D52-8EB8-4B2C13AE6E35}"/>
            </a:ext>
          </a:extLst>
        </xdr:cNvPr>
        <xdr:cNvCxnSpPr/>
      </xdr:nvCxnSpPr>
      <xdr:spPr>
        <a:xfrm flipV="1">
          <a:off x="12187767" y="7354358"/>
          <a:ext cx="937683" cy="709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113242</xdr:colOff>
      <xdr:row>33</xdr:row>
      <xdr:rowOff>169332</xdr:rowOff>
    </xdr:from>
    <xdr:to>
      <xdr:col>27</xdr:col>
      <xdr:colOff>369357</xdr:colOff>
      <xdr:row>37</xdr:row>
      <xdr:rowOff>127001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1EB5E59-20A3-4A5E-88E9-0C1D55A7E1C7}"/>
            </a:ext>
          </a:extLst>
        </xdr:cNvPr>
        <xdr:cNvCxnSpPr/>
      </xdr:nvCxnSpPr>
      <xdr:spPr>
        <a:xfrm flipV="1">
          <a:off x="16429567" y="7322607"/>
          <a:ext cx="941915" cy="7196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4486275" cy="2724150"/>
    <xdr:graphicFrame macro="">
      <xdr:nvGraphicFramePr>
        <xdr:cNvPr id="1202133305" name="Chart 3">
          <a:extLst>
            <a:ext uri="{FF2B5EF4-FFF2-40B4-BE49-F238E27FC236}">
              <a16:creationId xmlns:a16="http://schemas.microsoft.com/office/drawing/2014/main" id="{00000000-0008-0000-0800-00003919A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0"/>
  <sheetViews>
    <sheetView showGridLines="0" tabSelected="1" workbookViewId="0">
      <selection activeCell="F25" sqref="F25"/>
    </sheetView>
  </sheetViews>
  <sheetFormatPr defaultColWidth="12.3984375" defaultRowHeight="15" customHeight="1"/>
  <cols>
    <col min="1" max="1" width="1.8984375" customWidth="1"/>
    <col min="2" max="2" width="30.3984375" customWidth="1"/>
    <col min="3" max="4" width="14" customWidth="1"/>
    <col min="5" max="5" width="16.8984375" bestFit="1" customWidth="1"/>
    <col min="6" max="6" width="26.09765625" customWidth="1"/>
    <col min="7" max="7" width="18.8984375" customWidth="1"/>
    <col min="8" max="8" width="11.69921875" customWidth="1"/>
    <col min="9" max="9" width="24.296875" customWidth="1"/>
    <col min="10" max="10" width="14.3984375" customWidth="1"/>
    <col min="11" max="26" width="8.3984375" customWidth="1"/>
  </cols>
  <sheetData>
    <row r="1" spans="2:10" ht="9.75" customHeight="1"/>
    <row r="2" spans="2:10" ht="13.5" customHeight="1">
      <c r="B2" s="1" t="s">
        <v>0</v>
      </c>
      <c r="C2" s="167" t="s">
        <v>1</v>
      </c>
      <c r="D2" s="137" t="s">
        <v>2</v>
      </c>
      <c r="F2" s="2" t="s">
        <v>3</v>
      </c>
      <c r="G2" s="3" t="s">
        <v>1</v>
      </c>
      <c r="H2" s="3" t="s">
        <v>2</v>
      </c>
    </row>
    <row r="3" spans="2:10" ht="13.5" customHeight="1">
      <c r="B3" s="4" t="s">
        <v>4</v>
      </c>
      <c r="C3" s="4">
        <v>0</v>
      </c>
      <c r="D3" s="4">
        <v>0</v>
      </c>
      <c r="F3" s="5" t="s">
        <v>5</v>
      </c>
      <c r="G3" s="6">
        <v>0</v>
      </c>
      <c r="H3" s="6">
        <v>0</v>
      </c>
    </row>
    <row r="4" spans="2:10" ht="13.5" customHeight="1">
      <c r="B4" s="4" t="s">
        <v>6</v>
      </c>
      <c r="C4" s="4">
        <v>3000</v>
      </c>
      <c r="D4" s="4">
        <v>3000</v>
      </c>
      <c r="F4" s="7" t="s">
        <v>7</v>
      </c>
      <c r="G4" s="4">
        <v>2100</v>
      </c>
      <c r="H4" s="4">
        <v>2100</v>
      </c>
    </row>
    <row r="5" spans="2:10" ht="13.5" customHeight="1">
      <c r="B5" s="4" t="s">
        <v>8</v>
      </c>
      <c r="C5" s="4">
        <v>2000</v>
      </c>
      <c r="D5" s="4">
        <v>2000</v>
      </c>
      <c r="F5" s="7" t="s">
        <v>9</v>
      </c>
      <c r="G5" s="4">
        <v>2100</v>
      </c>
      <c r="H5" s="4">
        <v>2100</v>
      </c>
    </row>
    <row r="6" spans="2:10" ht="13.5" customHeight="1">
      <c r="B6" s="4" t="s">
        <v>10</v>
      </c>
      <c r="C6" s="4">
        <v>400</v>
      </c>
      <c r="D6" s="4">
        <v>400</v>
      </c>
      <c r="F6" s="7" t="s">
        <v>11</v>
      </c>
      <c r="G6" s="8">
        <v>7500000</v>
      </c>
      <c r="H6" s="8">
        <v>7500000</v>
      </c>
    </row>
    <row r="7" spans="2:10" ht="13.5" customHeight="1">
      <c r="B7" s="4" t="s">
        <v>12</v>
      </c>
      <c r="C7" s="8">
        <v>2000000</v>
      </c>
      <c r="D7" s="8">
        <v>2000000</v>
      </c>
      <c r="F7" s="7" t="s">
        <v>13</v>
      </c>
      <c r="G7" s="8">
        <v>2000000</v>
      </c>
      <c r="H7" s="8">
        <v>2000000</v>
      </c>
    </row>
    <row r="8" spans="2:10" ht="13.5" customHeight="1">
      <c r="B8" s="4" t="s">
        <v>14</v>
      </c>
      <c r="C8" s="8">
        <v>667000</v>
      </c>
      <c r="D8" s="8">
        <v>667000</v>
      </c>
      <c r="F8" s="7" t="s">
        <v>17</v>
      </c>
      <c r="G8" s="4">
        <v>900</v>
      </c>
      <c r="H8" s="4">
        <v>900</v>
      </c>
    </row>
    <row r="9" spans="2:10" ht="13.5" customHeight="1">
      <c r="B9" s="4" t="s">
        <v>15</v>
      </c>
      <c r="C9" s="4">
        <v>3000</v>
      </c>
      <c r="D9" s="4">
        <v>3000</v>
      </c>
      <c r="F9" s="7" t="s">
        <v>16</v>
      </c>
      <c r="G9" s="4">
        <v>100</v>
      </c>
      <c r="H9" s="4">
        <v>100</v>
      </c>
    </row>
    <row r="10" spans="2:10" ht="13.5" customHeight="1">
      <c r="B10" s="4" t="s">
        <v>17</v>
      </c>
      <c r="C10" s="4">
        <v>200</v>
      </c>
      <c r="D10" s="4">
        <v>200</v>
      </c>
      <c r="F10" s="9" t="s">
        <v>192</v>
      </c>
      <c r="G10" s="10">
        <v>2.5000000000000001E-3</v>
      </c>
      <c r="H10" s="10">
        <v>2.5000000000000001E-3</v>
      </c>
    </row>
    <row r="11" spans="2:10" ht="13.5" customHeight="1">
      <c r="B11" s="4" t="s">
        <v>18</v>
      </c>
      <c r="C11" s="4">
        <v>100</v>
      </c>
      <c r="D11" s="4">
        <v>100</v>
      </c>
    </row>
    <row r="12" spans="2:10" ht="13.5" customHeight="1">
      <c r="B12" s="11" t="s">
        <v>19</v>
      </c>
      <c r="C12" s="10">
        <v>5.0000000000000001E-4</v>
      </c>
      <c r="D12" s="10">
        <v>5.0000000000000001E-4</v>
      </c>
    </row>
    <row r="13" spans="2:10" ht="13.5" customHeight="1"/>
    <row r="14" spans="2:10" ht="13.5" customHeight="1"/>
    <row r="15" spans="2:10" ht="13.5" customHeight="1">
      <c r="B15" s="12" t="s">
        <v>20</v>
      </c>
      <c r="C15" s="13" t="s">
        <v>21</v>
      </c>
      <c r="D15" s="14"/>
      <c r="E15" s="14" t="s">
        <v>22</v>
      </c>
      <c r="F15" s="13" t="s">
        <v>23</v>
      </c>
      <c r="G15" s="14" t="s">
        <v>24</v>
      </c>
      <c r="H15" s="14" t="s">
        <v>25</v>
      </c>
      <c r="I15" s="14" t="s">
        <v>26</v>
      </c>
      <c r="J15" s="15" t="s">
        <v>27</v>
      </c>
    </row>
    <row r="16" spans="2:10" ht="13.5" customHeight="1">
      <c r="B16" s="12" t="s">
        <v>28</v>
      </c>
      <c r="C16" s="16">
        <v>2.52</v>
      </c>
      <c r="D16" s="16"/>
      <c r="E16" s="16">
        <v>-1.44</v>
      </c>
      <c r="F16" s="16">
        <v>0.7</v>
      </c>
      <c r="G16" s="16" t="s">
        <v>29</v>
      </c>
      <c r="H16" s="16">
        <v>290</v>
      </c>
      <c r="I16" s="16">
        <v>170</v>
      </c>
      <c r="J16" s="17">
        <v>2712</v>
      </c>
    </row>
    <row r="17" spans="2:10" ht="13.5" customHeight="1">
      <c r="B17" s="12" t="s">
        <v>1</v>
      </c>
      <c r="C17" s="16">
        <v>0.72</v>
      </c>
      <c r="D17" s="16"/>
      <c r="E17" s="16">
        <v>-0.17</v>
      </c>
      <c r="F17" s="16">
        <v>0.55000000000000004</v>
      </c>
      <c r="G17" s="16" t="s">
        <v>30</v>
      </c>
      <c r="H17" s="16">
        <v>700</v>
      </c>
      <c r="I17" s="16">
        <v>350</v>
      </c>
      <c r="J17" s="17">
        <v>7850</v>
      </c>
    </row>
    <row r="18" spans="2:10" ht="13.5" customHeight="1"/>
    <row r="19" spans="2:10" ht="13.5" customHeight="1"/>
    <row r="20" spans="2:10" ht="13.5" customHeight="1"/>
    <row r="21" spans="2:10" ht="13.5" customHeight="1"/>
    <row r="22" spans="2:10" ht="13.5" customHeight="1"/>
    <row r="23" spans="2:10" ht="13.5" customHeight="1"/>
    <row r="24" spans="2:10" ht="13.5" customHeight="1"/>
    <row r="25" spans="2:10" ht="13.5" customHeight="1"/>
    <row r="26" spans="2:10" ht="13.5" customHeight="1"/>
    <row r="27" spans="2:10" ht="13.5" customHeight="1"/>
    <row r="28" spans="2:10" ht="13.5" customHeight="1"/>
    <row r="29" spans="2:10" ht="13.5" customHeight="1"/>
    <row r="30" spans="2:10" ht="13.5" customHeight="1">
      <c r="C30" t="s">
        <v>293</v>
      </c>
    </row>
    <row r="31" spans="2:10" ht="13.5" customHeight="1"/>
    <row r="32" spans="2:10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001"/>
  <sheetViews>
    <sheetView showGridLines="0" zoomScaleNormal="100" workbookViewId="0">
      <selection activeCell="E29" sqref="E29"/>
    </sheetView>
  </sheetViews>
  <sheetFormatPr defaultColWidth="12.3984375" defaultRowHeight="13.8"/>
  <cols>
    <col min="1" max="1" width="3.3984375" customWidth="1"/>
    <col min="2" max="2" width="18" bestFit="1" customWidth="1"/>
    <col min="3" max="3" width="8.59765625" bestFit="1" customWidth="1"/>
    <col min="4" max="4" width="9.59765625" bestFit="1" customWidth="1"/>
    <col min="5" max="5" width="6.69921875" bestFit="1" customWidth="1"/>
    <col min="6" max="6" width="6.296875" customWidth="1"/>
    <col min="7" max="7" width="15.3984375" bestFit="1" customWidth="1"/>
    <col min="8" max="8" width="7.8984375" bestFit="1" customWidth="1"/>
    <col min="9" max="9" width="19.59765625" bestFit="1" customWidth="1"/>
    <col min="10" max="10" width="11.69921875" bestFit="1" customWidth="1"/>
    <col min="11" max="11" width="14" bestFit="1" customWidth="1"/>
    <col min="12" max="12" width="8.3984375" bestFit="1" customWidth="1"/>
    <col min="13" max="22" width="8.3984375" style="289" customWidth="1"/>
    <col min="23" max="23" width="8.3984375" style="289" bestFit="1" customWidth="1"/>
    <col min="24" max="24" width="20.59765625" style="289" bestFit="1" customWidth="1"/>
    <col min="25" max="25" width="11.8984375" style="289" bestFit="1" customWidth="1"/>
    <col min="26" max="26" width="13.8984375" style="289" bestFit="1" customWidth="1"/>
    <col min="27" max="29" width="8.3984375" style="289" customWidth="1"/>
    <col min="30" max="30" width="20.59765625" style="289" bestFit="1" customWidth="1"/>
    <col min="31" max="31" width="13.69921875" style="289" bestFit="1" customWidth="1"/>
    <col min="32" max="32" width="15.296875" style="289" bestFit="1" customWidth="1"/>
    <col min="33" max="35" width="8.3984375" style="289" customWidth="1"/>
    <col min="36" max="36" width="20.59765625" style="289" bestFit="1" customWidth="1"/>
    <col min="37" max="38" width="15.296875" bestFit="1" customWidth="1"/>
    <col min="39" max="46" width="11.09765625" customWidth="1"/>
    <col min="47" max="47" width="15.296875" bestFit="1" customWidth="1"/>
    <col min="48" max="50" width="9.3984375" bestFit="1" customWidth="1"/>
    <col min="51" max="51" width="23.8984375" bestFit="1" customWidth="1"/>
    <col min="52" max="52" width="8.69921875" customWidth="1"/>
    <col min="53" max="53" width="12.3984375" customWidth="1"/>
    <col min="54" max="54" width="15.296875" bestFit="1" customWidth="1"/>
    <col min="55" max="55" width="10.8984375" bestFit="1" customWidth="1"/>
    <col min="56" max="57" width="11.8984375" bestFit="1" customWidth="1"/>
    <col min="58" max="59" width="23.8984375" bestFit="1" customWidth="1"/>
    <col min="60" max="60" width="15.3984375" bestFit="1" customWidth="1"/>
    <col min="61" max="62" width="8.69921875" customWidth="1"/>
    <col min="63" max="63" width="15.296875" bestFit="1" customWidth="1"/>
    <col min="64" max="66" width="11.8984375" bestFit="1" customWidth="1"/>
    <col min="67" max="67" width="23.8984375" bestFit="1" customWidth="1"/>
  </cols>
  <sheetData>
    <row r="1" spans="1:67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2"/>
      <c r="AG1" s="232"/>
      <c r="AH1" s="232"/>
      <c r="AI1" s="232"/>
      <c r="AJ1" s="232"/>
      <c r="AK1" s="18"/>
      <c r="AL1" s="18"/>
      <c r="AM1" s="18"/>
      <c r="AN1" s="18"/>
      <c r="AO1" s="18"/>
      <c r="AP1" s="18"/>
      <c r="AQ1" s="18"/>
      <c r="AR1" s="18"/>
      <c r="AS1" s="18"/>
      <c r="AT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</row>
    <row r="2" spans="1:67">
      <c r="A2" s="18"/>
      <c r="B2" s="301" t="s">
        <v>31</v>
      </c>
      <c r="C2" s="302"/>
      <c r="D2" s="302"/>
      <c r="E2" s="303"/>
      <c r="F2" s="18"/>
      <c r="G2" s="18"/>
      <c r="H2" s="18"/>
      <c r="I2" s="157" t="s">
        <v>32</v>
      </c>
      <c r="J2" s="158">
        <v>10000000</v>
      </c>
      <c r="K2" s="158">
        <v>10000000</v>
      </c>
      <c r="L2" s="159" t="s">
        <v>33</v>
      </c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3"/>
      <c r="AD2" s="233"/>
      <c r="AE2" s="233"/>
      <c r="AF2" s="233"/>
      <c r="AG2" s="233"/>
      <c r="AH2" s="233"/>
      <c r="AI2" s="233"/>
      <c r="AJ2" s="233"/>
      <c r="AK2" s="18"/>
      <c r="AL2" s="18"/>
      <c r="AM2" s="18"/>
      <c r="AN2" s="18"/>
      <c r="AO2" s="18"/>
      <c r="AP2" s="18"/>
      <c r="AQ2" s="18"/>
      <c r="AR2" s="18"/>
      <c r="AS2" s="18"/>
      <c r="AT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</row>
    <row r="3" spans="1:67">
      <c r="A3" s="18"/>
      <c r="B3" s="108" t="s">
        <v>34</v>
      </c>
      <c r="C3" s="109" t="s">
        <v>1</v>
      </c>
      <c r="D3" s="109" t="s">
        <v>2</v>
      </c>
      <c r="E3" s="108" t="s">
        <v>35</v>
      </c>
      <c r="F3" s="18"/>
      <c r="G3" s="18"/>
      <c r="H3" s="18"/>
      <c r="I3" s="160" t="s">
        <v>36</v>
      </c>
      <c r="J3" s="154">
        <v>240</v>
      </c>
      <c r="K3" s="154">
        <v>240</v>
      </c>
      <c r="L3" s="161" t="s">
        <v>37</v>
      </c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18"/>
      <c r="AL3" s="18"/>
      <c r="AM3" s="18"/>
      <c r="AN3" s="18"/>
      <c r="AO3" s="18"/>
      <c r="AP3" s="18"/>
      <c r="AQ3" s="18"/>
      <c r="AR3" s="18"/>
      <c r="AS3" s="18"/>
      <c r="AT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</row>
    <row r="4" spans="1:67">
      <c r="A4" s="18"/>
      <c r="B4" s="21" t="s">
        <v>38</v>
      </c>
      <c r="C4" s="22">
        <v>300</v>
      </c>
      <c r="D4" s="22">
        <v>300</v>
      </c>
      <c r="E4" s="23" t="s">
        <v>39</v>
      </c>
      <c r="F4" s="18"/>
      <c r="G4" s="18"/>
      <c r="H4" s="18"/>
      <c r="I4" s="160" t="s">
        <v>40</v>
      </c>
      <c r="J4" s="155">
        <v>20</v>
      </c>
      <c r="K4" s="155">
        <v>20</v>
      </c>
      <c r="L4" s="161" t="s">
        <v>41</v>
      </c>
      <c r="M4" s="233"/>
      <c r="N4" s="233"/>
      <c r="O4" s="233"/>
      <c r="P4" s="233"/>
      <c r="Q4" s="233"/>
      <c r="R4" s="233"/>
      <c r="S4" s="233"/>
      <c r="T4" s="233"/>
      <c r="U4" s="233"/>
      <c r="V4" s="233"/>
      <c r="W4" s="233"/>
      <c r="X4" s="233"/>
      <c r="Y4" s="233"/>
      <c r="Z4" s="233"/>
      <c r="AA4" s="233"/>
      <c r="AB4" s="233"/>
      <c r="AC4" s="233"/>
      <c r="AD4" s="233"/>
      <c r="AE4" s="233"/>
      <c r="AF4" s="233"/>
      <c r="AG4" s="233"/>
      <c r="AH4" s="233"/>
      <c r="AI4" s="233"/>
      <c r="AJ4" s="233"/>
      <c r="AK4" s="18"/>
      <c r="AL4" s="18"/>
      <c r="AM4" s="18"/>
      <c r="AN4" s="18"/>
      <c r="AO4" s="18"/>
      <c r="AP4" s="18"/>
      <c r="AQ4" s="18"/>
      <c r="AR4" s="18"/>
      <c r="AS4" s="18"/>
      <c r="AT4" s="18"/>
      <c r="AZ4" s="18"/>
      <c r="BA4" s="18"/>
      <c r="BB4" s="18"/>
      <c r="BC4" s="18"/>
      <c r="BD4" s="18"/>
      <c r="BE4" s="18"/>
      <c r="BF4" s="18"/>
      <c r="BG4" s="18"/>
      <c r="BH4" s="24"/>
      <c r="BI4" s="24"/>
      <c r="BJ4" s="24"/>
      <c r="BK4" s="18"/>
      <c r="BL4" s="18"/>
      <c r="BM4" s="18"/>
      <c r="BN4" s="18"/>
      <c r="BO4" s="18"/>
    </row>
    <row r="5" spans="1:67">
      <c r="A5" s="18"/>
      <c r="B5" s="25" t="s">
        <v>42</v>
      </c>
      <c r="C5" s="22">
        <v>695</v>
      </c>
      <c r="D5" s="22">
        <v>647</v>
      </c>
      <c r="E5" s="23" t="s">
        <v>43</v>
      </c>
      <c r="F5" s="18"/>
      <c r="G5" s="18"/>
      <c r="H5" s="18"/>
      <c r="I5" s="160" t="s">
        <v>44</v>
      </c>
      <c r="J5" s="156">
        <v>0.08</v>
      </c>
      <c r="K5" s="156">
        <v>0.08</v>
      </c>
      <c r="L5" s="161" t="s">
        <v>45</v>
      </c>
      <c r="M5" s="233"/>
      <c r="N5" s="233"/>
      <c r="O5" s="233"/>
      <c r="P5" s="233"/>
      <c r="Q5" s="233"/>
      <c r="R5" s="233"/>
      <c r="S5" s="233"/>
      <c r="T5" s="233"/>
      <c r="U5" s="233"/>
      <c r="V5" s="233"/>
      <c r="W5" s="233"/>
      <c r="X5" s="233"/>
      <c r="Y5" s="233"/>
      <c r="Z5" s="233"/>
      <c r="AA5" s="233"/>
      <c r="AB5" s="233"/>
      <c r="AC5" s="233"/>
      <c r="AD5" s="233"/>
      <c r="AE5" s="233"/>
      <c r="AF5" s="233"/>
      <c r="AG5" s="233"/>
      <c r="AH5" s="233"/>
      <c r="AI5" s="233"/>
      <c r="AJ5" s="233"/>
      <c r="AK5" s="18"/>
      <c r="AL5" s="18"/>
      <c r="AM5" s="18"/>
      <c r="AN5" s="18"/>
      <c r="AO5" s="18"/>
      <c r="AP5" s="18"/>
      <c r="AQ5" s="18"/>
      <c r="AR5" s="18"/>
      <c r="AS5" s="18"/>
      <c r="AT5" s="18"/>
      <c r="AZ5" s="18"/>
      <c r="BA5" s="18"/>
      <c r="BB5" s="18"/>
      <c r="BC5" s="18"/>
      <c r="BD5" s="18"/>
      <c r="BE5" s="18"/>
      <c r="BF5" s="18"/>
      <c r="BG5" s="18"/>
      <c r="BH5" s="24"/>
      <c r="BI5" s="24"/>
      <c r="BJ5" s="24"/>
      <c r="BK5" s="18"/>
      <c r="BL5" s="18"/>
      <c r="BM5" s="18"/>
      <c r="BN5" s="18"/>
      <c r="BO5" s="18"/>
    </row>
    <row r="6" spans="1:67" ht="17.399999999999999">
      <c r="A6" s="18"/>
      <c r="B6" s="21" t="s">
        <v>46</v>
      </c>
      <c r="C6" s="22">
        <v>88600</v>
      </c>
      <c r="D6" s="22">
        <v>239000</v>
      </c>
      <c r="E6" s="23" t="s">
        <v>47</v>
      </c>
      <c r="F6" s="18"/>
      <c r="G6" s="18"/>
      <c r="H6" s="18"/>
      <c r="I6" s="160" t="s">
        <v>48</v>
      </c>
      <c r="J6" s="154">
        <v>1500</v>
      </c>
      <c r="K6" s="154">
        <v>1500</v>
      </c>
      <c r="L6" s="161" t="s">
        <v>49</v>
      </c>
      <c r="M6" s="233"/>
      <c r="N6" s="233"/>
      <c r="O6" s="233"/>
      <c r="P6" s="233"/>
      <c r="Q6" s="233"/>
      <c r="R6" s="233"/>
      <c r="S6" s="233"/>
      <c r="T6" s="233"/>
      <c r="U6" s="233"/>
      <c r="V6" s="233"/>
      <c r="W6" s="291" t="s">
        <v>260</v>
      </c>
      <c r="X6" s="291" t="s">
        <v>261</v>
      </c>
      <c r="Y6" s="291" t="s">
        <v>99</v>
      </c>
      <c r="Z6" s="291" t="s">
        <v>262</v>
      </c>
      <c r="AA6" s="233"/>
      <c r="AB6" s="233"/>
      <c r="AC6" s="233"/>
      <c r="AD6" s="233"/>
      <c r="AE6" s="233"/>
      <c r="AF6" s="233"/>
      <c r="AG6" s="233"/>
      <c r="AH6" s="233"/>
      <c r="AI6" s="233"/>
      <c r="AJ6" s="233"/>
      <c r="AK6" s="18"/>
      <c r="AL6" s="18"/>
      <c r="AM6" s="18"/>
      <c r="AN6" s="18"/>
      <c r="AO6" s="18"/>
      <c r="AP6" s="18"/>
      <c r="AQ6" s="18"/>
      <c r="AR6" s="18"/>
      <c r="AS6" s="18"/>
      <c r="AT6" s="18"/>
      <c r="AZ6" s="18"/>
      <c r="BA6" s="18"/>
      <c r="BB6" s="18"/>
      <c r="BC6" s="18"/>
      <c r="BD6" s="18"/>
      <c r="BE6" s="18"/>
      <c r="BK6" s="18"/>
      <c r="BL6" s="18"/>
      <c r="BM6" s="18"/>
      <c r="BN6" s="18"/>
      <c r="BO6" s="18"/>
    </row>
    <row r="7" spans="1:67">
      <c r="A7" s="18"/>
      <c r="B7" s="21" t="s">
        <v>50</v>
      </c>
      <c r="C7" s="22">
        <v>1</v>
      </c>
      <c r="D7" s="22">
        <v>2.6</v>
      </c>
      <c r="E7" s="23" t="s">
        <v>39</v>
      </c>
      <c r="F7" s="18"/>
      <c r="G7" s="18"/>
      <c r="H7" s="18"/>
      <c r="I7" s="160" t="s">
        <v>51</v>
      </c>
      <c r="J7" s="154">
        <v>30</v>
      </c>
      <c r="K7" s="154">
        <v>30</v>
      </c>
      <c r="L7" s="161" t="s">
        <v>52</v>
      </c>
      <c r="M7" s="233"/>
      <c r="N7" s="233"/>
      <c r="O7" s="233"/>
      <c r="P7" s="233"/>
      <c r="Q7" s="233"/>
      <c r="R7" s="233"/>
      <c r="S7" s="233"/>
      <c r="T7" s="233"/>
      <c r="U7" s="233"/>
      <c r="V7" s="233"/>
      <c r="W7" s="237"/>
      <c r="X7" s="292"/>
      <c r="Y7" s="292">
        <f>'Cost Analysis'!I34</f>
        <v>20625985.036014676</v>
      </c>
      <c r="Z7" s="293">
        <f>3*K20</f>
        <v>30090233.086468048</v>
      </c>
      <c r="AA7" s="233"/>
      <c r="AB7" s="233"/>
      <c r="AC7" s="233"/>
      <c r="AD7" s="233"/>
      <c r="AE7" s="233"/>
      <c r="AF7" s="233"/>
      <c r="AG7" s="233"/>
      <c r="AH7" s="233"/>
      <c r="AI7" s="233"/>
      <c r="AJ7" s="233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Z7" s="18"/>
      <c r="BA7" s="18"/>
      <c r="BB7" s="18"/>
      <c r="BC7" s="18"/>
      <c r="BD7" s="18"/>
      <c r="BE7" s="18"/>
      <c r="BF7" s="18"/>
      <c r="BH7" s="18"/>
      <c r="BI7" s="18"/>
      <c r="BJ7" s="18"/>
      <c r="BK7" s="154"/>
      <c r="BL7" s="154"/>
      <c r="BM7" s="18"/>
      <c r="BN7" s="18"/>
      <c r="BO7" s="18"/>
    </row>
    <row r="8" spans="1:67">
      <c r="A8" s="18"/>
      <c r="B8" s="21" t="s">
        <v>53</v>
      </c>
      <c r="C8" s="22">
        <v>178000</v>
      </c>
      <c r="D8" s="22">
        <v>186000</v>
      </c>
      <c r="E8" s="23" t="s">
        <v>54</v>
      </c>
      <c r="F8" s="18"/>
      <c r="G8" s="18"/>
      <c r="H8" s="18"/>
      <c r="I8" s="160" t="s">
        <v>55</v>
      </c>
      <c r="J8" s="154">
        <v>5</v>
      </c>
      <c r="K8" s="154">
        <v>5</v>
      </c>
      <c r="L8" s="161" t="s">
        <v>52</v>
      </c>
      <c r="M8" s="233"/>
      <c r="N8" s="233"/>
      <c r="O8" s="233"/>
      <c r="P8" s="233"/>
      <c r="Q8" s="233"/>
      <c r="R8" s="233"/>
      <c r="S8" s="233"/>
      <c r="T8" s="233"/>
      <c r="U8" s="233"/>
      <c r="V8" s="233"/>
      <c r="W8" s="300">
        <v>1</v>
      </c>
      <c r="X8" s="237">
        <v>1000000</v>
      </c>
      <c r="Y8" s="237">
        <f t="dataTable" ref="Y8:Z107" dt2D="0" dtr="0" r1="K20" ca="1"/>
        <v>5314246.3889232529</v>
      </c>
      <c r="Z8" s="237">
        <v>3000000</v>
      </c>
      <c r="AA8" s="233"/>
      <c r="AB8" s="233"/>
      <c r="AC8" s="233"/>
      <c r="AD8" s="233"/>
      <c r="AE8" s="233"/>
      <c r="AF8" s="233"/>
      <c r="AG8" s="233"/>
      <c r="AH8" s="233"/>
      <c r="AI8" s="233"/>
      <c r="AJ8" s="233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Z8" s="18"/>
      <c r="BA8" s="18"/>
      <c r="BB8" s="18"/>
      <c r="BC8" s="18"/>
      <c r="BD8" s="18"/>
      <c r="BE8" s="18"/>
      <c r="BF8" s="18"/>
      <c r="BK8" s="154"/>
      <c r="BL8" s="154"/>
      <c r="BM8" s="18"/>
      <c r="BN8" s="18"/>
      <c r="BO8" s="18"/>
    </row>
    <row r="9" spans="1:67">
      <c r="A9" s="18"/>
      <c r="B9" s="26" t="s">
        <v>56</v>
      </c>
      <c r="C9" s="27">
        <v>80777</v>
      </c>
      <c r="D9" s="27">
        <v>80777</v>
      </c>
      <c r="E9" s="28" t="s">
        <v>54</v>
      </c>
      <c r="F9" s="18"/>
      <c r="G9" s="18"/>
      <c r="H9" s="18"/>
      <c r="I9" s="160" t="s">
        <v>57</v>
      </c>
      <c r="J9" s="154">
        <v>10</v>
      </c>
      <c r="K9" s="154">
        <v>10</v>
      </c>
      <c r="L9" s="161" t="s">
        <v>52</v>
      </c>
      <c r="M9" s="233"/>
      <c r="N9" s="233"/>
      <c r="O9" s="233"/>
      <c r="P9" s="233"/>
      <c r="Q9" s="233"/>
      <c r="R9" s="233"/>
      <c r="S9" s="233"/>
      <c r="T9" s="233"/>
      <c r="U9" s="233"/>
      <c r="V9" s="233"/>
      <c r="W9" s="300"/>
      <c r="X9" s="237">
        <v>2000000</v>
      </c>
      <c r="Y9" s="237">
        <v>7009883.9197874507</v>
      </c>
      <c r="Z9" s="237">
        <v>6000000</v>
      </c>
      <c r="AA9" s="233"/>
      <c r="AB9" s="233"/>
      <c r="AC9" s="233"/>
      <c r="AD9" s="233"/>
      <c r="AE9" s="233"/>
      <c r="AF9" s="233"/>
      <c r="AG9" s="233"/>
      <c r="AH9" s="233"/>
      <c r="AI9" s="233"/>
      <c r="AJ9" s="233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304" t="s">
        <v>1</v>
      </c>
      <c r="AV9" s="304"/>
      <c r="AW9" s="304"/>
      <c r="AX9" s="304"/>
      <c r="AY9" s="18"/>
      <c r="AZ9" s="18"/>
      <c r="BC9" s="18"/>
      <c r="BD9" s="18"/>
      <c r="BE9" s="18"/>
      <c r="BF9" s="18"/>
      <c r="BK9" s="235" t="s">
        <v>193</v>
      </c>
      <c r="BL9" s="235" t="s">
        <v>140</v>
      </c>
      <c r="BM9" s="236" t="s">
        <v>237</v>
      </c>
      <c r="BN9" s="235" t="s">
        <v>141</v>
      </c>
      <c r="BO9" s="236" t="s">
        <v>236</v>
      </c>
    </row>
    <row r="10" spans="1:67">
      <c r="A10" s="18"/>
      <c r="B10" s="18"/>
      <c r="C10" s="22"/>
      <c r="D10" s="22"/>
      <c r="E10" s="18"/>
      <c r="F10" s="18"/>
      <c r="G10" s="18"/>
      <c r="H10" s="18"/>
      <c r="I10" s="160" t="s">
        <v>58</v>
      </c>
      <c r="J10" s="154">
        <v>8</v>
      </c>
      <c r="K10" s="154">
        <v>8</v>
      </c>
      <c r="L10" s="161" t="s">
        <v>59</v>
      </c>
      <c r="M10" s="233"/>
      <c r="N10" s="233"/>
      <c r="O10" s="233"/>
      <c r="P10" s="233"/>
      <c r="Q10" s="233"/>
      <c r="R10" s="233"/>
      <c r="S10" s="233"/>
      <c r="T10" s="233"/>
      <c r="U10" s="233"/>
      <c r="V10" s="233"/>
      <c r="W10" s="300"/>
      <c r="X10" s="237">
        <v>3000000</v>
      </c>
      <c r="Y10" s="237">
        <v>8705521.4506516475</v>
      </c>
      <c r="Z10" s="237">
        <v>9000000</v>
      </c>
      <c r="AA10" s="233"/>
      <c r="AB10" s="233"/>
      <c r="AC10" s="233"/>
      <c r="AD10" s="233"/>
      <c r="AE10" s="233"/>
      <c r="AF10" s="233"/>
      <c r="AG10" s="233"/>
      <c r="AH10" s="233"/>
      <c r="AI10" s="233"/>
      <c r="AJ10" s="233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8"/>
      <c r="AV10" s="18"/>
      <c r="AW10" s="18"/>
      <c r="AX10" s="18"/>
      <c r="AY10" s="18"/>
      <c r="AZ10" s="18"/>
      <c r="BC10" s="18"/>
      <c r="BD10" s="18"/>
      <c r="BE10" s="18"/>
      <c r="BF10" s="18"/>
      <c r="BG10" s="18"/>
      <c r="BK10" s="230"/>
      <c r="BL10" s="230">
        <f>'Cost Analysis'!H23</f>
        <v>1.6956375308641973</v>
      </c>
      <c r="BM10" s="231">
        <f>'Cost Analysis'!H32</f>
        <v>0.36186088580590553</v>
      </c>
      <c r="BN10" s="230">
        <f>'Cost Analysis'!H34</f>
        <v>2.0574984166701027</v>
      </c>
      <c r="BO10" s="244">
        <f>K38</f>
        <v>1</v>
      </c>
    </row>
    <row r="11" spans="1:67">
      <c r="A11" s="18"/>
      <c r="B11" s="18"/>
      <c r="C11" s="22"/>
      <c r="D11" s="22"/>
      <c r="E11" s="18"/>
      <c r="F11" s="18"/>
      <c r="G11" s="18"/>
      <c r="H11" s="18"/>
      <c r="I11" s="160" t="s">
        <v>60</v>
      </c>
      <c r="J11" s="154">
        <v>1</v>
      </c>
      <c r="K11" s="154">
        <v>1</v>
      </c>
      <c r="L11" s="161" t="s">
        <v>59</v>
      </c>
      <c r="M11" s="233"/>
      <c r="N11" s="233"/>
      <c r="O11" s="233"/>
      <c r="P11" s="233"/>
      <c r="Q11" s="233"/>
      <c r="R11" s="233"/>
      <c r="S11" s="233"/>
      <c r="T11" s="233"/>
      <c r="U11" s="233"/>
      <c r="V11" s="233"/>
      <c r="W11" s="300"/>
      <c r="X11" s="237">
        <v>4000000</v>
      </c>
      <c r="Y11" s="237">
        <v>10401158.981515845</v>
      </c>
      <c r="Z11" s="237">
        <v>12000000</v>
      </c>
      <c r="AA11" s="233"/>
      <c r="AB11" s="233"/>
      <c r="AC11" s="233"/>
      <c r="AD11" s="233"/>
      <c r="AE11" s="233"/>
      <c r="AF11" s="233"/>
      <c r="AG11" s="233"/>
      <c r="AH11" s="233"/>
      <c r="AI11" s="233"/>
      <c r="AJ11" s="233"/>
      <c r="AK11" s="233"/>
      <c r="AL11" s="233"/>
      <c r="AM11" s="233"/>
      <c r="AN11" s="233"/>
      <c r="AO11" s="233"/>
      <c r="AP11" s="233"/>
      <c r="AQ11" s="233"/>
      <c r="AR11" s="233"/>
      <c r="AS11" s="233"/>
      <c r="AT11" s="233"/>
      <c r="AU11" s="18"/>
      <c r="AV11" s="18"/>
      <c r="AW11" s="18"/>
      <c r="AX11" s="18"/>
      <c r="AY11" s="18"/>
      <c r="BC11" s="18"/>
      <c r="BD11" s="18"/>
      <c r="BE11" s="18"/>
      <c r="BF11" s="18"/>
      <c r="BG11" s="18"/>
      <c r="BK11" s="154">
        <v>5000000</v>
      </c>
      <c r="BL11" s="246">
        <f t="dataTable" ref="BL11:BO106" dt2D="0" dtr="0" r1="K2"/>
        <v>1.6956375308641973</v>
      </c>
      <c r="BM11" s="247">
        <v>0.72372177161181106</v>
      </c>
      <c r="BN11" s="247">
        <v>2.4193593024760083</v>
      </c>
      <c r="BO11" s="245">
        <v>1</v>
      </c>
    </row>
    <row r="12" spans="1:67">
      <c r="A12" s="18"/>
      <c r="B12" s="18"/>
      <c r="C12" s="18"/>
      <c r="D12" s="18"/>
      <c r="E12" s="18"/>
      <c r="F12" s="18"/>
      <c r="G12" s="18"/>
      <c r="H12" s="18"/>
      <c r="I12" s="160" t="s">
        <v>61</v>
      </c>
      <c r="J12" s="154">
        <f t="shared" ref="J12:K12" si="0">J10-J11</f>
        <v>7</v>
      </c>
      <c r="K12" s="154">
        <f t="shared" si="0"/>
        <v>7</v>
      </c>
      <c r="L12" s="161" t="s">
        <v>59</v>
      </c>
      <c r="M12" s="233"/>
      <c r="N12" s="233"/>
      <c r="O12" s="233"/>
      <c r="P12" s="233"/>
      <c r="Q12" s="233"/>
      <c r="R12" s="233"/>
      <c r="S12" s="233"/>
      <c r="T12" s="233"/>
      <c r="U12" s="233"/>
      <c r="V12" s="233"/>
      <c r="W12" s="300"/>
      <c r="X12" s="237">
        <v>5000000</v>
      </c>
      <c r="Y12" s="237">
        <v>12096796.512380043</v>
      </c>
      <c r="Z12" s="237">
        <v>15000000</v>
      </c>
      <c r="AA12" s="233"/>
      <c r="AB12" s="233"/>
      <c r="AC12" s="233"/>
      <c r="AD12" s="233"/>
      <c r="AE12" s="233"/>
      <c r="AF12" s="233"/>
      <c r="AG12" s="233"/>
      <c r="AH12" s="233"/>
      <c r="AI12" s="233"/>
      <c r="AJ12" s="233"/>
      <c r="AK12" s="233"/>
      <c r="AL12" s="233"/>
      <c r="AM12" s="233"/>
      <c r="AN12" s="233"/>
      <c r="AO12" s="233"/>
      <c r="AP12" s="233"/>
      <c r="AQ12" s="233"/>
      <c r="AR12" s="233"/>
      <c r="AS12" s="233"/>
      <c r="AT12" s="233"/>
      <c r="AU12" s="235" t="s">
        <v>193</v>
      </c>
      <c r="AV12" s="235" t="s">
        <v>140</v>
      </c>
      <c r="AW12" s="236" t="s">
        <v>237</v>
      </c>
      <c r="AX12" s="235" t="s">
        <v>141</v>
      </c>
      <c r="AY12" s="236" t="s">
        <v>236</v>
      </c>
      <c r="BB12" s="235" t="s">
        <v>193</v>
      </c>
      <c r="BC12" s="235" t="s">
        <v>140</v>
      </c>
      <c r="BD12" s="236" t="s">
        <v>237</v>
      </c>
      <c r="BE12" s="235" t="s">
        <v>141</v>
      </c>
      <c r="BF12" s="236" t="s">
        <v>236</v>
      </c>
      <c r="BG12" s="18"/>
      <c r="BK12" s="233">
        <v>6000000</v>
      </c>
      <c r="BL12" s="248">
        <v>1.6956375308641973</v>
      </c>
      <c r="BM12" s="249">
        <v>0.6031014763431759</v>
      </c>
      <c r="BN12" s="249">
        <v>2.2987390072073732</v>
      </c>
      <c r="BO12" s="245">
        <v>1</v>
      </c>
    </row>
    <row r="13" spans="1:67">
      <c r="A13" s="18"/>
      <c r="B13" s="301" t="s">
        <v>63</v>
      </c>
      <c r="C13" s="302"/>
      <c r="D13" s="302"/>
      <c r="E13" s="303"/>
      <c r="F13" s="18"/>
      <c r="G13" s="18"/>
      <c r="H13" s="18"/>
      <c r="I13" s="162" t="s">
        <v>62</v>
      </c>
      <c r="J13" s="163">
        <f>J12*J3</f>
        <v>1680</v>
      </c>
      <c r="K13" s="163">
        <f t="shared" ref="K13" si="1">K12*K3</f>
        <v>1680</v>
      </c>
      <c r="L13" s="164" t="s">
        <v>59</v>
      </c>
      <c r="M13" s="233"/>
      <c r="N13" s="233"/>
      <c r="O13" s="233"/>
      <c r="P13" s="233"/>
      <c r="Q13" s="233"/>
      <c r="R13" s="233"/>
      <c r="S13" s="233"/>
      <c r="T13" s="233"/>
      <c r="U13" s="233"/>
      <c r="V13" s="233"/>
      <c r="W13" s="300"/>
      <c r="X13" s="237">
        <v>6000000</v>
      </c>
      <c r="Y13" s="237">
        <v>13792434.043244241</v>
      </c>
      <c r="Z13" s="237">
        <v>18000000</v>
      </c>
      <c r="AA13" s="233"/>
      <c r="AB13" s="233"/>
      <c r="AC13" s="233"/>
      <c r="AD13" s="233"/>
      <c r="AE13" s="233"/>
      <c r="AF13" s="233"/>
      <c r="AG13" s="233"/>
      <c r="AH13" s="233"/>
      <c r="AI13" s="233"/>
      <c r="AJ13" s="233"/>
      <c r="AK13" s="233"/>
      <c r="AL13" s="233"/>
      <c r="AM13" s="233"/>
      <c r="AN13" s="233"/>
      <c r="AO13" s="233"/>
      <c r="AP13" s="233"/>
      <c r="AQ13" s="233"/>
      <c r="AR13" s="233"/>
      <c r="AS13" s="233"/>
      <c r="AT13" s="233"/>
      <c r="AU13" s="230">
        <v>10</v>
      </c>
      <c r="AV13" s="288">
        <v>0.61657043001135803</v>
      </c>
      <c r="AW13" s="288">
        <v>361808.54262855748</v>
      </c>
      <c r="AX13" s="288">
        <v>361809.15919898747</v>
      </c>
      <c r="AY13" s="231">
        <v>1</v>
      </c>
      <c r="BB13" s="230"/>
      <c r="BC13" s="230">
        <f>'Cost Analysis'!C23</f>
        <v>0.61657043001135803</v>
      </c>
      <c r="BD13" s="231">
        <f>'Cost Analysis'!C32</f>
        <v>0.36180854262855744</v>
      </c>
      <c r="BE13" s="230">
        <f>'Cost Analysis'!C34</f>
        <v>0.97837897263991547</v>
      </c>
      <c r="BF13" s="244">
        <f>J38</f>
        <v>1</v>
      </c>
      <c r="BG13" s="18"/>
      <c r="BK13" s="154">
        <v>7000000</v>
      </c>
      <c r="BL13" s="248">
        <v>1.6956375308641976</v>
      </c>
      <c r="BM13" s="249">
        <v>0.51694412257986522</v>
      </c>
      <c r="BN13" s="249">
        <v>2.2125816534440625</v>
      </c>
      <c r="BO13" s="22">
        <v>1</v>
      </c>
    </row>
    <row r="14" spans="1:67">
      <c r="A14" s="18"/>
      <c r="B14" s="108" t="s">
        <v>63</v>
      </c>
      <c r="C14" s="108" t="s">
        <v>1</v>
      </c>
      <c r="D14" s="108" t="s">
        <v>2</v>
      </c>
      <c r="E14" s="108" t="s">
        <v>35</v>
      </c>
      <c r="F14" s="18"/>
      <c r="G14" s="18"/>
      <c r="H14" s="18"/>
      <c r="I14" s="18"/>
      <c r="J14" s="18"/>
      <c r="K14" s="18"/>
      <c r="L14" s="18"/>
      <c r="M14" s="232"/>
      <c r="N14" s="232"/>
      <c r="O14" s="232"/>
      <c r="P14" s="232"/>
      <c r="Q14" s="232"/>
      <c r="R14" s="232"/>
      <c r="S14" s="232"/>
      <c r="T14" s="232"/>
      <c r="U14" s="232"/>
      <c r="V14" s="232"/>
      <c r="W14" s="300"/>
      <c r="X14" s="237">
        <v>7000000</v>
      </c>
      <c r="Y14" s="237">
        <v>15488071.574108439</v>
      </c>
      <c r="Z14" s="237">
        <v>21000000</v>
      </c>
      <c r="AA14" s="232"/>
      <c r="AB14" s="232"/>
      <c r="AC14" s="232"/>
      <c r="AD14" s="232"/>
      <c r="AE14" s="232"/>
      <c r="AF14" s="232"/>
      <c r="AG14" s="232"/>
      <c r="AH14" s="232"/>
      <c r="AI14" s="232"/>
      <c r="AJ14" s="232"/>
      <c r="AK14" s="232"/>
      <c r="AL14" s="232"/>
      <c r="AM14" s="232"/>
      <c r="AN14" s="232"/>
      <c r="AO14" s="232"/>
      <c r="AP14" s="232"/>
      <c r="AQ14" s="232"/>
      <c r="AR14" s="232"/>
      <c r="AS14" s="232"/>
      <c r="AT14" s="232"/>
      <c r="AU14">
        <v>5</v>
      </c>
      <c r="AV14" s="283">
        <v>0.61657043001135803</v>
      </c>
      <c r="AW14" s="283">
        <v>0.72361708525711488</v>
      </c>
      <c r="AX14" s="283">
        <v>1.340187515268473</v>
      </c>
      <c r="AY14">
        <v>1</v>
      </c>
      <c r="BB14" s="230">
        <v>10</v>
      </c>
      <c r="BC14" s="288">
        <f t="dataTable" ref="BC14:BF110" dt2D="0" dtr="0" r1="J2"/>
        <v>0.61657043001135803</v>
      </c>
      <c r="BD14" s="288">
        <v>361808.54262855748</v>
      </c>
      <c r="BE14" s="288">
        <v>361809.15919898747</v>
      </c>
      <c r="BF14" s="231">
        <v>1</v>
      </c>
      <c r="BG14" s="18"/>
      <c r="BK14" s="233">
        <v>8000000</v>
      </c>
      <c r="BL14" s="248">
        <v>1.6956375308641976</v>
      </c>
      <c r="BM14" s="249">
        <v>0.45232610725738198</v>
      </c>
      <c r="BN14" s="249">
        <v>2.1479636381215794</v>
      </c>
      <c r="BO14" s="22">
        <v>1</v>
      </c>
    </row>
    <row r="15" spans="1:67" ht="17.399999999999999">
      <c r="A15" s="18"/>
      <c r="B15" s="21" t="s">
        <v>64</v>
      </c>
      <c r="C15" s="18">
        <v>320.7</v>
      </c>
      <c r="D15" s="18">
        <v>320.7</v>
      </c>
      <c r="E15" s="23" t="s">
        <v>39</v>
      </c>
      <c r="F15" s="18"/>
      <c r="G15" s="18"/>
      <c r="H15" s="18"/>
      <c r="I15" s="108" t="s">
        <v>63</v>
      </c>
      <c r="J15" s="108" t="s">
        <v>1</v>
      </c>
      <c r="K15" s="108" t="s">
        <v>2</v>
      </c>
      <c r="L15" s="108" t="s">
        <v>35</v>
      </c>
      <c r="M15" s="240"/>
      <c r="N15" s="240"/>
      <c r="O15" s="240"/>
      <c r="P15" s="240"/>
      <c r="Q15" s="240"/>
      <c r="R15" s="240"/>
      <c r="S15" s="240"/>
      <c r="T15" s="240"/>
      <c r="U15" s="240"/>
      <c r="V15" s="240"/>
      <c r="W15" s="300"/>
      <c r="X15" s="237">
        <v>8000000</v>
      </c>
      <c r="Y15" s="237">
        <v>17183709.104972634</v>
      </c>
      <c r="Z15" s="237">
        <v>24000000</v>
      </c>
      <c r="AA15" s="240"/>
      <c r="AB15" s="240"/>
      <c r="AC15" s="240"/>
      <c r="AG15" s="240"/>
      <c r="AI15" s="240"/>
      <c r="AM15" s="290"/>
      <c r="AN15" s="290"/>
      <c r="AO15" s="290"/>
      <c r="AP15" s="290"/>
      <c r="AQ15" s="290"/>
      <c r="AR15" s="290"/>
      <c r="AS15" s="290"/>
      <c r="AT15" s="290"/>
      <c r="AU15">
        <v>6</v>
      </c>
      <c r="AV15" s="283">
        <v>0.61657043001135792</v>
      </c>
      <c r="AW15" s="283">
        <v>0.60301423771426244</v>
      </c>
      <c r="AX15" s="283">
        <v>1.2195846677256204</v>
      </c>
      <c r="AY15">
        <v>1</v>
      </c>
      <c r="BB15">
        <v>5000000</v>
      </c>
      <c r="BC15" s="283">
        <v>0.61657043001135803</v>
      </c>
      <c r="BD15" s="283">
        <v>0.72361708525711488</v>
      </c>
      <c r="BE15" s="283">
        <v>1.340187515268473</v>
      </c>
      <c r="BF15">
        <v>1</v>
      </c>
      <c r="BG15" s="18"/>
      <c r="BK15" s="154">
        <v>9000000</v>
      </c>
      <c r="BL15" s="249">
        <v>1.6956375308641976</v>
      </c>
      <c r="BM15" s="249">
        <v>0.40206765089545066</v>
      </c>
      <c r="BN15" s="249">
        <v>2.0977051817596482</v>
      </c>
      <c r="BO15" s="22">
        <v>1</v>
      </c>
    </row>
    <row r="16" spans="1:67">
      <c r="A16" s="18"/>
      <c r="B16" s="21" t="s">
        <v>65</v>
      </c>
      <c r="C16" s="18">
        <f>C7</f>
        <v>1</v>
      </c>
      <c r="D16" s="18">
        <v>2.6</v>
      </c>
      <c r="E16" s="23" t="s">
        <v>39</v>
      </c>
      <c r="F16" s="18"/>
      <c r="G16" s="18"/>
      <c r="H16" s="18"/>
      <c r="I16" s="19" t="s">
        <v>66</v>
      </c>
      <c r="J16" s="29">
        <f>'Engineering Data'!C9</f>
        <v>3000</v>
      </c>
      <c r="K16" s="29">
        <v>3000</v>
      </c>
      <c r="L16" s="20" t="s">
        <v>67</v>
      </c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300"/>
      <c r="X16" s="237">
        <v>9000000</v>
      </c>
      <c r="Y16" s="237">
        <v>18879346.635836832</v>
      </c>
      <c r="Z16" s="237">
        <v>27000000</v>
      </c>
      <c r="AA16" s="241"/>
      <c r="AB16" s="241"/>
      <c r="AC16" s="241"/>
      <c r="AG16" s="241"/>
      <c r="AH16" s="241"/>
      <c r="AI16" s="241"/>
      <c r="AM16" s="241"/>
      <c r="AN16" s="241"/>
      <c r="AO16" s="241"/>
      <c r="AP16" s="241"/>
      <c r="AQ16" s="241"/>
      <c r="AR16" s="241"/>
      <c r="AS16" s="241"/>
      <c r="AT16" s="241"/>
      <c r="AU16">
        <v>7</v>
      </c>
      <c r="AV16" s="283">
        <v>0.61657043001135792</v>
      </c>
      <c r="AW16" s="283">
        <v>0.51686934661222494</v>
      </c>
      <c r="AX16" s="283">
        <v>1.1334397766235829</v>
      </c>
      <c r="AY16">
        <v>1</v>
      </c>
      <c r="BB16">
        <v>6000000</v>
      </c>
      <c r="BC16" s="283">
        <v>0.61657043001135792</v>
      </c>
      <c r="BD16" s="283">
        <v>0.60301423771426244</v>
      </c>
      <c r="BE16" s="283">
        <v>1.2195846677256204</v>
      </c>
      <c r="BF16">
        <v>1</v>
      </c>
      <c r="BG16" s="18"/>
      <c r="BK16" s="233">
        <v>10000000</v>
      </c>
      <c r="BL16" s="250">
        <v>1.6956375308641973</v>
      </c>
      <c r="BM16" s="249">
        <v>0.36186088580590553</v>
      </c>
      <c r="BN16" s="249">
        <v>2.0574984166701027</v>
      </c>
      <c r="BO16" s="22">
        <v>1</v>
      </c>
    </row>
    <row r="17" spans="1:67">
      <c r="A17" s="18"/>
      <c r="B17" s="21" t="s">
        <v>68</v>
      </c>
      <c r="C17" s="18">
        <v>25</v>
      </c>
      <c r="D17" s="18">
        <v>20</v>
      </c>
      <c r="E17" s="23" t="s">
        <v>178</v>
      </c>
      <c r="F17" s="18"/>
      <c r="G17" s="18"/>
      <c r="H17" s="18"/>
      <c r="I17" s="21" t="s">
        <v>68</v>
      </c>
      <c r="J17" s="22">
        <f>C17</f>
        <v>25</v>
      </c>
      <c r="K17" s="22">
        <f>D17</f>
        <v>20</v>
      </c>
      <c r="L17" s="23" t="s">
        <v>185</v>
      </c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300"/>
      <c r="X17" s="237">
        <v>10000000</v>
      </c>
      <c r="Y17" s="237">
        <v>20574984.16670103</v>
      </c>
      <c r="Z17" s="237">
        <v>30000000</v>
      </c>
      <c r="AA17" s="241"/>
      <c r="AB17" s="241"/>
      <c r="AC17" s="241"/>
      <c r="AG17" s="241"/>
      <c r="AH17" s="241"/>
      <c r="AI17" s="241"/>
      <c r="AM17" s="241"/>
      <c r="AN17" s="241"/>
      <c r="AO17" s="241"/>
      <c r="AP17" s="241"/>
      <c r="AQ17" s="241"/>
      <c r="AR17" s="241"/>
      <c r="AS17" s="241"/>
      <c r="AT17" s="241"/>
      <c r="AU17">
        <v>8</v>
      </c>
      <c r="AV17" s="283">
        <v>0.61657043001135792</v>
      </c>
      <c r="AW17" s="283">
        <v>0.45226067828569688</v>
      </c>
      <c r="AX17" s="283">
        <v>1.0688311082970547</v>
      </c>
      <c r="AY17">
        <v>1</v>
      </c>
      <c r="BB17">
        <v>7000000</v>
      </c>
      <c r="BC17" s="283">
        <v>0.61657043001135792</v>
      </c>
      <c r="BD17" s="283">
        <v>0.51686934661222494</v>
      </c>
      <c r="BE17" s="283">
        <v>1.1334397766235829</v>
      </c>
      <c r="BF17">
        <v>1</v>
      </c>
      <c r="BG17" s="18"/>
      <c r="BK17" s="154">
        <v>11000000</v>
      </c>
      <c r="BL17" s="248">
        <v>1.6956375308641971</v>
      </c>
      <c r="BM17" s="249">
        <v>0.53233852983139263</v>
      </c>
      <c r="BN17" s="249">
        <v>2.2279760606955898</v>
      </c>
      <c r="BO17" s="22">
        <v>2</v>
      </c>
    </row>
    <row r="18" spans="1:67">
      <c r="A18" s="18"/>
      <c r="B18" s="21" t="s">
        <v>70</v>
      </c>
      <c r="C18" s="30">
        <v>6524</v>
      </c>
      <c r="D18" s="30">
        <v>5895</v>
      </c>
      <c r="E18" s="23" t="s">
        <v>39</v>
      </c>
      <c r="F18" s="18"/>
      <c r="G18" s="18"/>
      <c r="H18" s="18"/>
      <c r="I18" s="21" t="s">
        <v>71</v>
      </c>
      <c r="J18" s="31">
        <f t="shared" ref="J18:K18" si="2">J16*J17</f>
        <v>75000</v>
      </c>
      <c r="K18" s="31">
        <f t="shared" si="2"/>
        <v>60000</v>
      </c>
      <c r="L18" s="23" t="s">
        <v>72</v>
      </c>
      <c r="M18" s="241"/>
      <c r="N18" s="241"/>
      <c r="O18" s="241"/>
      <c r="P18" s="241"/>
      <c r="Q18" s="241"/>
      <c r="R18" s="241"/>
      <c r="S18" s="241"/>
      <c r="T18" s="241"/>
      <c r="U18" s="241"/>
      <c r="V18" s="241"/>
      <c r="W18" s="300">
        <v>2</v>
      </c>
      <c r="X18" s="237">
        <v>11000000</v>
      </c>
      <c r="Y18" s="237">
        <v>22270621.697565228</v>
      </c>
      <c r="Z18" s="237">
        <v>33000000</v>
      </c>
      <c r="AA18" s="241"/>
      <c r="AB18" s="241"/>
      <c r="AC18" s="241"/>
      <c r="AG18" s="241"/>
      <c r="AH18" s="241"/>
      <c r="AI18" s="241"/>
      <c r="AM18" s="241"/>
      <c r="AN18" s="241"/>
      <c r="AO18" s="241"/>
      <c r="AP18" s="241"/>
      <c r="AQ18" s="241"/>
      <c r="AR18" s="241"/>
      <c r="AS18" s="241"/>
      <c r="AT18" s="241"/>
      <c r="AU18">
        <v>9</v>
      </c>
      <c r="AV18" s="283">
        <v>0.61657043001135803</v>
      </c>
      <c r="AW18" s="283">
        <v>0.40200949180950829</v>
      </c>
      <c r="AX18" s="283">
        <v>1.0185799218208662</v>
      </c>
      <c r="AY18">
        <v>1</v>
      </c>
      <c r="BB18">
        <v>8000000</v>
      </c>
      <c r="BC18" s="283">
        <v>0.61657043001135792</v>
      </c>
      <c r="BD18" s="283">
        <v>0.45226067828569688</v>
      </c>
      <c r="BE18" s="283">
        <v>1.0688311082970547</v>
      </c>
      <c r="BF18">
        <v>1</v>
      </c>
      <c r="BG18" s="18"/>
      <c r="BK18" s="233">
        <v>12000000</v>
      </c>
      <c r="BL18" s="248">
        <v>1.6956375308641973</v>
      </c>
      <c r="BM18" s="249">
        <v>0.48797698567877651</v>
      </c>
      <c r="BN18" s="249">
        <v>2.1836145165429737</v>
      </c>
      <c r="BO18" s="22">
        <v>2</v>
      </c>
    </row>
    <row r="19" spans="1:67">
      <c r="A19" s="18"/>
      <c r="B19" s="21" t="s">
        <v>180</v>
      </c>
      <c r="C19" s="32">
        <f>(3600/J16)/C17</f>
        <v>4.8000000000000001E-2</v>
      </c>
      <c r="D19" s="32">
        <f>(3600/K16)/D17</f>
        <v>0.06</v>
      </c>
      <c r="E19" s="23" t="s">
        <v>74</v>
      </c>
      <c r="F19" s="18"/>
      <c r="G19" s="33"/>
      <c r="H19" s="18"/>
      <c r="I19" s="21" t="s">
        <v>75</v>
      </c>
      <c r="J19" s="34">
        <f>'Engineering Data'!C12</f>
        <v>5.0000000000000001E-4</v>
      </c>
      <c r="K19" s="34">
        <f>'Engineering Data'!C12</f>
        <v>5.0000000000000001E-4</v>
      </c>
      <c r="L19" s="23" t="s">
        <v>186</v>
      </c>
      <c r="M19" s="241"/>
      <c r="N19" s="241"/>
      <c r="O19" s="241"/>
      <c r="P19" s="241"/>
      <c r="Q19" s="241"/>
      <c r="R19" s="241"/>
      <c r="S19" s="241"/>
      <c r="T19" s="241"/>
      <c r="U19" s="241"/>
      <c r="V19" s="241"/>
      <c r="W19" s="300"/>
      <c r="X19" s="237">
        <v>12000000</v>
      </c>
      <c r="Y19" s="237">
        <v>23966259.228429426</v>
      </c>
      <c r="Z19" s="237">
        <v>36000000</v>
      </c>
      <c r="AA19" s="241"/>
      <c r="AB19" s="241"/>
      <c r="AC19" s="241"/>
      <c r="AG19" s="241"/>
      <c r="AH19" s="241"/>
      <c r="AI19" s="241"/>
      <c r="AM19" s="241"/>
      <c r="AN19" s="241"/>
      <c r="AO19" s="241"/>
      <c r="AP19" s="241"/>
      <c r="AQ19" s="241"/>
      <c r="AR19" s="241"/>
      <c r="AS19" s="241"/>
      <c r="AT19" s="241"/>
      <c r="AU19">
        <v>10</v>
      </c>
      <c r="AV19" s="283">
        <v>0.61657043001135803</v>
      </c>
      <c r="AW19" s="283">
        <v>0.36180854262855744</v>
      </c>
      <c r="AX19" s="283">
        <v>0.97837897263991547</v>
      </c>
      <c r="AY19">
        <v>1</v>
      </c>
      <c r="BB19">
        <v>9000000</v>
      </c>
      <c r="BC19" s="283">
        <v>0.61657043001135803</v>
      </c>
      <c r="BD19" s="283">
        <v>0.40200949180950829</v>
      </c>
      <c r="BE19" s="283">
        <v>1.0185799218208662</v>
      </c>
      <c r="BF19">
        <v>1</v>
      </c>
      <c r="BG19" s="18"/>
      <c r="BK19" s="154">
        <v>13000000</v>
      </c>
      <c r="BL19" s="248">
        <v>1.6956375308641976</v>
      </c>
      <c r="BM19" s="249">
        <v>0.45044029447271683</v>
      </c>
      <c r="BN19" s="249">
        <v>2.1460778253369144</v>
      </c>
      <c r="BO19" s="22">
        <v>2</v>
      </c>
    </row>
    <row r="20" spans="1:67">
      <c r="A20" s="18"/>
      <c r="B20" s="21" t="s">
        <v>76</v>
      </c>
      <c r="C20" s="18">
        <f>0.8*('Engineering Data'!H17)*(C18)*(C16)</f>
        <v>3653440</v>
      </c>
      <c r="D20" s="18">
        <f>0.8*('Engineering Data'!H16)*(D18)*(D16)</f>
        <v>3555864</v>
      </c>
      <c r="E20" s="23" t="s">
        <v>77</v>
      </c>
      <c r="F20" s="18"/>
      <c r="G20" s="33"/>
      <c r="H20" s="18"/>
      <c r="I20" s="21" t="s">
        <v>204</v>
      </c>
      <c r="J20" s="170">
        <f>J34/(1-J19)</f>
        <v>10030077.695489349</v>
      </c>
      <c r="K20" s="170">
        <f>K34/(1-K19)</f>
        <v>10030077.695489349</v>
      </c>
      <c r="L20" s="23" t="s">
        <v>183</v>
      </c>
      <c r="M20" s="241"/>
      <c r="N20" s="241"/>
      <c r="O20" s="241"/>
      <c r="P20" s="241"/>
      <c r="Q20" s="241"/>
      <c r="R20" s="241"/>
      <c r="S20" s="241"/>
      <c r="T20" s="241"/>
      <c r="U20" s="241"/>
      <c r="V20" s="241"/>
      <c r="W20" s="300"/>
      <c r="X20" s="237">
        <v>13000000</v>
      </c>
      <c r="Y20" s="237">
        <v>25661896.759293623</v>
      </c>
      <c r="Z20" s="237">
        <v>39000000</v>
      </c>
      <c r="AA20" s="241"/>
      <c r="AB20" s="241"/>
      <c r="AC20" s="241"/>
      <c r="AG20" s="241"/>
      <c r="AH20" s="241"/>
      <c r="AI20" s="241"/>
      <c r="AM20" s="241"/>
      <c r="AN20" s="241"/>
      <c r="AO20" s="241"/>
      <c r="AP20" s="241"/>
      <c r="AQ20" s="241"/>
      <c r="AR20" s="241"/>
      <c r="AS20" s="241"/>
      <c r="AT20" s="241"/>
      <c r="AU20">
        <v>11</v>
      </c>
      <c r="AV20" s="283">
        <v>0.61657043001135792</v>
      </c>
      <c r="AW20" s="283">
        <v>0.32891685693505229</v>
      </c>
      <c r="AX20" s="283">
        <v>0.94548728694641015</v>
      </c>
      <c r="AY20">
        <v>1</v>
      </c>
      <c r="BB20">
        <v>10000000</v>
      </c>
      <c r="BC20" s="283">
        <v>0.61657043001135803</v>
      </c>
      <c r="BD20" s="283">
        <v>0.36180854262855744</v>
      </c>
      <c r="BE20" s="283">
        <v>0.97837897263991547</v>
      </c>
      <c r="BF20">
        <v>1</v>
      </c>
      <c r="BG20" s="18"/>
      <c r="BK20" s="233">
        <v>14000000</v>
      </c>
      <c r="BL20" s="248">
        <v>1.6956375308641976</v>
      </c>
      <c r="BM20" s="249">
        <v>0.41826598772466561</v>
      </c>
      <c r="BN20" s="249">
        <v>2.1139035185888631</v>
      </c>
      <c r="BO20" s="35">
        <v>2</v>
      </c>
    </row>
    <row r="21" spans="1:67">
      <c r="A21" s="18"/>
      <c r="B21" s="110" t="s">
        <v>76</v>
      </c>
      <c r="C21" s="111">
        <f>C20*0.00010197162129779</f>
        <v>372.54720011419795</v>
      </c>
      <c r="D21" s="111">
        <f>D20/9806.65</f>
        <v>362.5972171944548</v>
      </c>
      <c r="E21" s="112" t="s">
        <v>78</v>
      </c>
      <c r="F21" s="18"/>
      <c r="G21" s="33"/>
      <c r="H21" s="18"/>
      <c r="I21" s="21" t="s">
        <v>79</v>
      </c>
      <c r="J21" s="31">
        <f>J20/J3</f>
        <v>41791.990397872287</v>
      </c>
      <c r="K21" s="31">
        <f>K20/J3</f>
        <v>41791.990397872287</v>
      </c>
      <c r="L21" s="23" t="s">
        <v>182</v>
      </c>
      <c r="M21" s="241"/>
      <c r="N21" s="241"/>
      <c r="O21" s="241"/>
      <c r="P21" s="241"/>
      <c r="Q21" s="241"/>
      <c r="R21" s="241"/>
      <c r="S21" s="241"/>
      <c r="T21" s="241"/>
      <c r="U21" s="241"/>
      <c r="V21" s="241"/>
      <c r="W21" s="300"/>
      <c r="X21" s="237">
        <v>14000000</v>
      </c>
      <c r="Y21" s="237">
        <v>27357534.290157821</v>
      </c>
      <c r="Z21" s="237">
        <v>42000000</v>
      </c>
      <c r="AA21" s="241"/>
      <c r="AB21" s="241"/>
      <c r="AC21" s="241"/>
      <c r="AG21" s="241"/>
      <c r="AH21" s="241"/>
      <c r="AI21" s="241"/>
      <c r="AM21" s="241"/>
      <c r="AN21" s="241"/>
      <c r="AO21" s="241"/>
      <c r="AP21" s="241"/>
      <c r="AQ21" s="241"/>
      <c r="AR21" s="241"/>
      <c r="AS21" s="241"/>
      <c r="AT21" s="241"/>
      <c r="AU21">
        <v>12</v>
      </c>
      <c r="AV21" s="283">
        <v>0.61657043001135792</v>
      </c>
      <c r="AW21" s="283">
        <v>0.30150711885713122</v>
      </c>
      <c r="AX21" s="283">
        <v>0.91807754886848914</v>
      </c>
      <c r="AY21">
        <v>1</v>
      </c>
      <c r="BB21">
        <v>11000000</v>
      </c>
      <c r="BC21" s="283">
        <v>0.61657043001135792</v>
      </c>
      <c r="BD21" s="283">
        <v>0.32891685693505229</v>
      </c>
      <c r="BE21" s="283">
        <v>0.94548728694641015</v>
      </c>
      <c r="BF21">
        <v>1</v>
      </c>
      <c r="BG21" s="18"/>
      <c r="BK21" s="154">
        <v>15000000</v>
      </c>
      <c r="BL21" s="248">
        <v>1.6956375308641976</v>
      </c>
      <c r="BM21" s="249">
        <v>0.39038158854302124</v>
      </c>
      <c r="BN21" s="249">
        <v>2.0860191194072186</v>
      </c>
      <c r="BO21" s="22">
        <v>2</v>
      </c>
    </row>
    <row r="22" spans="1:67">
      <c r="A22" s="18"/>
      <c r="B22" s="18"/>
      <c r="C22" s="18"/>
      <c r="D22" s="18"/>
      <c r="E22" s="18"/>
      <c r="F22" s="18"/>
      <c r="G22" s="33"/>
      <c r="H22" s="18"/>
      <c r="I22" s="21" t="s">
        <v>80</v>
      </c>
      <c r="J22" s="31">
        <f>J21/J12</f>
        <v>5970.2843425531837</v>
      </c>
      <c r="K22" s="31">
        <f>K21/J12</f>
        <v>5970.2843425531837</v>
      </c>
      <c r="L22" s="23" t="s">
        <v>72</v>
      </c>
      <c r="M22" s="241"/>
      <c r="N22" s="241"/>
      <c r="O22" s="241"/>
      <c r="P22" s="241"/>
      <c r="Q22" s="241"/>
      <c r="R22" s="241"/>
      <c r="S22" s="241"/>
      <c r="T22" s="241"/>
      <c r="U22" s="241"/>
      <c r="V22" s="241"/>
      <c r="W22" s="300"/>
      <c r="X22" s="237">
        <v>15000000</v>
      </c>
      <c r="Y22" s="237">
        <v>29053171.821022019</v>
      </c>
      <c r="Z22" s="237">
        <v>45000000</v>
      </c>
      <c r="AA22" s="241"/>
      <c r="AB22" s="241"/>
      <c r="AC22" s="241"/>
      <c r="AG22" s="241"/>
      <c r="AH22" s="241"/>
      <c r="AI22" s="241"/>
      <c r="AM22" s="241"/>
      <c r="AN22" s="241"/>
      <c r="AO22" s="241"/>
      <c r="AP22" s="241"/>
      <c r="AQ22" s="241"/>
      <c r="AR22" s="241"/>
      <c r="AS22" s="241"/>
      <c r="AT22" s="241"/>
      <c r="AU22">
        <v>13</v>
      </c>
      <c r="AV22" s="283">
        <v>0.61657043001135792</v>
      </c>
      <c r="AW22" s="283">
        <v>0.27831426356042882</v>
      </c>
      <c r="AX22" s="283">
        <v>0.89488469357178668</v>
      </c>
      <c r="AY22">
        <v>1</v>
      </c>
      <c r="BB22">
        <v>12000000</v>
      </c>
      <c r="BC22" s="283">
        <v>0.61657043001135792</v>
      </c>
      <c r="BD22" s="283">
        <v>0.30150711885713122</v>
      </c>
      <c r="BE22" s="283">
        <v>0.91807754886848914</v>
      </c>
      <c r="BF22">
        <v>1</v>
      </c>
      <c r="BG22" s="18"/>
      <c r="BK22" s="233">
        <v>16000000</v>
      </c>
      <c r="BL22" s="248">
        <v>1.6956375308641976</v>
      </c>
      <c r="BM22" s="249">
        <v>0.36598273925908237</v>
      </c>
      <c r="BN22" s="249">
        <v>2.0616202701232798</v>
      </c>
      <c r="BO22" s="35">
        <v>2</v>
      </c>
    </row>
    <row r="23" spans="1:67">
      <c r="A23" s="18"/>
      <c r="B23" s="18"/>
      <c r="C23" s="18"/>
      <c r="D23" s="18"/>
      <c r="E23" s="18"/>
      <c r="F23" s="18"/>
      <c r="G23" s="33"/>
      <c r="H23" s="18"/>
      <c r="I23" s="21" t="s">
        <v>188</v>
      </c>
      <c r="J23" s="145">
        <f>J22/J17</f>
        <v>238.81137370212736</v>
      </c>
      <c r="K23" s="145">
        <f>K22/K17</f>
        <v>298.51421712765921</v>
      </c>
      <c r="L23" s="23" t="s">
        <v>101</v>
      </c>
      <c r="M23" s="241"/>
      <c r="N23" s="241"/>
      <c r="O23" s="241"/>
      <c r="P23" s="241"/>
      <c r="Q23" s="241"/>
      <c r="R23" s="241"/>
      <c r="S23" s="241"/>
      <c r="T23" s="241"/>
      <c r="U23" s="241"/>
      <c r="V23" s="241"/>
      <c r="W23" s="300"/>
      <c r="X23" s="237">
        <v>16000000</v>
      </c>
      <c r="Y23" s="237">
        <v>30748809.351886217</v>
      </c>
      <c r="Z23" s="237">
        <v>48000000</v>
      </c>
      <c r="AA23" s="241"/>
      <c r="AB23" s="241"/>
      <c r="AC23" s="241"/>
      <c r="AG23" s="241"/>
      <c r="AH23" s="241"/>
      <c r="AI23" s="241"/>
      <c r="AM23" s="241"/>
      <c r="AN23" s="241"/>
      <c r="AO23" s="241"/>
      <c r="AP23" s="241"/>
      <c r="AQ23" s="241"/>
      <c r="AR23" s="241"/>
      <c r="AS23" s="241"/>
      <c r="AT23" s="241"/>
      <c r="AU23">
        <v>14</v>
      </c>
      <c r="AV23" s="283">
        <v>0.61657043001135792</v>
      </c>
      <c r="AW23" s="283">
        <v>0.41819121175702545</v>
      </c>
      <c r="AX23" s="283">
        <v>1.0347616417683834</v>
      </c>
      <c r="AY23">
        <v>2</v>
      </c>
      <c r="BB23">
        <v>13000000</v>
      </c>
      <c r="BC23" s="283">
        <v>0.61657043001135792</v>
      </c>
      <c r="BD23" s="283">
        <v>0.27831426356042882</v>
      </c>
      <c r="BE23" s="283">
        <v>0.89488469357178668</v>
      </c>
      <c r="BF23">
        <v>1</v>
      </c>
      <c r="BG23" s="18"/>
      <c r="BK23" s="154">
        <v>17000000</v>
      </c>
      <c r="BL23" s="248">
        <v>1.6956375308641971</v>
      </c>
      <c r="BM23" s="249">
        <v>0.34445434283207754</v>
      </c>
      <c r="BN23" s="249">
        <v>2.0400918736962748</v>
      </c>
      <c r="BO23" s="22">
        <v>2</v>
      </c>
    </row>
    <row r="24" spans="1:67">
      <c r="A24" s="18"/>
      <c r="B24" s="18"/>
      <c r="C24" s="18"/>
      <c r="D24" s="18"/>
      <c r="E24" s="18"/>
      <c r="F24" s="18"/>
      <c r="G24" s="33"/>
      <c r="H24" s="18"/>
      <c r="I24" s="21" t="s">
        <v>81</v>
      </c>
      <c r="J24" s="31">
        <f>J20*C19/3600</f>
        <v>133.73436927319133</v>
      </c>
      <c r="K24" s="31">
        <f>K20*D19/3600</f>
        <v>167.16796159148916</v>
      </c>
      <c r="L24" s="23" t="s">
        <v>82</v>
      </c>
      <c r="M24" s="241"/>
      <c r="N24" s="241"/>
      <c r="O24" s="241"/>
      <c r="P24" s="241"/>
      <c r="Q24" s="241"/>
      <c r="R24" s="241"/>
      <c r="S24" s="241"/>
      <c r="T24" s="241"/>
      <c r="U24" s="241"/>
      <c r="V24" s="241"/>
      <c r="W24" s="300"/>
      <c r="X24" s="237">
        <v>17000000</v>
      </c>
      <c r="Y24" s="237">
        <v>32444446.882750414</v>
      </c>
      <c r="Z24" s="237">
        <v>51000000</v>
      </c>
      <c r="AA24" s="241"/>
      <c r="AB24" s="241"/>
      <c r="AC24" s="241"/>
      <c r="AG24" s="241"/>
      <c r="AH24" s="241"/>
      <c r="AI24" s="241"/>
      <c r="AM24" s="241"/>
      <c r="AN24" s="241"/>
      <c r="AO24" s="241"/>
      <c r="AP24" s="241"/>
      <c r="AQ24" s="241"/>
      <c r="AR24" s="241"/>
      <c r="AS24" s="241"/>
      <c r="AT24" s="241"/>
      <c r="AU24">
        <v>15</v>
      </c>
      <c r="AV24" s="283">
        <v>0.61657043001135792</v>
      </c>
      <c r="AW24" s="283">
        <v>0.39031179763989043</v>
      </c>
      <c r="AX24" s="283">
        <v>1.0068822276512484</v>
      </c>
      <c r="AY24">
        <v>2</v>
      </c>
      <c r="BB24">
        <v>14000000</v>
      </c>
      <c r="BC24" s="283">
        <v>0.61657043001135792</v>
      </c>
      <c r="BD24" s="283">
        <v>0.41819121175702545</v>
      </c>
      <c r="BE24" s="283">
        <v>1.0347616417683834</v>
      </c>
      <c r="BF24">
        <v>2</v>
      </c>
      <c r="BG24" s="18"/>
      <c r="BK24" s="233">
        <v>18000000</v>
      </c>
      <c r="BL24" s="248">
        <v>1.6956375308641976</v>
      </c>
      <c r="BM24" s="249">
        <v>0.32531799045251769</v>
      </c>
      <c r="BN24" s="249">
        <v>2.0209555213167154</v>
      </c>
      <c r="BO24" s="22">
        <v>2</v>
      </c>
    </row>
    <row r="25" spans="1:67">
      <c r="A25" s="18"/>
      <c r="B25" s="301" t="s">
        <v>84</v>
      </c>
      <c r="C25" s="302"/>
      <c r="D25" s="302"/>
      <c r="E25" s="303"/>
      <c r="F25" s="18"/>
      <c r="G25" s="33"/>
      <c r="H25" s="18"/>
      <c r="I25" s="21" t="s">
        <v>83</v>
      </c>
      <c r="J25" s="35">
        <f>J22/J18</f>
        <v>7.9603791234042445E-2</v>
      </c>
      <c r="K25" s="35">
        <f>K22/K18</f>
        <v>9.9504739042553067E-2</v>
      </c>
      <c r="L25" s="23" t="s">
        <v>187</v>
      </c>
      <c r="M25" s="241"/>
      <c r="N25" s="241"/>
      <c r="O25" s="241"/>
      <c r="P25" s="241"/>
      <c r="Q25" s="241"/>
      <c r="R25" s="241"/>
      <c r="S25" s="241"/>
      <c r="T25" s="241"/>
      <c r="U25" s="241"/>
      <c r="V25" s="241"/>
      <c r="W25" s="300"/>
      <c r="X25" s="237">
        <v>18000000</v>
      </c>
      <c r="Y25" s="237">
        <v>34140084.413614608</v>
      </c>
      <c r="Z25" s="237">
        <v>54000000</v>
      </c>
      <c r="AA25" s="241"/>
      <c r="AB25" s="241"/>
      <c r="AC25" s="241"/>
      <c r="AG25" s="241"/>
      <c r="AH25" s="241"/>
      <c r="AI25" s="241"/>
      <c r="AM25" s="241"/>
      <c r="AN25" s="241"/>
      <c r="AO25" s="241"/>
      <c r="AP25" s="241"/>
      <c r="AQ25" s="241"/>
      <c r="AR25" s="241"/>
      <c r="AS25" s="241"/>
      <c r="AT25" s="241"/>
      <c r="AU25">
        <v>16</v>
      </c>
      <c r="AV25" s="283">
        <v>0.61657043001135792</v>
      </c>
      <c r="AW25" s="283">
        <v>0.36591731028739727</v>
      </c>
      <c r="AX25" s="283">
        <v>0.98248774029875519</v>
      </c>
      <c r="AY25">
        <v>2</v>
      </c>
      <c r="BB25">
        <v>15000000</v>
      </c>
      <c r="BC25" s="283">
        <v>0.61657043001135792</v>
      </c>
      <c r="BD25" s="283">
        <v>0.39031179763989043</v>
      </c>
      <c r="BE25" s="283">
        <v>1.0068822276512484</v>
      </c>
      <c r="BF25">
        <v>2</v>
      </c>
      <c r="BG25" s="18"/>
      <c r="BK25" s="154">
        <v>19000000</v>
      </c>
      <c r="BL25" s="248">
        <v>1.6956375308641976</v>
      </c>
      <c r="BM25" s="249">
        <v>0.30819599095501671</v>
      </c>
      <c r="BN25" s="249">
        <v>2.0038335218192143</v>
      </c>
      <c r="BO25" s="35">
        <v>2</v>
      </c>
    </row>
    <row r="26" spans="1:67">
      <c r="A26" s="18"/>
      <c r="B26" s="108" t="s">
        <v>34</v>
      </c>
      <c r="C26" s="109" t="s">
        <v>1</v>
      </c>
      <c r="D26" s="109" t="s">
        <v>2</v>
      </c>
      <c r="E26" s="108" t="s">
        <v>35</v>
      </c>
      <c r="F26" s="18"/>
      <c r="G26" s="33"/>
      <c r="H26" s="18"/>
      <c r="I26" s="146" t="s">
        <v>83</v>
      </c>
      <c r="J26" s="139">
        <f t="shared" ref="J26:K26" si="3">ROUNDUP(J25,0)</f>
        <v>1</v>
      </c>
      <c r="K26" s="139">
        <f t="shared" si="3"/>
        <v>1</v>
      </c>
      <c r="L26" s="140" t="s">
        <v>187</v>
      </c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300"/>
      <c r="X26" s="237">
        <v>19000000</v>
      </c>
      <c r="Y26" s="237">
        <v>35835721.944478802</v>
      </c>
      <c r="Z26" s="237">
        <v>57000000</v>
      </c>
      <c r="AA26" s="242"/>
      <c r="AB26" s="242"/>
      <c r="AC26" s="242"/>
      <c r="AD26" s="168"/>
      <c r="AE26" s="168"/>
      <c r="AF26" s="168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>
        <v>17</v>
      </c>
      <c r="AV26" s="283">
        <v>0.61657043001135792</v>
      </c>
      <c r="AW26" s="283">
        <v>0.34439276262343277</v>
      </c>
      <c r="AX26" s="283">
        <v>0.96096319263479069</v>
      </c>
      <c r="AY26">
        <v>2</v>
      </c>
      <c r="BB26">
        <v>16000000</v>
      </c>
      <c r="BC26" s="283">
        <v>0.61657043001135792</v>
      </c>
      <c r="BD26" s="283">
        <v>0.36591731028739727</v>
      </c>
      <c r="BE26" s="283">
        <v>0.98248774029875519</v>
      </c>
      <c r="BF26">
        <v>2</v>
      </c>
      <c r="BG26" s="18"/>
      <c r="BK26" s="233">
        <v>20000000</v>
      </c>
      <c r="BL26" s="248">
        <v>1.6956375308641973</v>
      </c>
      <c r="BM26" s="249">
        <v>0.29278619140726592</v>
      </c>
      <c r="BN26" s="249">
        <v>1.9884237222714631</v>
      </c>
      <c r="BO26" s="22">
        <v>2</v>
      </c>
    </row>
    <row r="27" spans="1:67">
      <c r="A27" s="18"/>
      <c r="B27" s="19" t="s">
        <v>85</v>
      </c>
      <c r="C27" s="38">
        <v>25</v>
      </c>
      <c r="D27" s="38">
        <v>20</v>
      </c>
      <c r="E27" s="20" t="s">
        <v>69</v>
      </c>
      <c r="F27" s="18"/>
      <c r="G27" s="33"/>
      <c r="H27" s="18"/>
      <c r="I27" s="146" t="s">
        <v>184</v>
      </c>
      <c r="J27" s="142">
        <f>J22/J18*100</f>
        <v>7.9603791234042447</v>
      </c>
      <c r="K27" s="142">
        <f>K22/K18*100</f>
        <v>9.9504739042553059</v>
      </c>
      <c r="L27" s="140" t="s">
        <v>186</v>
      </c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300"/>
      <c r="X27" s="237">
        <v>20000000</v>
      </c>
      <c r="Y27" s="237">
        <v>37531359.475343004</v>
      </c>
      <c r="Z27" s="237">
        <v>60000000</v>
      </c>
      <c r="AA27" s="242"/>
      <c r="AB27" s="242"/>
      <c r="AC27" s="242"/>
      <c r="AD27" s="168"/>
      <c r="AE27" s="168"/>
      <c r="AF27" s="168"/>
      <c r="AG27" s="242"/>
      <c r="AH27" s="242"/>
      <c r="AI27" s="242"/>
      <c r="AJ27" s="242"/>
      <c r="AK27" s="242"/>
      <c r="AL27" s="242"/>
      <c r="AM27" s="242"/>
      <c r="AN27" s="242"/>
      <c r="AO27" s="242"/>
      <c r="AP27" s="242"/>
      <c r="AQ27" s="242"/>
      <c r="AR27" s="242"/>
      <c r="AS27" s="242"/>
      <c r="AT27" s="242"/>
      <c r="AU27">
        <v>18</v>
      </c>
      <c r="AV27" s="283">
        <v>0.61657043001135803</v>
      </c>
      <c r="AW27" s="283">
        <v>0.32525983136657538</v>
      </c>
      <c r="AX27" s="283">
        <v>0.94183026137793346</v>
      </c>
      <c r="AY27">
        <v>2</v>
      </c>
      <c r="BB27">
        <v>17000000</v>
      </c>
      <c r="BC27" s="283">
        <v>0.61657043001135792</v>
      </c>
      <c r="BD27" s="283">
        <v>0.34439276262343277</v>
      </c>
      <c r="BE27" s="283">
        <v>0.96096319263479069</v>
      </c>
      <c r="BF27">
        <v>2</v>
      </c>
      <c r="BG27" s="18"/>
      <c r="BK27" s="154">
        <v>21000000</v>
      </c>
      <c r="BL27" s="251">
        <v>1.6956375308641971</v>
      </c>
      <c r="BM27" s="249">
        <v>0.2788439918164437</v>
      </c>
      <c r="BN27" s="249">
        <v>1.9744815226806409</v>
      </c>
      <c r="BO27" s="22">
        <v>2</v>
      </c>
    </row>
    <row r="28" spans="1:67">
      <c r="A28" s="18"/>
      <c r="B28" s="21" t="s">
        <v>86</v>
      </c>
      <c r="C28" s="18">
        <v>1007</v>
      </c>
      <c r="D28" s="18">
        <v>2618.19</v>
      </c>
      <c r="E28" s="23" t="s">
        <v>54</v>
      </c>
      <c r="F28" s="18"/>
      <c r="G28" s="33"/>
      <c r="H28" s="18"/>
      <c r="I28" s="39"/>
      <c r="J28" s="40"/>
      <c r="K28" s="18"/>
      <c r="L28" s="36"/>
      <c r="M28" s="234"/>
      <c r="N28" s="234"/>
      <c r="O28" s="234"/>
      <c r="P28" s="234"/>
      <c r="Q28" s="234"/>
      <c r="R28" s="234"/>
      <c r="S28" s="234"/>
      <c r="T28" s="234"/>
      <c r="U28" s="234"/>
      <c r="V28" s="234"/>
      <c r="W28" s="300">
        <v>3</v>
      </c>
      <c r="X28" s="237">
        <v>21000000</v>
      </c>
      <c r="Y28" s="237">
        <v>39226997.006207205</v>
      </c>
      <c r="Z28" s="237">
        <v>63000000</v>
      </c>
      <c r="AA28" s="234"/>
      <c r="AB28" s="234"/>
      <c r="AC28" s="234"/>
      <c r="AD28" s="168"/>
      <c r="AE28" s="168"/>
      <c r="AF28" s="168"/>
      <c r="AG28" s="234"/>
      <c r="AH28" s="234"/>
      <c r="AI28" s="234"/>
      <c r="AJ28" s="234"/>
      <c r="AK28" s="234"/>
      <c r="AL28" s="234"/>
      <c r="AM28" s="234"/>
      <c r="AN28" s="234"/>
      <c r="AO28" s="234"/>
      <c r="AP28" s="234"/>
      <c r="AQ28" s="234"/>
      <c r="AR28" s="234"/>
      <c r="AS28" s="234"/>
      <c r="AT28" s="234"/>
      <c r="AU28">
        <v>19</v>
      </c>
      <c r="AV28" s="283">
        <v>0.61657043001135803</v>
      </c>
      <c r="AW28" s="283">
        <v>0.30814089287359764</v>
      </c>
      <c r="AX28" s="283">
        <v>0.92471132288495572</v>
      </c>
      <c r="AY28">
        <v>2</v>
      </c>
      <c r="BB28">
        <v>18000000</v>
      </c>
      <c r="BC28" s="283">
        <v>0.61657043001135803</v>
      </c>
      <c r="BD28" s="283">
        <v>0.32525983136657538</v>
      </c>
      <c r="BE28" s="283">
        <v>0.94183026137793346</v>
      </c>
      <c r="BF28">
        <v>2</v>
      </c>
      <c r="BG28" s="18"/>
      <c r="BK28" s="233">
        <v>22000000</v>
      </c>
      <c r="BL28" s="251">
        <v>1.6956375308641971</v>
      </c>
      <c r="BM28" s="249">
        <v>0.36785630901052641</v>
      </c>
      <c r="BN28" s="249">
        <v>2.0634938398747233</v>
      </c>
      <c r="BO28" s="22">
        <v>3</v>
      </c>
    </row>
    <row r="29" spans="1:67">
      <c r="A29" s="18"/>
      <c r="B29" s="21" t="s">
        <v>87</v>
      </c>
      <c r="C29" s="18">
        <f>C28*((('Engineering Data'!H17)+('Engineering Data'!I17))/2)</f>
        <v>528675</v>
      </c>
      <c r="D29" s="18">
        <f>D28*((('Engineering Data'!H16)+('Engineering Data'!I16))/2)</f>
        <v>602183.70000000007</v>
      </c>
      <c r="E29" s="23" t="s">
        <v>77</v>
      </c>
      <c r="F29" s="18"/>
      <c r="G29" s="33"/>
      <c r="H29" s="18"/>
      <c r="I29" s="138" t="s">
        <v>84</v>
      </c>
      <c r="J29" s="108" t="s">
        <v>1</v>
      </c>
      <c r="K29" s="108" t="s">
        <v>2</v>
      </c>
      <c r="L29" s="108" t="s">
        <v>35</v>
      </c>
      <c r="M29" s="240"/>
      <c r="N29" s="240"/>
      <c r="O29" s="240"/>
      <c r="P29" s="240"/>
      <c r="Q29" s="240"/>
      <c r="R29" s="240"/>
      <c r="S29" s="240"/>
      <c r="T29" s="240"/>
      <c r="U29" s="240"/>
      <c r="V29" s="240"/>
      <c r="W29" s="300"/>
      <c r="X29" s="237">
        <v>22000000</v>
      </c>
      <c r="Y29" s="237">
        <v>40922634.537071399</v>
      </c>
      <c r="Z29" s="237">
        <v>66000000</v>
      </c>
      <c r="AA29" s="240"/>
      <c r="AB29" s="240"/>
      <c r="AC29" s="240"/>
      <c r="AD29" s="168"/>
      <c r="AE29" s="168"/>
      <c r="AF29" s="168"/>
      <c r="AG29" s="240"/>
      <c r="AH29" s="240"/>
      <c r="AI29" s="240"/>
      <c r="AK29" s="240"/>
      <c r="AL29" s="240"/>
      <c r="AM29" s="240"/>
      <c r="AN29" s="240"/>
      <c r="AO29" s="240"/>
      <c r="AP29" s="240"/>
      <c r="AQ29" s="240"/>
      <c r="AR29" s="240"/>
      <c r="AS29" s="240"/>
      <c r="AT29" s="240"/>
      <c r="AU29">
        <v>20</v>
      </c>
      <c r="AV29" s="283">
        <v>0.61657043001135803</v>
      </c>
      <c r="AW29" s="283">
        <v>0.29273384822991788</v>
      </c>
      <c r="AX29" s="283">
        <v>0.90930427824127591</v>
      </c>
      <c r="AY29">
        <v>2</v>
      </c>
      <c r="BB29">
        <v>19000000</v>
      </c>
      <c r="BC29" s="283">
        <v>0.61657043001135803</v>
      </c>
      <c r="BD29" s="283">
        <v>0.30814089287359764</v>
      </c>
      <c r="BE29" s="283">
        <v>0.92471132288495572</v>
      </c>
      <c r="BF29">
        <v>2</v>
      </c>
      <c r="BG29" s="18"/>
      <c r="BK29" s="154">
        <v>23000000</v>
      </c>
      <c r="BL29" s="249">
        <v>1.6956375308641973</v>
      </c>
      <c r="BM29" s="249">
        <v>0.35186255644485137</v>
      </c>
      <c r="BN29" s="249">
        <v>2.0475000873090488</v>
      </c>
      <c r="BO29" s="22">
        <v>3</v>
      </c>
    </row>
    <row r="30" spans="1:67">
      <c r="A30" s="18"/>
      <c r="B30" s="21" t="s">
        <v>89</v>
      </c>
      <c r="C30" s="41">
        <f t="shared" ref="C30:D30" si="4">C29/9806.65</f>
        <v>53.909846889610627</v>
      </c>
      <c r="D30" s="41">
        <f t="shared" si="4"/>
        <v>61.405648208103692</v>
      </c>
      <c r="E30" s="23" t="s">
        <v>78</v>
      </c>
      <c r="F30" s="18"/>
      <c r="G30" s="33"/>
      <c r="H30" s="18"/>
      <c r="I30" s="19" t="s">
        <v>88</v>
      </c>
      <c r="J30" s="29">
        <f>C37</f>
        <v>324</v>
      </c>
      <c r="K30" s="29">
        <f>D37</f>
        <v>324</v>
      </c>
      <c r="L30" s="20" t="s">
        <v>67</v>
      </c>
      <c r="M30" s="241"/>
      <c r="N30" s="241"/>
      <c r="O30" s="241"/>
      <c r="P30" s="241"/>
      <c r="Q30" s="241"/>
      <c r="R30" s="241"/>
      <c r="S30" s="241"/>
      <c r="T30" s="241"/>
      <c r="U30" s="241"/>
      <c r="V30" s="241"/>
      <c r="W30" s="300"/>
      <c r="X30" s="237">
        <v>23000000</v>
      </c>
      <c r="Y30" s="237">
        <v>42618272.067935601</v>
      </c>
      <c r="Z30" s="237">
        <v>69000000</v>
      </c>
      <c r="AA30" s="241"/>
      <c r="AB30" s="241"/>
      <c r="AC30" s="241"/>
      <c r="AD30" s="168"/>
      <c r="AE30" s="168"/>
      <c r="AF30" s="168"/>
      <c r="AG30" s="241"/>
      <c r="AH30" s="241"/>
      <c r="AI30" s="241"/>
      <c r="AJ30" s="241"/>
      <c r="AK30" s="241"/>
      <c r="AL30" s="241"/>
      <c r="AM30" s="241"/>
      <c r="AN30" s="241"/>
      <c r="AO30" s="241"/>
      <c r="AP30" s="241"/>
      <c r="AQ30" s="241"/>
      <c r="AR30" s="241"/>
      <c r="AS30" s="241"/>
      <c r="AT30" s="241"/>
      <c r="AU30">
        <v>21</v>
      </c>
      <c r="AV30" s="283">
        <v>0.61657043001135781</v>
      </c>
      <c r="AW30" s="283">
        <v>0.27879414117135026</v>
      </c>
      <c r="AX30" s="283">
        <v>0.89536457118270807</v>
      </c>
      <c r="AY30">
        <v>2</v>
      </c>
      <c r="BB30">
        <v>20000000</v>
      </c>
      <c r="BC30" s="283">
        <v>0.61657043001135803</v>
      </c>
      <c r="BD30" s="283">
        <v>0.29273384822991788</v>
      </c>
      <c r="BE30" s="283">
        <v>0.90930427824127591</v>
      </c>
      <c r="BF30">
        <v>2</v>
      </c>
      <c r="BG30" s="18"/>
      <c r="BK30" s="233">
        <v>24000000</v>
      </c>
      <c r="BL30" s="250">
        <v>1.6956375308641973</v>
      </c>
      <c r="BM30" s="249">
        <v>0.33720161659298253</v>
      </c>
      <c r="BN30" s="249">
        <v>2.0328391474571799</v>
      </c>
      <c r="BO30" s="22">
        <v>3</v>
      </c>
    </row>
    <row r="31" spans="1:67">
      <c r="A31" s="18"/>
      <c r="B31" s="110" t="s">
        <v>90</v>
      </c>
      <c r="C31" s="111">
        <f t="shared" ref="C31:D31" si="5">C30*C27</f>
        <v>1347.7461722402657</v>
      </c>
      <c r="D31" s="111">
        <f t="shared" si="5"/>
        <v>1228.1129641620739</v>
      </c>
      <c r="E31" s="112" t="s">
        <v>78</v>
      </c>
      <c r="F31" s="18"/>
      <c r="G31" s="33"/>
      <c r="H31" s="18"/>
      <c r="I31" s="21" t="s">
        <v>73</v>
      </c>
      <c r="J31" s="41">
        <f>(3600/J30)/C27</f>
        <v>0.44444444444444442</v>
      </c>
      <c r="K31" s="41">
        <f>(3600/K30)/D27</f>
        <v>0.55555555555555558</v>
      </c>
      <c r="L31" s="23" t="s">
        <v>74</v>
      </c>
      <c r="M31" s="241"/>
      <c r="N31" s="241"/>
      <c r="O31" s="241"/>
      <c r="P31" s="241"/>
      <c r="Q31" s="241"/>
      <c r="R31" s="241"/>
      <c r="S31" s="241"/>
      <c r="T31" s="241"/>
      <c r="U31" s="241"/>
      <c r="V31" s="241"/>
      <c r="W31" s="300"/>
      <c r="X31" s="237">
        <v>24000000</v>
      </c>
      <c r="Y31" s="237">
        <v>44313909.598799795</v>
      </c>
      <c r="Z31" s="237">
        <v>72000000</v>
      </c>
      <c r="AA31" s="241"/>
      <c r="AB31" s="241"/>
      <c r="AC31" s="241"/>
      <c r="AD31" s="168"/>
      <c r="AE31" s="168"/>
      <c r="AF31" s="168"/>
      <c r="AG31" s="241"/>
      <c r="AH31" s="241"/>
      <c r="AI31" s="241"/>
      <c r="AJ31" s="241"/>
      <c r="AK31" s="241"/>
      <c r="AL31" s="241"/>
      <c r="AM31" s="241"/>
      <c r="AN31" s="241"/>
      <c r="AO31" s="241"/>
      <c r="AP31" s="241"/>
      <c r="AQ31" s="241"/>
      <c r="AR31" s="241"/>
      <c r="AS31" s="241"/>
      <c r="AT31" s="241"/>
      <c r="AU31">
        <v>22</v>
      </c>
      <c r="AV31" s="283">
        <v>0.61657043001135792</v>
      </c>
      <c r="AW31" s="283">
        <v>0.26612168020901622</v>
      </c>
      <c r="AX31" s="283">
        <v>0.88269211022037419</v>
      </c>
      <c r="AY31">
        <v>2</v>
      </c>
      <c r="BB31">
        <v>21000000</v>
      </c>
      <c r="BC31" s="283">
        <v>0.61657043001135781</v>
      </c>
      <c r="BD31" s="283">
        <v>0.27879414117135026</v>
      </c>
      <c r="BE31" s="283">
        <v>0.89536457118270807</v>
      </c>
      <c r="BF31">
        <v>2</v>
      </c>
      <c r="BG31" s="18"/>
      <c r="BK31" s="154">
        <v>25000000</v>
      </c>
      <c r="BL31" s="248">
        <v>1.6956375308641973</v>
      </c>
      <c r="BM31" s="249">
        <v>0.32371355192926321</v>
      </c>
      <c r="BN31" s="249">
        <v>2.0193510827934604</v>
      </c>
      <c r="BO31" s="22">
        <v>3</v>
      </c>
    </row>
    <row r="32" spans="1:67">
      <c r="A32" s="18"/>
      <c r="B32" s="21" t="s">
        <v>91</v>
      </c>
      <c r="C32" s="18">
        <f t="shared" ref="C32:D32" si="6">C9/100</f>
        <v>807.77</v>
      </c>
      <c r="D32" s="18">
        <f t="shared" si="6"/>
        <v>807.77</v>
      </c>
      <c r="E32" s="23" t="s">
        <v>92</v>
      </c>
      <c r="F32" s="18"/>
      <c r="G32" s="33"/>
      <c r="H32" s="18"/>
      <c r="I32" s="21" t="s">
        <v>75</v>
      </c>
      <c r="J32" s="34">
        <v>2.5000000000000001E-3</v>
      </c>
      <c r="K32" s="34">
        <v>2.5000000000000001E-3</v>
      </c>
      <c r="L32" s="23" t="s">
        <v>186</v>
      </c>
      <c r="M32" s="241"/>
      <c r="N32" s="241"/>
      <c r="O32" s="241"/>
      <c r="P32" s="241"/>
      <c r="Q32" s="241"/>
      <c r="R32" s="241"/>
      <c r="S32" s="241"/>
      <c r="T32" s="241"/>
      <c r="U32" s="241"/>
      <c r="V32" s="241"/>
      <c r="W32" s="300"/>
      <c r="X32" s="237">
        <v>25000000</v>
      </c>
      <c r="Y32" s="237">
        <v>46009547.129663996</v>
      </c>
      <c r="Z32" s="237">
        <v>75000000</v>
      </c>
      <c r="AA32" s="241"/>
      <c r="AB32" s="241"/>
      <c r="AC32" s="241"/>
      <c r="AD32" s="168"/>
      <c r="AE32" s="168"/>
      <c r="AF32" s="168"/>
      <c r="AG32" s="241"/>
      <c r="AH32" s="241"/>
      <c r="AI32" s="241"/>
      <c r="AJ32" s="241"/>
      <c r="AK32" s="241"/>
      <c r="AL32" s="241"/>
      <c r="AM32" s="241"/>
      <c r="AN32" s="241"/>
      <c r="AO32" s="241"/>
      <c r="AP32" s="241"/>
      <c r="AQ32" s="241"/>
      <c r="AR32" s="241"/>
      <c r="AS32" s="241"/>
      <c r="AT32" s="241"/>
      <c r="AU32">
        <v>23</v>
      </c>
      <c r="AV32" s="283">
        <v>0.61657043001135803</v>
      </c>
      <c r="AW32" s="283">
        <v>0.25455117237384162</v>
      </c>
      <c r="AX32" s="283">
        <v>0.87112160238519964</v>
      </c>
      <c r="AY32">
        <v>2</v>
      </c>
      <c r="BB32">
        <v>22000000</v>
      </c>
      <c r="BC32" s="283">
        <v>0.61657043001135792</v>
      </c>
      <c r="BD32" s="283">
        <v>0.26612168020901622</v>
      </c>
      <c r="BE32" s="283">
        <v>0.88269211022037419</v>
      </c>
      <c r="BF32">
        <v>2</v>
      </c>
      <c r="BG32" s="18"/>
      <c r="BK32" s="233">
        <v>26000000</v>
      </c>
      <c r="BL32" s="248">
        <v>1.6956375308641976</v>
      </c>
      <c r="BM32" s="249">
        <v>0.31126303070121464</v>
      </c>
      <c r="BN32" s="249">
        <v>2.0069005615654123</v>
      </c>
      <c r="BO32" s="22">
        <v>3</v>
      </c>
    </row>
    <row r="33" spans="1:67">
      <c r="A33" s="18"/>
      <c r="B33" s="21" t="s">
        <v>53</v>
      </c>
      <c r="C33" s="18">
        <f t="shared" ref="C33:D33" si="7">C8/100</f>
        <v>1780</v>
      </c>
      <c r="D33" s="18">
        <f t="shared" si="7"/>
        <v>1860</v>
      </c>
      <c r="E33" s="23" t="s">
        <v>92</v>
      </c>
      <c r="F33" s="18"/>
      <c r="G33" s="18"/>
      <c r="H33" s="18"/>
      <c r="I33" s="21" t="s">
        <v>71</v>
      </c>
      <c r="J33" s="22">
        <f>J30*C27</f>
        <v>8100</v>
      </c>
      <c r="K33" s="22">
        <f>K30*D27</f>
        <v>6480</v>
      </c>
      <c r="L33" s="23" t="s">
        <v>72</v>
      </c>
      <c r="M33" s="241"/>
      <c r="N33" s="241"/>
      <c r="O33" s="241"/>
      <c r="P33" s="241"/>
      <c r="Q33" s="241"/>
      <c r="R33" s="241"/>
      <c r="S33" s="241"/>
      <c r="T33" s="241"/>
      <c r="U33" s="241"/>
      <c r="V33" s="241"/>
      <c r="W33" s="300"/>
      <c r="X33" s="237">
        <v>26000000</v>
      </c>
      <c r="Y33" s="237">
        <v>47705184.66052819</v>
      </c>
      <c r="Z33" s="237">
        <v>78000000</v>
      </c>
      <c r="AA33" s="241"/>
      <c r="AB33" s="241"/>
      <c r="AC33" s="241"/>
      <c r="AD33" s="168"/>
      <c r="AE33" s="168"/>
      <c r="AF33" s="168"/>
      <c r="AG33" s="241"/>
      <c r="AH33" s="241"/>
      <c r="AI33" s="241"/>
      <c r="AJ33" s="241"/>
      <c r="AK33" s="241"/>
      <c r="AL33" s="241"/>
      <c r="AM33" s="241"/>
      <c r="AN33" s="241"/>
      <c r="AO33" s="241"/>
      <c r="AP33" s="241"/>
      <c r="AQ33" s="241"/>
      <c r="AR33" s="241"/>
      <c r="AS33" s="241"/>
      <c r="AT33" s="241"/>
      <c r="AU33">
        <v>24</v>
      </c>
      <c r="AV33" s="283">
        <v>0.61657043001135792</v>
      </c>
      <c r="AW33" s="283">
        <v>0.24394487352493155</v>
      </c>
      <c r="AX33" s="283">
        <v>0.86051530353628947</v>
      </c>
      <c r="AY33">
        <v>2</v>
      </c>
      <c r="BB33">
        <v>23000000</v>
      </c>
      <c r="BC33" s="283">
        <v>0.61657043001135803</v>
      </c>
      <c r="BD33" s="283">
        <v>0.25455117237384162</v>
      </c>
      <c r="BE33" s="283">
        <v>0.87112160238519964</v>
      </c>
      <c r="BF33">
        <v>2</v>
      </c>
      <c r="BG33" s="18"/>
      <c r="BK33" s="154">
        <v>27000000</v>
      </c>
      <c r="BL33" s="248">
        <v>1.6956375308641976</v>
      </c>
      <c r="BM33" s="249">
        <v>0.29973477030487333</v>
      </c>
      <c r="BN33" s="249">
        <v>1.9953723011690709</v>
      </c>
      <c r="BO33" s="22">
        <v>3</v>
      </c>
    </row>
    <row r="34" spans="1:67">
      <c r="A34" s="18"/>
      <c r="B34" s="21" t="s">
        <v>93</v>
      </c>
      <c r="C34" s="18">
        <f t="shared" ref="C34:D34" si="8">C4/20</f>
        <v>15</v>
      </c>
      <c r="D34" s="18">
        <f t="shared" si="8"/>
        <v>15</v>
      </c>
      <c r="E34" s="23" t="s">
        <v>94</v>
      </c>
      <c r="F34" s="18"/>
      <c r="G34" s="18"/>
      <c r="H34" s="18"/>
      <c r="I34" s="21" t="s">
        <v>204</v>
      </c>
      <c r="J34" s="31">
        <f>J2/(1-J32)</f>
        <v>10025062.656641604</v>
      </c>
      <c r="K34" s="31">
        <f>K2/(1-K32)</f>
        <v>10025062.656641604</v>
      </c>
      <c r="L34" s="23" t="s">
        <v>69</v>
      </c>
      <c r="M34" s="241"/>
      <c r="N34" s="241"/>
      <c r="O34" s="241"/>
      <c r="P34" s="241"/>
      <c r="Q34" s="241"/>
      <c r="R34" s="241"/>
      <c r="S34" s="241"/>
      <c r="T34" s="241"/>
      <c r="U34" s="241"/>
      <c r="V34" s="241"/>
      <c r="W34" s="300"/>
      <c r="X34" s="237">
        <v>27000000</v>
      </c>
      <c r="Y34" s="237">
        <v>49400822.191392392</v>
      </c>
      <c r="Z34" s="237">
        <v>81000000</v>
      </c>
      <c r="AA34" s="241"/>
      <c r="AB34" s="241"/>
      <c r="AC34" s="241"/>
      <c r="AD34" s="168"/>
      <c r="AE34" s="168"/>
      <c r="AF34" s="168"/>
      <c r="AG34" s="241"/>
      <c r="AH34" s="241"/>
      <c r="AI34" s="241"/>
      <c r="AJ34" s="241"/>
      <c r="AK34" s="241"/>
      <c r="AL34" s="241"/>
      <c r="AM34" s="241"/>
      <c r="AN34" s="241"/>
      <c r="AO34" s="241"/>
      <c r="AP34" s="241"/>
      <c r="AQ34" s="241"/>
      <c r="AR34" s="241"/>
      <c r="AS34" s="241"/>
      <c r="AT34" s="241"/>
      <c r="AU34">
        <v>25</v>
      </c>
      <c r="AV34" s="283">
        <v>0.61657043001135792</v>
      </c>
      <c r="AW34" s="283">
        <v>0.23418707858393426</v>
      </c>
      <c r="AX34" s="283">
        <v>0.8507575085952922</v>
      </c>
      <c r="AY34">
        <v>2</v>
      </c>
      <c r="BB34">
        <v>24000000</v>
      </c>
      <c r="BC34" s="283">
        <v>0.61657043001135792</v>
      </c>
      <c r="BD34" s="283">
        <v>0.24394487352493155</v>
      </c>
      <c r="BE34" s="283">
        <v>0.86051530353628947</v>
      </c>
      <c r="BF34">
        <v>2</v>
      </c>
      <c r="BG34" s="18"/>
      <c r="BK34" s="233">
        <v>28000000</v>
      </c>
      <c r="BL34" s="248">
        <v>1.6956375308641976</v>
      </c>
      <c r="BM34" s="249">
        <v>0.28902995707969925</v>
      </c>
      <c r="BN34" s="249">
        <v>1.9846674879438968</v>
      </c>
      <c r="BO34" s="22">
        <v>3</v>
      </c>
    </row>
    <row r="35" spans="1:67">
      <c r="A35" s="18"/>
      <c r="B35" s="21" t="s">
        <v>96</v>
      </c>
      <c r="C35" s="18">
        <v>4</v>
      </c>
      <c r="D35" s="18">
        <v>4</v>
      </c>
      <c r="E35" s="23" t="s">
        <v>97</v>
      </c>
      <c r="F35" s="18"/>
      <c r="G35" s="18"/>
      <c r="H35" s="18"/>
      <c r="I35" s="21" t="s">
        <v>95</v>
      </c>
      <c r="J35" s="31">
        <f>ROUNDUP(J34/J3,0)</f>
        <v>41772</v>
      </c>
      <c r="K35" s="31">
        <f>ROUNDUP(K34/J3,0)</f>
        <v>41772</v>
      </c>
      <c r="L35" s="23" t="s">
        <v>69</v>
      </c>
      <c r="M35" s="241"/>
      <c r="N35" s="241"/>
      <c r="O35" s="241"/>
      <c r="P35" s="241"/>
      <c r="Q35" s="241"/>
      <c r="R35" s="241"/>
      <c r="S35" s="241"/>
      <c r="T35" s="241"/>
      <c r="U35" s="241"/>
      <c r="V35" s="241"/>
      <c r="W35" s="300"/>
      <c r="X35" s="237">
        <v>28000000</v>
      </c>
      <c r="Y35" s="237">
        <v>51096459.722256586</v>
      </c>
      <c r="Z35" s="237">
        <v>84000000</v>
      </c>
      <c r="AA35" s="241"/>
      <c r="AB35" s="241"/>
      <c r="AC35" s="241"/>
      <c r="AD35" s="168"/>
      <c r="AE35" s="168"/>
      <c r="AF35" s="168"/>
      <c r="AG35" s="241"/>
      <c r="AH35" s="241"/>
      <c r="AI35" s="241"/>
      <c r="AJ35" s="241"/>
      <c r="AK35" s="241"/>
      <c r="AL35" s="241"/>
      <c r="AM35" s="241"/>
      <c r="AN35" s="241"/>
      <c r="AO35" s="241"/>
      <c r="AP35" s="241"/>
      <c r="AQ35" s="241"/>
      <c r="AR35" s="241"/>
      <c r="AS35" s="241"/>
      <c r="AT35" s="241"/>
      <c r="AU35">
        <v>26</v>
      </c>
      <c r="AV35" s="283">
        <v>0.61657043001135792</v>
      </c>
      <c r="AW35" s="283">
        <v>0.22517988325378296</v>
      </c>
      <c r="AX35" s="283">
        <v>0.84175031326514094</v>
      </c>
      <c r="AY35">
        <v>2</v>
      </c>
      <c r="BB35">
        <v>25000000</v>
      </c>
      <c r="BC35" s="283">
        <v>0.61657043001135792</v>
      </c>
      <c r="BD35" s="283">
        <v>0.23418707858393426</v>
      </c>
      <c r="BE35" s="283">
        <v>0.8507575085952922</v>
      </c>
      <c r="BF35">
        <v>2</v>
      </c>
      <c r="BG35" s="18"/>
      <c r="BK35" s="154">
        <v>29000000</v>
      </c>
      <c r="BL35" s="248">
        <v>1.6956375308641978</v>
      </c>
      <c r="BM35" s="249">
        <v>0.27906340683557179</v>
      </c>
      <c r="BN35" s="249">
        <v>1.9747009376997695</v>
      </c>
      <c r="BO35" s="22">
        <v>3</v>
      </c>
    </row>
    <row r="36" spans="1:67">
      <c r="A36" s="18"/>
      <c r="B36" s="110" t="s">
        <v>181</v>
      </c>
      <c r="C36" s="111">
        <f t="shared" ref="C36:D36" si="9">1567*(C35^1.366)*((C33/C32)^0.323)*((3.14*(C34^2))^0.342)</f>
        <v>126680.86866758611</v>
      </c>
      <c r="D36" s="111">
        <f t="shared" si="9"/>
        <v>128492.58105553128</v>
      </c>
      <c r="E36" s="112" t="s">
        <v>45</v>
      </c>
      <c r="F36" s="18"/>
      <c r="G36" s="18"/>
      <c r="H36" s="18"/>
      <c r="I36" s="21" t="s">
        <v>98</v>
      </c>
      <c r="J36" s="31">
        <f>ROUNDUP(J35/J12,0)</f>
        <v>5968</v>
      </c>
      <c r="K36" s="31">
        <f>ROUNDUP(K35/J12,0)</f>
        <v>5968</v>
      </c>
      <c r="L36" s="23" t="s">
        <v>69</v>
      </c>
      <c r="M36" s="241"/>
      <c r="N36" s="241"/>
      <c r="O36" s="241"/>
      <c r="P36" s="241"/>
      <c r="Q36" s="241"/>
      <c r="R36" s="241"/>
      <c r="S36" s="241"/>
      <c r="T36" s="241"/>
      <c r="U36" s="241"/>
      <c r="V36" s="241"/>
      <c r="W36" s="300"/>
      <c r="X36" s="237">
        <v>29000000</v>
      </c>
      <c r="Y36" s="237">
        <v>52792097.25312078</v>
      </c>
      <c r="Z36" s="237">
        <v>87000000</v>
      </c>
      <c r="AA36" s="241"/>
      <c r="AB36" s="241"/>
      <c r="AC36" s="241"/>
      <c r="AD36" s="241"/>
      <c r="AE36" s="241"/>
      <c r="AF36" s="241"/>
      <c r="AG36" s="241"/>
      <c r="AH36" s="241"/>
      <c r="AI36" s="241"/>
      <c r="AJ36" s="241"/>
      <c r="AK36" s="241"/>
      <c r="AL36" s="241"/>
      <c r="AM36" s="241"/>
      <c r="AN36" s="241"/>
      <c r="AO36" s="241"/>
      <c r="AP36" s="241"/>
      <c r="AQ36" s="241"/>
      <c r="AR36" s="241"/>
      <c r="AS36" s="241"/>
      <c r="AT36" s="241"/>
      <c r="AU36">
        <v>27</v>
      </c>
      <c r="AV36" s="283">
        <v>0.61657043001135781</v>
      </c>
      <c r="AW36" s="283">
        <v>0.21683988757771691</v>
      </c>
      <c r="AX36" s="283">
        <v>0.83341031758907469</v>
      </c>
      <c r="AY36">
        <v>2</v>
      </c>
      <c r="BB36">
        <v>26000000</v>
      </c>
      <c r="BC36" s="283">
        <v>0.61657043001135792</v>
      </c>
      <c r="BD36" s="283">
        <v>0.22517988325378296</v>
      </c>
      <c r="BE36" s="283">
        <v>0.84175031326514094</v>
      </c>
      <c r="BF36">
        <v>2</v>
      </c>
      <c r="BG36" s="18"/>
      <c r="BK36" s="233">
        <v>30000000</v>
      </c>
      <c r="BL36" s="248">
        <v>1.6956375308641976</v>
      </c>
      <c r="BM36" s="249">
        <v>0.26976129327438608</v>
      </c>
      <c r="BN36" s="249">
        <v>1.9653988241385836</v>
      </c>
      <c r="BO36" s="22">
        <v>3</v>
      </c>
    </row>
    <row r="37" spans="1:67">
      <c r="A37" s="18"/>
      <c r="B37" s="21" t="s">
        <v>100</v>
      </c>
      <c r="C37" s="18">
        <v>324</v>
      </c>
      <c r="D37" s="18">
        <v>324</v>
      </c>
      <c r="E37" s="23" t="s">
        <v>101</v>
      </c>
      <c r="F37" s="18"/>
      <c r="G37" s="18"/>
      <c r="H37" s="18"/>
      <c r="I37" s="21" t="s">
        <v>81</v>
      </c>
      <c r="J37" s="31">
        <f>C39*J20/3600</f>
        <v>1238.2811969739937</v>
      </c>
      <c r="K37" s="31">
        <f>D39*K20/3600</f>
        <v>1547.8514962174922</v>
      </c>
      <c r="L37" s="23" t="s">
        <v>59</v>
      </c>
      <c r="M37" s="241"/>
      <c r="N37" s="241"/>
      <c r="O37" s="241"/>
      <c r="P37" s="241"/>
      <c r="Q37" s="241"/>
      <c r="R37" s="241"/>
      <c r="S37" s="241"/>
      <c r="T37" s="241"/>
      <c r="U37" s="241"/>
      <c r="V37" s="241"/>
      <c r="W37" s="300"/>
      <c r="X37" s="237">
        <v>30000000</v>
      </c>
      <c r="Y37" s="237">
        <v>54487734.783984981</v>
      </c>
      <c r="Z37" s="237">
        <v>90000000</v>
      </c>
      <c r="AA37" s="241"/>
      <c r="AB37" s="241"/>
      <c r="AC37" s="241"/>
      <c r="AD37" s="242"/>
      <c r="AE37" s="242"/>
      <c r="AF37" s="242"/>
      <c r="AG37" s="241"/>
      <c r="AH37" s="241"/>
      <c r="AI37" s="241"/>
      <c r="AJ37" s="241"/>
      <c r="AK37" s="241"/>
      <c r="AL37" s="241"/>
      <c r="AM37" s="241"/>
      <c r="AN37" s="241"/>
      <c r="AO37" s="241"/>
      <c r="AP37" s="241"/>
      <c r="AQ37" s="241"/>
      <c r="AR37" s="241"/>
      <c r="AS37" s="241"/>
      <c r="AT37" s="241"/>
      <c r="AU37">
        <v>28</v>
      </c>
      <c r="AV37" s="283">
        <v>0.61657043001135792</v>
      </c>
      <c r="AW37" s="283">
        <v>0.28897387510396921</v>
      </c>
      <c r="AX37" s="283">
        <v>0.90554430511532713</v>
      </c>
      <c r="AY37">
        <v>3</v>
      </c>
      <c r="BB37">
        <v>27000000</v>
      </c>
      <c r="BC37" s="283">
        <v>0.61657043001135781</v>
      </c>
      <c r="BD37" s="283">
        <v>0.21683988757771691</v>
      </c>
      <c r="BE37" s="283">
        <v>0.83341031758907469</v>
      </c>
      <c r="BF37">
        <v>2</v>
      </c>
      <c r="BG37" s="18"/>
      <c r="BK37" s="154">
        <v>31000000</v>
      </c>
      <c r="BL37" s="248">
        <v>1.6956375308641976</v>
      </c>
      <c r="BM37" s="249">
        <v>0.26105931607198646</v>
      </c>
      <c r="BN37" s="249">
        <v>1.9566968469361841</v>
      </c>
      <c r="BO37" s="22">
        <v>3</v>
      </c>
    </row>
    <row r="38" spans="1:67">
      <c r="A38" s="18"/>
      <c r="B38" s="21" t="s">
        <v>73</v>
      </c>
      <c r="C38" s="41">
        <f t="shared" ref="C38:D38" si="10">3600/C37</f>
        <v>11.111111111111111</v>
      </c>
      <c r="D38" s="41">
        <f t="shared" si="10"/>
        <v>11.111111111111111</v>
      </c>
      <c r="E38" s="23" t="s">
        <v>102</v>
      </c>
      <c r="F38" s="18"/>
      <c r="G38" s="18"/>
      <c r="H38" s="18"/>
      <c r="I38" s="146" t="s">
        <v>83</v>
      </c>
      <c r="J38" s="37">
        <f t="shared" ref="J38:K38" si="11">ROUNDUP(J36/J33,0)</f>
        <v>1</v>
      </c>
      <c r="K38" s="37">
        <f t="shared" si="11"/>
        <v>1</v>
      </c>
      <c r="L38" s="140" t="s">
        <v>187</v>
      </c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300">
        <v>4</v>
      </c>
      <c r="X38" s="237">
        <v>31000000</v>
      </c>
      <c r="Y38" s="237">
        <v>56183372.314849183</v>
      </c>
      <c r="Z38" s="237">
        <v>93000000</v>
      </c>
      <c r="AA38" s="242"/>
      <c r="AB38" s="242"/>
      <c r="AC38" s="242"/>
      <c r="AD38" s="243"/>
      <c r="AE38" s="243"/>
      <c r="AF38" s="243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>
        <v>29</v>
      </c>
      <c r="AV38" s="283">
        <v>0.61657043001135792</v>
      </c>
      <c r="AW38" s="283">
        <v>0.27900925872107379</v>
      </c>
      <c r="AX38" s="283">
        <v>0.89557968873243166</v>
      </c>
      <c r="AY38">
        <v>3</v>
      </c>
      <c r="BB38">
        <v>28000000</v>
      </c>
      <c r="BC38" s="283">
        <v>0.61657043001135792</v>
      </c>
      <c r="BD38" s="283">
        <v>0.28897387510396921</v>
      </c>
      <c r="BE38" s="283">
        <v>0.90554430511532713</v>
      </c>
      <c r="BF38">
        <v>3</v>
      </c>
      <c r="BG38" s="18"/>
      <c r="BK38" s="233">
        <v>32000000</v>
      </c>
      <c r="BL38" s="248">
        <v>1.6956375308641976</v>
      </c>
      <c r="BM38" s="249">
        <v>0.25290121244473696</v>
      </c>
      <c r="BN38" s="249">
        <v>1.9485387433089345</v>
      </c>
      <c r="BO38" s="22">
        <v>3</v>
      </c>
    </row>
    <row r="39" spans="1:67">
      <c r="A39" s="18"/>
      <c r="B39" s="110" t="s">
        <v>103</v>
      </c>
      <c r="C39" s="111">
        <f t="shared" ref="C39:D39" si="12">C38/C27</f>
        <v>0.44444444444444442</v>
      </c>
      <c r="D39" s="111">
        <f t="shared" si="12"/>
        <v>0.55555555555555558</v>
      </c>
      <c r="E39" s="112" t="s">
        <v>102</v>
      </c>
      <c r="F39" s="18"/>
      <c r="G39" s="18"/>
      <c r="H39" s="18"/>
      <c r="I39" s="146" t="s">
        <v>184</v>
      </c>
      <c r="J39" s="142">
        <f t="shared" ref="J39:K39" si="13">J36/J33*100</f>
        <v>73.679012345679013</v>
      </c>
      <c r="K39" s="142">
        <f t="shared" si="13"/>
        <v>92.098765432098759</v>
      </c>
      <c r="L39" s="141" t="s">
        <v>186</v>
      </c>
      <c r="M39" s="243"/>
      <c r="N39" s="243"/>
      <c r="O39" s="243"/>
      <c r="P39" s="243"/>
      <c r="Q39" s="243"/>
      <c r="R39" s="243"/>
      <c r="S39" s="243"/>
      <c r="T39" s="243"/>
      <c r="U39" s="243"/>
      <c r="V39" s="243"/>
      <c r="W39" s="300"/>
      <c r="X39" s="237">
        <v>32000000</v>
      </c>
      <c r="Y39" s="237">
        <v>57879009.845713377</v>
      </c>
      <c r="Z39" s="237">
        <v>96000000</v>
      </c>
      <c r="AA39" s="243"/>
      <c r="AB39" s="243"/>
      <c r="AC39" s="243"/>
      <c r="AD39" s="232"/>
      <c r="AE39" s="232"/>
      <c r="AF39" s="232"/>
      <c r="AG39" s="243"/>
      <c r="AH39" s="243"/>
      <c r="AI39" s="243"/>
      <c r="AJ39" s="243"/>
      <c r="AK39" s="243"/>
      <c r="AL39" s="243"/>
      <c r="AM39" s="243"/>
      <c r="AN39" s="243"/>
      <c r="AO39" s="243"/>
      <c r="AP39" s="243"/>
      <c r="AQ39" s="243"/>
      <c r="AR39" s="243"/>
      <c r="AS39" s="243"/>
      <c r="AT39" s="243"/>
      <c r="AU39">
        <v>30</v>
      </c>
      <c r="AV39" s="283">
        <v>0.61657043001135792</v>
      </c>
      <c r="AW39" s="283">
        <v>0.26970895009703799</v>
      </c>
      <c r="AX39" s="283">
        <v>0.88627938010839591</v>
      </c>
      <c r="AY39">
        <v>3</v>
      </c>
      <c r="BB39">
        <v>29000000</v>
      </c>
      <c r="BC39" s="283">
        <v>0.61657043001135792</v>
      </c>
      <c r="BD39" s="283">
        <v>0.27900925872107379</v>
      </c>
      <c r="BE39" s="283">
        <v>0.89557968873243166</v>
      </c>
      <c r="BF39">
        <v>3</v>
      </c>
      <c r="BG39" s="18"/>
      <c r="BK39" s="154">
        <v>33000000</v>
      </c>
      <c r="BL39" s="251">
        <v>1.6956375308641976</v>
      </c>
      <c r="BM39" s="249">
        <v>0.31302890207023765</v>
      </c>
      <c r="BN39" s="249">
        <v>2.0086664329344353</v>
      </c>
      <c r="BO39" s="22">
        <v>4</v>
      </c>
    </row>
    <row r="40" spans="1:67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232"/>
      <c r="N40" s="232"/>
      <c r="O40" s="232"/>
      <c r="P40" s="232"/>
      <c r="Q40" s="232"/>
      <c r="R40" s="232"/>
      <c r="S40" s="232"/>
      <c r="T40" s="232"/>
      <c r="U40" s="232"/>
      <c r="V40" s="232"/>
      <c r="W40" s="300"/>
      <c r="X40" s="237">
        <v>33000000</v>
      </c>
      <c r="Y40" s="237">
        <v>59574647.376577571</v>
      </c>
      <c r="Z40" s="237">
        <v>99000000</v>
      </c>
      <c r="AA40" s="232"/>
      <c r="AB40" s="232"/>
      <c r="AC40" s="232"/>
      <c r="AD40" s="232"/>
      <c r="AE40" s="232"/>
      <c r="AF40" s="232"/>
      <c r="AG40" s="232"/>
      <c r="AH40" s="232"/>
      <c r="AI40" s="232"/>
      <c r="AJ40" s="232"/>
      <c r="AK40" s="232"/>
      <c r="AL40" s="232"/>
      <c r="AM40" s="232"/>
      <c r="AN40" s="232"/>
      <c r="AO40" s="232"/>
      <c r="AP40" s="232"/>
      <c r="AQ40" s="232"/>
      <c r="AR40" s="232"/>
      <c r="AS40" s="232"/>
      <c r="AT40" s="232"/>
      <c r="AU40">
        <v>31</v>
      </c>
      <c r="AV40" s="283">
        <v>0.61657043001135803</v>
      </c>
      <c r="AW40" s="283">
        <v>0.26100866138423023</v>
      </c>
      <c r="AX40" s="283">
        <v>0.87757909139558832</v>
      </c>
      <c r="AY40">
        <v>3</v>
      </c>
      <c r="BB40">
        <v>30000000</v>
      </c>
      <c r="BC40" s="283">
        <v>0.61657043001135792</v>
      </c>
      <c r="BD40" s="283">
        <v>0.26970895009703799</v>
      </c>
      <c r="BE40" s="283">
        <v>0.88627938010839591</v>
      </c>
      <c r="BF40">
        <v>3</v>
      </c>
      <c r="BG40" s="18"/>
      <c r="BK40" s="233">
        <v>34000000</v>
      </c>
      <c r="BL40" s="248">
        <v>1.6956375308641971</v>
      </c>
      <c r="BM40" s="249">
        <v>0.30382216965640707</v>
      </c>
      <c r="BN40" s="249">
        <v>1.9994597005206041</v>
      </c>
      <c r="BO40" s="22">
        <v>4</v>
      </c>
    </row>
    <row r="41" spans="1:6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232"/>
      <c r="N41" s="232"/>
      <c r="O41" s="232"/>
      <c r="P41" s="232"/>
      <c r="Q41" s="232"/>
      <c r="R41" s="232"/>
      <c r="S41" s="232"/>
      <c r="T41" s="232"/>
      <c r="U41" s="232"/>
      <c r="V41" s="232"/>
      <c r="W41" s="300"/>
      <c r="X41" s="237">
        <v>34000000</v>
      </c>
      <c r="Y41" s="237">
        <v>61270284.907441773</v>
      </c>
      <c r="Z41" s="237">
        <v>102000000</v>
      </c>
      <c r="AA41" s="232"/>
      <c r="AB41" s="232"/>
      <c r="AC41" s="232"/>
      <c r="AD41" s="232"/>
      <c r="AE41" s="232"/>
      <c r="AF41" s="232"/>
      <c r="AG41" s="232"/>
      <c r="AH41" s="232"/>
      <c r="AI41" s="232"/>
      <c r="AJ41" s="232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>
        <v>32</v>
      </c>
      <c r="AV41" s="283">
        <v>0.61657043001135792</v>
      </c>
      <c r="AW41" s="283">
        <v>0.25285214071597312</v>
      </c>
      <c r="AX41" s="283">
        <v>0.86942257072733109</v>
      </c>
      <c r="AY41">
        <v>3</v>
      </c>
      <c r="BB41">
        <v>31000000</v>
      </c>
      <c r="BC41" s="283">
        <v>0.61657043001135803</v>
      </c>
      <c r="BD41" s="283">
        <v>0.26100866138423023</v>
      </c>
      <c r="BE41" s="283">
        <v>0.87757909139558832</v>
      </c>
      <c r="BF41">
        <v>3</v>
      </c>
      <c r="BG41" s="18"/>
      <c r="BK41" s="154">
        <v>35000000</v>
      </c>
      <c r="BL41" s="249">
        <v>1.6956375308641976</v>
      </c>
      <c r="BM41" s="249">
        <v>0.2951415362376526</v>
      </c>
      <c r="BN41" s="249">
        <v>1.9907790671018502</v>
      </c>
      <c r="BO41" s="22">
        <v>4</v>
      </c>
    </row>
    <row r="42" spans="1:6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300"/>
      <c r="X42" s="237">
        <v>35000000</v>
      </c>
      <c r="Y42" s="237">
        <v>62965922.438305974</v>
      </c>
      <c r="Z42" s="237">
        <v>105000000</v>
      </c>
      <c r="AA42" s="232"/>
      <c r="AB42" s="232"/>
      <c r="AC42" s="232"/>
      <c r="AD42" s="232"/>
      <c r="AE42" s="232"/>
      <c r="AF42" s="232"/>
      <c r="AG42" s="232"/>
      <c r="AH42" s="232"/>
      <c r="AI42" s="232"/>
      <c r="AJ42" s="232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>
        <v>33</v>
      </c>
      <c r="AV42" s="283">
        <v>0.61657043001135803</v>
      </c>
      <c r="AW42" s="283">
        <v>0.24518995463367083</v>
      </c>
      <c r="AX42" s="283">
        <v>0.8617603846450288</v>
      </c>
      <c r="AY42">
        <v>3</v>
      </c>
      <c r="BB42">
        <v>32000000</v>
      </c>
      <c r="BC42" s="283">
        <v>0.61657043001135792</v>
      </c>
      <c r="BD42" s="283">
        <v>0.25285214071597312</v>
      </c>
      <c r="BE42" s="283">
        <v>0.86942257072733109</v>
      </c>
      <c r="BF42">
        <v>3</v>
      </c>
      <c r="BG42" s="18"/>
      <c r="BK42" s="233">
        <v>36000000</v>
      </c>
      <c r="BL42" s="247">
        <v>1.6956375308641976</v>
      </c>
      <c r="BM42" s="247">
        <v>0.28694316023105115</v>
      </c>
      <c r="BN42" s="247">
        <v>1.9825806910952486</v>
      </c>
      <c r="BO42" s="22">
        <v>4</v>
      </c>
    </row>
    <row r="43" spans="1:6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232"/>
      <c r="N43" s="232"/>
      <c r="O43" s="232"/>
      <c r="P43" s="232"/>
      <c r="Q43" s="232"/>
      <c r="R43" s="232"/>
      <c r="S43" s="232"/>
      <c r="T43" s="232"/>
      <c r="U43" s="232"/>
      <c r="V43" s="232"/>
      <c r="W43" s="300"/>
      <c r="X43" s="237">
        <v>36000000</v>
      </c>
      <c r="Y43" s="237">
        <v>64661559.969170168</v>
      </c>
      <c r="Z43" s="237">
        <v>108000000</v>
      </c>
      <c r="AA43" s="232"/>
      <c r="AB43" s="232"/>
      <c r="AC43" s="232"/>
      <c r="AD43" s="232"/>
      <c r="AE43" s="232"/>
      <c r="AF43" s="232"/>
      <c r="AG43" s="232"/>
      <c r="AH43" s="232"/>
      <c r="AI43" s="232"/>
      <c r="AJ43" s="232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>
        <v>34</v>
      </c>
      <c r="AV43" s="283">
        <v>0.61657043001135792</v>
      </c>
      <c r="AW43" s="283">
        <v>0.2379784853797394</v>
      </c>
      <c r="AX43" s="283">
        <v>0.85454891539109734</v>
      </c>
      <c r="AY43">
        <v>3</v>
      </c>
      <c r="BB43">
        <v>33000000</v>
      </c>
      <c r="BC43" s="283">
        <v>0.61657043001135803</v>
      </c>
      <c r="BD43" s="283">
        <v>0.24518995463367083</v>
      </c>
      <c r="BE43" s="283">
        <v>0.8617603846450288</v>
      </c>
      <c r="BF43">
        <v>3</v>
      </c>
      <c r="BG43" s="18"/>
      <c r="BK43" s="154">
        <v>37000000</v>
      </c>
      <c r="BL43" s="247">
        <v>1.6956375308641976</v>
      </c>
      <c r="BM43" s="247">
        <v>0.27918793968426603</v>
      </c>
      <c r="BN43" s="247">
        <v>1.9748254705484636</v>
      </c>
      <c r="BO43" s="22">
        <v>4</v>
      </c>
    </row>
    <row r="44" spans="1:6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300"/>
      <c r="X44" s="237">
        <v>37000000</v>
      </c>
      <c r="Y44" s="237">
        <v>66357197.500034362</v>
      </c>
      <c r="Z44" s="237">
        <v>111000000</v>
      </c>
      <c r="AA44" s="232"/>
      <c r="AB44" s="232"/>
      <c r="AC44" s="232"/>
      <c r="AD44" s="232"/>
      <c r="AE44" s="232"/>
      <c r="AF44" s="232"/>
      <c r="AG44" s="232"/>
      <c r="AH44" s="232"/>
      <c r="AI44" s="232"/>
      <c r="AJ44" s="232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>
        <v>35</v>
      </c>
      <c r="AV44" s="283">
        <v>0.61657043001135792</v>
      </c>
      <c r="AW44" s="283">
        <v>0.23117910008317538</v>
      </c>
      <c r="AX44" s="283">
        <v>0.84774953009453324</v>
      </c>
      <c r="AY44">
        <v>3</v>
      </c>
      <c r="BB44">
        <v>34000000</v>
      </c>
      <c r="BC44" s="283">
        <v>0.61657043001135792</v>
      </c>
      <c r="BD44" s="283">
        <v>0.2379784853797394</v>
      </c>
      <c r="BE44" s="283">
        <v>0.85454891539109734</v>
      </c>
      <c r="BF44">
        <v>3</v>
      </c>
      <c r="BG44" s="18"/>
      <c r="BK44" s="233">
        <v>38000000</v>
      </c>
      <c r="BL44" s="247">
        <v>1.6956375308641976</v>
      </c>
      <c r="BM44" s="247">
        <v>0.27184088863994321</v>
      </c>
      <c r="BN44" s="247">
        <v>1.9674784195041408</v>
      </c>
      <c r="BO44" s="22">
        <v>4</v>
      </c>
    </row>
    <row r="45" spans="1:6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232"/>
      <c r="N45" s="232"/>
      <c r="O45" s="232"/>
      <c r="P45" s="232"/>
      <c r="Q45" s="232"/>
      <c r="R45" s="232"/>
      <c r="S45" s="232"/>
      <c r="T45" s="232"/>
      <c r="U45" s="232"/>
      <c r="V45" s="232"/>
      <c r="W45" s="300"/>
      <c r="X45" s="237">
        <v>38000000</v>
      </c>
      <c r="Y45" s="237">
        <v>68052835.030898556</v>
      </c>
      <c r="Z45" s="237">
        <v>114000000</v>
      </c>
      <c r="AA45" s="232"/>
      <c r="AB45" s="232"/>
      <c r="AC45" s="232"/>
      <c r="AD45" s="232"/>
      <c r="AE45" s="232"/>
      <c r="AF45" s="232"/>
      <c r="AG45" s="232"/>
      <c r="AH45" s="232"/>
      <c r="AI45" s="232"/>
      <c r="AJ45" s="232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>
        <v>36</v>
      </c>
      <c r="AV45" s="283">
        <v>0.61657043001135803</v>
      </c>
      <c r="AW45" s="283">
        <v>0.22475745841419828</v>
      </c>
      <c r="AX45" s="283">
        <v>0.84132788842555628</v>
      </c>
      <c r="AY45">
        <v>3</v>
      </c>
      <c r="BB45">
        <v>35000000</v>
      </c>
      <c r="BC45" s="283">
        <v>0.61657043001135792</v>
      </c>
      <c r="BD45" s="283">
        <v>0.23117910008317538</v>
      </c>
      <c r="BE45" s="283">
        <v>0.84774953009453324</v>
      </c>
      <c r="BF45">
        <v>3</v>
      </c>
      <c r="BG45" s="18"/>
      <c r="BK45" s="154">
        <v>39000000</v>
      </c>
      <c r="BL45" s="247">
        <v>1.6956375308641973</v>
      </c>
      <c r="BM45" s="247">
        <v>0.26487060944404722</v>
      </c>
      <c r="BN45" s="247">
        <v>1.9605081403082445</v>
      </c>
      <c r="BO45" s="22">
        <v>4</v>
      </c>
    </row>
    <row r="46" spans="1:6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232"/>
      <c r="N46" s="232"/>
      <c r="O46" s="232"/>
      <c r="P46" s="232"/>
      <c r="Q46" s="232"/>
      <c r="R46" s="232"/>
      <c r="S46" s="232"/>
      <c r="T46" s="232"/>
      <c r="U46" s="232"/>
      <c r="V46" s="232"/>
      <c r="W46" s="300"/>
      <c r="X46" s="237">
        <v>39000000</v>
      </c>
      <c r="Y46" s="237">
        <v>69748472.561762765</v>
      </c>
      <c r="Z46" s="237">
        <v>117000000</v>
      </c>
      <c r="AA46" s="232"/>
      <c r="AB46" s="232"/>
      <c r="AC46" s="232"/>
      <c r="AD46" s="232"/>
      <c r="AE46" s="232"/>
      <c r="AF46" s="232"/>
      <c r="AG46" s="232"/>
      <c r="AH46" s="232"/>
      <c r="AI46" s="232"/>
      <c r="AJ46" s="232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>
        <v>37</v>
      </c>
      <c r="AV46" s="283">
        <v>0.61657043001135792</v>
      </c>
      <c r="AW46" s="283">
        <v>0.21868293251111187</v>
      </c>
      <c r="AX46" s="283">
        <v>0.83525336252246984</v>
      </c>
      <c r="AY46">
        <v>3</v>
      </c>
      <c r="BB46">
        <v>36000000</v>
      </c>
      <c r="BC46" s="283">
        <v>0.61657043001135803</v>
      </c>
      <c r="BD46" s="283">
        <v>0.22475745841419828</v>
      </c>
      <c r="BE46" s="283">
        <v>0.84132788842555628</v>
      </c>
      <c r="BF46">
        <v>3</v>
      </c>
      <c r="BG46" s="18"/>
      <c r="BK46" s="233">
        <v>40000000</v>
      </c>
      <c r="BL46" s="247">
        <v>1.6956375308641973</v>
      </c>
      <c r="BM46" s="247">
        <v>0.25824884420794608</v>
      </c>
      <c r="BN46" s="247">
        <v>1.9538863750721434</v>
      </c>
      <c r="BO46" s="22">
        <v>4</v>
      </c>
    </row>
    <row r="47" spans="1:6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232"/>
      <c r="N47" s="232"/>
      <c r="O47" s="232"/>
      <c r="P47" s="232"/>
      <c r="Q47" s="232"/>
      <c r="R47" s="232"/>
      <c r="S47" s="232"/>
      <c r="T47" s="232"/>
      <c r="U47" s="232"/>
      <c r="V47" s="232"/>
      <c r="W47" s="300"/>
      <c r="X47" s="237">
        <v>40000000</v>
      </c>
      <c r="Y47" s="237">
        <v>71444110.092626944</v>
      </c>
      <c r="Z47" s="237">
        <v>120000000</v>
      </c>
      <c r="AA47" s="232"/>
      <c r="AB47" s="232"/>
      <c r="AC47" s="232"/>
      <c r="AD47" s="232"/>
      <c r="AE47" s="232"/>
      <c r="AF47" s="232"/>
      <c r="AG47" s="232"/>
      <c r="AH47" s="232"/>
      <c r="AI47" s="232"/>
      <c r="AJ47" s="232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>
        <v>38</v>
      </c>
      <c r="AV47" s="283">
        <v>0.61657043001135803</v>
      </c>
      <c r="AW47" s="283">
        <v>0.21292811849766158</v>
      </c>
      <c r="AX47" s="283">
        <v>0.82949854850901961</v>
      </c>
      <c r="AY47">
        <v>3</v>
      </c>
      <c r="BB47">
        <v>37000000</v>
      </c>
      <c r="BC47" s="283">
        <v>0.61657043001135792</v>
      </c>
      <c r="BD47" s="283">
        <v>0.21868293251111187</v>
      </c>
      <c r="BE47" s="283">
        <v>0.83525336252246984</v>
      </c>
      <c r="BF47">
        <v>3</v>
      </c>
      <c r="BG47" s="18"/>
      <c r="BK47" s="154">
        <v>41000000</v>
      </c>
      <c r="BL47" s="247">
        <v>1.6956375308641976</v>
      </c>
      <c r="BM47" s="247">
        <v>0.2519500919101913</v>
      </c>
      <c r="BN47" s="247">
        <v>1.9475876227743889</v>
      </c>
      <c r="BO47" s="22">
        <v>4</v>
      </c>
    </row>
    <row r="48" spans="1:6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232"/>
      <c r="N48" s="232"/>
      <c r="O48" s="232"/>
      <c r="P48" s="232"/>
      <c r="Q48" s="232"/>
      <c r="R48" s="232"/>
      <c r="S48" s="232"/>
      <c r="T48" s="232"/>
      <c r="U48" s="232"/>
      <c r="V48" s="232"/>
      <c r="W48" s="300">
        <v>5</v>
      </c>
      <c r="X48" s="237">
        <v>41000000</v>
      </c>
      <c r="Y48" s="237">
        <v>73139747.623491153</v>
      </c>
      <c r="Z48" s="237">
        <v>123000000</v>
      </c>
      <c r="AA48" s="232"/>
      <c r="AB48" s="232"/>
      <c r="AC48" s="232"/>
      <c r="AD48" s="232"/>
      <c r="AE48" s="232"/>
      <c r="AF48" s="232"/>
      <c r="AG48" s="232"/>
      <c r="AH48" s="232"/>
      <c r="AI48" s="232"/>
      <c r="AJ48" s="232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>
        <v>39</v>
      </c>
      <c r="AV48" s="283">
        <v>0.61657043001135803</v>
      </c>
      <c r="AW48" s="283">
        <v>0.20746842315156766</v>
      </c>
      <c r="AX48" s="283">
        <v>0.82403885316292569</v>
      </c>
      <c r="AY48">
        <v>3</v>
      </c>
      <c r="BB48">
        <v>38000000</v>
      </c>
      <c r="BC48" s="283">
        <v>0.61657043001135803</v>
      </c>
      <c r="BD48" s="283">
        <v>0.21292811849766158</v>
      </c>
      <c r="BE48" s="283">
        <v>0.82949854850901961</v>
      </c>
      <c r="BF48">
        <v>3</v>
      </c>
      <c r="BG48" s="18"/>
      <c r="BK48" s="233">
        <v>42000000</v>
      </c>
      <c r="BL48" s="247">
        <v>1.6956375308641971</v>
      </c>
      <c r="BM48" s="247">
        <v>0.24595128019804385</v>
      </c>
      <c r="BN48" s="247">
        <v>1.941588811062241</v>
      </c>
      <c r="BO48" s="22">
        <v>4</v>
      </c>
    </row>
    <row r="49" spans="1:6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232"/>
      <c r="N49" s="232"/>
      <c r="O49" s="232"/>
      <c r="P49" s="232"/>
      <c r="Q49" s="232"/>
      <c r="R49" s="232"/>
      <c r="S49" s="232"/>
      <c r="T49" s="232"/>
      <c r="U49" s="232"/>
      <c r="V49" s="232"/>
      <c r="W49" s="300"/>
      <c r="X49" s="237">
        <v>42000000</v>
      </c>
      <c r="Y49" s="237">
        <v>74835385.154355347</v>
      </c>
      <c r="Z49" s="237">
        <v>126000000</v>
      </c>
      <c r="AA49" s="232"/>
      <c r="AB49" s="232"/>
      <c r="AC49" s="232"/>
      <c r="AD49" s="232"/>
      <c r="AE49" s="232"/>
      <c r="AF49" s="232"/>
      <c r="AG49" s="232"/>
      <c r="AH49" s="232"/>
      <c r="AI49" s="232"/>
      <c r="AJ49" s="232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>
        <v>40</v>
      </c>
      <c r="AV49" s="283">
        <v>0.61657043001135803</v>
      </c>
      <c r="AW49" s="283">
        <v>0.20228171257277844</v>
      </c>
      <c r="AX49" s="283">
        <v>0.81885214258413641</v>
      </c>
      <c r="AY49">
        <v>3</v>
      </c>
      <c r="BB49">
        <v>39000000</v>
      </c>
      <c r="BC49" s="283">
        <v>0.61657043001135803</v>
      </c>
      <c r="BD49" s="283">
        <v>0.20746842315156766</v>
      </c>
      <c r="BE49" s="283">
        <v>0.82403885316292569</v>
      </c>
      <c r="BF49">
        <v>3</v>
      </c>
      <c r="BG49" s="18"/>
      <c r="BK49" s="154">
        <v>43000000</v>
      </c>
      <c r="BL49" s="247">
        <v>1.6956375308641976</v>
      </c>
      <c r="BM49" s="247">
        <v>0.24023148298413582</v>
      </c>
      <c r="BN49" s="247">
        <v>1.9358690138483334</v>
      </c>
      <c r="BO49" s="22">
        <v>4</v>
      </c>
    </row>
    <row r="50" spans="1:67">
      <c r="A50" s="18"/>
      <c r="B50" s="18"/>
      <c r="C50" s="18"/>
      <c r="D50" s="18"/>
      <c r="E50" s="18"/>
      <c r="F50" s="18"/>
      <c r="G50" s="18"/>
      <c r="H50" s="18"/>
      <c r="I50" s="18"/>
      <c r="J50" s="36"/>
      <c r="K50" s="18"/>
      <c r="L50" s="18"/>
      <c r="M50" s="232"/>
      <c r="N50" s="232"/>
      <c r="O50" s="232"/>
      <c r="P50" s="232"/>
      <c r="Q50" s="232"/>
      <c r="R50" s="232"/>
      <c r="S50" s="232"/>
      <c r="T50" s="232"/>
      <c r="U50" s="232"/>
      <c r="V50" s="232"/>
      <c r="W50" s="300"/>
      <c r="X50" s="237">
        <v>43000000</v>
      </c>
      <c r="Y50" s="237">
        <v>76531022.685219541</v>
      </c>
      <c r="Z50" s="237">
        <v>129000000</v>
      </c>
      <c r="AA50" s="232"/>
      <c r="AB50" s="232"/>
      <c r="AC50" s="232"/>
      <c r="AD50" s="232"/>
      <c r="AE50" s="232"/>
      <c r="AF50" s="232"/>
      <c r="AG50" s="232"/>
      <c r="AH50" s="232"/>
      <c r="AI50" s="232"/>
      <c r="AJ50" s="232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>
        <v>41</v>
      </c>
      <c r="AV50" s="283">
        <v>0.61657043001135792</v>
      </c>
      <c r="AW50" s="283">
        <v>0.25189902539570536</v>
      </c>
      <c r="AX50" s="283">
        <v>0.86846945540706333</v>
      </c>
      <c r="AY50">
        <v>4</v>
      </c>
      <c r="BB50">
        <v>40000000</v>
      </c>
      <c r="BC50" s="283">
        <v>0.61657043001135803</v>
      </c>
      <c r="BD50" s="283">
        <v>0.20228171257277844</v>
      </c>
      <c r="BE50" s="283">
        <v>0.81885214258413641</v>
      </c>
      <c r="BF50">
        <v>3</v>
      </c>
      <c r="BG50" s="18"/>
      <c r="BK50" s="233">
        <v>44000000</v>
      </c>
      <c r="BL50" s="247">
        <v>1.6956375308641971</v>
      </c>
      <c r="BM50" s="247">
        <v>0.28561519860009327</v>
      </c>
      <c r="BN50" s="247">
        <v>1.9812527294642903</v>
      </c>
      <c r="BO50" s="22">
        <v>5</v>
      </c>
    </row>
    <row r="51" spans="1:6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232"/>
      <c r="N51" s="232"/>
      <c r="O51" s="232"/>
      <c r="P51" s="232"/>
      <c r="Q51" s="232"/>
      <c r="R51" s="232"/>
      <c r="S51" s="232"/>
      <c r="T51" s="232"/>
      <c r="U51" s="232"/>
      <c r="V51" s="232"/>
      <c r="W51" s="300"/>
      <c r="X51" s="237">
        <v>44000000</v>
      </c>
      <c r="Y51" s="237">
        <v>78226660.216083735</v>
      </c>
      <c r="Z51" s="237">
        <v>132000000</v>
      </c>
      <c r="AA51" s="232"/>
      <c r="AB51" s="232"/>
      <c r="AC51" s="232"/>
      <c r="AD51" s="232"/>
      <c r="AE51" s="232"/>
      <c r="AF51" s="232"/>
      <c r="AG51" s="232"/>
      <c r="AH51" s="232"/>
      <c r="AI51" s="232"/>
      <c r="AJ51" s="232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>
        <v>42</v>
      </c>
      <c r="AV51" s="283">
        <v>0.61657043001135781</v>
      </c>
      <c r="AW51" s="283">
        <v>0.24590142955295047</v>
      </c>
      <c r="AX51" s="283">
        <v>0.86247185956430827</v>
      </c>
      <c r="AY51">
        <v>4</v>
      </c>
      <c r="BB51">
        <v>41000000</v>
      </c>
      <c r="BC51" s="283">
        <v>0.61657043001135792</v>
      </c>
      <c r="BD51" s="283">
        <v>0.25189902539570536</v>
      </c>
      <c r="BE51" s="283">
        <v>0.86846945540706333</v>
      </c>
      <c r="BF51">
        <v>4</v>
      </c>
      <c r="BG51" s="18"/>
      <c r="BK51" s="154">
        <v>45000000</v>
      </c>
      <c r="BL51" s="247">
        <v>1.6956375308641976</v>
      </c>
      <c r="BM51" s="247">
        <v>0.27926819418675786</v>
      </c>
      <c r="BN51" s="247">
        <v>1.9749057250509554</v>
      </c>
      <c r="BO51" s="22">
        <v>5</v>
      </c>
    </row>
    <row r="52" spans="1:6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300"/>
      <c r="X52" s="237">
        <v>45000000</v>
      </c>
      <c r="Y52" s="237">
        <v>79922297.746947944</v>
      </c>
      <c r="Z52" s="237">
        <v>135000000</v>
      </c>
      <c r="AA52" s="232"/>
      <c r="AB52" s="232"/>
      <c r="AC52" s="232"/>
      <c r="AD52" s="232"/>
      <c r="AE52" s="232"/>
      <c r="AF52" s="232"/>
      <c r="AG52" s="232"/>
      <c r="AH52" s="232"/>
      <c r="AI52" s="232"/>
      <c r="AJ52" s="232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>
        <v>43</v>
      </c>
      <c r="AV52" s="283">
        <v>0.61657043001135781</v>
      </c>
      <c r="AW52" s="283">
        <v>0.24018279165637019</v>
      </c>
      <c r="AX52" s="283">
        <v>0.85675322166772805</v>
      </c>
      <c r="AY52">
        <v>4</v>
      </c>
      <c r="BB52">
        <v>42000000</v>
      </c>
      <c r="BC52" s="283">
        <v>0.61657043001135781</v>
      </c>
      <c r="BD52" s="283">
        <v>0.24590142955295047</v>
      </c>
      <c r="BE52" s="283">
        <v>0.86247185956430827</v>
      </c>
      <c r="BF52">
        <v>4</v>
      </c>
      <c r="BG52" s="18"/>
      <c r="BK52" s="233">
        <v>46000000</v>
      </c>
      <c r="BL52" s="247">
        <v>1.6956375308641973</v>
      </c>
      <c r="BM52" s="247">
        <v>0.27319714648704574</v>
      </c>
      <c r="BN52" s="247">
        <v>1.9688346773512431</v>
      </c>
      <c r="BO52" s="22">
        <v>5</v>
      </c>
    </row>
    <row r="53" spans="1:6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232"/>
      <c r="N53" s="232"/>
      <c r="O53" s="232"/>
      <c r="P53" s="232"/>
      <c r="Q53" s="232"/>
      <c r="R53" s="232"/>
      <c r="S53" s="232"/>
      <c r="T53" s="232"/>
      <c r="U53" s="232"/>
      <c r="V53" s="232"/>
      <c r="W53" s="300"/>
      <c r="X53" s="237">
        <v>46000000</v>
      </c>
      <c r="Y53" s="237">
        <v>81617935.277812138</v>
      </c>
      <c r="Z53" s="237">
        <v>138000000</v>
      </c>
      <c r="AA53" s="232"/>
      <c r="AB53" s="232"/>
      <c r="AC53" s="232"/>
      <c r="AD53" s="232"/>
      <c r="AE53" s="232"/>
      <c r="AF53" s="232"/>
      <c r="AG53" s="232"/>
      <c r="AH53" s="232"/>
      <c r="AI53" s="232"/>
      <c r="AJ53" s="232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>
        <v>44</v>
      </c>
      <c r="AV53" s="283">
        <v>0.61657043001135792</v>
      </c>
      <c r="AW53" s="283">
        <v>0.23472409184599816</v>
      </c>
      <c r="AX53" s="283">
        <v>0.8512945218573561</v>
      </c>
      <c r="AY53">
        <v>4</v>
      </c>
      <c r="BB53">
        <v>43000000</v>
      </c>
      <c r="BC53" s="283">
        <v>0.61657043001135781</v>
      </c>
      <c r="BD53" s="283">
        <v>0.24018279165637019</v>
      </c>
      <c r="BE53" s="283">
        <v>0.85675322166772805</v>
      </c>
      <c r="BF53">
        <v>4</v>
      </c>
      <c r="BG53" s="18"/>
      <c r="BK53" s="154">
        <v>47000000</v>
      </c>
      <c r="BL53" s="247">
        <v>1.6956375308641973</v>
      </c>
      <c r="BM53" s="247">
        <v>0.26738444124264055</v>
      </c>
      <c r="BN53" s="247">
        <v>1.9630219721068378</v>
      </c>
      <c r="BO53" s="22">
        <v>5</v>
      </c>
    </row>
    <row r="54" spans="1:6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232"/>
      <c r="N54" s="232"/>
      <c r="O54" s="232"/>
      <c r="P54" s="232"/>
      <c r="Q54" s="232"/>
      <c r="R54" s="232"/>
      <c r="S54" s="232"/>
      <c r="T54" s="232"/>
      <c r="U54" s="232"/>
      <c r="V54" s="232"/>
      <c r="W54" s="300"/>
      <c r="X54" s="237">
        <v>47000000</v>
      </c>
      <c r="Y54" s="237">
        <v>83313572.808676332</v>
      </c>
      <c r="Z54" s="237">
        <v>141000000</v>
      </c>
      <c r="AA54" s="232"/>
      <c r="AB54" s="232"/>
      <c r="AC54" s="232"/>
      <c r="AG54" s="232"/>
      <c r="AH54" s="232"/>
      <c r="AI54" s="232"/>
      <c r="AJ54" s="232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>
        <v>45</v>
      </c>
      <c r="AV54" s="283">
        <v>0.61657043001135792</v>
      </c>
      <c r="AW54" s="283">
        <v>0.22950800091608708</v>
      </c>
      <c r="AX54" s="283">
        <v>0.84607843092744495</v>
      </c>
      <c r="AY54">
        <v>4</v>
      </c>
      <c r="BB54">
        <v>44000000</v>
      </c>
      <c r="BC54" s="283">
        <v>0.61657043001135792</v>
      </c>
      <c r="BD54" s="283">
        <v>0.23472409184599816</v>
      </c>
      <c r="BE54" s="283">
        <v>0.8512945218573561</v>
      </c>
      <c r="BF54">
        <v>4</v>
      </c>
      <c r="BG54" s="18"/>
      <c r="BK54" s="233">
        <v>48000000</v>
      </c>
      <c r="BL54" s="247">
        <v>1.6956375308641973</v>
      </c>
      <c r="BM54" s="247">
        <v>0.26181393205008552</v>
      </c>
      <c r="BN54" s="247">
        <v>1.9574514629142827</v>
      </c>
      <c r="BO54" s="22">
        <v>5</v>
      </c>
    </row>
    <row r="55" spans="1:67">
      <c r="A55" s="18"/>
      <c r="B55" s="18"/>
      <c r="C55" s="18"/>
      <c r="D55" s="18"/>
      <c r="E55" s="18"/>
      <c r="F55" s="18"/>
      <c r="G55" s="18"/>
      <c r="H55" s="18"/>
      <c r="I55" s="18"/>
      <c r="J55" s="18"/>
      <c r="W55" s="300"/>
      <c r="X55" s="237">
        <v>48000000</v>
      </c>
      <c r="Y55" s="237">
        <v>85009210.339540526</v>
      </c>
      <c r="Z55" s="237">
        <v>144000000</v>
      </c>
      <c r="AU55">
        <v>46</v>
      </c>
      <c r="AV55" s="283">
        <v>0.61657043001135803</v>
      </c>
      <c r="AW55" s="283">
        <v>0.22451869654834605</v>
      </c>
      <c r="AX55" s="283">
        <v>0.84108912655970403</v>
      </c>
      <c r="AY55">
        <v>4</v>
      </c>
      <c r="BB55">
        <v>45000000</v>
      </c>
      <c r="BC55" s="283">
        <v>0.61657043001135792</v>
      </c>
      <c r="BD55" s="283">
        <v>0.22950800091608708</v>
      </c>
      <c r="BE55" s="283">
        <v>0.84607843092744495</v>
      </c>
      <c r="BF55">
        <v>4</v>
      </c>
      <c r="BG55" s="18"/>
      <c r="BK55" s="154">
        <v>49000000</v>
      </c>
      <c r="BL55" s="247">
        <v>1.6956375308641973</v>
      </c>
      <c r="BM55" s="247">
        <v>0.25647079057967559</v>
      </c>
      <c r="BN55" s="247">
        <v>1.9521083214438728</v>
      </c>
      <c r="BO55" s="22">
        <v>5</v>
      </c>
    </row>
    <row r="56" spans="1:67">
      <c r="A56" s="18"/>
      <c r="B56" s="18"/>
      <c r="C56" s="18"/>
      <c r="D56" s="18"/>
      <c r="E56" s="18"/>
      <c r="F56" s="18"/>
      <c r="G56" s="18"/>
      <c r="H56" s="18"/>
      <c r="I56" s="18"/>
      <c r="J56" s="18"/>
      <c r="W56" s="300"/>
      <c r="X56" s="237">
        <v>49000000</v>
      </c>
      <c r="Y56" s="237">
        <v>86704847.87040472</v>
      </c>
      <c r="Z56" s="237">
        <v>147000000</v>
      </c>
      <c r="AU56">
        <v>47</v>
      </c>
      <c r="AV56" s="283">
        <v>0.61657043001135803</v>
      </c>
      <c r="AW56" s="283">
        <v>0.21974170300476423</v>
      </c>
      <c r="AX56" s="283">
        <v>0.83631213301612228</v>
      </c>
      <c r="AY56">
        <v>4</v>
      </c>
      <c r="BB56">
        <v>46000000</v>
      </c>
      <c r="BC56" s="283">
        <v>0.61657043001135803</v>
      </c>
      <c r="BD56" s="283">
        <v>0.22451869654834605</v>
      </c>
      <c r="BE56" s="283">
        <v>0.84108912655970403</v>
      </c>
      <c r="BF56">
        <v>4</v>
      </c>
      <c r="BG56" s="18"/>
      <c r="BK56" s="233">
        <v>50000000</v>
      </c>
      <c r="BL56" s="224">
        <v>1.6956375308641973</v>
      </c>
      <c r="BM56" s="224">
        <v>0.2513413747680821</v>
      </c>
      <c r="BN56" s="224">
        <v>1.9469789056322795</v>
      </c>
      <c r="BO56" s="168">
        <v>5</v>
      </c>
    </row>
    <row r="57" spans="1:67">
      <c r="A57" s="18"/>
      <c r="B57" s="18"/>
      <c r="C57" s="18"/>
      <c r="D57" s="18"/>
      <c r="E57" s="18"/>
      <c r="F57" s="18"/>
      <c r="G57" s="18"/>
      <c r="H57" s="18"/>
      <c r="I57" s="18"/>
      <c r="J57" s="18"/>
      <c r="W57" s="300"/>
      <c r="X57" s="237">
        <v>50000000</v>
      </c>
      <c r="Y57" s="237">
        <v>88400485.401268929</v>
      </c>
      <c r="Z57" s="237">
        <v>150000000</v>
      </c>
      <c r="AU57">
        <v>48</v>
      </c>
      <c r="AV57" s="283">
        <v>0.61657043001135792</v>
      </c>
      <c r="AW57" s="283">
        <v>0.21516375085883166</v>
      </c>
      <c r="AX57" s="283">
        <v>0.83173418087018958</v>
      </c>
      <c r="AY57">
        <v>4</v>
      </c>
      <c r="BB57">
        <v>47000000</v>
      </c>
      <c r="BC57" s="283">
        <v>0.61657043001135803</v>
      </c>
      <c r="BD57" s="283">
        <v>0.21974170300476423</v>
      </c>
      <c r="BE57" s="283">
        <v>0.83631213301612228</v>
      </c>
      <c r="BF57">
        <v>4</v>
      </c>
      <c r="BG57" s="18"/>
      <c r="BK57" s="154">
        <v>51000000</v>
      </c>
      <c r="BL57" s="224">
        <v>1.6956375308641973</v>
      </c>
      <c r="BM57" s="224">
        <v>0.24641311251772754</v>
      </c>
      <c r="BN57" s="224">
        <v>1.9420506433819249</v>
      </c>
      <c r="BO57" s="168">
        <v>5</v>
      </c>
    </row>
    <row r="58" spans="1:67">
      <c r="A58" s="18"/>
      <c r="B58" s="18"/>
      <c r="C58" s="18"/>
      <c r="D58" s="18"/>
      <c r="E58" s="18"/>
      <c r="F58" s="18"/>
      <c r="G58" s="18"/>
      <c r="H58" s="18"/>
      <c r="I58" s="18"/>
      <c r="J58" s="18"/>
      <c r="W58" s="300">
        <v>6</v>
      </c>
      <c r="X58" s="237">
        <v>51000000</v>
      </c>
      <c r="Y58" s="237">
        <v>90096122.932133123</v>
      </c>
      <c r="Z58" s="237">
        <v>153000000</v>
      </c>
      <c r="AU58">
        <v>49</v>
      </c>
      <c r="AV58" s="283">
        <v>0.61657043001135792</v>
      </c>
      <c r="AW58" s="283">
        <v>0.21077265390252897</v>
      </c>
      <c r="AX58" s="283">
        <v>0.82734308391388689</v>
      </c>
      <c r="AY58">
        <v>4</v>
      </c>
      <c r="BB58">
        <v>48000000</v>
      </c>
      <c r="BC58" s="283">
        <v>0.61657043001135792</v>
      </c>
      <c r="BD58" s="283">
        <v>0.21516375085883166</v>
      </c>
      <c r="BE58" s="283">
        <v>0.83173418087018958</v>
      </c>
      <c r="BF58">
        <v>4</v>
      </c>
      <c r="BG58" s="18"/>
      <c r="BK58" s="233">
        <v>52000000</v>
      </c>
      <c r="BL58" s="224">
        <v>1.6956375308641976</v>
      </c>
      <c r="BM58" s="224">
        <v>0.24167439881546357</v>
      </c>
      <c r="BN58" s="224">
        <v>1.937311929679661</v>
      </c>
      <c r="BO58" s="168">
        <v>5</v>
      </c>
    </row>
    <row r="59" spans="1:67">
      <c r="A59" s="18"/>
      <c r="B59" s="18"/>
      <c r="C59" s="18"/>
      <c r="D59" s="18"/>
      <c r="E59" s="18"/>
      <c r="F59" s="18"/>
      <c r="G59" s="18"/>
      <c r="H59" s="18"/>
      <c r="I59" s="18"/>
      <c r="J59" s="18"/>
      <c r="W59" s="300"/>
      <c r="X59" s="237">
        <v>52000000</v>
      </c>
      <c r="Y59" s="237">
        <v>91791760.462997317</v>
      </c>
      <c r="Z59" s="237">
        <v>156000000</v>
      </c>
      <c r="AU59">
        <v>50</v>
      </c>
      <c r="AV59" s="283">
        <v>0.61657043001135792</v>
      </c>
      <c r="AW59" s="283">
        <v>0.20655720082447837</v>
      </c>
      <c r="AX59" s="283">
        <v>0.82312763083583629</v>
      </c>
      <c r="AY59">
        <v>4</v>
      </c>
      <c r="BB59">
        <v>49000000</v>
      </c>
      <c r="BC59" s="283">
        <v>0.61657043001135792</v>
      </c>
      <c r="BD59" s="283">
        <v>0.21077265390252897</v>
      </c>
      <c r="BE59" s="283">
        <v>0.82734308391388689</v>
      </c>
      <c r="BF59">
        <v>4</v>
      </c>
      <c r="BG59" s="18"/>
      <c r="BK59" s="154">
        <v>53000000</v>
      </c>
      <c r="BL59" s="224">
        <v>1.6956375308641976</v>
      </c>
      <c r="BM59" s="224">
        <v>0.23711450449819063</v>
      </c>
      <c r="BN59" s="224">
        <v>1.9327520353623882</v>
      </c>
      <c r="BO59" s="168">
        <v>5</v>
      </c>
    </row>
    <row r="60" spans="1:67">
      <c r="A60" s="18"/>
      <c r="B60" s="18"/>
      <c r="C60" s="18"/>
      <c r="D60" s="18"/>
      <c r="E60" s="18"/>
      <c r="F60" s="18"/>
      <c r="G60" s="18"/>
      <c r="H60" s="18"/>
      <c r="I60" s="18"/>
      <c r="J60" s="18"/>
      <c r="W60" s="300"/>
      <c r="X60" s="237">
        <v>53000000</v>
      </c>
      <c r="Y60" s="237">
        <v>93487397.993861526</v>
      </c>
      <c r="Z60" s="237">
        <v>159000000</v>
      </c>
      <c r="AU60">
        <v>51</v>
      </c>
      <c r="AV60" s="283">
        <v>0.61657043001135792</v>
      </c>
      <c r="AW60" s="283">
        <v>0.20250705963184154</v>
      </c>
      <c r="AX60" s="283">
        <v>0.81907748964319949</v>
      </c>
      <c r="AY60">
        <v>4</v>
      </c>
      <c r="BB60">
        <v>50000000</v>
      </c>
      <c r="BC60" s="283">
        <v>0.61657043001135792</v>
      </c>
      <c r="BD60" s="283">
        <v>0.20655720082447837</v>
      </c>
      <c r="BE60" s="283">
        <v>0.82312763083583629</v>
      </c>
      <c r="BF60">
        <v>4</v>
      </c>
      <c r="BG60" s="18"/>
      <c r="BK60" s="233">
        <v>54000000</v>
      </c>
      <c r="BL60" s="224">
        <v>1.6956375308641976</v>
      </c>
      <c r="BM60" s="224">
        <v>0.23272349515563154</v>
      </c>
      <c r="BN60" s="224">
        <v>1.9283610260198292</v>
      </c>
      <c r="BO60" s="168">
        <v>5</v>
      </c>
    </row>
    <row r="61" spans="1:67">
      <c r="A61" s="18"/>
      <c r="B61" s="18"/>
      <c r="C61" s="18"/>
      <c r="D61" s="18"/>
      <c r="E61" s="18"/>
      <c r="F61" s="18"/>
      <c r="G61" s="18"/>
      <c r="H61" s="18"/>
      <c r="I61" s="18"/>
      <c r="J61" s="18"/>
      <c r="W61" s="300"/>
      <c r="X61" s="237">
        <v>54000000</v>
      </c>
      <c r="Y61" s="237">
        <v>95183035.52472572</v>
      </c>
      <c r="Z61" s="237">
        <v>162000000</v>
      </c>
      <c r="AU61">
        <v>52</v>
      </c>
      <c r="AV61" s="283">
        <v>0.61657043001135792</v>
      </c>
      <c r="AW61" s="283">
        <v>0.19861269310045998</v>
      </c>
      <c r="AX61" s="283">
        <v>0.81518312311181784</v>
      </c>
      <c r="AY61">
        <v>4</v>
      </c>
      <c r="BB61">
        <v>51000000</v>
      </c>
      <c r="BC61" s="283">
        <v>0.61657043001135792</v>
      </c>
      <c r="BD61" s="283">
        <v>0.20250705963184154</v>
      </c>
      <c r="BE61" s="283">
        <v>0.81907748964319949</v>
      </c>
      <c r="BF61">
        <v>4</v>
      </c>
      <c r="BG61" s="18"/>
      <c r="BK61" s="154">
        <v>55000000</v>
      </c>
      <c r="BL61" s="224">
        <v>1.6956375308641976</v>
      </c>
      <c r="BM61" s="224">
        <v>0.26916697651800664</v>
      </c>
      <c r="BN61" s="224">
        <v>1.9648045073822042</v>
      </c>
      <c r="BO61" s="168">
        <v>6</v>
      </c>
    </row>
    <row r="62" spans="1:67">
      <c r="A62" s="18"/>
      <c r="B62" s="18"/>
      <c r="C62" s="18"/>
      <c r="D62" s="18"/>
      <c r="E62" s="18"/>
      <c r="F62" s="18"/>
      <c r="G62" s="18"/>
      <c r="H62" s="18"/>
      <c r="I62" s="18"/>
      <c r="J62" s="18"/>
      <c r="W62" s="300"/>
      <c r="X62" s="237">
        <v>55000000</v>
      </c>
      <c r="Y62" s="237">
        <v>96878673.055589914</v>
      </c>
      <c r="Z62" s="237">
        <v>165000000</v>
      </c>
      <c r="AU62">
        <v>53</v>
      </c>
      <c r="AV62" s="283">
        <v>0.61657043001135792</v>
      </c>
      <c r="AW62" s="283">
        <v>0.19486528379667775</v>
      </c>
      <c r="AX62" s="283">
        <v>0.8114357138080357</v>
      </c>
      <c r="AY62">
        <v>4</v>
      </c>
      <c r="BB62">
        <v>52000000</v>
      </c>
      <c r="BC62" s="283">
        <v>0.61657043001135792</v>
      </c>
      <c r="BD62" s="283">
        <v>0.19861269310045998</v>
      </c>
      <c r="BE62" s="283">
        <v>0.81518312311181784</v>
      </c>
      <c r="BF62">
        <v>4</v>
      </c>
      <c r="BG62" s="18"/>
      <c r="BK62" s="233">
        <v>56000000</v>
      </c>
      <c r="BL62" s="224">
        <v>1.6956375308641976</v>
      </c>
      <c r="BM62" s="224">
        <v>0.26436042336589938</v>
      </c>
      <c r="BN62" s="224">
        <v>1.9599979542300969</v>
      </c>
      <c r="BO62" s="168">
        <v>6</v>
      </c>
    </row>
    <row r="63" spans="1:67">
      <c r="A63" s="18"/>
      <c r="B63" s="18"/>
      <c r="C63" s="18"/>
      <c r="D63" s="18"/>
      <c r="E63" s="18"/>
      <c r="F63" s="18"/>
      <c r="G63" s="18"/>
      <c r="H63" s="18"/>
      <c r="I63" s="18"/>
      <c r="J63" s="18"/>
      <c r="W63" s="300"/>
      <c r="X63" s="237">
        <v>56000000</v>
      </c>
      <c r="Y63" s="237">
        <v>98574310.586454108</v>
      </c>
      <c r="Z63" s="237">
        <v>168000000</v>
      </c>
      <c r="AU63">
        <v>54</v>
      </c>
      <c r="AV63" s="283">
        <v>0.61657043001135781</v>
      </c>
      <c r="AW63" s="283">
        <v>0.19125666743007261</v>
      </c>
      <c r="AX63" s="283">
        <v>0.80782709744143044</v>
      </c>
      <c r="AY63">
        <v>4</v>
      </c>
      <c r="BB63">
        <v>53000000</v>
      </c>
      <c r="BC63" s="283">
        <v>0.61657043001135792</v>
      </c>
      <c r="BD63" s="283">
        <v>0.19486528379667775</v>
      </c>
      <c r="BE63" s="283">
        <v>0.8114357138080357</v>
      </c>
      <c r="BF63">
        <v>4</v>
      </c>
      <c r="BG63" s="18"/>
      <c r="BK63" s="154">
        <v>57000000</v>
      </c>
      <c r="BL63" s="224">
        <v>1.6956375308641973</v>
      </c>
      <c r="BM63" s="224">
        <v>0.2597225212015854</v>
      </c>
      <c r="BN63" s="224">
        <v>1.9553600520657828</v>
      </c>
      <c r="BO63" s="168">
        <v>6</v>
      </c>
    </row>
    <row r="64" spans="1:67">
      <c r="A64" s="18"/>
      <c r="B64" s="18"/>
      <c r="C64" s="18"/>
      <c r="D64" s="18"/>
      <c r="E64" s="18"/>
      <c r="F64" s="18"/>
      <c r="G64" s="18"/>
      <c r="H64" s="18"/>
      <c r="I64" s="18"/>
      <c r="J64" s="18"/>
      <c r="W64" s="300"/>
      <c r="X64" s="237">
        <v>57000000</v>
      </c>
      <c r="Y64" s="237">
        <v>100269948.1173183</v>
      </c>
      <c r="Z64" s="237">
        <v>171000000</v>
      </c>
      <c r="AD64" s="232"/>
      <c r="AE64" s="232"/>
      <c r="AF64" s="232"/>
      <c r="AU64">
        <v>55</v>
      </c>
      <c r="AV64" s="283">
        <v>0.61657043001135792</v>
      </c>
      <c r="AW64" s="283">
        <v>0.22844457417339456</v>
      </c>
      <c r="AX64" s="283">
        <v>0.84501500418475251</v>
      </c>
      <c r="AY64">
        <v>5</v>
      </c>
      <c r="BB64">
        <v>54000000</v>
      </c>
      <c r="BC64" s="283">
        <v>0.61657043001135781</v>
      </c>
      <c r="BD64" s="283">
        <v>0.19125666743007261</v>
      </c>
      <c r="BE64" s="283">
        <v>0.80782709744143044</v>
      </c>
      <c r="BF64">
        <v>4</v>
      </c>
      <c r="BG64" s="18"/>
      <c r="BK64" s="233">
        <v>58000000</v>
      </c>
      <c r="BL64" s="224">
        <v>1.6956375308641978</v>
      </c>
      <c r="BM64" s="224">
        <v>0.25524454669810975</v>
      </c>
      <c r="BN64" s="224">
        <v>1.9508820775623075</v>
      </c>
      <c r="BO64" s="168">
        <v>6</v>
      </c>
    </row>
    <row r="65" spans="1:6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232"/>
      <c r="N65" s="232"/>
      <c r="O65" s="232"/>
      <c r="P65" s="232"/>
      <c r="Q65" s="232"/>
      <c r="R65" s="232"/>
      <c r="S65" s="232"/>
      <c r="T65" s="232"/>
      <c r="U65" s="232"/>
      <c r="V65" s="232"/>
      <c r="W65" s="300"/>
      <c r="X65" s="237">
        <v>58000000</v>
      </c>
      <c r="Y65" s="237">
        <v>101965585.6481825</v>
      </c>
      <c r="Z65" s="237">
        <v>174000000</v>
      </c>
      <c r="AA65" s="232"/>
      <c r="AB65" s="232"/>
      <c r="AC65" s="232"/>
      <c r="AD65" s="232"/>
      <c r="AE65" s="232"/>
      <c r="AF65" s="232"/>
      <c r="AG65" s="232"/>
      <c r="AH65" s="232"/>
      <c r="AI65" s="232"/>
      <c r="AJ65" s="232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>
        <v>56</v>
      </c>
      <c r="AV65" s="283">
        <v>0.61657043001135792</v>
      </c>
      <c r="AW65" s="283">
        <v>0.2243652067774411</v>
      </c>
      <c r="AX65" s="283">
        <v>0.84093563678879901</v>
      </c>
      <c r="AY65">
        <v>5</v>
      </c>
      <c r="AZ65" s="18"/>
      <c r="BA65" s="18"/>
      <c r="BB65">
        <v>55000000</v>
      </c>
      <c r="BC65" s="283">
        <v>0.61657043001135792</v>
      </c>
      <c r="BD65" s="283">
        <v>0.22844457417339456</v>
      </c>
      <c r="BE65" s="283">
        <v>0.84501500418475251</v>
      </c>
      <c r="BF65">
        <v>5</v>
      </c>
      <c r="BG65" s="18"/>
      <c r="BK65" s="154">
        <v>59000000</v>
      </c>
      <c r="BL65" s="224">
        <v>1.6956375308641973</v>
      </c>
      <c r="BM65" s="224">
        <v>0.2509183679405147</v>
      </c>
      <c r="BN65" s="224">
        <v>1.946555898804712</v>
      </c>
      <c r="BO65" s="168">
        <v>6</v>
      </c>
    </row>
    <row r="66" spans="1:6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232"/>
      <c r="N66" s="232"/>
      <c r="O66" s="232"/>
      <c r="P66" s="232"/>
      <c r="Q66" s="232"/>
      <c r="R66" s="232"/>
      <c r="S66" s="232"/>
      <c r="T66" s="232"/>
      <c r="U66" s="232"/>
      <c r="V66" s="232"/>
      <c r="W66" s="300"/>
      <c r="X66" s="237">
        <v>59000000</v>
      </c>
      <c r="Y66" s="237">
        <v>103661223.17904671</v>
      </c>
      <c r="Z66" s="237">
        <v>177000000</v>
      </c>
      <c r="AA66" s="232"/>
      <c r="AB66" s="232"/>
      <c r="AC66" s="232"/>
      <c r="AD66" s="232"/>
      <c r="AE66" s="232"/>
      <c r="AF66" s="232"/>
      <c r="AG66" s="232"/>
      <c r="AH66" s="232"/>
      <c r="AI66" s="232"/>
      <c r="AJ66" s="232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>
        <v>57</v>
      </c>
      <c r="AV66" s="283">
        <v>0.61657043001135803</v>
      </c>
      <c r="AW66" s="283">
        <v>0.22042897507959125</v>
      </c>
      <c r="AX66" s="283">
        <v>0.83699940509094928</v>
      </c>
      <c r="AY66">
        <v>5</v>
      </c>
      <c r="AZ66" s="18"/>
      <c r="BA66" s="18"/>
      <c r="BB66">
        <v>56000000</v>
      </c>
      <c r="BC66" s="283">
        <v>0.61657043001135792</v>
      </c>
      <c r="BD66" s="283">
        <v>0.2243652067774411</v>
      </c>
      <c r="BE66" s="283">
        <v>0.84093563678879901</v>
      </c>
      <c r="BF66">
        <v>5</v>
      </c>
      <c r="BG66" s="18"/>
      <c r="BK66" s="233">
        <v>60000000</v>
      </c>
      <c r="BL66" s="247">
        <v>1.6956375308641976</v>
      </c>
      <c r="BM66" s="247">
        <v>0.24673639514150608</v>
      </c>
      <c r="BN66" s="247">
        <v>1.9423739260057036</v>
      </c>
      <c r="BO66" s="22">
        <v>6</v>
      </c>
    </row>
    <row r="67" spans="1: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232"/>
      <c r="N67" s="232"/>
      <c r="O67" s="232"/>
      <c r="P67" s="232"/>
      <c r="Q67" s="232"/>
      <c r="R67" s="232"/>
      <c r="S67" s="232"/>
      <c r="T67" s="232"/>
      <c r="U67" s="232"/>
      <c r="V67" s="232"/>
      <c r="W67" s="300"/>
      <c r="X67" s="237">
        <v>60000000</v>
      </c>
      <c r="Y67" s="237">
        <v>105356860.7099109</v>
      </c>
      <c r="Z67" s="237">
        <v>180000000</v>
      </c>
      <c r="AA67" s="232"/>
      <c r="AB67" s="232"/>
      <c r="AC67" s="232"/>
      <c r="AD67" s="232"/>
      <c r="AE67" s="232"/>
      <c r="AF67" s="232"/>
      <c r="AG67" s="232"/>
      <c r="AH67" s="232"/>
      <c r="AI67" s="232"/>
      <c r="AJ67" s="232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>
        <v>58</v>
      </c>
      <c r="AV67" s="283">
        <v>0.61657043001135792</v>
      </c>
      <c r="AW67" s="283">
        <v>0.21662847550925349</v>
      </c>
      <c r="AX67" s="283">
        <v>0.83319890552061138</v>
      </c>
      <c r="AY67">
        <v>5</v>
      </c>
      <c r="AZ67" s="18"/>
      <c r="BA67" s="18"/>
      <c r="BB67">
        <v>57000000</v>
      </c>
      <c r="BC67" s="283">
        <v>0.61657043001135803</v>
      </c>
      <c r="BD67" s="283">
        <v>0.22042897507959125</v>
      </c>
      <c r="BE67" s="283">
        <v>0.83699940509094928</v>
      </c>
      <c r="BF67">
        <v>5</v>
      </c>
      <c r="BG67" s="18"/>
      <c r="BK67" s="154">
        <v>61000000</v>
      </c>
      <c r="BL67" s="247">
        <v>1.6956375308641973</v>
      </c>
      <c r="BM67" s="247">
        <v>0.24269153620476011</v>
      </c>
      <c r="BN67" s="247">
        <v>1.9383290670689575</v>
      </c>
      <c r="BO67" s="22">
        <v>6</v>
      </c>
    </row>
    <row r="68" spans="1:6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232"/>
      <c r="N68" s="232"/>
      <c r="O68" s="232"/>
      <c r="P68" s="232"/>
      <c r="Q68" s="232"/>
      <c r="R68" s="232"/>
      <c r="S68" s="232"/>
      <c r="T68" s="232"/>
      <c r="U68" s="232"/>
      <c r="V68" s="232"/>
      <c r="W68" s="300">
        <v>7</v>
      </c>
      <c r="X68" s="237">
        <v>61000000</v>
      </c>
      <c r="Y68" s="237">
        <v>107052498.24077511</v>
      </c>
      <c r="Z68" s="237">
        <v>183000000</v>
      </c>
      <c r="AA68" s="232"/>
      <c r="AB68" s="232"/>
      <c r="AC68" s="232"/>
      <c r="AD68" s="232"/>
      <c r="AE68" s="232"/>
      <c r="AF68" s="232"/>
      <c r="AG68" s="232"/>
      <c r="AH68" s="232"/>
      <c r="AI68" s="232"/>
      <c r="AJ68" s="232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>
        <v>59</v>
      </c>
      <c r="AV68" s="283">
        <v>0.61657043001135792</v>
      </c>
      <c r="AW68" s="283">
        <v>0.21295680643282544</v>
      </c>
      <c r="AX68" s="283">
        <v>0.82952723644418336</v>
      </c>
      <c r="AY68">
        <v>5</v>
      </c>
      <c r="AZ68" s="18"/>
      <c r="BA68" s="18"/>
      <c r="BB68">
        <v>58000000</v>
      </c>
      <c r="BC68" s="283">
        <v>0.61657043001135792</v>
      </c>
      <c r="BD68" s="283">
        <v>0.21662847550925349</v>
      </c>
      <c r="BE68" s="283">
        <v>0.83319890552061138</v>
      </c>
      <c r="BF68">
        <v>5</v>
      </c>
      <c r="BG68" s="18"/>
      <c r="BK68" s="233">
        <v>62000000</v>
      </c>
      <c r="BL68" s="247">
        <v>1.6956375308641976</v>
      </c>
      <c r="BM68" s="247">
        <v>0.23877715658855433</v>
      </c>
      <c r="BN68" s="247">
        <v>1.9344146874527519</v>
      </c>
      <c r="BO68" s="22">
        <v>6</v>
      </c>
    </row>
    <row r="69" spans="1:6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232"/>
      <c r="N69" s="232"/>
      <c r="O69" s="232"/>
      <c r="P69" s="232"/>
      <c r="Q69" s="232"/>
      <c r="R69" s="232"/>
      <c r="S69" s="232"/>
      <c r="T69" s="232"/>
      <c r="U69" s="232"/>
      <c r="V69" s="232"/>
      <c r="W69" s="300"/>
      <c r="X69" s="237">
        <v>62000000</v>
      </c>
      <c r="Y69" s="237">
        <v>108748135.7716393</v>
      </c>
      <c r="Z69" s="237">
        <v>186000000</v>
      </c>
      <c r="AA69" s="232"/>
      <c r="AB69" s="232"/>
      <c r="AC69" s="232"/>
      <c r="AD69" s="232"/>
      <c r="AE69" s="232"/>
      <c r="AF69" s="232"/>
      <c r="AG69" s="232"/>
      <c r="AH69" s="232"/>
      <c r="AI69" s="232"/>
      <c r="AJ69" s="232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>
        <v>60</v>
      </c>
      <c r="AV69" s="283">
        <v>0.61657043001135792</v>
      </c>
      <c r="AW69" s="283">
        <v>0.20940752632561169</v>
      </c>
      <c r="AX69" s="283">
        <v>0.82597795633696958</v>
      </c>
      <c r="AY69">
        <v>5</v>
      </c>
      <c r="AZ69" s="18"/>
      <c r="BA69" s="18"/>
      <c r="BB69">
        <v>59000000</v>
      </c>
      <c r="BC69" s="283">
        <v>0.61657043001135792</v>
      </c>
      <c r="BD69" s="283">
        <v>0.21295680643282544</v>
      </c>
      <c r="BE69" s="283">
        <v>0.82952723644418336</v>
      </c>
      <c r="BF69">
        <v>5</v>
      </c>
      <c r="BG69" s="18"/>
      <c r="BK69" s="154">
        <v>63000000</v>
      </c>
      <c r="BL69" s="247">
        <v>1.6956375308641973</v>
      </c>
      <c r="BM69" s="247">
        <v>0.23498704299191056</v>
      </c>
      <c r="BN69" s="247">
        <v>1.9306245738561079</v>
      </c>
      <c r="BO69" s="22">
        <v>6</v>
      </c>
    </row>
    <row r="70" spans="1:6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232"/>
      <c r="N70" s="232"/>
      <c r="O70" s="232"/>
      <c r="P70" s="232"/>
      <c r="Q70" s="232"/>
      <c r="R70" s="232"/>
      <c r="S70" s="232"/>
      <c r="T70" s="232"/>
      <c r="U70" s="232"/>
      <c r="V70" s="232"/>
      <c r="W70" s="300"/>
      <c r="X70" s="237">
        <v>63000000</v>
      </c>
      <c r="Y70" s="237">
        <v>110443773.3025035</v>
      </c>
      <c r="Z70" s="237">
        <v>189000000</v>
      </c>
      <c r="AA70" s="232"/>
      <c r="AB70" s="232"/>
      <c r="AC70" s="232"/>
      <c r="AD70" s="232"/>
      <c r="AE70" s="232"/>
      <c r="AF70" s="232"/>
      <c r="AG70" s="232"/>
      <c r="AH70" s="232"/>
      <c r="AI70" s="232"/>
      <c r="AJ70" s="232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>
        <v>61</v>
      </c>
      <c r="AV70" s="283">
        <v>0.61657043001135792</v>
      </c>
      <c r="AW70" s="283">
        <v>0.20597461605797876</v>
      </c>
      <c r="AX70" s="283">
        <v>0.82254504606933665</v>
      </c>
      <c r="AY70">
        <v>5</v>
      </c>
      <c r="AZ70" s="18"/>
      <c r="BA70" s="18"/>
      <c r="BB70">
        <v>60000000</v>
      </c>
      <c r="BC70" s="283">
        <v>0.61657043001135792</v>
      </c>
      <c r="BD70" s="283">
        <v>0.20940752632561169</v>
      </c>
      <c r="BE70" s="283">
        <v>0.82597795633696958</v>
      </c>
      <c r="BF70">
        <v>5</v>
      </c>
      <c r="BG70" s="18"/>
      <c r="BK70" s="233">
        <v>64000000</v>
      </c>
      <c r="BL70" s="247">
        <v>1.6956375308641976</v>
      </c>
      <c r="BM70" s="247">
        <v>0.23131537044516196</v>
      </c>
      <c r="BN70" s="247">
        <v>1.9269529013093596</v>
      </c>
      <c r="BO70" s="22">
        <v>6</v>
      </c>
    </row>
    <row r="71" spans="1:6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232"/>
      <c r="N71" s="232"/>
      <c r="O71" s="232"/>
      <c r="P71" s="232"/>
      <c r="Q71" s="232"/>
      <c r="R71" s="232"/>
      <c r="S71" s="232"/>
      <c r="T71" s="232"/>
      <c r="U71" s="232"/>
      <c r="V71" s="232"/>
      <c r="W71" s="300"/>
      <c r="X71" s="237">
        <v>64000000</v>
      </c>
      <c r="Y71" s="237">
        <v>112139410.83336769</v>
      </c>
      <c r="Z71" s="237">
        <v>192000000</v>
      </c>
      <c r="AA71" s="232"/>
      <c r="AB71" s="232"/>
      <c r="AC71" s="232"/>
      <c r="AD71" s="232"/>
      <c r="AE71" s="232"/>
      <c r="AF71" s="232"/>
      <c r="AG71" s="232"/>
      <c r="AH71" s="232"/>
      <c r="AI71" s="232"/>
      <c r="AJ71" s="232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>
        <v>62</v>
      </c>
      <c r="AV71" s="283">
        <v>0.61657043001135803</v>
      </c>
      <c r="AW71" s="283">
        <v>0.20265244483123715</v>
      </c>
      <c r="AX71" s="283">
        <v>0.81922287484259515</v>
      </c>
      <c r="AY71">
        <v>5</v>
      </c>
      <c r="AZ71" s="18"/>
      <c r="BA71" s="18"/>
      <c r="BB71">
        <v>61000000</v>
      </c>
      <c r="BC71" s="283">
        <v>0.61657043001135792</v>
      </c>
      <c r="BD71" s="283">
        <v>0.20597461605797876</v>
      </c>
      <c r="BE71" s="283">
        <v>0.82254504606933665</v>
      </c>
      <c r="BF71">
        <v>5</v>
      </c>
      <c r="BG71" s="18"/>
      <c r="BK71" s="154">
        <v>65000000</v>
      </c>
      <c r="BL71" s="247">
        <v>1.6956375308641973</v>
      </c>
      <c r="BM71" s="247">
        <v>0.22775667243831332</v>
      </c>
      <c r="BN71" s="247">
        <v>1.9233942033025107</v>
      </c>
      <c r="BO71" s="22">
        <v>6</v>
      </c>
    </row>
    <row r="72" spans="1:6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232"/>
      <c r="N72" s="232"/>
      <c r="O72" s="232"/>
      <c r="P72" s="232"/>
      <c r="Q72" s="232"/>
      <c r="R72" s="232"/>
      <c r="S72" s="232"/>
      <c r="T72" s="232"/>
      <c r="U72" s="232"/>
      <c r="V72" s="232"/>
      <c r="W72" s="300"/>
      <c r="X72" s="237">
        <v>65000000</v>
      </c>
      <c r="Y72" s="237">
        <v>113835048.36423188</v>
      </c>
      <c r="Z72" s="237">
        <v>195000000</v>
      </c>
      <c r="AA72" s="232"/>
      <c r="AB72" s="232"/>
      <c r="AC72" s="232"/>
      <c r="AD72" s="232"/>
      <c r="AE72" s="232"/>
      <c r="AF72" s="232"/>
      <c r="AG72" s="232"/>
      <c r="AH72" s="232"/>
      <c r="AI72" s="232"/>
      <c r="AJ72" s="232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>
        <v>63</v>
      </c>
      <c r="AV72" s="283">
        <v>0.61657043001135792</v>
      </c>
      <c r="AW72" s="283">
        <v>0.19943573935772541</v>
      </c>
      <c r="AX72" s="283">
        <v>0.81600616936908332</v>
      </c>
      <c r="AY72">
        <v>5</v>
      </c>
      <c r="AZ72" s="18"/>
      <c r="BA72" s="18"/>
      <c r="BB72">
        <v>62000000</v>
      </c>
      <c r="BC72" s="283">
        <v>0.61657043001135803</v>
      </c>
      <c r="BD72" s="283">
        <v>0.20265244483123715</v>
      </c>
      <c r="BE72" s="283">
        <v>0.81922287484259515</v>
      </c>
      <c r="BF72">
        <v>5</v>
      </c>
      <c r="BG72" s="18"/>
      <c r="BK72" s="233">
        <v>66000000</v>
      </c>
      <c r="BL72" s="247">
        <v>1.6956375308641976</v>
      </c>
      <c r="BM72" s="247">
        <v>0.25820149512994889</v>
      </c>
      <c r="BN72" s="247">
        <v>1.9538390259941465</v>
      </c>
      <c r="BO72" s="22">
        <v>7</v>
      </c>
    </row>
    <row r="73" spans="1:6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232"/>
      <c r="N73" s="232"/>
      <c r="O73" s="232"/>
      <c r="P73" s="232"/>
      <c r="Q73" s="232"/>
      <c r="R73" s="232"/>
      <c r="S73" s="232"/>
      <c r="T73" s="232"/>
      <c r="U73" s="232"/>
      <c r="V73" s="232"/>
      <c r="W73" s="300"/>
      <c r="X73" s="237">
        <v>66000000</v>
      </c>
      <c r="Y73" s="237">
        <v>115530685.89509608</v>
      </c>
      <c r="Z73" s="237">
        <v>198000000</v>
      </c>
      <c r="AA73" s="232"/>
      <c r="AB73" s="232"/>
      <c r="AC73" s="232"/>
      <c r="AD73" s="232"/>
      <c r="AE73" s="232"/>
      <c r="AF73" s="232"/>
      <c r="AG73" s="232"/>
      <c r="AH73" s="232"/>
      <c r="AI73" s="232"/>
      <c r="AJ73" s="232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>
        <v>64</v>
      </c>
      <c r="AV73" s="283">
        <v>0.61657043001135792</v>
      </c>
      <c r="AW73" s="283">
        <v>0.19631955593026093</v>
      </c>
      <c r="AX73" s="283">
        <v>0.81288998594161888</v>
      </c>
      <c r="AY73">
        <v>5</v>
      </c>
      <c r="AZ73" s="18"/>
      <c r="BA73" s="18"/>
      <c r="BB73">
        <v>63000000</v>
      </c>
      <c r="BC73" s="283">
        <v>0.61657043001135792</v>
      </c>
      <c r="BD73" s="283">
        <v>0.19943573935772541</v>
      </c>
      <c r="BE73" s="283">
        <v>0.81600616936908332</v>
      </c>
      <c r="BF73">
        <v>5</v>
      </c>
      <c r="BG73" s="18"/>
      <c r="BK73" s="154">
        <v>67000000</v>
      </c>
      <c r="BL73" s="247">
        <v>1.6956375308641973</v>
      </c>
      <c r="BM73" s="247">
        <v>0.25434774147129297</v>
      </c>
      <c r="BN73" s="247">
        <v>1.9499852723354902</v>
      </c>
      <c r="BO73" s="22">
        <v>7</v>
      </c>
    </row>
    <row r="74" spans="1:6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232"/>
      <c r="N74" s="232"/>
      <c r="O74" s="232"/>
      <c r="P74" s="232"/>
      <c r="Q74" s="232"/>
      <c r="R74" s="232"/>
      <c r="S74" s="232"/>
      <c r="T74" s="232"/>
      <c r="U74" s="232"/>
      <c r="V74" s="232"/>
      <c r="W74" s="300"/>
      <c r="X74" s="237">
        <v>67000000</v>
      </c>
      <c r="Y74" s="237">
        <v>117226323.42596027</v>
      </c>
      <c r="Z74" s="237">
        <v>201000000</v>
      </c>
      <c r="AA74" s="232"/>
      <c r="AB74" s="232"/>
      <c r="AC74" s="232"/>
      <c r="AD74" s="232"/>
      <c r="AE74" s="232"/>
      <c r="AF74" s="232"/>
      <c r="AG74" s="232"/>
      <c r="AH74" s="232"/>
      <c r="AI74" s="232"/>
      <c r="AJ74" s="232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>
        <v>65</v>
      </c>
      <c r="AV74" s="283">
        <v>0.61657043001135803</v>
      </c>
      <c r="AW74" s="283">
        <v>0.19329925506979539</v>
      </c>
      <c r="AX74" s="283">
        <v>0.80986968508115342</v>
      </c>
      <c r="AY74">
        <v>5</v>
      </c>
      <c r="AZ74" s="18"/>
      <c r="BA74" s="18"/>
      <c r="BB74">
        <v>64000000</v>
      </c>
      <c r="BC74" s="283">
        <v>0.61657043001135792</v>
      </c>
      <c r="BD74" s="283">
        <v>0.19631955593026093</v>
      </c>
      <c r="BE74" s="283">
        <v>0.81288998594161888</v>
      </c>
      <c r="BF74">
        <v>5</v>
      </c>
      <c r="BG74" s="18"/>
      <c r="BK74" s="233">
        <v>68000000</v>
      </c>
      <c r="BL74" s="247">
        <v>1.6956375308641971</v>
      </c>
      <c r="BM74" s="247">
        <v>0.25060733350847986</v>
      </c>
      <c r="BN74" s="247">
        <v>1.9462448643726771</v>
      </c>
      <c r="BO74" s="22">
        <v>7</v>
      </c>
    </row>
    <row r="75" spans="1:6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232"/>
      <c r="N75" s="232"/>
      <c r="O75" s="232"/>
      <c r="P75" s="232"/>
      <c r="Q75" s="232"/>
      <c r="R75" s="232"/>
      <c r="S75" s="232"/>
      <c r="T75" s="232"/>
      <c r="U75" s="232"/>
      <c r="V75" s="232"/>
      <c r="W75" s="300"/>
      <c r="X75" s="237">
        <v>68000000</v>
      </c>
      <c r="Y75" s="237">
        <v>118921960.95682448</v>
      </c>
      <c r="Z75" s="237">
        <v>204000000</v>
      </c>
      <c r="AA75" s="232"/>
      <c r="AB75" s="232"/>
      <c r="AC75" s="232"/>
      <c r="AD75" s="232"/>
      <c r="AE75" s="232"/>
      <c r="AF75" s="232"/>
      <c r="AG75" s="232"/>
      <c r="AH75" s="232"/>
      <c r="AI75" s="232"/>
      <c r="AJ75" s="232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>
        <v>66</v>
      </c>
      <c r="AV75" s="283">
        <v>0.61657043001135803</v>
      </c>
      <c r="AW75" s="283">
        <v>0.19037047847782881</v>
      </c>
      <c r="AX75" s="283">
        <v>0.80694090848918687</v>
      </c>
      <c r="AY75">
        <v>5</v>
      </c>
      <c r="AZ75" s="18"/>
      <c r="BA75" s="18"/>
      <c r="BB75">
        <v>65000000</v>
      </c>
      <c r="BC75" s="283">
        <v>0.61657043001135803</v>
      </c>
      <c r="BD75" s="283">
        <v>0.19329925506979539</v>
      </c>
      <c r="BE75" s="283">
        <v>0.80986968508115342</v>
      </c>
      <c r="BF75">
        <v>5</v>
      </c>
      <c r="BG75" s="18"/>
      <c r="BK75" s="154">
        <v>69000000</v>
      </c>
      <c r="BL75" s="247">
        <v>1.6956375308641973</v>
      </c>
      <c r="BM75" s="247">
        <v>0.24697534316777725</v>
      </c>
      <c r="BN75" s="247">
        <v>1.9426128740319746</v>
      </c>
      <c r="BO75" s="22">
        <v>7</v>
      </c>
    </row>
    <row r="76" spans="1:6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232"/>
      <c r="N76" s="232"/>
      <c r="O76" s="232"/>
      <c r="P76" s="232"/>
      <c r="Q76" s="232"/>
      <c r="R76" s="232"/>
      <c r="S76" s="232"/>
      <c r="T76" s="232"/>
      <c r="U76" s="232"/>
      <c r="V76" s="232"/>
      <c r="W76" s="300"/>
      <c r="X76" s="237">
        <v>69000000</v>
      </c>
      <c r="Y76" s="237">
        <v>120617598.48768869</v>
      </c>
      <c r="Z76" s="237">
        <v>207000000</v>
      </c>
      <c r="AA76" s="232"/>
      <c r="AB76" s="232"/>
      <c r="AC76" s="232"/>
      <c r="AD76" s="232"/>
      <c r="AE76" s="232"/>
      <c r="AF76" s="232"/>
      <c r="AG76" s="232"/>
      <c r="AH76" s="232"/>
      <c r="AI76" s="232"/>
      <c r="AJ76" s="232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>
        <v>67</v>
      </c>
      <c r="AV76" s="283">
        <v>0.61657043001135792</v>
      </c>
      <c r="AW76" s="283">
        <v>0.1875291280527866</v>
      </c>
      <c r="AX76" s="283">
        <v>0.80409955806414457</v>
      </c>
      <c r="AY76">
        <v>5</v>
      </c>
      <c r="AZ76" s="18"/>
      <c r="BA76" s="18"/>
      <c r="BB76">
        <v>66000000</v>
      </c>
      <c r="BC76" s="283">
        <v>0.61657043001135803</v>
      </c>
      <c r="BD76" s="283">
        <v>0.19037047847782881</v>
      </c>
      <c r="BE76" s="283">
        <v>0.80694090848918687</v>
      </c>
      <c r="BF76">
        <v>5</v>
      </c>
      <c r="BG76" s="18"/>
      <c r="BK76" s="233">
        <v>70000000</v>
      </c>
      <c r="BL76" s="247">
        <v>1.6956375308641976</v>
      </c>
      <c r="BM76" s="247">
        <v>0.24344712397966614</v>
      </c>
      <c r="BN76" s="247">
        <v>1.9390846548438636</v>
      </c>
      <c r="BO76" s="22">
        <v>7</v>
      </c>
    </row>
    <row r="77" spans="1:6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232"/>
      <c r="N77" s="232"/>
      <c r="O77" s="232"/>
      <c r="P77" s="232"/>
      <c r="Q77" s="232"/>
      <c r="R77" s="232"/>
      <c r="S77" s="232"/>
      <c r="T77" s="232"/>
      <c r="U77" s="232"/>
      <c r="V77" s="232"/>
      <c r="W77" s="300"/>
      <c r="X77" s="237">
        <v>70000000</v>
      </c>
      <c r="Y77" s="237">
        <v>122313236.01855288</v>
      </c>
      <c r="Z77" s="237">
        <v>210000000</v>
      </c>
      <c r="AA77" s="232"/>
      <c r="AB77" s="232"/>
      <c r="AC77" s="232"/>
      <c r="AD77" s="232"/>
      <c r="AE77" s="232"/>
      <c r="AF77" s="232"/>
      <c r="AG77" s="232"/>
      <c r="AH77" s="232"/>
      <c r="AI77" s="232"/>
      <c r="AJ77" s="232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>
        <v>68</v>
      </c>
      <c r="AV77" s="283">
        <v>0.61657043001135792</v>
      </c>
      <c r="AW77" s="283">
        <v>0.21766239879190413</v>
      </c>
      <c r="AX77" s="283">
        <v>0.83423282880326211</v>
      </c>
      <c r="AY77">
        <v>6</v>
      </c>
      <c r="AZ77" s="18"/>
      <c r="BA77" s="18"/>
      <c r="BB77">
        <v>67000000</v>
      </c>
      <c r="BC77" s="283">
        <v>0.61657043001135792</v>
      </c>
      <c r="BD77" s="283">
        <v>0.1875291280527866</v>
      </c>
      <c r="BE77" s="283">
        <v>0.80409955806414457</v>
      </c>
      <c r="BF77">
        <v>5</v>
      </c>
      <c r="BG77" s="18"/>
      <c r="BK77" s="154">
        <v>71000000</v>
      </c>
      <c r="BL77" s="247">
        <v>1.6956375308641976</v>
      </c>
      <c r="BM77" s="247">
        <v>0.24001829124755816</v>
      </c>
      <c r="BN77" s="247">
        <v>1.9356558221117557</v>
      </c>
      <c r="BO77" s="22">
        <v>7</v>
      </c>
    </row>
    <row r="78" spans="1:6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232"/>
      <c r="N78" s="232"/>
      <c r="O78" s="232"/>
      <c r="P78" s="232"/>
      <c r="Q78" s="232"/>
      <c r="R78" s="232"/>
      <c r="S78" s="232"/>
      <c r="T78" s="232"/>
      <c r="U78" s="232"/>
      <c r="V78" s="232"/>
      <c r="W78" s="300">
        <v>8</v>
      </c>
      <c r="X78" s="237">
        <v>71000000</v>
      </c>
      <c r="Y78" s="237">
        <v>124008873.54941708</v>
      </c>
      <c r="Z78" s="237">
        <v>213000000</v>
      </c>
      <c r="AA78" s="232"/>
      <c r="AB78" s="232"/>
      <c r="AC78" s="232"/>
      <c r="AD78" s="232"/>
      <c r="AE78" s="232"/>
      <c r="AF78" s="232"/>
      <c r="AG78" s="232"/>
      <c r="AH78" s="232"/>
      <c r="AI78" s="232"/>
      <c r="AJ78" s="232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>
        <v>69</v>
      </c>
      <c r="AV78" s="283">
        <v>0.61657043001135792</v>
      </c>
      <c r="AW78" s="283">
        <v>0.21450787127318088</v>
      </c>
      <c r="AX78" s="283">
        <v>0.83107830128453886</v>
      </c>
      <c r="AY78">
        <v>6</v>
      </c>
      <c r="AZ78" s="18"/>
      <c r="BA78" s="18"/>
      <c r="BB78">
        <v>68000000</v>
      </c>
      <c r="BC78" s="283">
        <v>0.61657043001135792</v>
      </c>
      <c r="BD78" s="283">
        <v>0.21766239879190413</v>
      </c>
      <c r="BE78" s="283">
        <v>0.83423282880326211</v>
      </c>
      <c r="BF78">
        <v>6</v>
      </c>
      <c r="BG78" s="18"/>
      <c r="BK78" s="233">
        <v>72000000</v>
      </c>
      <c r="BL78" s="247">
        <v>1.6956375308641976</v>
      </c>
      <c r="BM78" s="247">
        <v>0.23668470386911986</v>
      </c>
      <c r="BN78" s="247">
        <v>1.9323222347333173</v>
      </c>
      <c r="BO78" s="22">
        <v>7</v>
      </c>
    </row>
    <row r="79" spans="1:6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232"/>
      <c r="N79" s="232"/>
      <c r="O79" s="232"/>
      <c r="P79" s="232"/>
      <c r="Q79" s="232"/>
      <c r="R79" s="232"/>
      <c r="S79" s="232"/>
      <c r="T79" s="232"/>
      <c r="U79" s="232"/>
      <c r="V79" s="232"/>
      <c r="W79" s="300"/>
      <c r="X79" s="237">
        <v>72000000</v>
      </c>
      <c r="Y79" s="237">
        <v>125704511.08028127</v>
      </c>
      <c r="Z79" s="237">
        <v>216000000</v>
      </c>
      <c r="AA79" s="232"/>
      <c r="AB79" s="232"/>
      <c r="AC79" s="232"/>
      <c r="AD79" s="232"/>
      <c r="AE79" s="232"/>
      <c r="AF79" s="232"/>
      <c r="AG79" s="232"/>
      <c r="AH79" s="232"/>
      <c r="AI79" s="232"/>
      <c r="AJ79" s="232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>
        <v>70</v>
      </c>
      <c r="AV79" s="283">
        <v>0.61657043001135792</v>
      </c>
      <c r="AW79" s="283">
        <v>0.21144347311213543</v>
      </c>
      <c r="AX79" s="283">
        <v>0.82801390312349332</v>
      </c>
      <c r="AY79">
        <v>6</v>
      </c>
      <c r="AZ79" s="18"/>
      <c r="BA79" s="18"/>
      <c r="BB79">
        <v>69000000</v>
      </c>
      <c r="BC79" s="283">
        <v>0.61657043001135792</v>
      </c>
      <c r="BD79" s="283">
        <v>0.21450787127318088</v>
      </c>
      <c r="BE79" s="283">
        <v>0.83107830128453886</v>
      </c>
      <c r="BF79">
        <v>6</v>
      </c>
      <c r="BG79" s="18"/>
      <c r="BK79" s="154">
        <v>73000000</v>
      </c>
      <c r="BL79" s="247">
        <v>1.6956375308641978</v>
      </c>
      <c r="BM79" s="247">
        <v>0.23344244765173464</v>
      </c>
      <c r="BN79" s="247">
        <v>1.9290799785159325</v>
      </c>
      <c r="BO79" s="22">
        <v>7</v>
      </c>
    </row>
    <row r="80" spans="1:6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232"/>
      <c r="N80" s="232"/>
      <c r="O80" s="232"/>
      <c r="P80" s="232"/>
      <c r="Q80" s="232"/>
      <c r="R80" s="232"/>
      <c r="S80" s="232"/>
      <c r="T80" s="232"/>
      <c r="U80" s="232"/>
      <c r="V80" s="232"/>
      <c r="W80" s="300"/>
      <c r="X80" s="237">
        <v>73000000</v>
      </c>
      <c r="Y80" s="237">
        <v>127400148.61114547</v>
      </c>
      <c r="Z80" s="237">
        <v>219000000</v>
      </c>
      <c r="AA80" s="232"/>
      <c r="AB80" s="232"/>
      <c r="AC80" s="232"/>
      <c r="AD80" s="232"/>
      <c r="AE80" s="232"/>
      <c r="AF80" s="232"/>
      <c r="AG80" s="232"/>
      <c r="AH80" s="232"/>
      <c r="AI80" s="232"/>
      <c r="AJ80" s="232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>
        <v>71</v>
      </c>
      <c r="AV80" s="283">
        <v>0.61657043001135803</v>
      </c>
      <c r="AW80" s="283">
        <v>0.20846539602604902</v>
      </c>
      <c r="AX80" s="283">
        <v>0.82503582603740711</v>
      </c>
      <c r="AY80">
        <v>6</v>
      </c>
      <c r="AZ80" s="18"/>
      <c r="BA80" s="18"/>
      <c r="BB80">
        <v>70000000</v>
      </c>
      <c r="BC80" s="283">
        <v>0.61657043001135792</v>
      </c>
      <c r="BD80" s="283">
        <v>0.21144347311213543</v>
      </c>
      <c r="BE80" s="283">
        <v>0.82801390312349332</v>
      </c>
      <c r="BF80">
        <v>6</v>
      </c>
      <c r="BG80" s="18"/>
      <c r="BK80" s="233">
        <v>74000000</v>
      </c>
      <c r="BL80" s="247">
        <v>1.6956375308641976</v>
      </c>
      <c r="BM80" s="247">
        <v>0.23028781998076522</v>
      </c>
      <c r="BN80" s="247">
        <v>1.9259253508449627</v>
      </c>
      <c r="BO80" s="22">
        <v>7</v>
      </c>
    </row>
    <row r="81" spans="1:6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232"/>
      <c r="N81" s="232"/>
      <c r="O81" s="232"/>
      <c r="P81" s="232"/>
      <c r="Q81" s="232"/>
      <c r="R81" s="232"/>
      <c r="S81" s="232"/>
      <c r="T81" s="232"/>
      <c r="U81" s="232"/>
      <c r="V81" s="232"/>
      <c r="W81" s="300"/>
      <c r="X81" s="237">
        <v>74000000</v>
      </c>
      <c r="Y81" s="237">
        <v>129095786.14200966</v>
      </c>
      <c r="Z81" s="237">
        <v>222000000</v>
      </c>
      <c r="AA81" s="232"/>
      <c r="AB81" s="232"/>
      <c r="AC81" s="232"/>
      <c r="AD81" s="232"/>
      <c r="AE81" s="232"/>
      <c r="AF81" s="232"/>
      <c r="AG81" s="232"/>
      <c r="AH81" s="232"/>
      <c r="AI81" s="232"/>
      <c r="AJ81" s="232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>
        <v>72</v>
      </c>
      <c r="AV81" s="283">
        <v>0.61657043001135803</v>
      </c>
      <c r="AW81" s="283">
        <v>0.20557004330346507</v>
      </c>
      <c r="AX81" s="283">
        <v>0.82214047331482309</v>
      </c>
      <c r="AY81">
        <v>6</v>
      </c>
      <c r="AZ81" s="18"/>
      <c r="BA81" s="18"/>
      <c r="BB81">
        <v>71000000</v>
      </c>
      <c r="BC81" s="283">
        <v>0.61657043001135803</v>
      </c>
      <c r="BD81" s="283">
        <v>0.20846539602604902</v>
      </c>
      <c r="BE81" s="283">
        <v>0.82503582603740711</v>
      </c>
      <c r="BF81">
        <v>6</v>
      </c>
      <c r="BG81" s="18"/>
      <c r="BK81" s="154">
        <v>75000000</v>
      </c>
      <c r="BL81" s="247">
        <v>1.6956375308641976</v>
      </c>
      <c r="BM81" s="247">
        <v>0.22721731571435505</v>
      </c>
      <c r="BN81" s="247">
        <v>1.9228548465785527</v>
      </c>
      <c r="BO81" s="22">
        <v>7</v>
      </c>
    </row>
    <row r="82" spans="1:6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232"/>
      <c r="N82" s="232"/>
      <c r="O82" s="232"/>
      <c r="P82" s="232"/>
      <c r="Q82" s="232"/>
      <c r="R82" s="232"/>
      <c r="S82" s="232"/>
      <c r="T82" s="232"/>
      <c r="U82" s="232"/>
      <c r="V82" s="232"/>
      <c r="W82" s="300"/>
      <c r="X82" s="237">
        <v>75000000</v>
      </c>
      <c r="Y82" s="237">
        <v>130791423.67287385</v>
      </c>
      <c r="Z82" s="237">
        <v>225000000</v>
      </c>
      <c r="AA82" s="232"/>
      <c r="AB82" s="232"/>
      <c r="AC82" s="232"/>
      <c r="AD82" s="232"/>
      <c r="AE82" s="232"/>
      <c r="AF82" s="232"/>
      <c r="AG82" s="232"/>
      <c r="AH82" s="232"/>
      <c r="AI82" s="232"/>
      <c r="AJ82" s="232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>
        <v>73</v>
      </c>
      <c r="AV82" s="283">
        <v>0.61657043001135792</v>
      </c>
      <c r="AW82" s="283">
        <v>0.20275401531300657</v>
      </c>
      <c r="AX82" s="283">
        <v>0.81932444532436444</v>
      </c>
      <c r="AY82">
        <v>6</v>
      </c>
      <c r="AZ82" s="18"/>
      <c r="BA82" s="18"/>
      <c r="BB82">
        <v>72000000</v>
      </c>
      <c r="BC82" s="283">
        <v>0.61657043001135803</v>
      </c>
      <c r="BD82" s="283">
        <v>0.20557004330346507</v>
      </c>
      <c r="BE82" s="283">
        <v>0.82214047331482309</v>
      </c>
      <c r="BF82">
        <v>6</v>
      </c>
      <c r="BG82" s="18"/>
      <c r="BK82" s="233">
        <v>76000000</v>
      </c>
      <c r="BL82" s="247">
        <v>1.6956375308641976</v>
      </c>
      <c r="BM82" s="247">
        <v>0.22422761419179776</v>
      </c>
      <c r="BN82" s="247">
        <v>1.9198651450559954</v>
      </c>
      <c r="BO82" s="22">
        <v>7</v>
      </c>
    </row>
    <row r="83" spans="1:6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232"/>
      <c r="N83" s="232"/>
      <c r="O83" s="232"/>
      <c r="P83" s="232"/>
      <c r="Q83" s="232"/>
      <c r="R83" s="232"/>
      <c r="S83" s="232"/>
      <c r="T83" s="232"/>
      <c r="U83" s="232"/>
      <c r="V83" s="232"/>
      <c r="W83" s="300"/>
      <c r="X83" s="237">
        <v>76000000</v>
      </c>
      <c r="Y83" s="237">
        <v>132487061.20373805</v>
      </c>
      <c r="Z83" s="237">
        <v>228000000</v>
      </c>
      <c r="AA83" s="232"/>
      <c r="AB83" s="232"/>
      <c r="AC83" s="232"/>
      <c r="AD83" s="232"/>
      <c r="AE83" s="232"/>
      <c r="AF83" s="232"/>
      <c r="AG83" s="232"/>
      <c r="AH83" s="232"/>
      <c r="AI83" s="232"/>
      <c r="AJ83" s="232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>
        <v>74</v>
      </c>
      <c r="AV83" s="283">
        <v>0.61657043001135792</v>
      </c>
      <c r="AW83" s="283">
        <v>0.20001409618715515</v>
      </c>
      <c r="AX83" s="283">
        <v>0.81658452619851307</v>
      </c>
      <c r="AY83">
        <v>6</v>
      </c>
      <c r="AZ83" s="18"/>
      <c r="BA83" s="18"/>
      <c r="BB83">
        <v>73000000</v>
      </c>
      <c r="BC83" s="283">
        <v>0.61657043001135792</v>
      </c>
      <c r="BD83" s="283">
        <v>0.20275401531300657</v>
      </c>
      <c r="BE83" s="283">
        <v>0.81932444532436444</v>
      </c>
      <c r="BF83">
        <v>6</v>
      </c>
      <c r="BG83" s="18"/>
      <c r="BK83" s="154">
        <v>77000000</v>
      </c>
      <c r="BL83" s="247">
        <v>1.6956375308641976</v>
      </c>
      <c r="BM83" s="247">
        <v>0.25036900842419341</v>
      </c>
      <c r="BN83" s="247">
        <v>1.946006539288391</v>
      </c>
      <c r="BO83" s="22">
        <v>8</v>
      </c>
    </row>
    <row r="84" spans="1:6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232"/>
      <c r="N84" s="232"/>
      <c r="O84" s="232"/>
      <c r="P84" s="232"/>
      <c r="Q84" s="232"/>
      <c r="R84" s="232"/>
      <c r="S84" s="232"/>
      <c r="T84" s="232"/>
      <c r="U84" s="232"/>
      <c r="V84" s="232"/>
      <c r="W84" s="300"/>
      <c r="X84" s="237">
        <v>77000000</v>
      </c>
      <c r="Y84" s="237">
        <v>134182698.73460227</v>
      </c>
      <c r="Z84" s="237">
        <v>231000000</v>
      </c>
      <c r="AA84" s="232"/>
      <c r="AB84" s="232"/>
      <c r="AC84" s="232"/>
      <c r="AD84" s="232"/>
      <c r="AE84" s="232"/>
      <c r="AF84" s="232"/>
      <c r="AG84" s="232"/>
      <c r="AH84" s="232"/>
      <c r="AI84" s="232"/>
      <c r="AJ84" s="232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>
        <v>75</v>
      </c>
      <c r="AV84" s="283">
        <v>0.61657043001135792</v>
      </c>
      <c r="AW84" s="283">
        <v>0.19734724157132641</v>
      </c>
      <c r="AX84" s="283">
        <v>0.81391767158268435</v>
      </c>
      <c r="AY84">
        <v>6</v>
      </c>
      <c r="AZ84" s="18"/>
      <c r="BA84" s="18"/>
      <c r="BB84">
        <v>74000000</v>
      </c>
      <c r="BC84" s="283">
        <v>0.61657043001135792</v>
      </c>
      <c r="BD84" s="283">
        <v>0.20001409618715515</v>
      </c>
      <c r="BE84" s="283">
        <v>0.81658452619851307</v>
      </c>
      <c r="BF84">
        <v>6</v>
      </c>
      <c r="BG84" s="18"/>
      <c r="BK84" s="233">
        <v>78000000</v>
      </c>
      <c r="BL84" s="247">
        <v>1.6956375308641973</v>
      </c>
      <c r="BM84" s="247">
        <v>0.24715914934183195</v>
      </c>
      <c r="BN84" s="247">
        <v>1.9427966802060292</v>
      </c>
      <c r="BO84" s="22">
        <v>8</v>
      </c>
    </row>
    <row r="85" spans="1:6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232"/>
      <c r="N85" s="232"/>
      <c r="O85" s="232"/>
      <c r="P85" s="232"/>
      <c r="Q85" s="232"/>
      <c r="R85" s="232"/>
      <c r="S85" s="232"/>
      <c r="T85" s="232"/>
      <c r="U85" s="232"/>
      <c r="V85" s="232"/>
      <c r="W85" s="300"/>
      <c r="X85" s="237">
        <v>78000000</v>
      </c>
      <c r="Y85" s="237">
        <v>135878336.26546648</v>
      </c>
      <c r="Z85" s="237">
        <v>234000000</v>
      </c>
      <c r="AA85" s="232"/>
      <c r="AB85" s="232"/>
      <c r="AC85" s="232"/>
      <c r="AD85" s="232"/>
      <c r="AE85" s="232"/>
      <c r="AF85" s="232"/>
      <c r="AG85" s="232"/>
      <c r="AH85" s="232"/>
      <c r="AI85" s="232"/>
      <c r="AJ85" s="232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>
        <v>76</v>
      </c>
      <c r="AV85" s="283">
        <v>0.61657043001135803</v>
      </c>
      <c r="AW85" s="283">
        <v>0.19475056734012477</v>
      </c>
      <c r="AX85" s="283">
        <v>0.81132099735148278</v>
      </c>
      <c r="AY85">
        <v>6</v>
      </c>
      <c r="AZ85" s="18"/>
      <c r="BA85" s="18"/>
      <c r="BB85">
        <v>75000000</v>
      </c>
      <c r="BC85" s="283">
        <v>0.61657043001135792</v>
      </c>
      <c r="BD85" s="283">
        <v>0.19734724157132641</v>
      </c>
      <c r="BE85" s="283">
        <v>0.81391767158268435</v>
      </c>
      <c r="BF85">
        <v>6</v>
      </c>
      <c r="BG85" s="18"/>
      <c r="BK85" s="154">
        <v>79000000</v>
      </c>
      <c r="BL85" s="247">
        <v>1.6956375308641976</v>
      </c>
      <c r="BM85" s="247">
        <v>0.24403055251472017</v>
      </c>
      <c r="BN85" s="247">
        <v>1.9396680833789177</v>
      </c>
      <c r="BO85" s="22">
        <v>8</v>
      </c>
    </row>
    <row r="86" spans="1:6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232"/>
      <c r="N86" s="232"/>
      <c r="O86" s="232"/>
      <c r="P86" s="232"/>
      <c r="Q86" s="232"/>
      <c r="R86" s="232"/>
      <c r="S86" s="232"/>
      <c r="T86" s="232"/>
      <c r="U86" s="232"/>
      <c r="V86" s="232"/>
      <c r="W86" s="300"/>
      <c r="X86" s="237">
        <v>79000000</v>
      </c>
      <c r="Y86" s="237">
        <v>137573973.79633066</v>
      </c>
      <c r="Z86" s="237">
        <v>237000000</v>
      </c>
      <c r="AA86" s="232"/>
      <c r="AB86" s="232"/>
      <c r="AC86" s="232"/>
      <c r="AD86" s="232"/>
      <c r="AE86" s="232"/>
      <c r="AF86" s="232"/>
      <c r="AG86" s="232"/>
      <c r="AH86" s="232"/>
      <c r="AI86" s="232"/>
      <c r="AJ86" s="232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>
        <v>77</v>
      </c>
      <c r="AV86" s="283">
        <v>0.61657043001135792</v>
      </c>
      <c r="AW86" s="283">
        <v>0.19222133919285039</v>
      </c>
      <c r="AX86" s="283">
        <v>0.80879176920420837</v>
      </c>
      <c r="AY86">
        <v>6</v>
      </c>
      <c r="AZ86" s="18"/>
      <c r="BA86" s="18"/>
      <c r="BB86">
        <v>76000000</v>
      </c>
      <c r="BC86" s="283">
        <v>0.61657043001135803</v>
      </c>
      <c r="BD86" s="283">
        <v>0.19475056734012477</v>
      </c>
      <c r="BE86" s="283">
        <v>0.81132099735148278</v>
      </c>
      <c r="BF86">
        <v>6</v>
      </c>
      <c r="BG86" s="18"/>
      <c r="BK86" s="233">
        <v>80000000</v>
      </c>
      <c r="BL86" s="247">
        <v>1.6956375308641973</v>
      </c>
      <c r="BM86" s="247">
        <v>0.24098017060828614</v>
      </c>
      <c r="BN86" s="247">
        <v>1.9366177014724835</v>
      </c>
      <c r="BO86" s="22">
        <v>8</v>
      </c>
    </row>
    <row r="87" spans="1:6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232"/>
      <c r="N87" s="232"/>
      <c r="O87" s="232"/>
      <c r="P87" s="232"/>
      <c r="Q87" s="232"/>
      <c r="R87" s="232"/>
      <c r="S87" s="232"/>
      <c r="T87" s="232"/>
      <c r="U87" s="232"/>
      <c r="V87" s="232"/>
      <c r="W87" s="300"/>
      <c r="X87" s="237">
        <v>80000000</v>
      </c>
      <c r="Y87" s="237">
        <v>139269611.32719484</v>
      </c>
      <c r="Z87" s="237">
        <v>240000000</v>
      </c>
      <c r="AA87" s="232"/>
      <c r="AB87" s="232"/>
      <c r="AC87" s="232"/>
      <c r="AD87" s="232"/>
      <c r="AE87" s="232"/>
      <c r="AF87" s="232"/>
      <c r="AG87" s="232"/>
      <c r="AH87" s="232"/>
      <c r="AI87" s="232"/>
      <c r="AJ87" s="232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>
        <v>78</v>
      </c>
      <c r="AV87" s="283">
        <v>0.61657043001135803</v>
      </c>
      <c r="AW87" s="283">
        <v>0.1897569630493523</v>
      </c>
      <c r="AX87" s="283">
        <v>0.80632739306071033</v>
      </c>
      <c r="AY87">
        <v>6</v>
      </c>
      <c r="AZ87" s="18"/>
      <c r="BA87" s="18"/>
      <c r="BB87">
        <v>77000000</v>
      </c>
      <c r="BC87" s="283">
        <v>0.61657043001135792</v>
      </c>
      <c r="BD87" s="283">
        <v>0.19222133919285039</v>
      </c>
      <c r="BE87" s="283">
        <v>0.80879176920420837</v>
      </c>
      <c r="BF87">
        <v>6</v>
      </c>
      <c r="BG87" s="18"/>
      <c r="BK87" s="154">
        <v>81000000</v>
      </c>
      <c r="BL87" s="247">
        <v>1.6956375308641976</v>
      </c>
      <c r="BM87" s="247">
        <v>0.23800510677361597</v>
      </c>
      <c r="BN87" s="247">
        <v>1.9336426376378135</v>
      </c>
      <c r="BO87" s="22">
        <v>8</v>
      </c>
    </row>
    <row r="88" spans="1:6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232"/>
      <c r="N88" s="232"/>
      <c r="O88" s="232"/>
      <c r="P88" s="232"/>
      <c r="Q88" s="232"/>
      <c r="R88" s="232"/>
      <c r="S88" s="232"/>
      <c r="T88" s="232"/>
      <c r="U88" s="232"/>
      <c r="V88" s="232"/>
      <c r="W88" s="300">
        <v>9</v>
      </c>
      <c r="X88" s="237">
        <v>81000000</v>
      </c>
      <c r="Y88" s="237">
        <v>140965248.85805905</v>
      </c>
      <c r="Z88" s="237">
        <v>243000000</v>
      </c>
      <c r="AA88" s="232"/>
      <c r="AB88" s="232"/>
      <c r="AC88" s="232"/>
      <c r="AD88" s="232"/>
      <c r="AE88" s="232"/>
      <c r="AF88" s="232"/>
      <c r="AG88" s="232"/>
      <c r="AH88" s="232"/>
      <c r="AI88" s="232"/>
      <c r="AJ88" s="232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>
        <v>79</v>
      </c>
      <c r="AV88" s="283">
        <v>0.61657043001135792</v>
      </c>
      <c r="AW88" s="283">
        <v>0.18735497617530988</v>
      </c>
      <c r="AX88" s="283">
        <v>0.80392540618666786</v>
      </c>
      <c r="AY88">
        <v>6</v>
      </c>
      <c r="AZ88" s="18"/>
      <c r="BA88" s="18"/>
      <c r="BB88">
        <v>78000000</v>
      </c>
      <c r="BC88" s="283">
        <v>0.61657043001135803</v>
      </c>
      <c r="BD88" s="283">
        <v>0.1897569630493523</v>
      </c>
      <c r="BE88" s="283">
        <v>0.80632739306071033</v>
      </c>
      <c r="BF88">
        <v>6</v>
      </c>
      <c r="BG88" s="18"/>
      <c r="BK88" s="233">
        <v>82000000</v>
      </c>
      <c r="BL88" s="247">
        <v>1.6956375308641976</v>
      </c>
      <c r="BM88" s="247">
        <v>0.23510260547149872</v>
      </c>
      <c r="BN88" s="247">
        <v>1.9307401363356962</v>
      </c>
      <c r="BO88" s="22">
        <v>8</v>
      </c>
    </row>
    <row r="89" spans="1:6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232"/>
      <c r="N89" s="232"/>
      <c r="O89" s="232"/>
      <c r="P89" s="232"/>
      <c r="Q89" s="232"/>
      <c r="R89" s="232"/>
      <c r="S89" s="232"/>
      <c r="T89" s="232"/>
      <c r="U89" s="232"/>
      <c r="V89" s="232"/>
      <c r="W89" s="300"/>
      <c r="X89" s="237">
        <v>82000000</v>
      </c>
      <c r="Y89" s="237">
        <v>142660886.38892326</v>
      </c>
      <c r="Z89" s="237">
        <v>246000000</v>
      </c>
      <c r="AA89" s="232"/>
      <c r="AB89" s="232"/>
      <c r="AC89" s="232"/>
      <c r="AD89" s="232"/>
      <c r="AE89" s="232"/>
      <c r="AF89" s="232"/>
      <c r="AG89" s="232"/>
      <c r="AH89" s="232"/>
      <c r="AI89" s="232"/>
      <c r="AJ89" s="232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>
        <v>80</v>
      </c>
      <c r="AV89" s="283">
        <v>0.61657043001135803</v>
      </c>
      <c r="AW89" s="283">
        <v>0.18501303897311852</v>
      </c>
      <c r="AX89" s="283">
        <v>0.80158346898447652</v>
      </c>
      <c r="AY89">
        <v>6</v>
      </c>
      <c r="AZ89" s="18"/>
      <c r="BA89" s="18"/>
      <c r="BB89">
        <v>79000000</v>
      </c>
      <c r="BC89" s="283">
        <v>0.61657043001135792</v>
      </c>
      <c r="BD89" s="283">
        <v>0.18735497617530988</v>
      </c>
      <c r="BE89" s="283">
        <v>0.80392540618666786</v>
      </c>
      <c r="BF89">
        <v>6</v>
      </c>
      <c r="BG89" s="18"/>
      <c r="BK89" s="154">
        <v>83000000</v>
      </c>
      <c r="BL89" s="247">
        <v>1.6956375308641973</v>
      </c>
      <c r="BM89" s="247">
        <v>0.23227004395979386</v>
      </c>
      <c r="BN89" s="247">
        <v>1.9279075748239911</v>
      </c>
      <c r="BO89" s="22">
        <v>8</v>
      </c>
    </row>
    <row r="90" spans="1:6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232"/>
      <c r="N90" s="232"/>
      <c r="O90" s="232"/>
      <c r="P90" s="232"/>
      <c r="Q90" s="232"/>
      <c r="R90" s="232"/>
      <c r="S90" s="232"/>
      <c r="T90" s="232"/>
      <c r="U90" s="232"/>
      <c r="V90" s="232"/>
      <c r="W90" s="300"/>
      <c r="X90" s="237">
        <v>83000000</v>
      </c>
      <c r="Y90" s="237">
        <v>144356523.91978744</v>
      </c>
      <c r="Z90" s="237">
        <v>249000000</v>
      </c>
      <c r="AA90" s="232"/>
      <c r="AB90" s="232"/>
      <c r="AC90" s="232"/>
      <c r="AD90" s="232"/>
      <c r="AE90" s="232"/>
      <c r="AF90" s="232"/>
      <c r="AG90" s="232"/>
      <c r="AH90" s="232"/>
      <c r="AI90" s="232"/>
      <c r="AJ90" s="232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>
        <v>81</v>
      </c>
      <c r="AV90" s="283">
        <v>0.61657043001135792</v>
      </c>
      <c r="AW90" s="283">
        <v>0.1827289273808578</v>
      </c>
      <c r="AX90" s="283">
        <v>0.79929935739221569</v>
      </c>
      <c r="AY90">
        <v>6</v>
      </c>
      <c r="AZ90" s="18"/>
      <c r="BA90" s="18"/>
      <c r="BB90">
        <v>80000000</v>
      </c>
      <c r="BC90" s="283">
        <v>0.61657043001135803</v>
      </c>
      <c r="BD90" s="283">
        <v>0.18501303897311852</v>
      </c>
      <c r="BE90" s="283">
        <v>0.80158346898447652</v>
      </c>
      <c r="BF90">
        <v>6</v>
      </c>
      <c r="BG90" s="18"/>
      <c r="BK90" s="233">
        <v>84000000</v>
      </c>
      <c r="BL90" s="247">
        <v>1.6956375308641971</v>
      </c>
      <c r="BM90" s="247">
        <v>0.22950492438884393</v>
      </c>
      <c r="BN90" s="247">
        <v>1.925142455253041</v>
      </c>
      <c r="BO90" s="22">
        <v>8</v>
      </c>
    </row>
    <row r="91" spans="1:6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232"/>
      <c r="N91" s="232"/>
      <c r="O91" s="232"/>
      <c r="P91" s="232"/>
      <c r="Q91" s="232"/>
      <c r="R91" s="232"/>
      <c r="S91" s="232"/>
      <c r="T91" s="232"/>
      <c r="U91" s="232"/>
      <c r="V91" s="232"/>
      <c r="W91" s="300"/>
      <c r="X91" s="237">
        <v>84000000</v>
      </c>
      <c r="Y91" s="237">
        <v>146052161.45065165</v>
      </c>
      <c r="Z91" s="237">
        <v>252000000</v>
      </c>
      <c r="AA91" s="232"/>
      <c r="AB91" s="232"/>
      <c r="AC91" s="232"/>
      <c r="AD91" s="232"/>
      <c r="AE91" s="232"/>
      <c r="AF91" s="232"/>
      <c r="AG91" s="232"/>
      <c r="AH91" s="232"/>
      <c r="AI91" s="232"/>
      <c r="AJ91" s="232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>
        <v>82</v>
      </c>
      <c r="AV91" s="283">
        <v>0.61657043001135792</v>
      </c>
      <c r="AW91" s="283">
        <v>0.20777603239222273</v>
      </c>
      <c r="AX91" s="283">
        <v>0.82434646240358067</v>
      </c>
      <c r="AY91">
        <v>7</v>
      </c>
      <c r="AZ91" s="18"/>
      <c r="BA91" s="18"/>
      <c r="BB91">
        <v>81000000</v>
      </c>
      <c r="BC91" s="283">
        <v>0.61657043001135792</v>
      </c>
      <c r="BD91" s="283">
        <v>0.1827289273808578</v>
      </c>
      <c r="BE91" s="283">
        <v>0.79929935739221569</v>
      </c>
      <c r="BF91">
        <v>6</v>
      </c>
      <c r="BG91" s="18"/>
      <c r="BK91" s="154">
        <v>85000000</v>
      </c>
      <c r="BL91" s="247">
        <v>1.6956375308641973</v>
      </c>
      <c r="BM91" s="247">
        <v>0.22680486645485753</v>
      </c>
      <c r="BN91" s="247">
        <v>1.9224423973190548</v>
      </c>
      <c r="BO91" s="22">
        <v>8</v>
      </c>
    </row>
    <row r="92" spans="1:6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232"/>
      <c r="N92" s="232"/>
      <c r="O92" s="232"/>
      <c r="P92" s="232"/>
      <c r="Q92" s="232"/>
      <c r="R92" s="232"/>
      <c r="S92" s="232"/>
      <c r="T92" s="232"/>
      <c r="U92" s="232"/>
      <c r="V92" s="232"/>
      <c r="W92" s="300"/>
      <c r="X92" s="237">
        <v>85000000</v>
      </c>
      <c r="Y92" s="237">
        <v>147747798.98151582</v>
      </c>
      <c r="Z92" s="237">
        <v>255000000</v>
      </c>
      <c r="AA92" s="232"/>
      <c r="AB92" s="232"/>
      <c r="AC92" s="232"/>
      <c r="AD92" s="232"/>
      <c r="AE92" s="232"/>
      <c r="AF92" s="232"/>
      <c r="AG92" s="232"/>
      <c r="AH92" s="232"/>
      <c r="AI92" s="232"/>
      <c r="AJ92" s="232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>
        <v>83</v>
      </c>
      <c r="AV92" s="283">
        <v>0.61657043001135792</v>
      </c>
      <c r="AW92" s="283">
        <v>0.2052727067007501</v>
      </c>
      <c r="AX92" s="283">
        <v>0.82184313671210796</v>
      </c>
      <c r="AY92">
        <v>7</v>
      </c>
      <c r="AZ92" s="18"/>
      <c r="BA92" s="18"/>
      <c r="BB92">
        <v>82000000</v>
      </c>
      <c r="BC92" s="283">
        <v>0.61657043001135792</v>
      </c>
      <c r="BD92" s="283">
        <v>0.20777603239222273</v>
      </c>
      <c r="BE92" s="283">
        <v>0.82434646240358067</v>
      </c>
      <c r="BF92">
        <v>7</v>
      </c>
      <c r="BG92" s="18"/>
      <c r="BK92" s="233">
        <v>86000000</v>
      </c>
      <c r="BL92" s="247">
        <v>1.6956375308641976</v>
      </c>
      <c r="BM92" s="247">
        <v>0.22416760056584756</v>
      </c>
      <c r="BN92" s="247">
        <v>1.9198051314300451</v>
      </c>
      <c r="BO92" s="22">
        <v>8</v>
      </c>
    </row>
    <row r="93" spans="1:6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232"/>
      <c r="N93" s="232"/>
      <c r="O93" s="232"/>
      <c r="P93" s="232"/>
      <c r="Q93" s="232"/>
      <c r="R93" s="232"/>
      <c r="S93" s="232"/>
      <c r="T93" s="232"/>
      <c r="U93" s="232"/>
      <c r="V93" s="232"/>
      <c r="W93" s="300"/>
      <c r="X93" s="237">
        <v>86000000</v>
      </c>
      <c r="Y93" s="237">
        <v>149443436.51238003</v>
      </c>
      <c r="Z93" s="237">
        <v>258000000</v>
      </c>
      <c r="AA93" s="232"/>
      <c r="AB93" s="232"/>
      <c r="AC93" s="232"/>
      <c r="AD93" s="232"/>
      <c r="AE93" s="232"/>
      <c r="AF93" s="232"/>
      <c r="AG93" s="232"/>
      <c r="AH93" s="232"/>
      <c r="AI93" s="232"/>
      <c r="AJ93" s="232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>
        <v>84</v>
      </c>
      <c r="AV93" s="283">
        <v>0.61657043001135781</v>
      </c>
      <c r="AW93" s="283">
        <v>0.20282898400193169</v>
      </c>
      <c r="AX93" s="283">
        <v>0.81939941401328953</v>
      </c>
      <c r="AY93">
        <v>7</v>
      </c>
      <c r="AZ93" s="18"/>
      <c r="BA93" s="18"/>
      <c r="BB93">
        <v>83000000</v>
      </c>
      <c r="BC93" s="283">
        <v>0.61657043001135792</v>
      </c>
      <c r="BD93" s="283">
        <v>0.2052727067007501</v>
      </c>
      <c r="BE93" s="283">
        <v>0.82184313671210796</v>
      </c>
      <c r="BF93">
        <v>7</v>
      </c>
      <c r="BG93" s="18"/>
      <c r="BK93" s="154">
        <v>87000000</v>
      </c>
      <c r="BL93" s="247">
        <v>1.6956375308641973</v>
      </c>
      <c r="BM93" s="247">
        <v>0.24730492665228909</v>
      </c>
      <c r="BN93" s="247">
        <v>1.9429424575164864</v>
      </c>
      <c r="BO93" s="22">
        <v>9</v>
      </c>
    </row>
    <row r="94" spans="1:6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232"/>
      <c r="N94" s="232"/>
      <c r="O94" s="232"/>
      <c r="P94" s="232"/>
      <c r="Q94" s="232"/>
      <c r="R94" s="232"/>
      <c r="S94" s="232"/>
      <c r="T94" s="232"/>
      <c r="U94" s="232"/>
      <c r="V94" s="232"/>
      <c r="W94" s="300"/>
      <c r="X94" s="237">
        <v>87000000</v>
      </c>
      <c r="Y94" s="237">
        <v>151139074.04324421</v>
      </c>
      <c r="Z94" s="237">
        <v>261000000</v>
      </c>
      <c r="AA94" s="232"/>
      <c r="AB94" s="232"/>
      <c r="AC94" s="232"/>
      <c r="AD94" s="232"/>
      <c r="AE94" s="232"/>
      <c r="AF94" s="232"/>
      <c r="AG94" s="232"/>
      <c r="AH94" s="232"/>
      <c r="AI94" s="232"/>
      <c r="AJ94" s="232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>
        <v>85</v>
      </c>
      <c r="AV94" s="283">
        <v>0.61657043001135803</v>
      </c>
      <c r="AW94" s="283">
        <v>0.20044276066073249</v>
      </c>
      <c r="AX94" s="283">
        <v>0.81701319067209055</v>
      </c>
      <c r="AY94">
        <v>7</v>
      </c>
      <c r="AZ94" s="18"/>
      <c r="BA94" s="18"/>
      <c r="BB94">
        <v>84000000</v>
      </c>
      <c r="BC94" s="283">
        <v>0.61657043001135781</v>
      </c>
      <c r="BD94" s="283">
        <v>0.20282898400193169</v>
      </c>
      <c r="BE94" s="283">
        <v>0.81939941401328953</v>
      </c>
      <c r="BF94">
        <v>7</v>
      </c>
      <c r="BG94" s="18"/>
      <c r="BK94" s="233">
        <v>88000000</v>
      </c>
      <c r="BL94" s="247">
        <v>1.6956375308641971</v>
      </c>
      <c r="BM94" s="247">
        <v>0.24449464339487675</v>
      </c>
      <c r="BN94" s="247">
        <v>1.9401321742590738</v>
      </c>
      <c r="BO94" s="22">
        <v>9</v>
      </c>
    </row>
    <row r="95" spans="1:6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232"/>
      <c r="N95" s="232"/>
      <c r="O95" s="232"/>
      <c r="P95" s="232"/>
      <c r="Q95" s="232"/>
      <c r="R95" s="232"/>
      <c r="S95" s="232"/>
      <c r="T95" s="232"/>
      <c r="U95" s="232"/>
      <c r="V95" s="232"/>
      <c r="W95" s="300"/>
      <c r="X95" s="237">
        <v>88000000</v>
      </c>
      <c r="Y95" s="237">
        <v>152834711.57410842</v>
      </c>
      <c r="Z95" s="237">
        <v>264000000</v>
      </c>
      <c r="AA95" s="232"/>
      <c r="AB95" s="232"/>
      <c r="AC95" s="232"/>
      <c r="AD95" s="232"/>
      <c r="AE95" s="232"/>
      <c r="AF95" s="232"/>
      <c r="AG95" s="232"/>
      <c r="AH95" s="232"/>
      <c r="AI95" s="232"/>
      <c r="AJ95" s="232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>
        <v>86</v>
      </c>
      <c r="AV95" s="283">
        <v>0.61657043001135781</v>
      </c>
      <c r="AW95" s="283">
        <v>0.19811203088560769</v>
      </c>
      <c r="AX95" s="283">
        <v>0.8146824608969655</v>
      </c>
      <c r="AY95">
        <v>7</v>
      </c>
      <c r="AZ95" s="18"/>
      <c r="BA95" s="18"/>
      <c r="BB95">
        <v>85000000</v>
      </c>
      <c r="BC95" s="283">
        <v>0.61657043001135803</v>
      </c>
      <c r="BD95" s="283">
        <v>0.20044276066073249</v>
      </c>
      <c r="BE95" s="283">
        <v>0.81701319067209055</v>
      </c>
      <c r="BF95">
        <v>7</v>
      </c>
      <c r="BG95" s="18"/>
      <c r="BK95" s="154">
        <v>89000000</v>
      </c>
      <c r="BL95" s="247">
        <v>1.6956375308641973</v>
      </c>
      <c r="BM95" s="247">
        <v>0.24174751257021521</v>
      </c>
      <c r="BN95" s="247">
        <v>1.9373850434344124</v>
      </c>
      <c r="BO95" s="22">
        <v>9</v>
      </c>
    </row>
    <row r="96" spans="1:67">
      <c r="A96" s="18"/>
      <c r="B96" s="18"/>
      <c r="C96" s="18"/>
      <c r="D96" s="18"/>
      <c r="E96" s="18"/>
      <c r="F96" s="18"/>
      <c r="L96" s="18"/>
      <c r="M96" s="232"/>
      <c r="N96" s="232"/>
      <c r="O96" s="232"/>
      <c r="P96" s="232"/>
      <c r="Q96" s="232"/>
      <c r="R96" s="232"/>
      <c r="S96" s="232"/>
      <c r="T96" s="232"/>
      <c r="U96" s="232"/>
      <c r="V96" s="232"/>
      <c r="W96" s="300"/>
      <c r="X96" s="237">
        <v>89000000</v>
      </c>
      <c r="Y96" s="237">
        <v>154530349.1049726</v>
      </c>
      <c r="Z96" s="237">
        <v>267000000</v>
      </c>
      <c r="AA96" s="232"/>
      <c r="AB96" s="232"/>
      <c r="AC96" s="232"/>
      <c r="AD96" s="232"/>
      <c r="AE96" s="232"/>
      <c r="AF96" s="232"/>
      <c r="AG96" s="232"/>
      <c r="AH96" s="232"/>
      <c r="AI96" s="232"/>
      <c r="AJ96" s="232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>
        <v>87</v>
      </c>
      <c r="AV96" s="283">
        <v>0.61657043001135792</v>
      </c>
      <c r="AW96" s="283">
        <v>0.19583488110531333</v>
      </c>
      <c r="AX96" s="283">
        <v>0.81240531111667125</v>
      </c>
      <c r="AY96">
        <v>7</v>
      </c>
      <c r="AZ96" s="18"/>
      <c r="BA96" s="18"/>
      <c r="BB96">
        <v>86000000</v>
      </c>
      <c r="BC96" s="283">
        <v>0.61657043001135781</v>
      </c>
      <c r="BD96" s="283">
        <v>0.19811203088560769</v>
      </c>
      <c r="BE96" s="283">
        <v>0.8146824608969655</v>
      </c>
      <c r="BF96">
        <v>7</v>
      </c>
      <c r="BG96" s="18"/>
      <c r="BK96" s="233">
        <v>90000000</v>
      </c>
      <c r="BL96" s="247">
        <v>1.6956375308641976</v>
      </c>
      <c r="BM96" s="247">
        <v>0.23906142909721281</v>
      </c>
      <c r="BN96" s="247">
        <v>1.9346989599614104</v>
      </c>
      <c r="BO96" s="22">
        <v>9</v>
      </c>
    </row>
    <row r="97" spans="1:67">
      <c r="A97" s="18"/>
      <c r="B97" s="18"/>
      <c r="C97" s="18"/>
      <c r="D97" s="18"/>
      <c r="E97" s="18"/>
      <c r="F97" s="18"/>
      <c r="L97" s="18"/>
      <c r="M97" s="232"/>
      <c r="N97" s="232"/>
      <c r="O97" s="232"/>
      <c r="P97" s="232"/>
      <c r="Q97" s="232"/>
      <c r="R97" s="232"/>
      <c r="S97" s="232"/>
      <c r="T97" s="232"/>
      <c r="U97" s="232"/>
      <c r="V97" s="232"/>
      <c r="W97" s="300"/>
      <c r="X97" s="237">
        <v>90000000</v>
      </c>
      <c r="Y97" s="237">
        <v>156225986.63583684</v>
      </c>
      <c r="Z97" s="237">
        <v>270000000</v>
      </c>
      <c r="AA97" s="232"/>
      <c r="AB97" s="232"/>
      <c r="AC97" s="232"/>
      <c r="AD97" s="232"/>
      <c r="AE97" s="232"/>
      <c r="AF97" s="232"/>
      <c r="AG97" s="232"/>
      <c r="AH97" s="232"/>
      <c r="AI97" s="232"/>
      <c r="AJ97" s="232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>
        <v>88</v>
      </c>
      <c r="AV97" s="283">
        <v>0.61657043001135792</v>
      </c>
      <c r="AW97" s="283">
        <v>0.19360948472911665</v>
      </c>
      <c r="AX97" s="283">
        <v>0.81017991474047457</v>
      </c>
      <c r="AY97">
        <v>7</v>
      </c>
      <c r="AZ97" s="18"/>
      <c r="BA97" s="18"/>
      <c r="BB97">
        <v>87000000</v>
      </c>
      <c r="BC97" s="283">
        <v>0.61657043001135792</v>
      </c>
      <c r="BD97" s="283">
        <v>0.19583488110531333</v>
      </c>
      <c r="BE97" s="283">
        <v>0.81240531111667125</v>
      </c>
      <c r="BF97">
        <v>7</v>
      </c>
      <c r="BG97" s="18"/>
      <c r="BK97" s="154">
        <v>91000000</v>
      </c>
      <c r="BL97" s="247">
        <v>1.6956375308641976</v>
      </c>
      <c r="BM97" s="247">
        <v>0.23643438042581488</v>
      </c>
      <c r="BN97" s="247">
        <v>1.9320719112900124</v>
      </c>
      <c r="BO97" s="22">
        <v>9</v>
      </c>
    </row>
    <row r="98" spans="1:67">
      <c r="A98" s="18"/>
      <c r="B98" s="18"/>
      <c r="C98" s="18"/>
      <c r="D98" s="18"/>
      <c r="E98" s="18"/>
      <c r="F98" s="18"/>
      <c r="L98" s="18"/>
      <c r="M98" s="232"/>
      <c r="N98" s="232"/>
      <c r="O98" s="232"/>
      <c r="P98" s="232"/>
      <c r="Q98" s="232"/>
      <c r="R98" s="232"/>
      <c r="S98" s="232"/>
      <c r="T98" s="232"/>
      <c r="U98" s="232"/>
      <c r="V98" s="232"/>
      <c r="W98" s="300">
        <v>10</v>
      </c>
      <c r="X98" s="237">
        <v>91000000</v>
      </c>
      <c r="Y98" s="237">
        <v>157921624.16670105</v>
      </c>
      <c r="Z98" s="237">
        <v>273000000</v>
      </c>
      <c r="AA98" s="232"/>
      <c r="AB98" s="232"/>
      <c r="AC98" s="232"/>
      <c r="AD98" s="232"/>
      <c r="AE98" s="232"/>
      <c r="AF98" s="232"/>
      <c r="AG98" s="232"/>
      <c r="AH98" s="232"/>
      <c r="AI98" s="232"/>
      <c r="AJ98" s="232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>
        <v>89</v>
      </c>
      <c r="AV98" s="283">
        <v>0.61657043001135792</v>
      </c>
      <c r="AW98" s="283">
        <v>0.19143409726025015</v>
      </c>
      <c r="AX98" s="283">
        <v>0.8080045272716081</v>
      </c>
      <c r="AY98">
        <v>7</v>
      </c>
      <c r="AZ98" s="18"/>
      <c r="BA98" s="18"/>
      <c r="BB98">
        <v>88000000</v>
      </c>
      <c r="BC98" s="283">
        <v>0.61657043001135792</v>
      </c>
      <c r="BD98" s="283">
        <v>0.19360948472911665</v>
      </c>
      <c r="BE98" s="283">
        <v>0.81017991474047457</v>
      </c>
      <c r="BF98">
        <v>7</v>
      </c>
      <c r="BG98" s="18"/>
      <c r="BK98" s="233">
        <v>92000000</v>
      </c>
      <c r="BL98" s="247">
        <v>1.6956375308641973</v>
      </c>
      <c r="BM98" s="247">
        <v>0.23386444150814298</v>
      </c>
      <c r="BN98" s="247">
        <v>1.9295019723723403</v>
      </c>
      <c r="BO98" s="22">
        <v>9</v>
      </c>
    </row>
    <row r="99" spans="1:67">
      <c r="A99" s="18"/>
      <c r="B99" s="18"/>
      <c r="C99" s="18"/>
      <c r="D99" s="18"/>
      <c r="E99" s="18"/>
      <c r="F99" s="18"/>
      <c r="L99" s="18"/>
      <c r="M99" s="232"/>
      <c r="N99" s="232"/>
      <c r="O99" s="232"/>
      <c r="P99" s="232"/>
      <c r="Q99" s="232"/>
      <c r="R99" s="232"/>
      <c r="S99" s="232"/>
      <c r="T99" s="232"/>
      <c r="U99" s="232"/>
      <c r="V99" s="232"/>
      <c r="W99" s="300"/>
      <c r="X99" s="237">
        <v>92000000</v>
      </c>
      <c r="Y99" s="237">
        <v>159617261.69756523</v>
      </c>
      <c r="Z99" s="237">
        <v>276000000</v>
      </c>
      <c r="AA99" s="232"/>
      <c r="AB99" s="232"/>
      <c r="AC99" s="232"/>
      <c r="AD99" s="232"/>
      <c r="AE99" s="232"/>
      <c r="AF99" s="232"/>
      <c r="AG99" s="232"/>
      <c r="AH99" s="232"/>
      <c r="AI99" s="232"/>
      <c r="AJ99" s="232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>
        <v>90</v>
      </c>
      <c r="AV99" s="283">
        <v>0.61657043001135792</v>
      </c>
      <c r="AW99" s="283">
        <v>0.18930705173513623</v>
      </c>
      <c r="AX99" s="283">
        <v>0.80587748174649421</v>
      </c>
      <c r="AY99">
        <v>7</v>
      </c>
      <c r="AZ99" s="18"/>
      <c r="BA99" s="18"/>
      <c r="BB99">
        <v>89000000</v>
      </c>
      <c r="BC99" s="283">
        <v>0.61657043001135792</v>
      </c>
      <c r="BD99" s="283">
        <v>0.19143409726025015</v>
      </c>
      <c r="BE99" s="283">
        <v>0.8080045272716081</v>
      </c>
      <c r="BF99">
        <v>7</v>
      </c>
      <c r="BG99" s="18"/>
      <c r="BK99" s="154">
        <v>93000000</v>
      </c>
      <c r="BL99" s="247">
        <v>1.6956375308641976</v>
      </c>
      <c r="BM99" s="247">
        <v>0.2313497700940769</v>
      </c>
      <c r="BN99" s="247">
        <v>1.9269873009582745</v>
      </c>
      <c r="BO99" s="22">
        <v>9</v>
      </c>
    </row>
    <row r="100" spans="1:67">
      <c r="A100" s="18"/>
      <c r="B100" s="18"/>
      <c r="C100" s="18"/>
      <c r="D100" s="18"/>
      <c r="E100" s="18"/>
      <c r="F100" s="18"/>
      <c r="L100" s="18"/>
      <c r="M100" s="232"/>
      <c r="N100" s="232"/>
      <c r="O100" s="232"/>
      <c r="P100" s="232"/>
      <c r="Q100" s="232"/>
      <c r="R100" s="232"/>
      <c r="S100" s="232"/>
      <c r="T100" s="232"/>
      <c r="U100" s="232"/>
      <c r="V100" s="232"/>
      <c r="W100" s="300"/>
      <c r="X100" s="237">
        <v>93000000</v>
      </c>
      <c r="Y100" s="237">
        <v>161312899.22842944</v>
      </c>
      <c r="Z100" s="237">
        <v>279000000</v>
      </c>
      <c r="AA100" s="232"/>
      <c r="AB100" s="232"/>
      <c r="AC100" s="232"/>
      <c r="AD100" s="232"/>
      <c r="AE100" s="232"/>
      <c r="AF100" s="232"/>
      <c r="AG100" s="232"/>
      <c r="AH100" s="232"/>
      <c r="AI100" s="232"/>
      <c r="AJ100" s="232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>
        <v>91</v>
      </c>
      <c r="AV100" s="283">
        <v>0.61657043001135792</v>
      </c>
      <c r="AW100" s="283">
        <v>0.18722675446332154</v>
      </c>
      <c r="AX100" s="283">
        <v>0.8037971844746794</v>
      </c>
      <c r="AY100">
        <v>7</v>
      </c>
      <c r="AZ100" s="18"/>
      <c r="BA100" s="18"/>
      <c r="BB100">
        <v>90000000</v>
      </c>
      <c r="BC100" s="283">
        <v>0.61657043001135792</v>
      </c>
      <c r="BD100" s="283">
        <v>0.18930705173513623</v>
      </c>
      <c r="BE100" s="283">
        <v>0.80587748174649421</v>
      </c>
      <c r="BF100">
        <v>7</v>
      </c>
      <c r="BG100" s="18"/>
      <c r="BK100" s="233">
        <v>94000000</v>
      </c>
      <c r="BL100" s="247">
        <v>1.6956375308641973</v>
      </c>
      <c r="BM100" s="247">
        <v>0.22888860232711866</v>
      </c>
      <c r="BN100" s="247">
        <v>1.9245261331913159</v>
      </c>
      <c r="BO100" s="22">
        <v>9</v>
      </c>
    </row>
    <row r="101" spans="1:67">
      <c r="A101" s="18"/>
      <c r="B101" s="18"/>
      <c r="C101" s="18"/>
      <c r="D101" s="18"/>
      <c r="E101" s="18"/>
      <c r="F101" s="18"/>
      <c r="L101" s="18"/>
      <c r="M101" s="232"/>
      <c r="N101" s="232"/>
      <c r="O101" s="232"/>
      <c r="P101" s="232"/>
      <c r="Q101" s="232"/>
      <c r="R101" s="232"/>
      <c r="S101" s="232"/>
      <c r="T101" s="232"/>
      <c r="U101" s="232"/>
      <c r="V101" s="232"/>
      <c r="W101" s="300"/>
      <c r="X101" s="237">
        <v>94000000</v>
      </c>
      <c r="Y101" s="237">
        <v>163008536.75929362</v>
      </c>
      <c r="Z101" s="237">
        <v>282000000</v>
      </c>
      <c r="AA101" s="232"/>
      <c r="AB101" s="232"/>
      <c r="AC101" s="232"/>
      <c r="AD101" s="232"/>
      <c r="AE101" s="232"/>
      <c r="AF101" s="232"/>
      <c r="AG101" s="232"/>
      <c r="AH101" s="232"/>
      <c r="AI101" s="232"/>
      <c r="AJ101" s="232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>
        <v>92</v>
      </c>
      <c r="AV101" s="283">
        <v>0.61657043001135803</v>
      </c>
      <c r="AW101" s="283">
        <v>0.18519168104524197</v>
      </c>
      <c r="AX101" s="283">
        <v>0.8017621110566</v>
      </c>
      <c r="AY101">
        <v>7</v>
      </c>
      <c r="AZ101" s="18"/>
      <c r="BA101" s="18"/>
      <c r="BB101">
        <v>91000000</v>
      </c>
      <c r="BC101" s="283">
        <v>0.61657043001135792</v>
      </c>
      <c r="BD101" s="283">
        <v>0.18722675446332154</v>
      </c>
      <c r="BE101" s="283">
        <v>0.8037971844746794</v>
      </c>
      <c r="BF101">
        <v>7</v>
      </c>
      <c r="BG101" s="18"/>
      <c r="BK101" s="154">
        <v>95000000</v>
      </c>
      <c r="BL101" s="247">
        <v>1.6956375308641976</v>
      </c>
      <c r="BM101" s="247">
        <v>0.22647924861841218</v>
      </c>
      <c r="BN101" s="247">
        <v>1.9221167794826097</v>
      </c>
      <c r="BO101" s="22">
        <v>9</v>
      </c>
    </row>
    <row r="102" spans="1:67">
      <c r="A102" s="18"/>
      <c r="B102" s="18"/>
      <c r="C102" s="18"/>
      <c r="D102" s="18"/>
      <c r="E102" s="18"/>
      <c r="F102" s="18"/>
      <c r="L102" s="18"/>
      <c r="M102" s="232"/>
      <c r="N102" s="232"/>
      <c r="O102" s="232"/>
      <c r="P102" s="232"/>
      <c r="Q102" s="232"/>
      <c r="R102" s="232"/>
      <c r="S102" s="232"/>
      <c r="T102" s="232"/>
      <c r="U102" s="232"/>
      <c r="V102" s="232"/>
      <c r="W102" s="300"/>
      <c r="X102" s="237">
        <v>95000000</v>
      </c>
      <c r="Y102" s="237">
        <v>164704174.29015782</v>
      </c>
      <c r="Z102" s="237">
        <v>285000000</v>
      </c>
      <c r="AA102" s="232"/>
      <c r="AB102" s="232"/>
      <c r="AC102" s="232"/>
      <c r="AD102" s="232"/>
      <c r="AE102" s="232"/>
      <c r="AF102" s="232"/>
      <c r="AG102" s="232"/>
      <c r="AH102" s="232"/>
      <c r="AI102" s="232"/>
      <c r="AJ102" s="232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>
        <v>93</v>
      </c>
      <c r="AV102" s="283">
        <v>0.61657043001135792</v>
      </c>
      <c r="AW102" s="283">
        <v>0.18320037264690606</v>
      </c>
      <c r="AX102" s="283">
        <v>0.79977080265826395</v>
      </c>
      <c r="AY102">
        <v>7</v>
      </c>
      <c r="AZ102" s="18"/>
      <c r="BA102" s="18"/>
      <c r="BB102">
        <v>92000000</v>
      </c>
      <c r="BC102" s="283">
        <v>0.61657043001135803</v>
      </c>
      <c r="BD102" s="283">
        <v>0.18519168104524197</v>
      </c>
      <c r="BE102" s="283">
        <v>0.8017621110566</v>
      </c>
      <c r="BF102">
        <v>7</v>
      </c>
      <c r="BG102" s="18"/>
      <c r="BK102" s="233">
        <v>96000000</v>
      </c>
      <c r="BL102" s="247">
        <v>1.6956375308641973</v>
      </c>
      <c r="BM102" s="247">
        <v>0.22412008977863704</v>
      </c>
      <c r="BN102" s="247">
        <v>1.9197576206428344</v>
      </c>
      <c r="BO102" s="22">
        <v>9</v>
      </c>
    </row>
    <row r="103" spans="1:67">
      <c r="A103" s="18"/>
      <c r="B103" s="18"/>
      <c r="C103" s="18"/>
      <c r="D103" s="18"/>
      <c r="E103" s="18"/>
      <c r="F103" s="18"/>
      <c r="L103" s="18"/>
      <c r="M103" s="232"/>
      <c r="N103" s="232"/>
      <c r="O103" s="232"/>
      <c r="P103" s="232"/>
      <c r="Q103" s="232"/>
      <c r="R103" s="232"/>
      <c r="S103" s="232"/>
      <c r="T103" s="232"/>
      <c r="U103" s="232"/>
      <c r="V103" s="232"/>
      <c r="W103" s="300"/>
      <c r="X103" s="237">
        <v>96000000</v>
      </c>
      <c r="Y103" s="237">
        <v>166399811.821022</v>
      </c>
      <c r="Z103" s="237">
        <v>288000000</v>
      </c>
      <c r="AA103" s="232"/>
      <c r="AB103" s="232"/>
      <c r="AC103" s="232"/>
      <c r="AD103" s="232"/>
      <c r="AE103" s="232"/>
      <c r="AF103" s="232"/>
      <c r="AG103" s="232"/>
      <c r="AH103" s="232"/>
      <c r="AI103" s="232"/>
      <c r="AJ103" s="232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>
        <v>94</v>
      </c>
      <c r="AV103" s="283">
        <v>0.61657043001135803</v>
      </c>
      <c r="AW103" s="283">
        <v>0.1812514325123645</v>
      </c>
      <c r="AX103" s="283">
        <v>0.79782186252372256</v>
      </c>
      <c r="AY103">
        <v>7</v>
      </c>
      <c r="AZ103" s="18"/>
      <c r="BA103" s="18"/>
      <c r="BB103">
        <v>93000000</v>
      </c>
      <c r="BC103" s="283">
        <v>0.61657043001135792</v>
      </c>
      <c r="BD103" s="283">
        <v>0.18320037264690606</v>
      </c>
      <c r="BE103" s="283">
        <v>0.79977080265826395</v>
      </c>
      <c r="BF103">
        <v>7</v>
      </c>
      <c r="BG103" s="18"/>
      <c r="BK103" s="154">
        <v>97000000</v>
      </c>
      <c r="BL103" s="247">
        <v>1.6956375308641976</v>
      </c>
      <c r="BM103" s="247">
        <v>0.22180957338916651</v>
      </c>
      <c r="BN103" s="247">
        <v>1.9174471042533641</v>
      </c>
      <c r="BO103" s="22">
        <v>9</v>
      </c>
    </row>
    <row r="104" spans="1:67">
      <c r="A104" s="18"/>
      <c r="B104" s="18"/>
      <c r="C104" s="18"/>
      <c r="D104" s="18"/>
      <c r="E104" s="18"/>
      <c r="F104" s="18"/>
      <c r="L104" s="18"/>
      <c r="M104" s="232"/>
      <c r="N104" s="232"/>
      <c r="O104" s="232"/>
      <c r="P104" s="232"/>
      <c r="Q104" s="232"/>
      <c r="R104" s="232"/>
      <c r="S104" s="232"/>
      <c r="T104" s="232"/>
      <c r="U104" s="232"/>
      <c r="V104" s="232"/>
      <c r="W104" s="300"/>
      <c r="X104" s="237">
        <v>97000000</v>
      </c>
      <c r="Y104" s="237">
        <v>168095449.35188621</v>
      </c>
      <c r="Z104" s="237">
        <v>291000000</v>
      </c>
      <c r="AA104" s="232"/>
      <c r="AB104" s="232"/>
      <c r="AC104" s="232"/>
      <c r="AD104" s="232"/>
      <c r="AE104" s="232"/>
      <c r="AF104" s="232"/>
      <c r="AG104" s="232"/>
      <c r="AH104" s="232"/>
      <c r="AI104" s="232"/>
      <c r="AJ104" s="232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>
        <v>95</v>
      </c>
      <c r="AV104" s="283">
        <v>0.61657043001135792</v>
      </c>
      <c r="AW104" s="283">
        <v>0.17934352269644491</v>
      </c>
      <c r="AX104" s="283">
        <v>0.79591395270780285</v>
      </c>
      <c r="AY104">
        <v>7</v>
      </c>
      <c r="AZ104" s="18"/>
      <c r="BA104" s="18"/>
      <c r="BB104">
        <v>94000000</v>
      </c>
      <c r="BC104" s="283">
        <v>0.61657043001135803</v>
      </c>
      <c r="BD104" s="283">
        <v>0.1812514325123645</v>
      </c>
      <c r="BE104" s="283">
        <v>0.79782186252372256</v>
      </c>
      <c r="BF104">
        <v>7</v>
      </c>
      <c r="BG104" s="18"/>
      <c r="BK104" s="233">
        <v>98000000</v>
      </c>
      <c r="BL104" s="247">
        <v>1.6956375308641973</v>
      </c>
      <c r="BM104" s="247">
        <v>0.24237391417178994</v>
      </c>
      <c r="BN104" s="247">
        <v>1.9380114450359873</v>
      </c>
      <c r="BO104" s="22">
        <v>10</v>
      </c>
    </row>
    <row r="105" spans="1:67">
      <c r="A105" s="18"/>
      <c r="B105" s="18"/>
      <c r="C105" s="18"/>
      <c r="D105" s="18"/>
      <c r="E105" s="18"/>
      <c r="F105" s="18"/>
      <c r="L105" s="18"/>
      <c r="M105" s="232"/>
      <c r="N105" s="232"/>
      <c r="O105" s="232"/>
      <c r="P105" s="232"/>
      <c r="Q105" s="232"/>
      <c r="R105" s="232"/>
      <c r="S105" s="232"/>
      <c r="T105" s="232"/>
      <c r="U105" s="232"/>
      <c r="V105" s="232"/>
      <c r="W105" s="300"/>
      <c r="X105" s="237">
        <v>98000000</v>
      </c>
      <c r="Y105" s="237">
        <v>169791086.88275039</v>
      </c>
      <c r="Z105" s="237">
        <v>294000000</v>
      </c>
      <c r="AA105" s="232"/>
      <c r="AB105" s="232"/>
      <c r="AC105" s="232"/>
      <c r="AD105" s="232"/>
      <c r="AE105" s="232"/>
      <c r="AF105" s="232"/>
      <c r="AG105" s="232"/>
      <c r="AH105" s="232"/>
      <c r="AI105" s="232"/>
      <c r="AJ105" s="232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>
        <v>96</v>
      </c>
      <c r="AV105" s="283">
        <v>0.61657043001135792</v>
      </c>
      <c r="AW105" s="283">
        <v>0.20077318952578174</v>
      </c>
      <c r="AX105" s="283">
        <v>0.81734361953713963</v>
      </c>
      <c r="AY105">
        <v>8</v>
      </c>
      <c r="AZ105" s="18"/>
      <c r="BA105" s="18"/>
      <c r="BB105">
        <v>95000000</v>
      </c>
      <c r="BC105" s="283">
        <v>0.61657043001135792</v>
      </c>
      <c r="BD105" s="283">
        <v>0.17934352269644491</v>
      </c>
      <c r="BE105" s="283">
        <v>0.79591395270780285</v>
      </c>
      <c r="BF105">
        <v>7</v>
      </c>
      <c r="BG105" s="18"/>
      <c r="BK105" s="154">
        <v>99000000</v>
      </c>
      <c r="BL105" s="247">
        <v>1.6956375308641976</v>
      </c>
      <c r="BM105" s="247">
        <v>0.23992569281651932</v>
      </c>
      <c r="BN105" s="247">
        <v>1.9355632236807168</v>
      </c>
      <c r="BO105" s="22">
        <v>10</v>
      </c>
    </row>
    <row r="106" spans="1:67">
      <c r="A106" s="18"/>
      <c r="B106" s="18"/>
      <c r="C106" s="18"/>
      <c r="D106" s="18"/>
      <c r="E106" s="18"/>
      <c r="F106" s="18"/>
      <c r="L106" s="18"/>
      <c r="M106" s="232"/>
      <c r="N106" s="232"/>
      <c r="O106" s="232"/>
      <c r="P106" s="232"/>
      <c r="Q106" s="232"/>
      <c r="R106" s="232"/>
      <c r="S106" s="232"/>
      <c r="T106" s="232"/>
      <c r="U106" s="232"/>
      <c r="V106" s="232"/>
      <c r="W106" s="300"/>
      <c r="X106" s="237">
        <v>99000000</v>
      </c>
      <c r="Y106" s="237">
        <v>171486724.4136146</v>
      </c>
      <c r="Z106" s="237">
        <v>297000000</v>
      </c>
      <c r="AA106" s="232"/>
      <c r="AB106" s="232"/>
      <c r="AC106" s="232"/>
      <c r="AD106" s="232"/>
      <c r="AE106" s="232"/>
      <c r="AF106" s="232"/>
      <c r="AG106" s="232"/>
      <c r="AH106" s="232"/>
      <c r="AI106" s="232"/>
      <c r="AJ106" s="232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>
        <v>97</v>
      </c>
      <c r="AV106" s="283">
        <v>0.61657043001135792</v>
      </c>
      <c r="AW106" s="283">
        <v>0.19870336282963963</v>
      </c>
      <c r="AX106" s="283">
        <v>0.81527379284099755</v>
      </c>
      <c r="AY106">
        <v>8</v>
      </c>
      <c r="AZ106" s="18"/>
      <c r="BA106" s="18"/>
      <c r="BB106">
        <v>96000000</v>
      </c>
      <c r="BC106" s="283">
        <v>0.61657043001135792</v>
      </c>
      <c r="BD106" s="283">
        <v>0.20077318952578174</v>
      </c>
      <c r="BE106" s="283">
        <v>0.81734361953713963</v>
      </c>
      <c r="BF106">
        <v>8</v>
      </c>
      <c r="BG106" s="18"/>
      <c r="BH106" s="18"/>
      <c r="BI106" s="18"/>
      <c r="BJ106" s="18"/>
      <c r="BK106" s="233">
        <v>100000000</v>
      </c>
      <c r="BL106" s="247">
        <v>1.6956375308641973</v>
      </c>
      <c r="BM106" s="247">
        <v>0.23752643588835415</v>
      </c>
      <c r="BN106" s="247">
        <v>1.9331639667525515</v>
      </c>
      <c r="BO106" s="22">
        <v>10</v>
      </c>
    </row>
    <row r="107" spans="1:67">
      <c r="A107" s="18"/>
      <c r="B107" s="18"/>
      <c r="C107" s="18"/>
      <c r="D107" s="18"/>
      <c r="E107" s="18"/>
      <c r="F107" s="18"/>
      <c r="L107" s="18"/>
      <c r="M107" s="232"/>
      <c r="N107" s="232"/>
      <c r="O107" s="232"/>
      <c r="P107" s="232"/>
      <c r="Q107" s="232"/>
      <c r="R107" s="232"/>
      <c r="S107" s="232"/>
      <c r="T107" s="232"/>
      <c r="U107" s="232"/>
      <c r="V107" s="232"/>
      <c r="W107" s="300"/>
      <c r="X107" s="237">
        <v>100000000</v>
      </c>
      <c r="Y107" s="237">
        <v>173182361.94447881</v>
      </c>
      <c r="Z107" s="237">
        <v>300000000</v>
      </c>
      <c r="AA107" s="232"/>
      <c r="AB107" s="232"/>
      <c r="AC107" s="232"/>
      <c r="AD107" s="232"/>
      <c r="AE107" s="232"/>
      <c r="AF107" s="232"/>
      <c r="AG107" s="232"/>
      <c r="AH107" s="232"/>
      <c r="AI107" s="232"/>
      <c r="AJ107" s="232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>
        <v>98</v>
      </c>
      <c r="AV107" s="283">
        <v>0.61657043001135792</v>
      </c>
      <c r="AW107" s="283">
        <v>0.19667577749464332</v>
      </c>
      <c r="AX107" s="283">
        <v>0.81324620750600118</v>
      </c>
      <c r="AY107">
        <v>8</v>
      </c>
      <c r="AZ107" s="18"/>
      <c r="BA107" s="18"/>
      <c r="BB107">
        <v>97000000</v>
      </c>
      <c r="BC107" s="283">
        <v>0.61657043001135792</v>
      </c>
      <c r="BD107" s="283">
        <v>0.19870336282963963</v>
      </c>
      <c r="BE107" s="283">
        <v>0.81527379284099755</v>
      </c>
      <c r="BF107">
        <v>8</v>
      </c>
      <c r="BG107" s="18"/>
      <c r="BH107" s="18"/>
      <c r="BI107" s="18"/>
      <c r="BJ107" s="18"/>
      <c r="BK107" s="18"/>
      <c r="BL107" s="18"/>
      <c r="BM107" s="18"/>
      <c r="BN107" s="18"/>
      <c r="BO107" s="18"/>
    </row>
    <row r="108" spans="1:67">
      <c r="A108" s="18"/>
      <c r="B108" s="18"/>
      <c r="C108" s="18"/>
      <c r="D108" s="18"/>
      <c r="E108" s="18"/>
      <c r="F108" s="18"/>
      <c r="L108" s="18"/>
      <c r="M108" s="232"/>
      <c r="N108" s="232"/>
      <c r="O108" s="232"/>
      <c r="P108" s="232"/>
      <c r="Q108" s="232"/>
      <c r="R108" s="232"/>
      <c r="S108" s="232"/>
      <c r="T108" s="232"/>
      <c r="U108" s="232"/>
      <c r="V108" s="232"/>
      <c r="W108" s="232"/>
      <c r="X108" s="232"/>
      <c r="Y108" s="232"/>
      <c r="Z108" s="232"/>
      <c r="AA108" s="232"/>
      <c r="AB108" s="232"/>
      <c r="AC108" s="232"/>
      <c r="AD108" s="232"/>
      <c r="AE108" s="232"/>
      <c r="AF108" s="232"/>
      <c r="AG108" s="232"/>
      <c r="AH108" s="232"/>
      <c r="AI108" s="232"/>
      <c r="AJ108" s="232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>
        <v>99</v>
      </c>
      <c r="AV108" s="283">
        <v>0.61657043001135803</v>
      </c>
      <c r="AW108" s="283">
        <v>0.19468915347954593</v>
      </c>
      <c r="AX108" s="283">
        <v>0.81125958349090399</v>
      </c>
      <c r="AY108">
        <v>8</v>
      </c>
      <c r="AZ108" s="18"/>
      <c r="BA108" s="18"/>
      <c r="BB108">
        <v>98000000</v>
      </c>
      <c r="BC108" s="283">
        <v>0.61657043001135792</v>
      </c>
      <c r="BD108" s="283">
        <v>0.19667577749464332</v>
      </c>
      <c r="BE108" s="283">
        <v>0.81324620750600118</v>
      </c>
      <c r="BF108">
        <v>8</v>
      </c>
      <c r="BG108" s="18"/>
      <c r="BH108" s="18"/>
      <c r="BI108" s="18"/>
      <c r="BJ108" s="18"/>
      <c r="BK108" s="18"/>
      <c r="BL108" s="18"/>
      <c r="BM108" s="18"/>
      <c r="BN108" s="18"/>
      <c r="BO108" s="18"/>
    </row>
    <row r="109" spans="1:67">
      <c r="A109" s="18"/>
      <c r="B109" s="18"/>
      <c r="C109" s="18"/>
      <c r="D109" s="18"/>
      <c r="E109" s="18"/>
      <c r="F109" s="18"/>
      <c r="L109" s="18"/>
      <c r="M109" s="232"/>
      <c r="N109" s="232"/>
      <c r="O109" s="232"/>
      <c r="P109" s="232"/>
      <c r="Q109" s="232"/>
      <c r="R109" s="232"/>
      <c r="S109" s="232"/>
      <c r="T109" s="232"/>
      <c r="U109" s="232"/>
      <c r="V109" s="232"/>
      <c r="W109" s="232"/>
      <c r="X109" s="232"/>
      <c r="Y109" s="232"/>
      <c r="Z109" s="232"/>
      <c r="AA109" s="232"/>
      <c r="AB109" s="232"/>
      <c r="AC109" s="232"/>
      <c r="AD109" s="232"/>
      <c r="AE109" s="232"/>
      <c r="AF109" s="232"/>
      <c r="AG109" s="232"/>
      <c r="AH109" s="232"/>
      <c r="AI109" s="232"/>
      <c r="AJ109" s="232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>
        <v>100</v>
      </c>
      <c r="AV109" s="283">
        <v>0.61657043001135792</v>
      </c>
      <c r="AW109" s="283">
        <v>0.19274226194475047</v>
      </c>
      <c r="AX109" s="283">
        <v>0.80931269195610844</v>
      </c>
      <c r="AY109">
        <v>8</v>
      </c>
      <c r="AZ109" s="18"/>
      <c r="BA109" s="18"/>
      <c r="BB109">
        <v>99000000</v>
      </c>
      <c r="BC109" s="283">
        <v>0.61657043001135803</v>
      </c>
      <c r="BD109" s="283">
        <v>0.19468915347954593</v>
      </c>
      <c r="BE109" s="283">
        <v>0.81125958349090399</v>
      </c>
      <c r="BF109">
        <v>8</v>
      </c>
      <c r="BG109" s="18"/>
      <c r="BH109" s="18"/>
      <c r="BI109" s="18"/>
      <c r="BJ109" s="18"/>
      <c r="BK109" s="18"/>
      <c r="BL109" s="18"/>
      <c r="BM109" s="18"/>
      <c r="BN109" s="18"/>
      <c r="BO109" s="18"/>
    </row>
    <row r="110" spans="1:67">
      <c r="A110" s="18"/>
      <c r="B110" s="18"/>
      <c r="C110" s="18"/>
      <c r="D110" s="18"/>
      <c r="E110" s="18"/>
      <c r="F110" s="18"/>
      <c r="L110" s="18"/>
      <c r="M110" s="232"/>
      <c r="N110" s="232"/>
      <c r="O110" s="232"/>
      <c r="P110" s="232"/>
      <c r="Q110" s="232"/>
      <c r="R110" s="232"/>
      <c r="S110" s="232"/>
      <c r="T110" s="232"/>
      <c r="U110" s="232"/>
      <c r="V110" s="232"/>
      <c r="W110" s="232"/>
      <c r="X110" s="232"/>
      <c r="Y110" s="232"/>
      <c r="Z110" s="232"/>
      <c r="AA110" s="232"/>
      <c r="AB110" s="232"/>
      <c r="AC110" s="232"/>
      <c r="AD110" s="232"/>
      <c r="AE110" s="232"/>
      <c r="AF110" s="232"/>
      <c r="AG110" s="232"/>
      <c r="AH110" s="232"/>
      <c r="AI110" s="232"/>
      <c r="AJ110" s="232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Z110" s="18"/>
      <c r="BA110" s="18"/>
      <c r="BB110">
        <v>100000000</v>
      </c>
      <c r="BC110" s="283">
        <v>0.61657043001135792</v>
      </c>
      <c r="BD110" s="283">
        <v>0.19274226194475047</v>
      </c>
      <c r="BE110" s="283">
        <v>0.80931269195610844</v>
      </c>
      <c r="BF110">
        <v>8</v>
      </c>
      <c r="BG110" s="18"/>
      <c r="BH110" s="18"/>
      <c r="BI110" s="18"/>
      <c r="BJ110" s="18"/>
      <c r="BK110" s="18"/>
      <c r="BL110" s="18"/>
      <c r="BM110" s="18"/>
      <c r="BN110" s="18"/>
      <c r="BO110" s="18"/>
    </row>
    <row r="111" spans="1:67">
      <c r="A111" s="18"/>
      <c r="B111" s="18"/>
      <c r="C111" s="18"/>
      <c r="D111" s="18"/>
      <c r="E111" s="18"/>
      <c r="F111" s="18"/>
      <c r="L111" s="18"/>
      <c r="M111" s="232"/>
      <c r="N111" s="232"/>
      <c r="O111" s="232"/>
      <c r="P111" s="232"/>
      <c r="Q111" s="232"/>
      <c r="R111" s="232"/>
      <c r="S111" s="232"/>
      <c r="T111" s="232"/>
      <c r="U111" s="232"/>
      <c r="V111" s="232"/>
      <c r="W111" s="232"/>
      <c r="X111" s="232"/>
      <c r="Y111" s="232"/>
      <c r="Z111" s="232"/>
      <c r="AA111" s="232"/>
      <c r="AB111" s="232"/>
      <c r="AC111" s="232"/>
      <c r="AD111" s="232"/>
      <c r="AE111" s="232"/>
      <c r="AF111" s="232"/>
      <c r="AG111" s="232"/>
      <c r="AH111" s="232"/>
      <c r="AI111" s="232"/>
      <c r="AJ111" s="232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V111" t="s">
        <v>145</v>
      </c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</row>
    <row r="112" spans="1:67">
      <c r="A112" s="18"/>
      <c r="B112" s="18"/>
      <c r="C112" s="18"/>
      <c r="D112" s="18"/>
      <c r="E112" s="18"/>
      <c r="F112" s="18"/>
      <c r="L112" s="18"/>
      <c r="M112" s="232"/>
      <c r="N112" s="232"/>
      <c r="O112" s="232"/>
      <c r="P112" s="232"/>
      <c r="Q112" s="232"/>
      <c r="R112" s="232"/>
      <c r="S112" s="232"/>
      <c r="T112" s="232"/>
      <c r="U112" s="232"/>
      <c r="V112" s="232"/>
      <c r="W112" s="232"/>
      <c r="X112" s="232"/>
      <c r="Y112" s="232"/>
      <c r="Z112" s="232"/>
      <c r="AA112" s="232"/>
      <c r="AB112" s="232"/>
      <c r="AC112" s="232"/>
      <c r="AD112" s="232"/>
      <c r="AE112" s="232"/>
      <c r="AF112" s="232"/>
      <c r="AG112" s="232"/>
      <c r="AH112" s="232"/>
      <c r="AI112" s="232"/>
      <c r="AJ112" s="232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</row>
    <row r="113" spans="1:67">
      <c r="A113" s="18"/>
      <c r="B113" s="18"/>
      <c r="C113" s="18"/>
      <c r="D113" s="18"/>
      <c r="E113" s="18"/>
      <c r="F113" s="18"/>
      <c r="L113" s="18"/>
      <c r="M113" s="232"/>
      <c r="N113" s="232"/>
      <c r="O113" s="232"/>
      <c r="P113" s="232"/>
      <c r="Q113" s="232"/>
      <c r="R113" s="232"/>
      <c r="S113" s="232"/>
      <c r="T113" s="232"/>
      <c r="U113" s="232"/>
      <c r="V113" s="232"/>
      <c r="W113" s="232"/>
      <c r="X113" s="232"/>
      <c r="Y113" s="232"/>
      <c r="Z113" s="232"/>
      <c r="AA113" s="232"/>
      <c r="AB113" s="232"/>
      <c r="AC113" s="232"/>
      <c r="AD113" s="232"/>
      <c r="AE113" s="232"/>
      <c r="AF113" s="232"/>
      <c r="AG113" s="232"/>
      <c r="AH113" s="232"/>
      <c r="AI113" s="232"/>
      <c r="AJ113" s="232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235" t="s">
        <v>193</v>
      </c>
      <c r="AV113" s="235" t="s">
        <v>140</v>
      </c>
      <c r="AW113" s="236" t="s">
        <v>237</v>
      </c>
      <c r="AX113" s="235" t="s">
        <v>141</v>
      </c>
      <c r="AY113" s="236" t="s">
        <v>236</v>
      </c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</row>
    <row r="114" spans="1:67">
      <c r="A114" s="18"/>
      <c r="B114" s="18"/>
      <c r="C114" s="18"/>
      <c r="D114" s="18"/>
      <c r="E114" s="18"/>
      <c r="F114" s="18"/>
      <c r="L114" s="18"/>
      <c r="M114" s="232"/>
      <c r="N114" s="232"/>
      <c r="O114" s="232"/>
      <c r="P114" s="232"/>
      <c r="Q114" s="232"/>
      <c r="R114" s="232"/>
      <c r="S114" s="232"/>
      <c r="T114" s="232"/>
      <c r="U114" s="232"/>
      <c r="V114" s="232"/>
      <c r="W114" s="232"/>
      <c r="X114" s="232"/>
      <c r="Y114" s="232"/>
      <c r="Z114" s="232"/>
      <c r="AA114" s="232"/>
      <c r="AB114" s="232"/>
      <c r="AC114" s="232"/>
      <c r="AD114" s="232"/>
      <c r="AE114" s="232"/>
      <c r="AF114" s="232"/>
      <c r="AG114" s="232"/>
      <c r="AH114" s="232"/>
      <c r="AI114" s="232"/>
      <c r="AJ114" s="232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237">
        <v>5</v>
      </c>
      <c r="AV114" s="281">
        <v>1.6956375308641973</v>
      </c>
      <c r="AW114" s="281">
        <v>0.72372177161181106</v>
      </c>
      <c r="AX114" s="281">
        <v>2.4193593024760083</v>
      </c>
      <c r="AY114" s="238">
        <v>1</v>
      </c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</row>
    <row r="115" spans="1:67">
      <c r="A115" s="18"/>
      <c r="B115" s="18"/>
      <c r="C115" s="18"/>
      <c r="D115" s="18"/>
      <c r="E115" s="18"/>
      <c r="F115" s="18"/>
      <c r="L115" s="18"/>
      <c r="M115" s="232"/>
      <c r="N115" s="232"/>
      <c r="O115" s="232"/>
      <c r="P115" s="232"/>
      <c r="Q115" s="232"/>
      <c r="R115" s="232"/>
      <c r="S115" s="232"/>
      <c r="T115" s="232"/>
      <c r="U115" s="232"/>
      <c r="V115" s="232"/>
      <c r="W115" s="232"/>
      <c r="X115" s="232"/>
      <c r="Y115" s="232"/>
      <c r="Z115" s="232"/>
      <c r="AA115" s="232"/>
      <c r="AB115" s="232"/>
      <c r="AC115" s="232"/>
      <c r="AD115" s="232"/>
      <c r="AE115" s="232"/>
      <c r="AF115" s="232"/>
      <c r="AG115" s="232"/>
      <c r="AH115" s="232"/>
      <c r="AI115" s="232"/>
      <c r="AJ115" s="232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237">
        <v>6</v>
      </c>
      <c r="AV115" s="281">
        <v>1.6956375308641973</v>
      </c>
      <c r="AW115" s="281">
        <v>0.6031014763431759</v>
      </c>
      <c r="AX115" s="281">
        <v>2.2987390072073732</v>
      </c>
      <c r="AY115" s="238">
        <v>1</v>
      </c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</row>
    <row r="116" spans="1:67">
      <c r="A116" s="18"/>
      <c r="B116" s="18"/>
      <c r="C116" s="18"/>
      <c r="D116" s="18"/>
      <c r="E116" s="18"/>
      <c r="F116" s="18"/>
      <c r="L116" s="18"/>
      <c r="M116" s="232"/>
      <c r="N116" s="232"/>
      <c r="O116" s="232"/>
      <c r="P116" s="232"/>
      <c r="Q116" s="232"/>
      <c r="R116" s="232"/>
      <c r="S116" s="232"/>
      <c r="T116" s="232"/>
      <c r="U116" s="232"/>
      <c r="V116" s="232"/>
      <c r="W116" s="232"/>
      <c r="X116" s="232"/>
      <c r="Y116" s="232"/>
      <c r="Z116" s="232"/>
      <c r="AA116" s="232"/>
      <c r="AB116" s="232"/>
      <c r="AC116" s="232"/>
      <c r="AD116" s="232"/>
      <c r="AE116" s="232"/>
      <c r="AF116" s="232"/>
      <c r="AG116" s="232"/>
      <c r="AH116" s="232"/>
      <c r="AI116" s="232"/>
      <c r="AJ116" s="232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237">
        <v>7</v>
      </c>
      <c r="AV116" s="281">
        <v>1.6956375308641976</v>
      </c>
      <c r="AW116" s="281">
        <v>0.51694412257986522</v>
      </c>
      <c r="AX116" s="281">
        <v>2.2125816534440625</v>
      </c>
      <c r="AY116" s="238">
        <v>1</v>
      </c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</row>
    <row r="117" spans="1:67">
      <c r="A117" s="18"/>
      <c r="B117" s="18"/>
      <c r="C117" s="18"/>
      <c r="D117" s="18"/>
      <c r="E117" s="18"/>
      <c r="F117" s="18"/>
      <c r="L117" s="18"/>
      <c r="M117" s="232"/>
      <c r="N117" s="232"/>
      <c r="O117" s="232"/>
      <c r="P117" s="232"/>
      <c r="Q117" s="232"/>
      <c r="R117" s="232"/>
      <c r="S117" s="232"/>
      <c r="T117" s="232"/>
      <c r="U117" s="232"/>
      <c r="V117" s="232"/>
      <c r="W117" s="232"/>
      <c r="X117" s="232"/>
      <c r="Y117" s="232"/>
      <c r="Z117" s="232"/>
      <c r="AA117" s="232"/>
      <c r="AB117" s="232"/>
      <c r="AC117" s="232"/>
      <c r="AD117" s="232"/>
      <c r="AE117" s="232"/>
      <c r="AF117" s="232"/>
      <c r="AG117" s="232"/>
      <c r="AH117" s="232"/>
      <c r="AI117" s="232"/>
      <c r="AJ117" s="232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237">
        <v>8</v>
      </c>
      <c r="AV117" s="281">
        <v>1.6956375308641976</v>
      </c>
      <c r="AW117" s="281">
        <v>0.45232610725738198</v>
      </c>
      <c r="AX117" s="281">
        <v>2.1479636381215794</v>
      </c>
      <c r="AY117" s="239">
        <v>1</v>
      </c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235" t="s">
        <v>193</v>
      </c>
      <c r="BL117" s="235" t="s">
        <v>140</v>
      </c>
      <c r="BM117" s="236" t="s">
        <v>237</v>
      </c>
      <c r="BN117" s="235" t="s">
        <v>141</v>
      </c>
      <c r="BO117" s="236" t="s">
        <v>236</v>
      </c>
    </row>
    <row r="118" spans="1:67">
      <c r="A118" s="18"/>
      <c r="B118" s="18"/>
      <c r="C118" s="18"/>
      <c r="D118" s="18"/>
      <c r="E118" s="18"/>
      <c r="F118" s="18"/>
      <c r="L118" s="18"/>
      <c r="M118" s="232"/>
      <c r="N118" s="232"/>
      <c r="O118" s="232"/>
      <c r="P118" s="232"/>
      <c r="Q118" s="232"/>
      <c r="R118" s="232"/>
      <c r="S118" s="232"/>
      <c r="T118" s="232"/>
      <c r="U118" s="232"/>
      <c r="V118" s="232"/>
      <c r="W118" s="232"/>
      <c r="X118" s="232"/>
      <c r="Y118" s="232"/>
      <c r="Z118" s="232"/>
      <c r="AA118" s="232"/>
      <c r="AB118" s="232"/>
      <c r="AC118" s="232"/>
      <c r="AD118" s="232"/>
      <c r="AE118" s="232"/>
      <c r="AF118" s="232"/>
      <c r="AG118" s="232"/>
      <c r="AH118" s="232"/>
      <c r="AI118" s="232"/>
      <c r="AJ118" s="232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237">
        <v>9</v>
      </c>
      <c r="AV118" s="281">
        <v>1.6956375308641976</v>
      </c>
      <c r="AW118" s="281">
        <v>0.40206765089545066</v>
      </c>
      <c r="AX118" s="281">
        <v>2.0977051817596482</v>
      </c>
      <c r="AY118" s="239">
        <v>1</v>
      </c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54">
        <v>5</v>
      </c>
      <c r="BL118" s="246">
        <v>1.695504197530864</v>
      </c>
      <c r="BM118" s="247">
        <v>0.72372177161181106</v>
      </c>
      <c r="BN118" s="247">
        <v>2.419225969142675</v>
      </c>
      <c r="BO118" s="245">
        <v>1</v>
      </c>
    </row>
    <row r="119" spans="1:67">
      <c r="A119" s="18"/>
      <c r="B119" s="18"/>
      <c r="C119" s="18"/>
      <c r="D119" s="18"/>
      <c r="E119" s="18"/>
      <c r="F119" s="18"/>
      <c r="L119" s="18"/>
      <c r="M119" s="232"/>
      <c r="N119" s="232"/>
      <c r="O119" s="232"/>
      <c r="P119" s="232"/>
      <c r="Q119" s="232"/>
      <c r="R119" s="232"/>
      <c r="S119" s="232"/>
      <c r="T119" s="232"/>
      <c r="U119" s="232"/>
      <c r="V119" s="232"/>
      <c r="W119" s="232"/>
      <c r="X119" s="232"/>
      <c r="Y119" s="232"/>
      <c r="Z119" s="232"/>
      <c r="AA119" s="232"/>
      <c r="AB119" s="232"/>
      <c r="AC119" s="232"/>
      <c r="AD119" s="232"/>
      <c r="AE119" s="232"/>
      <c r="AF119" s="232"/>
      <c r="AG119" s="232"/>
      <c r="AH119" s="232"/>
      <c r="AI119" s="232"/>
      <c r="AJ119" s="232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237">
        <v>10</v>
      </c>
      <c r="AV119" s="281">
        <v>1.6956375308641973</v>
      </c>
      <c r="AW119" s="281">
        <v>0.36186088580590553</v>
      </c>
      <c r="AX119" s="281">
        <v>2.0574984166701027</v>
      </c>
      <c r="AY119" s="239">
        <v>1</v>
      </c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233">
        <v>6</v>
      </c>
      <c r="BL119" s="248">
        <v>1.695504197530864</v>
      </c>
      <c r="BM119" s="249">
        <v>0.6031014763431759</v>
      </c>
      <c r="BN119" s="249">
        <v>2.2986056738740399</v>
      </c>
      <c r="BO119" s="245">
        <v>1</v>
      </c>
    </row>
    <row r="120" spans="1:67">
      <c r="A120" s="18"/>
      <c r="B120" s="18"/>
      <c r="C120" s="18"/>
      <c r="D120" s="18"/>
      <c r="E120" s="18"/>
      <c r="F120" s="18"/>
      <c r="L120" s="18"/>
      <c r="M120" s="232"/>
      <c r="N120" s="232"/>
      <c r="O120" s="232"/>
      <c r="P120" s="232"/>
      <c r="Q120" s="232"/>
      <c r="R120" s="232"/>
      <c r="S120" s="232"/>
      <c r="T120" s="232"/>
      <c r="U120" s="232"/>
      <c r="V120" s="232"/>
      <c r="W120" s="232"/>
      <c r="X120" s="232"/>
      <c r="Y120" s="232"/>
      <c r="Z120" s="232"/>
      <c r="AA120" s="232"/>
      <c r="AB120" s="232"/>
      <c r="AC120" s="232"/>
      <c r="AD120" s="232"/>
      <c r="AE120" s="232"/>
      <c r="AF120" s="232"/>
      <c r="AG120" s="232"/>
      <c r="AH120" s="232"/>
      <c r="AI120" s="232"/>
      <c r="AJ120" s="232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237">
        <v>11</v>
      </c>
      <c r="AV120" s="281">
        <v>1.6956375308641971</v>
      </c>
      <c r="AW120" s="281">
        <v>0.53233852983139263</v>
      </c>
      <c r="AX120" s="281">
        <v>2.2279760606955898</v>
      </c>
      <c r="AY120" s="239">
        <v>2</v>
      </c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54">
        <v>7</v>
      </c>
      <c r="BL120" s="248">
        <v>1.6955041975308642</v>
      </c>
      <c r="BM120" s="249">
        <v>0.51694412257986522</v>
      </c>
      <c r="BN120" s="249">
        <v>2.2124483201107292</v>
      </c>
      <c r="BO120" s="22">
        <v>1</v>
      </c>
    </row>
    <row r="121" spans="1:67">
      <c r="A121" s="18"/>
      <c r="B121" s="18"/>
      <c r="C121" s="18"/>
      <c r="D121" s="18"/>
      <c r="E121" s="18"/>
      <c r="F121" s="18"/>
      <c r="L121" s="18"/>
      <c r="M121" s="232"/>
      <c r="N121" s="232"/>
      <c r="O121" s="232"/>
      <c r="P121" s="232"/>
      <c r="Q121" s="232"/>
      <c r="R121" s="232"/>
      <c r="S121" s="232"/>
      <c r="T121" s="232"/>
      <c r="U121" s="232"/>
      <c r="V121" s="232"/>
      <c r="W121" s="232"/>
      <c r="X121" s="232"/>
      <c r="Y121" s="232"/>
      <c r="Z121" s="232"/>
      <c r="AA121" s="232"/>
      <c r="AB121" s="232"/>
      <c r="AC121" s="232"/>
      <c r="AD121" s="232"/>
      <c r="AE121" s="232"/>
      <c r="AF121" s="232"/>
      <c r="AG121" s="232"/>
      <c r="AH121" s="232"/>
      <c r="AI121" s="232"/>
      <c r="AJ121" s="232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237">
        <v>12</v>
      </c>
      <c r="AV121" s="281">
        <v>1.6956375308641973</v>
      </c>
      <c r="AW121" s="281">
        <v>0.48797698567877651</v>
      </c>
      <c r="AX121" s="281">
        <v>2.1836145165429737</v>
      </c>
      <c r="AY121" s="239">
        <v>2</v>
      </c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233">
        <v>8</v>
      </c>
      <c r="BL121" s="248">
        <v>1.6955041975308642</v>
      </c>
      <c r="BM121" s="249">
        <v>0.45232610725738198</v>
      </c>
      <c r="BN121" s="249">
        <v>2.1478303047882461</v>
      </c>
      <c r="BO121" s="22">
        <v>1</v>
      </c>
    </row>
    <row r="122" spans="1:67">
      <c r="A122" s="18"/>
      <c r="B122" s="18"/>
      <c r="C122" s="18"/>
      <c r="D122" s="18"/>
      <c r="E122" s="18"/>
      <c r="F122" s="18"/>
      <c r="L122" s="18"/>
      <c r="M122" s="232"/>
      <c r="N122" s="232"/>
      <c r="O122" s="232"/>
      <c r="P122" s="232"/>
      <c r="Q122" s="232"/>
      <c r="R122" s="232"/>
      <c r="S122" s="232"/>
      <c r="T122" s="232"/>
      <c r="U122" s="232"/>
      <c r="V122" s="232"/>
      <c r="W122" s="232"/>
      <c r="X122" s="232"/>
      <c r="Y122" s="232"/>
      <c r="Z122" s="232"/>
      <c r="AA122" s="232"/>
      <c r="AB122" s="232"/>
      <c r="AC122" s="232"/>
      <c r="AD122" s="232"/>
      <c r="AE122" s="232"/>
      <c r="AF122" s="232"/>
      <c r="AG122" s="232"/>
      <c r="AH122" s="232"/>
      <c r="AI122" s="232"/>
      <c r="AJ122" s="232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237">
        <v>13</v>
      </c>
      <c r="AV122" s="281">
        <v>1.6956375308641976</v>
      </c>
      <c r="AW122" s="281">
        <v>0.45044029447271683</v>
      </c>
      <c r="AX122" s="281">
        <v>2.1460778253369144</v>
      </c>
      <c r="AY122" s="239">
        <v>2</v>
      </c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54">
        <v>9</v>
      </c>
      <c r="BL122" s="249">
        <v>1.6955041975308642</v>
      </c>
      <c r="BM122" s="249">
        <v>0.40206765089545066</v>
      </c>
      <c r="BN122" s="249">
        <v>2.0975718484263148</v>
      </c>
      <c r="BO122" s="22">
        <v>1</v>
      </c>
    </row>
    <row r="123" spans="1:67">
      <c r="A123" s="18"/>
      <c r="B123" s="18"/>
      <c r="C123" s="18"/>
      <c r="D123" s="18"/>
      <c r="E123" s="18"/>
      <c r="F123" s="18"/>
      <c r="L123" s="18"/>
      <c r="M123" s="232"/>
      <c r="N123" s="232"/>
      <c r="O123" s="232"/>
      <c r="P123" s="232"/>
      <c r="Q123" s="232"/>
      <c r="R123" s="232"/>
      <c r="S123" s="232"/>
      <c r="T123" s="232"/>
      <c r="U123" s="232"/>
      <c r="V123" s="232"/>
      <c r="W123" s="232"/>
      <c r="X123" s="232"/>
      <c r="Y123" s="232"/>
      <c r="Z123" s="232"/>
      <c r="AA123" s="232"/>
      <c r="AB123" s="232"/>
      <c r="AC123" s="232"/>
      <c r="AD123" s="232"/>
      <c r="AE123" s="232"/>
      <c r="AF123" s="232"/>
      <c r="AG123" s="232"/>
      <c r="AH123" s="232"/>
      <c r="AI123" s="232"/>
      <c r="AJ123" s="232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237">
        <v>14</v>
      </c>
      <c r="AV123" s="281">
        <v>1.6956375308641976</v>
      </c>
      <c r="AW123" s="281">
        <v>0.41826598772466561</v>
      </c>
      <c r="AX123" s="281">
        <v>2.1139035185888631</v>
      </c>
      <c r="AY123" s="239">
        <v>2</v>
      </c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233">
        <v>10</v>
      </c>
      <c r="BL123" s="250">
        <v>1.695504197530864</v>
      </c>
      <c r="BM123" s="249">
        <v>0.36186088580590553</v>
      </c>
      <c r="BN123" s="249">
        <v>2.0573650833367694</v>
      </c>
      <c r="BO123" s="22">
        <v>1</v>
      </c>
    </row>
    <row r="124" spans="1:67">
      <c r="A124" s="18"/>
      <c r="B124" s="18"/>
      <c r="C124" s="18"/>
      <c r="D124" s="18"/>
      <c r="E124" s="18"/>
      <c r="F124" s="18"/>
      <c r="L124" s="18"/>
      <c r="M124" s="232"/>
      <c r="N124" s="232"/>
      <c r="O124" s="232"/>
      <c r="P124" s="232"/>
      <c r="Q124" s="232"/>
      <c r="R124" s="232"/>
      <c r="S124" s="232"/>
      <c r="T124" s="232"/>
      <c r="U124" s="232"/>
      <c r="V124" s="232"/>
      <c r="W124" s="232"/>
      <c r="X124" s="232"/>
      <c r="Y124" s="232"/>
      <c r="Z124" s="232"/>
      <c r="AA124" s="232"/>
      <c r="AB124" s="232"/>
      <c r="AC124" s="232"/>
      <c r="AD124" s="232"/>
      <c r="AE124" s="232"/>
      <c r="AF124" s="232"/>
      <c r="AG124" s="232"/>
      <c r="AH124" s="232"/>
      <c r="AI124" s="232"/>
      <c r="AJ124" s="232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237">
        <v>15</v>
      </c>
      <c r="AV124" s="281">
        <v>1.6956375308641976</v>
      </c>
      <c r="AW124" s="281">
        <v>0.39038158854302124</v>
      </c>
      <c r="AX124" s="281">
        <v>2.0860191194072186</v>
      </c>
      <c r="AY124" s="238">
        <v>2</v>
      </c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54">
        <v>11</v>
      </c>
      <c r="BL124" s="248">
        <v>1.7066153086419749</v>
      </c>
      <c r="BM124" s="249">
        <v>0.53233852983139263</v>
      </c>
      <c r="BN124" s="249">
        <v>2.2389538384733676</v>
      </c>
      <c r="BO124" s="22">
        <v>2</v>
      </c>
    </row>
    <row r="125" spans="1:67">
      <c r="A125" s="18"/>
      <c r="B125" s="18"/>
      <c r="C125" s="18"/>
      <c r="D125" s="18"/>
      <c r="E125" s="18"/>
      <c r="F125" s="18"/>
      <c r="L125" s="18"/>
      <c r="M125" s="232"/>
      <c r="N125" s="232"/>
      <c r="O125" s="232"/>
      <c r="P125" s="232"/>
      <c r="Q125" s="232"/>
      <c r="R125" s="232"/>
      <c r="S125" s="232"/>
      <c r="T125" s="232"/>
      <c r="U125" s="232"/>
      <c r="V125" s="232"/>
      <c r="W125" s="232"/>
      <c r="X125" s="232"/>
      <c r="Y125" s="232"/>
      <c r="Z125" s="232"/>
      <c r="AA125" s="232"/>
      <c r="AB125" s="232"/>
      <c r="AC125" s="232"/>
      <c r="AD125" s="232"/>
      <c r="AE125" s="232"/>
      <c r="AF125" s="232"/>
      <c r="AG125" s="232"/>
      <c r="AH125" s="232"/>
      <c r="AI125" s="232"/>
      <c r="AJ125" s="232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237">
        <v>16</v>
      </c>
      <c r="AV125" s="281">
        <v>1.6956375308641976</v>
      </c>
      <c r="AW125" s="281">
        <v>0.36598273925908237</v>
      </c>
      <c r="AX125" s="281">
        <v>2.0616202701232798</v>
      </c>
      <c r="AY125" s="238">
        <v>2</v>
      </c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233">
        <v>12</v>
      </c>
      <c r="BL125" s="248">
        <v>1.7066153086419751</v>
      </c>
      <c r="BM125" s="249">
        <v>0.48797698567877651</v>
      </c>
      <c r="BN125" s="249">
        <v>2.1945922943207514</v>
      </c>
      <c r="BO125" s="22">
        <v>2</v>
      </c>
    </row>
    <row r="126" spans="1:67">
      <c r="A126" s="18"/>
      <c r="B126" s="18"/>
      <c r="C126" s="18"/>
      <c r="D126" s="18"/>
      <c r="E126" s="18"/>
      <c r="F126" s="18"/>
      <c r="L126" s="18"/>
      <c r="M126" s="232"/>
      <c r="N126" s="232"/>
      <c r="O126" s="232"/>
      <c r="P126" s="232"/>
      <c r="Q126" s="232"/>
      <c r="R126" s="232"/>
      <c r="S126" s="232"/>
      <c r="T126" s="232"/>
      <c r="U126" s="232"/>
      <c r="V126" s="232"/>
      <c r="W126" s="232"/>
      <c r="X126" s="232"/>
      <c r="Y126" s="232"/>
      <c r="Z126" s="232"/>
      <c r="AA126" s="232"/>
      <c r="AB126" s="232"/>
      <c r="AC126" s="232"/>
      <c r="AD126" s="232"/>
      <c r="AE126" s="232"/>
      <c r="AF126" s="232"/>
      <c r="AG126" s="232"/>
      <c r="AH126" s="232"/>
      <c r="AI126" s="232"/>
      <c r="AJ126" s="232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237">
        <v>17</v>
      </c>
      <c r="AV126" s="281">
        <v>1.6956375308641971</v>
      </c>
      <c r="AW126" s="281">
        <v>0.34445434283207754</v>
      </c>
      <c r="AX126" s="281">
        <v>2.0400918736962748</v>
      </c>
      <c r="AY126" s="238">
        <v>2</v>
      </c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54">
        <v>13</v>
      </c>
      <c r="BL126" s="248">
        <v>1.7066153086419753</v>
      </c>
      <c r="BM126" s="249">
        <v>0.45044029447271683</v>
      </c>
      <c r="BN126" s="249">
        <v>2.1570556031146921</v>
      </c>
      <c r="BO126" s="22">
        <v>2</v>
      </c>
    </row>
    <row r="127" spans="1:67">
      <c r="A127" s="18"/>
      <c r="B127" s="18"/>
      <c r="C127" s="18"/>
      <c r="D127" s="18"/>
      <c r="E127" s="18"/>
      <c r="F127" s="18"/>
      <c r="L127" s="18"/>
      <c r="M127" s="232"/>
      <c r="N127" s="232"/>
      <c r="O127" s="232"/>
      <c r="P127" s="232"/>
      <c r="Q127" s="232"/>
      <c r="R127" s="232"/>
      <c r="S127" s="232"/>
      <c r="T127" s="232"/>
      <c r="U127" s="232"/>
      <c r="V127" s="232"/>
      <c r="W127" s="232"/>
      <c r="X127" s="232"/>
      <c r="Y127" s="232"/>
      <c r="Z127" s="232"/>
      <c r="AA127" s="232"/>
      <c r="AB127" s="232"/>
      <c r="AC127" s="232"/>
      <c r="AD127" s="232"/>
      <c r="AE127" s="232"/>
      <c r="AF127" s="232"/>
      <c r="AG127" s="232"/>
      <c r="AH127" s="232"/>
      <c r="AI127" s="232"/>
      <c r="AJ127" s="232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237">
        <v>18</v>
      </c>
      <c r="AV127" s="281">
        <v>1.6956375308641976</v>
      </c>
      <c r="AW127" s="281">
        <v>0.32531799045251769</v>
      </c>
      <c r="AX127" s="281">
        <v>2.0209555213167154</v>
      </c>
      <c r="AY127" s="239">
        <v>2</v>
      </c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233">
        <v>14</v>
      </c>
      <c r="BL127" s="248">
        <v>1.7066153086419753</v>
      </c>
      <c r="BM127" s="249">
        <v>0.41826598772466561</v>
      </c>
      <c r="BN127" s="249">
        <v>2.1248812963666408</v>
      </c>
      <c r="BO127" s="35">
        <v>2</v>
      </c>
    </row>
    <row r="128" spans="1:67">
      <c r="A128" s="18"/>
      <c r="B128" s="18"/>
      <c r="C128" s="18"/>
      <c r="D128" s="18"/>
      <c r="E128" s="18"/>
      <c r="F128" s="18"/>
      <c r="L128" s="18"/>
      <c r="M128" s="232"/>
      <c r="N128" s="232"/>
      <c r="O128" s="232"/>
      <c r="P128" s="232"/>
      <c r="Q128" s="232"/>
      <c r="R128" s="232"/>
      <c r="S128" s="232"/>
      <c r="T128" s="232"/>
      <c r="U128" s="232"/>
      <c r="V128" s="232"/>
      <c r="W128" s="232"/>
      <c r="X128" s="232"/>
      <c r="Y128" s="232"/>
      <c r="Z128" s="232"/>
      <c r="AA128" s="232"/>
      <c r="AB128" s="232"/>
      <c r="AC128" s="232"/>
      <c r="AD128" s="232"/>
      <c r="AE128" s="232"/>
      <c r="AF128" s="232"/>
      <c r="AG128" s="232"/>
      <c r="AH128" s="232"/>
      <c r="AI128" s="232"/>
      <c r="AJ128" s="232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237">
        <v>19</v>
      </c>
      <c r="AV128" s="281">
        <v>1.6956375308641976</v>
      </c>
      <c r="AW128" s="281">
        <v>0.30819599095501671</v>
      </c>
      <c r="AX128" s="281">
        <v>2.0038335218192143</v>
      </c>
      <c r="AY128" s="239">
        <v>2</v>
      </c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54">
        <v>15</v>
      </c>
      <c r="BL128" s="248">
        <v>1.7066153086419753</v>
      </c>
      <c r="BM128" s="249">
        <v>0.39038158854302124</v>
      </c>
      <c r="BN128" s="249">
        <v>2.0969968971849964</v>
      </c>
      <c r="BO128" s="22">
        <v>2</v>
      </c>
    </row>
    <row r="129" spans="1:67">
      <c r="A129" s="18"/>
      <c r="B129" s="18"/>
      <c r="C129" s="18"/>
      <c r="D129" s="18"/>
      <c r="E129" s="18"/>
      <c r="F129" s="18"/>
      <c r="L129" s="18"/>
      <c r="M129" s="232"/>
      <c r="N129" s="232"/>
      <c r="O129" s="232"/>
      <c r="P129" s="232"/>
      <c r="Q129" s="232"/>
      <c r="R129" s="232"/>
      <c r="S129" s="232"/>
      <c r="T129" s="232"/>
      <c r="U129" s="232"/>
      <c r="V129" s="232"/>
      <c r="W129" s="232"/>
      <c r="X129" s="232"/>
      <c r="Y129" s="232"/>
      <c r="Z129" s="232"/>
      <c r="AA129" s="232"/>
      <c r="AB129" s="232"/>
      <c r="AC129" s="232"/>
      <c r="AD129" s="232"/>
      <c r="AE129" s="232"/>
      <c r="AF129" s="232"/>
      <c r="AG129" s="232"/>
      <c r="AH129" s="232"/>
      <c r="AI129" s="232"/>
      <c r="AJ129" s="232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237">
        <v>20</v>
      </c>
      <c r="AV129" s="281">
        <v>1.6956375308641973</v>
      </c>
      <c r="AW129" s="281">
        <v>0.29278619140726592</v>
      </c>
      <c r="AX129" s="281">
        <v>1.9884237222714631</v>
      </c>
      <c r="AY129" s="239">
        <v>2</v>
      </c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233">
        <v>16</v>
      </c>
      <c r="BL129" s="248">
        <v>1.7066153086419753</v>
      </c>
      <c r="BM129" s="249">
        <v>0.36598273925908237</v>
      </c>
      <c r="BN129" s="249">
        <v>2.0725980479010575</v>
      </c>
      <c r="BO129" s="35">
        <v>2</v>
      </c>
    </row>
    <row r="130" spans="1:67">
      <c r="A130" s="18"/>
      <c r="B130" s="18"/>
      <c r="C130" s="18"/>
      <c r="D130" s="18"/>
      <c r="E130" s="18"/>
      <c r="F130" s="18"/>
      <c r="L130" s="18"/>
      <c r="M130" s="232"/>
      <c r="N130" s="232"/>
      <c r="O130" s="232"/>
      <c r="P130" s="232"/>
      <c r="Q130" s="232"/>
      <c r="R130" s="232"/>
      <c r="S130" s="232"/>
      <c r="T130" s="232"/>
      <c r="U130" s="232"/>
      <c r="V130" s="232"/>
      <c r="W130" s="232"/>
      <c r="X130" s="232"/>
      <c r="Y130" s="232"/>
      <c r="Z130" s="232"/>
      <c r="AA130" s="232"/>
      <c r="AB130" s="232"/>
      <c r="AC130" s="232"/>
      <c r="AD130" s="232"/>
      <c r="AE130" s="232"/>
      <c r="AF130" s="232"/>
      <c r="AG130" s="232"/>
      <c r="AH130" s="232"/>
      <c r="AI130" s="232"/>
      <c r="AJ130" s="232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237">
        <v>21</v>
      </c>
      <c r="AV130" s="281">
        <v>1.6956375308641971</v>
      </c>
      <c r="AW130" s="281">
        <v>0.2788439918164437</v>
      </c>
      <c r="AX130" s="281">
        <v>1.9744815226806409</v>
      </c>
      <c r="AY130" s="239">
        <v>2</v>
      </c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54">
        <v>17</v>
      </c>
      <c r="BL130" s="248">
        <v>1.7066153086419749</v>
      </c>
      <c r="BM130" s="249">
        <v>0.34445434283207754</v>
      </c>
      <c r="BN130" s="249">
        <v>2.0510696514740525</v>
      </c>
      <c r="BO130" s="22">
        <v>2</v>
      </c>
    </row>
    <row r="131" spans="1:67">
      <c r="A131" s="18"/>
      <c r="B131" s="18"/>
      <c r="C131" s="18"/>
      <c r="D131" s="18"/>
      <c r="E131" s="18"/>
      <c r="F131" s="18"/>
      <c r="L131" s="18"/>
      <c r="M131" s="232"/>
      <c r="N131" s="232"/>
      <c r="O131" s="232"/>
      <c r="P131" s="232"/>
      <c r="Q131" s="232"/>
      <c r="R131" s="232"/>
      <c r="S131" s="232"/>
      <c r="T131" s="232"/>
      <c r="U131" s="232"/>
      <c r="V131" s="232"/>
      <c r="W131" s="232"/>
      <c r="X131" s="232"/>
      <c r="Y131" s="232"/>
      <c r="Z131" s="232"/>
      <c r="AA131" s="232"/>
      <c r="AB131" s="232"/>
      <c r="AC131" s="232"/>
      <c r="AD131" s="232"/>
      <c r="AE131" s="232"/>
      <c r="AF131" s="232"/>
      <c r="AG131" s="232"/>
      <c r="AH131" s="232"/>
      <c r="AI131" s="232"/>
      <c r="AJ131" s="232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237">
        <v>22</v>
      </c>
      <c r="AV131" s="281">
        <v>1.6956375308641971</v>
      </c>
      <c r="AW131" s="281">
        <v>0.36785630901052641</v>
      </c>
      <c r="AX131" s="281">
        <v>2.0634938398747233</v>
      </c>
      <c r="AY131" s="239">
        <v>3</v>
      </c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233">
        <v>18</v>
      </c>
      <c r="BL131" s="248">
        <v>1.7066153086419753</v>
      </c>
      <c r="BM131" s="249">
        <v>0.32531799045251769</v>
      </c>
      <c r="BN131" s="249">
        <v>2.0319332990944932</v>
      </c>
      <c r="BO131" s="22">
        <v>2</v>
      </c>
    </row>
    <row r="132" spans="1:67">
      <c r="A132" s="18"/>
      <c r="B132" s="18"/>
      <c r="C132" s="18"/>
      <c r="D132" s="18"/>
      <c r="E132" s="18"/>
      <c r="F132" s="18"/>
      <c r="L132" s="18"/>
      <c r="M132" s="232"/>
      <c r="N132" s="232"/>
      <c r="O132" s="232"/>
      <c r="P132" s="232"/>
      <c r="Q132" s="232"/>
      <c r="R132" s="232"/>
      <c r="S132" s="232"/>
      <c r="T132" s="232"/>
      <c r="U132" s="232"/>
      <c r="V132" s="232"/>
      <c r="W132" s="232"/>
      <c r="X132" s="232"/>
      <c r="Y132" s="232"/>
      <c r="Z132" s="232"/>
      <c r="AA132" s="232"/>
      <c r="AB132" s="232"/>
      <c r="AC132" s="232"/>
      <c r="AD132" s="232"/>
      <c r="AE132" s="232"/>
      <c r="AF132" s="232"/>
      <c r="AG132" s="232"/>
      <c r="AH132" s="232"/>
      <c r="AI132" s="232"/>
      <c r="AJ132" s="232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237">
        <v>23</v>
      </c>
      <c r="AV132" s="281">
        <v>1.6956375308641973</v>
      </c>
      <c r="AW132" s="281">
        <v>0.35186255644485137</v>
      </c>
      <c r="AX132" s="281">
        <v>2.0475000873090488</v>
      </c>
      <c r="AY132" s="239">
        <v>3</v>
      </c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54">
        <v>19</v>
      </c>
      <c r="BL132" s="248">
        <v>1.7066153086419753</v>
      </c>
      <c r="BM132" s="249">
        <v>0.30819599095501671</v>
      </c>
      <c r="BN132" s="249">
        <v>2.014811299596992</v>
      </c>
      <c r="BO132" s="35">
        <v>2</v>
      </c>
    </row>
    <row r="133" spans="1:67">
      <c r="A133" s="18"/>
      <c r="B133" s="18"/>
      <c r="C133" s="18"/>
      <c r="D133" s="18"/>
      <c r="E133" s="18"/>
      <c r="F133" s="18"/>
      <c r="L133" s="18"/>
      <c r="M133" s="232"/>
      <c r="N133" s="232"/>
      <c r="O133" s="232"/>
      <c r="P133" s="232"/>
      <c r="Q133" s="232"/>
      <c r="R133" s="232"/>
      <c r="S133" s="232"/>
      <c r="T133" s="232"/>
      <c r="U133" s="232"/>
      <c r="V133" s="232"/>
      <c r="W133" s="232"/>
      <c r="X133" s="232"/>
      <c r="Y133" s="232"/>
      <c r="Z133" s="232"/>
      <c r="AA133" s="232"/>
      <c r="AB133" s="232"/>
      <c r="AC133" s="232"/>
      <c r="AD133" s="232"/>
      <c r="AE133" s="232"/>
      <c r="AF133" s="232"/>
      <c r="AG133" s="232"/>
      <c r="AH133" s="232"/>
      <c r="AI133" s="232"/>
      <c r="AJ133" s="232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237">
        <v>24</v>
      </c>
      <c r="AV133" s="281">
        <v>1.6956375308641973</v>
      </c>
      <c r="AW133" s="281">
        <v>0.33720161659298253</v>
      </c>
      <c r="AX133" s="281">
        <v>2.0328391474571799</v>
      </c>
      <c r="AY133" s="239">
        <v>3</v>
      </c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233">
        <v>20</v>
      </c>
      <c r="BL133" s="248">
        <v>1.7066153086419751</v>
      </c>
      <c r="BM133" s="249">
        <v>0.29278619140726592</v>
      </c>
      <c r="BN133" s="249">
        <v>1.9994015000492409</v>
      </c>
      <c r="BO133" s="22">
        <v>2</v>
      </c>
    </row>
    <row r="134" spans="1:67">
      <c r="A134" s="18"/>
      <c r="B134" s="18"/>
      <c r="C134" s="18"/>
      <c r="D134" s="18"/>
      <c r="E134" s="18"/>
      <c r="F134" s="18"/>
      <c r="L134" s="18"/>
      <c r="M134" s="232"/>
      <c r="N134" s="232"/>
      <c r="O134" s="232"/>
      <c r="P134" s="232"/>
      <c r="Q134" s="232"/>
      <c r="R134" s="232"/>
      <c r="S134" s="232"/>
      <c r="T134" s="232"/>
      <c r="U134" s="232"/>
      <c r="V134" s="232"/>
      <c r="W134" s="232"/>
      <c r="X134" s="232"/>
      <c r="Y134" s="232"/>
      <c r="Z134" s="232"/>
      <c r="AA134" s="232"/>
      <c r="AB134" s="232"/>
      <c r="AC134" s="232"/>
      <c r="AD134" s="232"/>
      <c r="AE134" s="232"/>
      <c r="AF134" s="232"/>
      <c r="AG134" s="232"/>
      <c r="AH134" s="232"/>
      <c r="AI134" s="232"/>
      <c r="AJ134" s="232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237">
        <v>25</v>
      </c>
      <c r="AV134" s="281">
        <v>1.6956375308641973</v>
      </c>
      <c r="AW134" s="281">
        <v>0.32371355192926321</v>
      </c>
      <c r="AX134" s="281">
        <v>2.0193510827934604</v>
      </c>
      <c r="AY134" s="239">
        <v>3</v>
      </c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54">
        <v>21</v>
      </c>
      <c r="BL134" s="251">
        <v>1.7066153086419749</v>
      </c>
      <c r="BM134" s="249">
        <v>0.2788439918164437</v>
      </c>
      <c r="BN134" s="249">
        <v>1.9854593004584187</v>
      </c>
      <c r="BO134" s="22">
        <v>2</v>
      </c>
    </row>
    <row r="135" spans="1:67">
      <c r="A135" s="18"/>
      <c r="B135" s="18"/>
      <c r="C135" s="18"/>
      <c r="D135" s="18"/>
      <c r="E135" s="18"/>
      <c r="F135" s="18"/>
      <c r="L135" s="18"/>
      <c r="M135" s="232"/>
      <c r="N135" s="232"/>
      <c r="O135" s="232"/>
      <c r="P135" s="232"/>
      <c r="Q135" s="232"/>
      <c r="R135" s="232"/>
      <c r="S135" s="232"/>
      <c r="T135" s="232"/>
      <c r="U135" s="232"/>
      <c r="V135" s="232"/>
      <c r="W135" s="232"/>
      <c r="X135" s="232"/>
      <c r="Y135" s="232"/>
      <c r="Z135" s="232"/>
      <c r="AA135" s="232"/>
      <c r="AB135" s="232"/>
      <c r="AC135" s="232"/>
      <c r="AD135" s="232"/>
      <c r="AE135" s="232"/>
      <c r="AF135" s="232"/>
      <c r="AG135" s="232"/>
      <c r="AH135" s="232"/>
      <c r="AI135" s="232"/>
      <c r="AJ135" s="232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237">
        <v>26</v>
      </c>
      <c r="AV135" s="281">
        <v>1.6956375308641976</v>
      </c>
      <c r="AW135" s="281">
        <v>0.31126303070121464</v>
      </c>
      <c r="AX135" s="281">
        <v>2.0069005615654123</v>
      </c>
      <c r="AY135" s="239">
        <v>3</v>
      </c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233">
        <v>22</v>
      </c>
      <c r="BL135" s="251">
        <v>1.7177264197530862</v>
      </c>
      <c r="BM135" s="249">
        <v>0.36785630901052641</v>
      </c>
      <c r="BN135" s="249">
        <v>2.0855827287636126</v>
      </c>
      <c r="BO135" s="22">
        <v>3</v>
      </c>
    </row>
    <row r="136" spans="1:67">
      <c r="A136" s="18"/>
      <c r="B136" s="18"/>
      <c r="C136" s="18"/>
      <c r="D136" s="18"/>
      <c r="E136" s="18"/>
      <c r="F136" s="18"/>
      <c r="L136" s="18"/>
      <c r="M136" s="232"/>
      <c r="N136" s="232"/>
      <c r="O136" s="232"/>
      <c r="P136" s="232"/>
      <c r="Q136" s="232"/>
      <c r="R136" s="232"/>
      <c r="S136" s="232"/>
      <c r="T136" s="232"/>
      <c r="U136" s="232"/>
      <c r="V136" s="232"/>
      <c r="W136" s="232"/>
      <c r="X136" s="232"/>
      <c r="Y136" s="232"/>
      <c r="Z136" s="232"/>
      <c r="AA136" s="232"/>
      <c r="AB136" s="232"/>
      <c r="AC136" s="232"/>
      <c r="AD136" s="232"/>
      <c r="AE136" s="232"/>
      <c r="AF136" s="232"/>
      <c r="AG136" s="232"/>
      <c r="AH136" s="232"/>
      <c r="AI136" s="232"/>
      <c r="AJ136" s="232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237">
        <v>27</v>
      </c>
      <c r="AV136" s="281">
        <v>1.6956375308641976</v>
      </c>
      <c r="AW136" s="281">
        <v>0.29973477030487333</v>
      </c>
      <c r="AX136" s="281">
        <v>1.9953723011690709</v>
      </c>
      <c r="AY136" s="238">
        <v>3</v>
      </c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54">
        <v>23</v>
      </c>
      <c r="BL136" s="249">
        <v>1.7177264197530864</v>
      </c>
      <c r="BM136" s="249">
        <v>0.35186255644485137</v>
      </c>
      <c r="BN136" s="249">
        <v>2.0695889761979376</v>
      </c>
      <c r="BO136" s="22">
        <v>3</v>
      </c>
    </row>
    <row r="137" spans="1:67">
      <c r="A137" s="18"/>
      <c r="B137" s="18"/>
      <c r="C137" s="18"/>
      <c r="D137" s="18"/>
      <c r="E137" s="18"/>
      <c r="F137" s="18"/>
      <c r="L137" s="18"/>
      <c r="M137" s="232"/>
      <c r="N137" s="232"/>
      <c r="O137" s="232"/>
      <c r="P137" s="232"/>
      <c r="Q137" s="232"/>
      <c r="R137" s="232"/>
      <c r="S137" s="232"/>
      <c r="T137" s="232"/>
      <c r="U137" s="232"/>
      <c r="V137" s="232"/>
      <c r="W137" s="232"/>
      <c r="X137" s="232"/>
      <c r="Y137" s="232"/>
      <c r="Z137" s="232"/>
      <c r="AA137" s="232"/>
      <c r="AB137" s="232"/>
      <c r="AC137" s="232"/>
      <c r="AD137" s="232"/>
      <c r="AE137" s="232"/>
      <c r="AF137" s="232"/>
      <c r="AG137" s="232"/>
      <c r="AH137" s="232"/>
      <c r="AI137" s="232"/>
      <c r="AJ137" s="232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237">
        <v>28</v>
      </c>
      <c r="AV137" s="281">
        <v>1.6956375308641976</v>
      </c>
      <c r="AW137" s="281">
        <v>0.28902995707969925</v>
      </c>
      <c r="AX137" s="281">
        <v>1.9846674879438968</v>
      </c>
      <c r="AY137" s="238">
        <v>3</v>
      </c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233">
        <v>24</v>
      </c>
      <c r="BL137" s="250">
        <v>1.7177264197530864</v>
      </c>
      <c r="BM137" s="249">
        <v>0.33720161659298253</v>
      </c>
      <c r="BN137" s="249">
        <v>2.0549280363460687</v>
      </c>
      <c r="BO137" s="22">
        <v>3</v>
      </c>
    </row>
    <row r="138" spans="1:67">
      <c r="A138" s="18"/>
      <c r="B138" s="18"/>
      <c r="C138" s="18"/>
      <c r="D138" s="18"/>
      <c r="E138" s="18"/>
      <c r="F138" s="18"/>
      <c r="L138" s="18"/>
      <c r="M138" s="232"/>
      <c r="N138" s="232"/>
      <c r="O138" s="232"/>
      <c r="P138" s="232"/>
      <c r="Q138" s="232"/>
      <c r="R138" s="232"/>
      <c r="S138" s="232"/>
      <c r="T138" s="232"/>
      <c r="U138" s="232"/>
      <c r="V138" s="232"/>
      <c r="W138" s="232"/>
      <c r="X138" s="232"/>
      <c r="Y138" s="232"/>
      <c r="Z138" s="232"/>
      <c r="AA138" s="232"/>
      <c r="AB138" s="232"/>
      <c r="AC138" s="232"/>
      <c r="AD138" s="232"/>
      <c r="AE138" s="232"/>
      <c r="AF138" s="232"/>
      <c r="AG138" s="232"/>
      <c r="AH138" s="232"/>
      <c r="AI138" s="232"/>
      <c r="AJ138" s="232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237">
        <v>29</v>
      </c>
      <c r="AV138" s="281">
        <v>1.6956375308641978</v>
      </c>
      <c r="AW138" s="281">
        <v>0.27906340683557179</v>
      </c>
      <c r="AX138" s="281">
        <v>1.9747009376997695</v>
      </c>
      <c r="AY138" s="238">
        <v>3</v>
      </c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54">
        <v>25</v>
      </c>
      <c r="BL138" s="248">
        <v>1.7177264197530864</v>
      </c>
      <c r="BM138" s="249">
        <v>0.32371355192926321</v>
      </c>
      <c r="BN138" s="249">
        <v>2.0414399716823497</v>
      </c>
      <c r="BO138" s="22">
        <v>3</v>
      </c>
    </row>
    <row r="139" spans="1:67">
      <c r="A139" s="18"/>
      <c r="B139" s="18"/>
      <c r="C139" s="18"/>
      <c r="D139" s="18"/>
      <c r="E139" s="18"/>
      <c r="F139" s="18"/>
      <c r="L139" s="18"/>
      <c r="M139" s="232"/>
      <c r="N139" s="232"/>
      <c r="O139" s="232"/>
      <c r="P139" s="232"/>
      <c r="Q139" s="232"/>
      <c r="R139" s="232"/>
      <c r="S139" s="232"/>
      <c r="T139" s="232"/>
      <c r="U139" s="232"/>
      <c r="V139" s="232"/>
      <c r="W139" s="232"/>
      <c r="X139" s="232"/>
      <c r="Y139" s="232"/>
      <c r="Z139" s="232"/>
      <c r="AA139" s="232"/>
      <c r="AB139" s="232"/>
      <c r="AC139" s="232"/>
      <c r="AD139" s="232"/>
      <c r="AE139" s="232"/>
      <c r="AF139" s="232"/>
      <c r="AG139" s="232"/>
      <c r="AH139" s="232"/>
      <c r="AI139" s="232"/>
      <c r="AJ139" s="232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237">
        <v>30</v>
      </c>
      <c r="AV139" s="281">
        <v>1.6956375308641976</v>
      </c>
      <c r="AW139" s="281">
        <v>0.26976129327438608</v>
      </c>
      <c r="AX139" s="281">
        <v>1.9653988241385836</v>
      </c>
      <c r="AY139" s="237">
        <v>3</v>
      </c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233">
        <v>26</v>
      </c>
      <c r="BL139" s="248">
        <v>1.7177264197530866</v>
      </c>
      <c r="BM139" s="249">
        <v>0.31126303070121464</v>
      </c>
      <c r="BN139" s="249">
        <v>2.0289894504543011</v>
      </c>
      <c r="BO139" s="22">
        <v>3</v>
      </c>
    </row>
    <row r="140" spans="1:67">
      <c r="A140" s="18"/>
      <c r="B140" s="18"/>
      <c r="C140" s="18"/>
      <c r="D140" s="18"/>
      <c r="E140" s="18"/>
      <c r="F140" s="18"/>
      <c r="L140" s="18"/>
      <c r="M140" s="232"/>
      <c r="N140" s="232"/>
      <c r="O140" s="232"/>
      <c r="P140" s="232"/>
      <c r="Q140" s="232"/>
      <c r="R140" s="232"/>
      <c r="S140" s="232"/>
      <c r="T140" s="232"/>
      <c r="U140" s="232"/>
      <c r="V140" s="232"/>
      <c r="W140" s="232"/>
      <c r="X140" s="232"/>
      <c r="Y140" s="232"/>
      <c r="Z140" s="232"/>
      <c r="AA140" s="232"/>
      <c r="AB140" s="232"/>
      <c r="AC140" s="232"/>
      <c r="AD140" s="232"/>
      <c r="AE140" s="232"/>
      <c r="AF140" s="232"/>
      <c r="AG140" s="232"/>
      <c r="AH140" s="232"/>
      <c r="AI140" s="232"/>
      <c r="AJ140" s="232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237">
        <v>31</v>
      </c>
      <c r="AV140" s="281">
        <v>1.6956375308641976</v>
      </c>
      <c r="AW140" s="281">
        <v>0.26105931607198646</v>
      </c>
      <c r="AX140" s="281">
        <v>1.9566968469361841</v>
      </c>
      <c r="AY140" s="237">
        <v>3</v>
      </c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54">
        <v>27</v>
      </c>
      <c r="BL140" s="248">
        <v>1.7177264197530866</v>
      </c>
      <c r="BM140" s="249">
        <v>0.29973477030487333</v>
      </c>
      <c r="BN140" s="249">
        <v>2.01746119005796</v>
      </c>
      <c r="BO140" s="22">
        <v>3</v>
      </c>
    </row>
    <row r="141" spans="1:67">
      <c r="A141" s="18"/>
      <c r="B141" s="18"/>
      <c r="C141" s="18"/>
      <c r="D141" s="18"/>
      <c r="E141" s="18"/>
      <c r="F141" s="18"/>
      <c r="L141" s="18"/>
      <c r="M141" s="232"/>
      <c r="N141" s="232"/>
      <c r="O141" s="232"/>
      <c r="P141" s="232"/>
      <c r="Q141" s="232"/>
      <c r="R141" s="232"/>
      <c r="S141" s="232"/>
      <c r="T141" s="232"/>
      <c r="U141" s="232"/>
      <c r="V141" s="232"/>
      <c r="W141" s="232"/>
      <c r="X141" s="232"/>
      <c r="Y141" s="232"/>
      <c r="Z141" s="232"/>
      <c r="AA141" s="232"/>
      <c r="AB141" s="232"/>
      <c r="AC141" s="232"/>
      <c r="AD141" s="232"/>
      <c r="AE141" s="232"/>
      <c r="AF141" s="232"/>
      <c r="AG141" s="232"/>
      <c r="AH141" s="232"/>
      <c r="AI141" s="232"/>
      <c r="AJ141" s="232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237">
        <v>32</v>
      </c>
      <c r="AV141" s="281">
        <v>1.6956375308641976</v>
      </c>
      <c r="AW141" s="281">
        <v>0.25290121244473696</v>
      </c>
      <c r="AX141" s="281">
        <v>1.9485387433089345</v>
      </c>
      <c r="AY141" s="237">
        <v>3</v>
      </c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233">
        <v>28</v>
      </c>
      <c r="BL141" s="248">
        <v>1.7177264197530866</v>
      </c>
      <c r="BM141" s="249">
        <v>0.28902995707969925</v>
      </c>
      <c r="BN141" s="249">
        <v>2.0067563768327856</v>
      </c>
      <c r="BO141" s="22">
        <v>3</v>
      </c>
    </row>
    <row r="142" spans="1:67">
      <c r="A142" s="18"/>
      <c r="B142" s="18"/>
      <c r="C142" s="18"/>
      <c r="D142" s="18"/>
      <c r="E142" s="18"/>
      <c r="F142" s="18"/>
      <c r="L142" s="18"/>
      <c r="M142" s="232"/>
      <c r="N142" s="232"/>
      <c r="O142" s="232"/>
      <c r="P142" s="232"/>
      <c r="Q142" s="232"/>
      <c r="R142" s="232"/>
      <c r="S142" s="232"/>
      <c r="T142" s="232"/>
      <c r="U142" s="232"/>
      <c r="V142" s="232"/>
      <c r="W142" s="232"/>
      <c r="X142" s="232"/>
      <c r="Y142" s="232"/>
      <c r="Z142" s="232"/>
      <c r="AA142" s="232"/>
      <c r="AB142" s="232"/>
      <c r="AC142" s="232"/>
      <c r="AD142" s="232"/>
      <c r="AE142" s="232"/>
      <c r="AF142" s="232"/>
      <c r="AG142" s="232"/>
      <c r="AH142" s="232"/>
      <c r="AI142" s="232"/>
      <c r="AJ142" s="232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237">
        <v>33</v>
      </c>
      <c r="AV142" s="281">
        <v>1.6956375308641976</v>
      </c>
      <c r="AW142" s="281">
        <v>0.31302890207023765</v>
      </c>
      <c r="AX142" s="281">
        <v>2.0086664329344353</v>
      </c>
      <c r="AY142" s="237">
        <v>4</v>
      </c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54">
        <v>29</v>
      </c>
      <c r="BL142" s="248">
        <v>1.7177264197530868</v>
      </c>
      <c r="BM142" s="249">
        <v>0.27906340683557179</v>
      </c>
      <c r="BN142" s="249">
        <v>1.9967898265886586</v>
      </c>
      <c r="BO142" s="22">
        <v>3</v>
      </c>
    </row>
    <row r="143" spans="1:67">
      <c r="A143" s="18"/>
      <c r="B143" s="18"/>
      <c r="C143" s="18"/>
      <c r="D143" s="18"/>
      <c r="E143" s="18"/>
      <c r="F143" s="18"/>
      <c r="L143" s="18"/>
      <c r="M143" s="232"/>
      <c r="N143" s="232"/>
      <c r="O143" s="232"/>
      <c r="P143" s="232"/>
      <c r="Q143" s="232"/>
      <c r="R143" s="232"/>
      <c r="S143" s="232"/>
      <c r="T143" s="232"/>
      <c r="U143" s="232"/>
      <c r="V143" s="232"/>
      <c r="W143" s="232"/>
      <c r="X143" s="232"/>
      <c r="Y143" s="232"/>
      <c r="Z143" s="232"/>
      <c r="AA143" s="232"/>
      <c r="AB143" s="232"/>
      <c r="AC143" s="232"/>
      <c r="AD143" s="232"/>
      <c r="AE143" s="232"/>
      <c r="AF143" s="232"/>
      <c r="AG143" s="232"/>
      <c r="AH143" s="232"/>
      <c r="AI143" s="232"/>
      <c r="AJ143" s="232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237">
        <v>34</v>
      </c>
      <c r="AV143" s="281">
        <v>1.6956375308641971</v>
      </c>
      <c r="AW143" s="281">
        <v>0.30382216965640707</v>
      </c>
      <c r="AX143" s="281">
        <v>1.9994597005206041</v>
      </c>
      <c r="AY143" s="237">
        <v>4</v>
      </c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233">
        <v>30</v>
      </c>
      <c r="BL143" s="248">
        <v>1.7177264197530866</v>
      </c>
      <c r="BM143" s="249">
        <v>0.26976129327438608</v>
      </c>
      <c r="BN143" s="249">
        <v>1.9874877130274726</v>
      </c>
      <c r="BO143" s="22">
        <v>3</v>
      </c>
    </row>
    <row r="144" spans="1:67">
      <c r="A144" s="18"/>
      <c r="B144" s="18"/>
      <c r="C144" s="18"/>
      <c r="D144" s="18"/>
      <c r="E144" s="18"/>
      <c r="F144" s="18"/>
      <c r="L144" s="18"/>
      <c r="M144" s="232"/>
      <c r="N144" s="232"/>
      <c r="O144" s="232"/>
      <c r="P144" s="232"/>
      <c r="Q144" s="232"/>
      <c r="R144" s="232"/>
      <c r="S144" s="232"/>
      <c r="T144" s="232"/>
      <c r="U144" s="232"/>
      <c r="V144" s="232"/>
      <c r="W144" s="232"/>
      <c r="X144" s="232"/>
      <c r="Y144" s="232"/>
      <c r="Z144" s="232"/>
      <c r="AA144" s="232"/>
      <c r="AB144" s="232"/>
      <c r="AC144" s="232"/>
      <c r="AD144" s="232"/>
      <c r="AE144" s="232"/>
      <c r="AF144" s="232"/>
      <c r="AG144" s="232"/>
      <c r="AH144" s="232"/>
      <c r="AI144" s="232"/>
      <c r="AJ144" s="232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237">
        <v>35</v>
      </c>
      <c r="AV144" s="281">
        <v>1.6956375308641976</v>
      </c>
      <c r="AW144" s="281">
        <v>0.2951415362376526</v>
      </c>
      <c r="AX144" s="281">
        <v>1.9907790671018502</v>
      </c>
      <c r="AY144" s="237">
        <v>4</v>
      </c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54">
        <v>31</v>
      </c>
      <c r="BL144" s="248">
        <v>1.7177264197530866</v>
      </c>
      <c r="BM144" s="249">
        <v>0.26105931607198646</v>
      </c>
      <c r="BN144" s="249">
        <v>1.9787857358250731</v>
      </c>
      <c r="BO144" s="22">
        <v>3</v>
      </c>
    </row>
    <row r="145" spans="1:68">
      <c r="A145" s="18"/>
      <c r="B145" s="18"/>
      <c r="C145" s="18"/>
      <c r="D145" s="18"/>
      <c r="E145" s="18"/>
      <c r="F145" s="18"/>
      <c r="L145" s="18"/>
      <c r="M145" s="232"/>
      <c r="N145" s="232"/>
      <c r="O145" s="232"/>
      <c r="P145" s="232"/>
      <c r="Q145" s="232"/>
      <c r="R145" s="232"/>
      <c r="S145" s="232"/>
      <c r="T145" s="232"/>
      <c r="U145" s="232"/>
      <c r="V145" s="232"/>
      <c r="W145" s="232"/>
      <c r="X145" s="232"/>
      <c r="Y145" s="232"/>
      <c r="Z145" s="232"/>
      <c r="AA145" s="232"/>
      <c r="AB145" s="232"/>
      <c r="AC145" s="232"/>
      <c r="AD145" s="232"/>
      <c r="AE145" s="232"/>
      <c r="AF145" s="232"/>
      <c r="AG145" s="232"/>
      <c r="AH145" s="232"/>
      <c r="AI145" s="232"/>
      <c r="AJ145" s="232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237">
        <v>36</v>
      </c>
      <c r="AV145" s="287">
        <v>1.6956375308641976</v>
      </c>
      <c r="AW145" s="287">
        <v>0.28694316023105115</v>
      </c>
      <c r="AX145" s="281">
        <v>1.9825806910952486</v>
      </c>
      <c r="AY145" s="237">
        <v>4</v>
      </c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233">
        <v>32</v>
      </c>
      <c r="BL145" s="248">
        <v>1.7177264197530866</v>
      </c>
      <c r="BM145" s="249">
        <v>0.25290121244473696</v>
      </c>
      <c r="BN145" s="249">
        <v>1.9706276321978236</v>
      </c>
      <c r="BO145" s="22">
        <v>3</v>
      </c>
    </row>
    <row r="146" spans="1:68">
      <c r="A146" s="18"/>
      <c r="B146" s="18"/>
      <c r="C146" s="18"/>
      <c r="D146" s="18"/>
      <c r="E146" s="18"/>
      <c r="F146" s="18"/>
      <c r="L146" s="18"/>
      <c r="M146" s="232"/>
      <c r="N146" s="232"/>
      <c r="O146" s="232"/>
      <c r="P146" s="232"/>
      <c r="Q146" s="232"/>
      <c r="R146" s="232"/>
      <c r="S146" s="232"/>
      <c r="T146" s="232"/>
      <c r="U146" s="232"/>
      <c r="V146" s="232"/>
      <c r="W146" s="232"/>
      <c r="X146" s="232"/>
      <c r="Y146" s="232"/>
      <c r="Z146" s="232"/>
      <c r="AA146" s="232"/>
      <c r="AB146" s="232"/>
      <c r="AC146" s="232"/>
      <c r="AD146" s="232"/>
      <c r="AE146" s="232"/>
      <c r="AF146" s="232"/>
      <c r="AG146" s="232"/>
      <c r="AH146" s="232"/>
      <c r="AI146" s="232"/>
      <c r="AJ146" s="232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237">
        <v>37</v>
      </c>
      <c r="AV146" s="287">
        <v>1.6956375308641976</v>
      </c>
      <c r="AW146" s="287">
        <v>0.27918793968426603</v>
      </c>
      <c r="AX146" s="281">
        <v>1.9748254705484636</v>
      </c>
      <c r="AY146" s="237">
        <v>4</v>
      </c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54">
        <v>33</v>
      </c>
      <c r="BL146" s="251">
        <v>1.7288375308641977</v>
      </c>
      <c r="BM146" s="249">
        <v>0.31302890207023765</v>
      </c>
      <c r="BN146" s="249">
        <v>2.0418664329344351</v>
      </c>
      <c r="BO146" s="22">
        <v>4</v>
      </c>
    </row>
    <row r="147" spans="1:68">
      <c r="A147" s="18"/>
      <c r="B147" s="18"/>
      <c r="C147" s="18"/>
      <c r="D147" s="18"/>
      <c r="E147" s="18"/>
      <c r="F147" s="18"/>
      <c r="L147" s="18"/>
      <c r="M147" s="232"/>
      <c r="N147" s="232"/>
      <c r="O147" s="232"/>
      <c r="P147" s="232"/>
      <c r="Q147" s="232"/>
      <c r="R147" s="232"/>
      <c r="S147" s="232"/>
      <c r="T147" s="232"/>
      <c r="U147" s="232"/>
      <c r="V147" s="232"/>
      <c r="W147" s="232"/>
      <c r="X147" s="232"/>
      <c r="Y147" s="232"/>
      <c r="Z147" s="232"/>
      <c r="AA147" s="232"/>
      <c r="AB147" s="232"/>
      <c r="AC147" s="232"/>
      <c r="AD147" s="232"/>
      <c r="AE147" s="232"/>
      <c r="AF147" s="232"/>
      <c r="AG147" s="232"/>
      <c r="AH147" s="232"/>
      <c r="AI147" s="232"/>
      <c r="AJ147" s="232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237">
        <v>38</v>
      </c>
      <c r="AV147" s="287">
        <v>1.6956375308641976</v>
      </c>
      <c r="AW147" s="287">
        <v>0.27184088863994321</v>
      </c>
      <c r="AX147" s="281">
        <v>1.9674784195041408</v>
      </c>
      <c r="AY147" s="237">
        <v>4</v>
      </c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233">
        <v>34</v>
      </c>
      <c r="BL147" s="248">
        <v>1.7288375308641972</v>
      </c>
      <c r="BM147" s="249">
        <v>0.30382216965640707</v>
      </c>
      <c r="BN147" s="249">
        <v>2.0326597005206044</v>
      </c>
      <c r="BO147" s="22">
        <v>4</v>
      </c>
    </row>
    <row r="148" spans="1:68">
      <c r="A148" s="18"/>
      <c r="B148" s="18"/>
      <c r="C148" s="18"/>
      <c r="D148" s="18"/>
      <c r="E148" s="18"/>
      <c r="F148" s="18"/>
      <c r="L148" s="18"/>
      <c r="M148" s="232"/>
      <c r="N148" s="232"/>
      <c r="O148" s="232"/>
      <c r="P148" s="232"/>
      <c r="Q148" s="232"/>
      <c r="R148" s="232"/>
      <c r="S148" s="232"/>
      <c r="T148" s="232"/>
      <c r="U148" s="232"/>
      <c r="V148" s="232"/>
      <c r="W148" s="232"/>
      <c r="X148" s="232"/>
      <c r="Y148" s="232"/>
      <c r="Z148" s="232"/>
      <c r="AA148" s="232"/>
      <c r="AB148" s="232"/>
      <c r="AC148" s="232"/>
      <c r="AD148" s="232"/>
      <c r="AE148" s="232"/>
      <c r="AF148" s="232"/>
      <c r="AG148" s="232"/>
      <c r="AH148" s="232"/>
      <c r="AI148" s="232"/>
      <c r="AJ148" s="232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237">
        <v>39</v>
      </c>
      <c r="AV148" s="287">
        <v>1.6956375308641973</v>
      </c>
      <c r="AW148" s="287">
        <v>0.26487060944404722</v>
      </c>
      <c r="AX148" s="281">
        <v>1.9605081403082445</v>
      </c>
      <c r="AY148" s="237">
        <v>4</v>
      </c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54">
        <v>35</v>
      </c>
      <c r="BL148" s="249">
        <v>1.7288375308641977</v>
      </c>
      <c r="BM148" s="249">
        <v>0.2951415362376526</v>
      </c>
      <c r="BN148" s="249">
        <v>2.02397906710185</v>
      </c>
      <c r="BO148" s="22">
        <v>4</v>
      </c>
    </row>
    <row r="149" spans="1:68">
      <c r="A149" s="18"/>
      <c r="B149" s="18"/>
      <c r="C149" s="18"/>
      <c r="D149" s="18"/>
      <c r="E149" s="18"/>
      <c r="F149" s="18"/>
      <c r="L149" s="18"/>
      <c r="M149" s="232"/>
      <c r="N149" s="232"/>
      <c r="O149" s="232"/>
      <c r="P149" s="232"/>
      <c r="Q149" s="232"/>
      <c r="R149" s="232"/>
      <c r="S149" s="232"/>
      <c r="T149" s="232"/>
      <c r="U149" s="232"/>
      <c r="V149" s="232"/>
      <c r="W149" s="232"/>
      <c r="X149" s="232"/>
      <c r="Y149" s="232"/>
      <c r="Z149" s="232"/>
      <c r="AA149" s="232"/>
      <c r="AB149" s="232"/>
      <c r="AC149" s="232"/>
      <c r="AD149" s="232"/>
      <c r="AE149" s="232"/>
      <c r="AF149" s="232"/>
      <c r="AG149" s="232"/>
      <c r="AH149" s="232"/>
      <c r="AI149" s="232"/>
      <c r="AJ149" s="232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237">
        <v>40</v>
      </c>
      <c r="AV149" s="287">
        <v>1.6956375308641973</v>
      </c>
      <c r="AW149" s="287">
        <v>0.25824884420794608</v>
      </c>
      <c r="AX149" s="281">
        <v>1.9538863750721434</v>
      </c>
      <c r="AY149" s="237">
        <v>4</v>
      </c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233">
        <v>36</v>
      </c>
      <c r="BL149" s="247">
        <v>1.7288375308641977</v>
      </c>
      <c r="BM149" s="247">
        <v>0.28694316023105115</v>
      </c>
      <c r="BN149" s="247">
        <v>2.0157806910952489</v>
      </c>
      <c r="BO149" s="22">
        <v>4</v>
      </c>
    </row>
    <row r="150" spans="1:68">
      <c r="A150" s="18"/>
      <c r="B150" s="18"/>
      <c r="C150" s="18"/>
      <c r="D150" s="18"/>
      <c r="E150" s="18"/>
      <c r="F150" s="18"/>
      <c r="L150" s="18"/>
      <c r="M150" s="232"/>
      <c r="N150" s="232"/>
      <c r="O150" s="232"/>
      <c r="P150" s="232"/>
      <c r="Q150" s="232"/>
      <c r="R150" s="232"/>
      <c r="S150" s="232"/>
      <c r="T150" s="232"/>
      <c r="U150" s="232"/>
      <c r="V150" s="232"/>
      <c r="W150" s="232"/>
      <c r="X150" s="232"/>
      <c r="Y150" s="232"/>
      <c r="Z150" s="232"/>
      <c r="AA150" s="232"/>
      <c r="AB150" s="232"/>
      <c r="AC150" s="232"/>
      <c r="AD150" s="232"/>
      <c r="AE150" s="232"/>
      <c r="AF150" s="232"/>
      <c r="AG150" s="232"/>
      <c r="AH150" s="232"/>
      <c r="AI150" s="232"/>
      <c r="AJ150" s="232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237">
        <v>41</v>
      </c>
      <c r="AV150" s="287">
        <v>1.6956375308641976</v>
      </c>
      <c r="AW150" s="287">
        <v>0.2519500919101913</v>
      </c>
      <c r="AX150" s="281">
        <v>1.9475876227743889</v>
      </c>
      <c r="AY150" s="237">
        <v>4</v>
      </c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54">
        <v>37</v>
      </c>
      <c r="BL150" s="247">
        <v>1.7288375308641977</v>
      </c>
      <c r="BM150" s="247">
        <v>0.27918793968426603</v>
      </c>
      <c r="BN150" s="247">
        <v>2.0080254705484637</v>
      </c>
      <c r="BO150" s="22">
        <v>4</v>
      </c>
    </row>
    <row r="151" spans="1:68">
      <c r="A151" s="18"/>
      <c r="B151" s="18"/>
      <c r="C151" s="18"/>
      <c r="D151" s="18"/>
      <c r="E151" s="18"/>
      <c r="F151" s="18"/>
      <c r="L151" s="18"/>
      <c r="M151" s="232"/>
      <c r="N151" s="232"/>
      <c r="O151" s="232"/>
      <c r="P151" s="232"/>
      <c r="Q151" s="232"/>
      <c r="R151" s="232"/>
      <c r="S151" s="232"/>
      <c r="T151" s="232"/>
      <c r="U151" s="232"/>
      <c r="V151" s="232"/>
      <c r="W151" s="232"/>
      <c r="X151" s="232"/>
      <c r="Y151" s="232"/>
      <c r="Z151" s="232"/>
      <c r="AA151" s="232"/>
      <c r="AB151" s="232"/>
      <c r="AC151" s="232"/>
      <c r="AD151" s="232"/>
      <c r="AE151" s="232"/>
      <c r="AF151" s="232"/>
      <c r="AG151" s="232"/>
      <c r="AH151" s="232"/>
      <c r="AI151" s="232"/>
      <c r="AJ151" s="232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237">
        <v>42</v>
      </c>
      <c r="AV151" s="281">
        <v>1.6956375308641971</v>
      </c>
      <c r="AW151" s="281">
        <v>0.24595128019804385</v>
      </c>
      <c r="AX151" s="281">
        <v>1.941588811062241</v>
      </c>
      <c r="AY151" s="237">
        <v>4</v>
      </c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233">
        <v>38</v>
      </c>
      <c r="BL151" s="247">
        <v>1.7288375308641977</v>
      </c>
      <c r="BM151" s="247">
        <v>0.27184088863994321</v>
      </c>
      <c r="BN151" s="247">
        <v>2.0006784195041409</v>
      </c>
      <c r="BO151" s="22">
        <v>4</v>
      </c>
    </row>
    <row r="152" spans="1:68">
      <c r="A152" s="18"/>
      <c r="B152" s="18"/>
      <c r="C152" s="18"/>
      <c r="D152" s="18"/>
      <c r="E152" s="18"/>
      <c r="F152" s="18"/>
      <c r="L152" s="18"/>
      <c r="M152" s="232"/>
      <c r="N152" s="232"/>
      <c r="O152" s="232"/>
      <c r="P152" s="232"/>
      <c r="Q152" s="232"/>
      <c r="R152" s="232"/>
      <c r="S152" s="232"/>
      <c r="T152" s="232"/>
      <c r="U152" s="232"/>
      <c r="V152" s="232"/>
      <c r="W152" s="232"/>
      <c r="X152" s="232"/>
      <c r="Y152" s="232"/>
      <c r="Z152" s="232"/>
      <c r="AA152" s="232"/>
      <c r="AB152" s="232"/>
      <c r="AC152" s="232"/>
      <c r="AD152" s="232"/>
      <c r="AE152" s="232"/>
      <c r="AF152" s="232"/>
      <c r="AG152" s="232"/>
      <c r="AH152" s="232"/>
      <c r="AI152" s="232"/>
      <c r="AJ152" s="232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237">
        <v>43</v>
      </c>
      <c r="AV152" s="281">
        <v>1.6956375308641976</v>
      </c>
      <c r="AW152" s="281">
        <v>0.24023148298413582</v>
      </c>
      <c r="AX152" s="281">
        <v>1.9358690138483334</v>
      </c>
      <c r="AY152" s="237">
        <v>4</v>
      </c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54">
        <v>39</v>
      </c>
      <c r="BL152" s="247">
        <v>1.7288375308641974</v>
      </c>
      <c r="BM152" s="247">
        <v>0.26487060944404722</v>
      </c>
      <c r="BN152" s="247">
        <v>1.9937081403082446</v>
      </c>
      <c r="BO152" s="22">
        <v>4</v>
      </c>
      <c r="BP152" s="18"/>
    </row>
    <row r="153" spans="1:68">
      <c r="A153" s="18"/>
      <c r="B153" s="18"/>
      <c r="C153" s="18"/>
      <c r="D153" s="18"/>
      <c r="E153" s="18"/>
      <c r="F153" s="18"/>
      <c r="L153" s="18"/>
      <c r="M153" s="232"/>
      <c r="N153" s="232"/>
      <c r="O153" s="232"/>
      <c r="P153" s="232"/>
      <c r="Q153" s="232"/>
      <c r="R153" s="232"/>
      <c r="S153" s="232"/>
      <c r="T153" s="232"/>
      <c r="U153" s="232"/>
      <c r="V153" s="232"/>
      <c r="W153" s="232"/>
      <c r="X153" s="232"/>
      <c r="Y153" s="232"/>
      <c r="Z153" s="232"/>
      <c r="AA153" s="232"/>
      <c r="AB153" s="232"/>
      <c r="AC153" s="232"/>
      <c r="AD153" s="232"/>
      <c r="AE153" s="232"/>
      <c r="AF153" s="232"/>
      <c r="AG153" s="232"/>
      <c r="AH153" s="232"/>
      <c r="AI153" s="232"/>
      <c r="AJ153" s="232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237">
        <v>44</v>
      </c>
      <c r="AV153" s="281">
        <v>1.6956375308641971</v>
      </c>
      <c r="AW153" s="281">
        <v>0.28561519860009327</v>
      </c>
      <c r="AX153" s="281">
        <v>1.9812527294642903</v>
      </c>
      <c r="AY153" s="237">
        <v>5</v>
      </c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233">
        <v>40</v>
      </c>
      <c r="BL153" s="247">
        <v>1.7288375308641974</v>
      </c>
      <c r="BM153" s="247">
        <v>0.25824884420794608</v>
      </c>
      <c r="BN153" s="247">
        <v>1.9870863750721435</v>
      </c>
      <c r="BO153" s="22">
        <v>4</v>
      </c>
      <c r="BP153" s="18"/>
    </row>
    <row r="154" spans="1:68">
      <c r="A154" s="18"/>
      <c r="B154" s="18"/>
      <c r="C154" s="18"/>
      <c r="D154" s="18"/>
      <c r="E154" s="18"/>
      <c r="F154" s="18"/>
      <c r="L154" s="18"/>
      <c r="M154" s="232"/>
      <c r="N154" s="232"/>
      <c r="O154" s="232"/>
      <c r="P154" s="232"/>
      <c r="Q154" s="232"/>
      <c r="R154" s="232"/>
      <c r="S154" s="232"/>
      <c r="T154" s="232"/>
      <c r="U154" s="232"/>
      <c r="V154" s="232"/>
      <c r="W154" s="232"/>
      <c r="X154" s="232"/>
      <c r="Y154" s="232"/>
      <c r="Z154" s="232"/>
      <c r="AA154" s="232"/>
      <c r="AB154" s="232"/>
      <c r="AC154" s="232"/>
      <c r="AD154" s="232"/>
      <c r="AE154" s="232"/>
      <c r="AF154" s="232"/>
      <c r="AG154" s="232"/>
      <c r="AH154" s="232"/>
      <c r="AI154" s="232"/>
      <c r="AJ154" s="232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237">
        <v>45</v>
      </c>
      <c r="AV154" s="281">
        <v>1.6956375308641976</v>
      </c>
      <c r="AW154" s="281">
        <v>0.27926819418675786</v>
      </c>
      <c r="AX154" s="281">
        <v>1.9749057250509554</v>
      </c>
      <c r="AY154" s="237">
        <v>5</v>
      </c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54">
        <v>41</v>
      </c>
      <c r="BL154" s="247">
        <v>1.7288375308641977</v>
      </c>
      <c r="BM154" s="247">
        <v>0.2519500919101913</v>
      </c>
      <c r="BN154" s="247">
        <v>1.980787622774389</v>
      </c>
      <c r="BO154" s="22">
        <v>4</v>
      </c>
      <c r="BP154" s="18"/>
    </row>
    <row r="155" spans="1:68">
      <c r="A155" s="18"/>
      <c r="B155" s="18"/>
      <c r="C155" s="18"/>
      <c r="D155" s="18"/>
      <c r="E155" s="18"/>
      <c r="F155" s="18"/>
      <c r="L155" s="18"/>
      <c r="M155" s="232"/>
      <c r="N155" s="232"/>
      <c r="O155" s="232"/>
      <c r="P155" s="232"/>
      <c r="Q155" s="232"/>
      <c r="R155" s="232"/>
      <c r="S155" s="232"/>
      <c r="T155" s="232"/>
      <c r="U155" s="232"/>
      <c r="V155" s="232"/>
      <c r="W155" s="232"/>
      <c r="X155" s="232"/>
      <c r="Y155" s="232"/>
      <c r="Z155" s="232"/>
      <c r="AA155" s="232"/>
      <c r="AB155" s="232"/>
      <c r="AC155" s="232"/>
      <c r="AD155" s="232"/>
      <c r="AE155" s="232"/>
      <c r="AF155" s="232"/>
      <c r="AG155" s="232"/>
      <c r="AH155" s="232"/>
      <c r="AI155" s="232"/>
      <c r="AJ155" s="232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237">
        <v>46</v>
      </c>
      <c r="AV155" s="281">
        <v>1.6956375308641973</v>
      </c>
      <c r="AW155" s="281">
        <v>0.27319714648704574</v>
      </c>
      <c r="AX155" s="281">
        <v>1.9688346773512431</v>
      </c>
      <c r="AY155" s="237">
        <v>5</v>
      </c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233">
        <v>42</v>
      </c>
      <c r="BL155" s="247">
        <v>1.7288375308641972</v>
      </c>
      <c r="BM155" s="247">
        <v>0.24595128019804385</v>
      </c>
      <c r="BN155" s="247">
        <v>1.9747888110622411</v>
      </c>
      <c r="BO155" s="22">
        <v>4</v>
      </c>
      <c r="BP155" s="18"/>
    </row>
    <row r="156" spans="1:68">
      <c r="A156" s="18"/>
      <c r="B156" s="18"/>
      <c r="C156" s="18"/>
      <c r="D156" s="18"/>
      <c r="E156" s="18"/>
      <c r="F156" s="18"/>
      <c r="L156" s="18"/>
      <c r="M156" s="232"/>
      <c r="N156" s="232"/>
      <c r="O156" s="232"/>
      <c r="P156" s="232"/>
      <c r="Q156" s="232"/>
      <c r="R156" s="232"/>
      <c r="S156" s="232"/>
      <c r="T156" s="232"/>
      <c r="U156" s="232"/>
      <c r="V156" s="232"/>
      <c r="W156" s="232"/>
      <c r="X156" s="232"/>
      <c r="Y156" s="232"/>
      <c r="Z156" s="232"/>
      <c r="AA156" s="232"/>
      <c r="AB156" s="232"/>
      <c r="AC156" s="232"/>
      <c r="AD156" s="232"/>
      <c r="AE156" s="232"/>
      <c r="AF156" s="232"/>
      <c r="AG156" s="232"/>
      <c r="AH156" s="232"/>
      <c r="AI156" s="232"/>
      <c r="AJ156" s="232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237">
        <v>47</v>
      </c>
      <c r="AV156" s="287">
        <v>1.6956375308641973</v>
      </c>
      <c r="AW156" s="281">
        <v>0.26738444124264055</v>
      </c>
      <c r="AX156" s="281">
        <v>1.9630219721068378</v>
      </c>
      <c r="AY156" s="237">
        <v>5</v>
      </c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54">
        <v>43</v>
      </c>
      <c r="BL156" s="247">
        <v>1.7288375308641977</v>
      </c>
      <c r="BM156" s="247">
        <v>0.24023148298413582</v>
      </c>
      <c r="BN156" s="247">
        <v>1.9690690138483335</v>
      </c>
      <c r="BO156" s="22">
        <v>4</v>
      </c>
      <c r="BP156" s="18"/>
    </row>
    <row r="157" spans="1:68">
      <c r="A157" s="18"/>
      <c r="B157" s="18"/>
      <c r="C157" s="18"/>
      <c r="D157" s="18"/>
      <c r="E157" s="18"/>
      <c r="F157" s="18"/>
      <c r="L157" s="18"/>
      <c r="M157" s="232"/>
      <c r="N157" s="232"/>
      <c r="O157" s="232"/>
      <c r="P157" s="232"/>
      <c r="Q157" s="232"/>
      <c r="R157" s="232"/>
      <c r="S157" s="232"/>
      <c r="T157" s="232"/>
      <c r="U157" s="232"/>
      <c r="V157" s="232"/>
      <c r="W157" s="232"/>
      <c r="X157" s="232"/>
      <c r="Y157" s="232"/>
      <c r="Z157" s="232"/>
      <c r="AA157" s="232"/>
      <c r="AB157" s="232"/>
      <c r="AC157" s="232"/>
      <c r="AD157" s="232"/>
      <c r="AE157" s="232"/>
      <c r="AF157" s="232"/>
      <c r="AG157" s="232"/>
      <c r="AH157" s="232"/>
      <c r="AI157" s="232"/>
      <c r="AJ157" s="232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237">
        <v>48</v>
      </c>
      <c r="AV157" s="287">
        <v>1.6956375308641973</v>
      </c>
      <c r="AW157" s="281">
        <v>0.26181393205008552</v>
      </c>
      <c r="AX157" s="281">
        <v>1.9574514629142827</v>
      </c>
      <c r="AY157" s="237">
        <v>5</v>
      </c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233">
        <v>44</v>
      </c>
      <c r="BL157" s="247">
        <v>1.7399486419753083</v>
      </c>
      <c r="BM157" s="247">
        <v>0.28561519860009327</v>
      </c>
      <c r="BN157" s="247">
        <v>2.0255638405754017</v>
      </c>
      <c r="BO157" s="22">
        <v>5</v>
      </c>
      <c r="BP157" s="18"/>
    </row>
    <row r="158" spans="1:68">
      <c r="A158" s="18"/>
      <c r="B158" s="18"/>
      <c r="C158" s="18"/>
      <c r="D158" s="18"/>
      <c r="E158" s="18"/>
      <c r="F158" s="18"/>
      <c r="L158" s="18"/>
      <c r="M158" s="232"/>
      <c r="N158" s="232"/>
      <c r="O158" s="232"/>
      <c r="P158" s="232"/>
      <c r="Q158" s="232"/>
      <c r="R158" s="232"/>
      <c r="S158" s="232"/>
      <c r="T158" s="232"/>
      <c r="U158" s="232"/>
      <c r="V158" s="232"/>
      <c r="W158" s="232"/>
      <c r="X158" s="232"/>
      <c r="Y158" s="232"/>
      <c r="Z158" s="232"/>
      <c r="AA158" s="232"/>
      <c r="AB158" s="232"/>
      <c r="AC158" s="232"/>
      <c r="AD158" s="232"/>
      <c r="AE158" s="232"/>
      <c r="AF158" s="232"/>
      <c r="AG158" s="232"/>
      <c r="AH158" s="232"/>
      <c r="AI158" s="232"/>
      <c r="AJ158" s="232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237">
        <v>49</v>
      </c>
      <c r="AV158" s="287">
        <v>1.6956375308641973</v>
      </c>
      <c r="AW158" s="281">
        <v>0.25647079057967559</v>
      </c>
      <c r="AX158" s="281">
        <v>1.9521083214438728</v>
      </c>
      <c r="AY158" s="237">
        <v>5</v>
      </c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54">
        <v>45</v>
      </c>
      <c r="BL158" s="247">
        <v>1.7399486419753087</v>
      </c>
      <c r="BM158" s="247">
        <v>0.27926819418675786</v>
      </c>
      <c r="BN158" s="247">
        <v>2.0192168361620668</v>
      </c>
      <c r="BO158" s="22">
        <v>5</v>
      </c>
      <c r="BP158" s="18"/>
    </row>
    <row r="159" spans="1:68">
      <c r="A159" s="18"/>
      <c r="B159" s="18"/>
      <c r="C159" s="18"/>
      <c r="D159" s="18"/>
      <c r="E159" s="18"/>
      <c r="F159" s="18"/>
      <c r="L159" s="18"/>
      <c r="M159" s="232"/>
      <c r="N159" s="232"/>
      <c r="O159" s="232"/>
      <c r="P159" s="232"/>
      <c r="Q159" s="232"/>
      <c r="R159" s="232"/>
      <c r="S159" s="232"/>
      <c r="T159" s="232"/>
      <c r="U159" s="232"/>
      <c r="V159" s="232"/>
      <c r="W159" s="232"/>
      <c r="X159" s="232"/>
      <c r="Y159" s="232"/>
      <c r="Z159" s="232"/>
      <c r="AA159" s="232"/>
      <c r="AB159" s="232"/>
      <c r="AC159" s="232"/>
      <c r="AD159" s="232"/>
      <c r="AE159" s="232"/>
      <c r="AF159" s="232"/>
      <c r="AG159" s="232"/>
      <c r="AH159" s="232"/>
      <c r="AI159" s="232"/>
      <c r="AJ159" s="232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237">
        <v>50</v>
      </c>
      <c r="AV159" s="287">
        <v>1.6956375308641973</v>
      </c>
      <c r="AW159" s="281">
        <v>0.2513413747680821</v>
      </c>
      <c r="AX159" s="281">
        <v>1.9469789056322795</v>
      </c>
      <c r="AY159" s="237">
        <v>5</v>
      </c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233">
        <v>46</v>
      </c>
      <c r="BL159" s="247">
        <v>1.7399486419753085</v>
      </c>
      <c r="BM159" s="247">
        <v>0.27319714648704574</v>
      </c>
      <c r="BN159" s="247">
        <v>2.0131457884623543</v>
      </c>
      <c r="BO159" s="22">
        <v>5</v>
      </c>
      <c r="BP159" s="18"/>
    </row>
    <row r="160" spans="1:68">
      <c r="A160" s="18"/>
      <c r="B160" s="18"/>
      <c r="C160" s="18"/>
      <c r="D160" s="18"/>
      <c r="E160" s="18"/>
      <c r="F160" s="18"/>
      <c r="L160" s="18"/>
      <c r="M160" s="232"/>
      <c r="N160" s="232"/>
      <c r="O160" s="232"/>
      <c r="P160" s="232"/>
      <c r="Q160" s="232"/>
      <c r="R160" s="232"/>
      <c r="S160" s="232"/>
      <c r="T160" s="232"/>
      <c r="U160" s="232"/>
      <c r="V160" s="232"/>
      <c r="W160" s="232"/>
      <c r="X160" s="232"/>
      <c r="Y160" s="232"/>
      <c r="Z160" s="232"/>
      <c r="AA160" s="232"/>
      <c r="AB160" s="232"/>
      <c r="AC160" s="232"/>
      <c r="AD160" s="232"/>
      <c r="AE160" s="232"/>
      <c r="AF160" s="232"/>
      <c r="AG160" s="232"/>
      <c r="AH160" s="232"/>
      <c r="AI160" s="232"/>
      <c r="AJ160" s="232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237">
        <v>51</v>
      </c>
      <c r="AV160" s="287">
        <v>1.6956375308641973</v>
      </c>
      <c r="AW160" s="281">
        <v>0.24641311251772754</v>
      </c>
      <c r="AX160" s="281">
        <v>1.9420506433819249</v>
      </c>
      <c r="AY160" s="237">
        <v>5</v>
      </c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54">
        <v>47</v>
      </c>
      <c r="BL160" s="247">
        <v>1.7399486419753085</v>
      </c>
      <c r="BM160" s="247">
        <v>0.26738444124264055</v>
      </c>
      <c r="BN160" s="247">
        <v>2.007333083217949</v>
      </c>
      <c r="BO160" s="22">
        <v>5</v>
      </c>
      <c r="BP160" s="18"/>
    </row>
    <row r="161" spans="1:68">
      <c r="A161" s="18"/>
      <c r="B161" s="18"/>
      <c r="C161" s="18"/>
      <c r="D161" s="18"/>
      <c r="E161" s="18"/>
      <c r="F161" s="18"/>
      <c r="L161" s="18"/>
      <c r="M161" s="232"/>
      <c r="N161" s="232"/>
      <c r="O161" s="232"/>
      <c r="P161" s="232"/>
      <c r="Q161" s="232"/>
      <c r="R161" s="232"/>
      <c r="S161" s="232"/>
      <c r="T161" s="232"/>
      <c r="U161" s="232"/>
      <c r="V161" s="232"/>
      <c r="W161" s="232"/>
      <c r="X161" s="232"/>
      <c r="Y161" s="232"/>
      <c r="Z161" s="232"/>
      <c r="AA161" s="232"/>
      <c r="AB161" s="232"/>
      <c r="AC161" s="232"/>
      <c r="AD161" s="232"/>
      <c r="AE161" s="232"/>
      <c r="AF161" s="232"/>
      <c r="AG161" s="232"/>
      <c r="AH161" s="232"/>
      <c r="AI161" s="232"/>
      <c r="AJ161" s="232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237">
        <v>52</v>
      </c>
      <c r="AV161" s="287">
        <v>1.6956375308641976</v>
      </c>
      <c r="AW161" s="281">
        <v>0.24167439881546357</v>
      </c>
      <c r="AX161" s="281">
        <v>1.937311929679661</v>
      </c>
      <c r="AY161" s="237">
        <v>5</v>
      </c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233">
        <v>48</v>
      </c>
      <c r="BL161" s="247">
        <v>1.7399486419753085</v>
      </c>
      <c r="BM161" s="247">
        <v>0.26181393205008552</v>
      </c>
      <c r="BN161" s="247">
        <v>2.0017625740253941</v>
      </c>
      <c r="BO161" s="22">
        <v>5</v>
      </c>
      <c r="BP161" s="18"/>
    </row>
    <row r="162" spans="1:68">
      <c r="A162" s="18"/>
      <c r="B162" s="18"/>
      <c r="C162" s="18"/>
      <c r="D162" s="18"/>
      <c r="E162" s="18"/>
      <c r="F162" s="18"/>
      <c r="L162" s="18"/>
      <c r="M162" s="232"/>
      <c r="N162" s="232"/>
      <c r="O162" s="232"/>
      <c r="P162" s="232"/>
      <c r="Q162" s="232"/>
      <c r="R162" s="232"/>
      <c r="S162" s="232"/>
      <c r="T162" s="232"/>
      <c r="U162" s="232"/>
      <c r="V162" s="232"/>
      <c r="W162" s="232"/>
      <c r="X162" s="232"/>
      <c r="Y162" s="232"/>
      <c r="Z162" s="232"/>
      <c r="AA162" s="232"/>
      <c r="AB162" s="232"/>
      <c r="AC162" s="232"/>
      <c r="AD162" s="232"/>
      <c r="AE162" s="232"/>
      <c r="AF162" s="232"/>
      <c r="AG162" s="232"/>
      <c r="AH162" s="232"/>
      <c r="AI162" s="232"/>
      <c r="AJ162" s="232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237">
        <v>53</v>
      </c>
      <c r="AV162" s="287">
        <v>1.6956375308641976</v>
      </c>
      <c r="AW162" s="281">
        <v>0.23711450449819063</v>
      </c>
      <c r="AX162" s="281">
        <v>1.9327520353623882</v>
      </c>
      <c r="AY162" s="237">
        <v>5</v>
      </c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54">
        <v>49</v>
      </c>
      <c r="BL162" s="247">
        <v>1.7399486419753085</v>
      </c>
      <c r="BM162" s="247">
        <v>0.25647079057967559</v>
      </c>
      <c r="BN162" s="247">
        <v>1.9964194325549842</v>
      </c>
      <c r="BO162" s="22">
        <v>5</v>
      </c>
      <c r="BP162" s="18"/>
    </row>
    <row r="163" spans="1:68">
      <c r="A163" s="18"/>
      <c r="B163" s="18"/>
      <c r="C163" s="18"/>
      <c r="D163" s="18"/>
      <c r="E163" s="18"/>
      <c r="F163" s="18"/>
      <c r="L163" s="18"/>
      <c r="M163" s="232"/>
      <c r="N163" s="232"/>
      <c r="O163" s="232"/>
      <c r="P163" s="232"/>
      <c r="Q163" s="232"/>
      <c r="R163" s="232"/>
      <c r="S163" s="232"/>
      <c r="T163" s="232"/>
      <c r="U163" s="232"/>
      <c r="V163" s="232"/>
      <c r="W163" s="232"/>
      <c r="X163" s="232"/>
      <c r="Y163" s="232"/>
      <c r="Z163" s="232"/>
      <c r="AA163" s="232"/>
      <c r="AB163" s="232"/>
      <c r="AC163" s="232"/>
      <c r="AD163" s="232"/>
      <c r="AE163" s="232"/>
      <c r="AF163" s="232"/>
      <c r="AG163" s="232"/>
      <c r="AH163" s="232"/>
      <c r="AI163" s="232"/>
      <c r="AJ163" s="232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237">
        <v>54</v>
      </c>
      <c r="AV163" s="281">
        <v>1.6956375308641976</v>
      </c>
      <c r="AW163" s="281">
        <v>0.23272349515563154</v>
      </c>
      <c r="AX163" s="281">
        <v>1.9283610260198292</v>
      </c>
      <c r="AY163" s="237">
        <v>5</v>
      </c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233">
        <v>50</v>
      </c>
      <c r="BL163" s="224">
        <v>1.7399486419753085</v>
      </c>
      <c r="BM163" s="224">
        <v>0.2513413747680821</v>
      </c>
      <c r="BN163" s="224">
        <v>1.9912900167433907</v>
      </c>
      <c r="BO163" s="168">
        <v>5</v>
      </c>
      <c r="BP163" s="18"/>
    </row>
    <row r="164" spans="1:68">
      <c r="A164" s="18"/>
      <c r="B164" s="18"/>
      <c r="C164" s="18"/>
      <c r="D164" s="18"/>
      <c r="E164" s="18"/>
      <c r="F164" s="18"/>
      <c r="L164" s="18"/>
      <c r="M164" s="232"/>
      <c r="N164" s="232"/>
      <c r="O164" s="232"/>
      <c r="P164" s="232"/>
      <c r="Q164" s="232"/>
      <c r="R164" s="232"/>
      <c r="S164" s="232"/>
      <c r="T164" s="232"/>
      <c r="U164" s="232"/>
      <c r="V164" s="232"/>
      <c r="W164" s="232"/>
      <c r="X164" s="232"/>
      <c r="Y164" s="232"/>
      <c r="Z164" s="232"/>
      <c r="AA164" s="232"/>
      <c r="AB164" s="232"/>
      <c r="AC164" s="232"/>
      <c r="AD164" s="232"/>
      <c r="AE164" s="232"/>
      <c r="AF164" s="232"/>
      <c r="AG164" s="232"/>
      <c r="AH164" s="232"/>
      <c r="AI164" s="232"/>
      <c r="AJ164" s="232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237">
        <v>55</v>
      </c>
      <c r="AV164" s="281">
        <v>1.6956375308641976</v>
      </c>
      <c r="AW164" s="281">
        <v>0.26916697651800664</v>
      </c>
      <c r="AX164" s="281">
        <v>1.9648045073822042</v>
      </c>
      <c r="AY164" s="237">
        <v>6</v>
      </c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54">
        <v>51</v>
      </c>
      <c r="BL164" s="224">
        <v>1.7399486419753085</v>
      </c>
      <c r="BM164" s="224">
        <v>0.24641311251772754</v>
      </c>
      <c r="BN164" s="224">
        <v>1.9863617544930361</v>
      </c>
      <c r="BO164" s="168">
        <v>5</v>
      </c>
      <c r="BP164" s="18"/>
    </row>
    <row r="165" spans="1:68">
      <c r="A165" s="18"/>
      <c r="B165" s="18"/>
      <c r="C165" s="18"/>
      <c r="D165" s="18"/>
      <c r="E165" s="18"/>
      <c r="F165" s="18"/>
      <c r="L165" s="18"/>
      <c r="M165" s="232"/>
      <c r="N165" s="232"/>
      <c r="O165" s="232"/>
      <c r="P165" s="232"/>
      <c r="Q165" s="232"/>
      <c r="R165" s="232"/>
      <c r="S165" s="232"/>
      <c r="T165" s="232"/>
      <c r="U165" s="232"/>
      <c r="V165" s="232"/>
      <c r="W165" s="232"/>
      <c r="X165" s="232"/>
      <c r="Y165" s="232"/>
      <c r="Z165" s="232"/>
      <c r="AA165" s="232"/>
      <c r="AB165" s="232"/>
      <c r="AC165" s="232"/>
      <c r="AD165" s="232"/>
      <c r="AE165" s="232"/>
      <c r="AF165" s="232"/>
      <c r="AG165" s="232"/>
      <c r="AH165" s="232"/>
      <c r="AI165" s="232"/>
      <c r="AJ165" s="232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237">
        <v>56</v>
      </c>
      <c r="AV165" s="281">
        <v>1.6956375308641976</v>
      </c>
      <c r="AW165" s="281">
        <v>0.26436042336589938</v>
      </c>
      <c r="AX165" s="281">
        <v>1.9599979542300969</v>
      </c>
      <c r="AY165" s="237">
        <v>6</v>
      </c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233">
        <v>52</v>
      </c>
      <c r="BL165" s="224">
        <v>1.7399486419753087</v>
      </c>
      <c r="BM165" s="224">
        <v>0.24167439881546357</v>
      </c>
      <c r="BN165" s="224">
        <v>1.9816230407907722</v>
      </c>
      <c r="BO165" s="168">
        <v>5</v>
      </c>
      <c r="BP165" s="18"/>
    </row>
    <row r="166" spans="1:68">
      <c r="A166" s="18"/>
      <c r="B166" s="18"/>
      <c r="C166" s="18"/>
      <c r="D166" s="18"/>
      <c r="E166" s="18"/>
      <c r="F166" s="18"/>
      <c r="L166" s="18"/>
      <c r="M166" s="232"/>
      <c r="N166" s="232"/>
      <c r="O166" s="232"/>
      <c r="P166" s="232"/>
      <c r="Q166" s="232"/>
      <c r="R166" s="232"/>
      <c r="S166" s="232"/>
      <c r="T166" s="232"/>
      <c r="U166" s="232"/>
      <c r="V166" s="232"/>
      <c r="W166" s="232"/>
      <c r="X166" s="232"/>
      <c r="Y166" s="232"/>
      <c r="Z166" s="232"/>
      <c r="AA166" s="232"/>
      <c r="AB166" s="232"/>
      <c r="AC166" s="232"/>
      <c r="AD166" s="232"/>
      <c r="AE166" s="232"/>
      <c r="AF166" s="232"/>
      <c r="AG166" s="232"/>
      <c r="AH166" s="232"/>
      <c r="AI166" s="232"/>
      <c r="AJ166" s="232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237">
        <v>57</v>
      </c>
      <c r="AV166" s="281">
        <v>1.6956375308641973</v>
      </c>
      <c r="AW166" s="281">
        <v>0.2597225212015854</v>
      </c>
      <c r="AX166" s="281">
        <v>1.9553600520657828</v>
      </c>
      <c r="AY166" s="237">
        <v>6</v>
      </c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54">
        <v>53</v>
      </c>
      <c r="BL166" s="224">
        <v>1.7399486419753087</v>
      </c>
      <c r="BM166" s="224">
        <v>0.23711450449819063</v>
      </c>
      <c r="BN166" s="224">
        <v>1.9770631464734993</v>
      </c>
      <c r="BO166" s="168">
        <v>5</v>
      </c>
      <c r="BP166" s="18"/>
    </row>
    <row r="167" spans="1:68">
      <c r="A167" s="18"/>
      <c r="B167" s="18"/>
      <c r="C167" s="18"/>
      <c r="D167" s="18"/>
      <c r="E167" s="18"/>
      <c r="F167" s="18"/>
      <c r="L167" s="18"/>
      <c r="M167" s="232"/>
      <c r="N167" s="232"/>
      <c r="O167" s="232"/>
      <c r="P167" s="232"/>
      <c r="Q167" s="232"/>
      <c r="R167" s="232"/>
      <c r="S167" s="232"/>
      <c r="T167" s="232"/>
      <c r="U167" s="232"/>
      <c r="V167" s="232"/>
      <c r="W167" s="232"/>
      <c r="X167" s="232"/>
      <c r="Y167" s="232"/>
      <c r="Z167" s="232"/>
      <c r="AA167" s="232"/>
      <c r="AB167" s="232"/>
      <c r="AC167" s="232"/>
      <c r="AD167" s="232"/>
      <c r="AE167" s="232"/>
      <c r="AF167" s="232"/>
      <c r="AG167" s="232"/>
      <c r="AH167" s="232"/>
      <c r="AI167" s="232"/>
      <c r="AJ167" s="232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237">
        <v>58</v>
      </c>
      <c r="AV167" s="281">
        <v>1.6956375308641978</v>
      </c>
      <c r="AW167" s="281">
        <v>0.25524454669810975</v>
      </c>
      <c r="AX167" s="281">
        <v>1.9508820775623075</v>
      </c>
      <c r="AY167" s="237">
        <v>6</v>
      </c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233">
        <v>54</v>
      </c>
      <c r="BL167" s="224">
        <v>1.7399486419753087</v>
      </c>
      <c r="BM167" s="224">
        <v>0.23272349515563154</v>
      </c>
      <c r="BN167" s="224">
        <v>1.9726721371309404</v>
      </c>
      <c r="BO167" s="168">
        <v>5</v>
      </c>
      <c r="BP167" s="18"/>
    </row>
    <row r="168" spans="1:68">
      <c r="A168" s="18"/>
      <c r="B168" s="18"/>
      <c r="C168" s="18"/>
      <c r="D168" s="18"/>
      <c r="E168" s="18"/>
      <c r="F168" s="18"/>
      <c r="L168" s="18"/>
      <c r="M168" s="232"/>
      <c r="N168" s="232"/>
      <c r="O168" s="232"/>
      <c r="P168" s="232"/>
      <c r="Q168" s="232"/>
      <c r="R168" s="232"/>
      <c r="S168" s="232"/>
      <c r="T168" s="232"/>
      <c r="U168" s="232"/>
      <c r="V168" s="232"/>
      <c r="W168" s="232"/>
      <c r="X168" s="232"/>
      <c r="Y168" s="232"/>
      <c r="Z168" s="232"/>
      <c r="AA168" s="232"/>
      <c r="AB168" s="232"/>
      <c r="AC168" s="232"/>
      <c r="AD168" s="232"/>
      <c r="AE168" s="232"/>
      <c r="AF168" s="232"/>
      <c r="AG168" s="232"/>
      <c r="AH168" s="232"/>
      <c r="AI168" s="232"/>
      <c r="AJ168" s="232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237">
        <v>59</v>
      </c>
      <c r="AV168" s="281">
        <v>1.6956375308641973</v>
      </c>
      <c r="AW168" s="281">
        <v>0.2509183679405147</v>
      </c>
      <c r="AX168" s="281">
        <v>1.946555898804712</v>
      </c>
      <c r="AY168" s="237">
        <v>6</v>
      </c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54">
        <v>55</v>
      </c>
      <c r="BL168" s="224">
        <v>1.7510597530864198</v>
      </c>
      <c r="BM168" s="224">
        <v>0.26916697651800664</v>
      </c>
      <c r="BN168" s="224">
        <v>2.0202267296044263</v>
      </c>
      <c r="BO168" s="168">
        <v>6</v>
      </c>
      <c r="BP168" s="18"/>
    </row>
    <row r="169" spans="1:68">
      <c r="A169" s="18"/>
      <c r="B169" s="18"/>
      <c r="C169" s="18"/>
      <c r="D169" s="18"/>
      <c r="E169" s="18"/>
      <c r="F169" s="18"/>
      <c r="L169" s="18"/>
      <c r="M169" s="232"/>
      <c r="N169" s="232"/>
      <c r="O169" s="232"/>
      <c r="P169" s="232"/>
      <c r="Q169" s="232"/>
      <c r="R169" s="232"/>
      <c r="S169" s="232"/>
      <c r="T169" s="232"/>
      <c r="U169" s="232"/>
      <c r="V169" s="232"/>
      <c r="W169" s="232"/>
      <c r="X169" s="232"/>
      <c r="Y169" s="232"/>
      <c r="Z169" s="232"/>
      <c r="AA169" s="232"/>
      <c r="AB169" s="232"/>
      <c r="AC169" s="232"/>
      <c r="AD169" s="232"/>
      <c r="AE169" s="232"/>
      <c r="AF169" s="232"/>
      <c r="AG169" s="232"/>
      <c r="AH169" s="232"/>
      <c r="AI169" s="232"/>
      <c r="AJ169" s="232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237">
        <v>60</v>
      </c>
      <c r="AV169" s="281">
        <v>1.6956375308641976</v>
      </c>
      <c r="AW169" s="281">
        <v>0.24673639514150608</v>
      </c>
      <c r="AX169" s="281">
        <v>1.9423739260057036</v>
      </c>
      <c r="AY169" s="237">
        <v>6</v>
      </c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233">
        <v>56</v>
      </c>
      <c r="BL169" s="224">
        <v>1.7510597530864198</v>
      </c>
      <c r="BM169" s="224">
        <v>0.26436042336589938</v>
      </c>
      <c r="BN169" s="224">
        <v>2.0154201764523192</v>
      </c>
      <c r="BO169" s="168">
        <v>6</v>
      </c>
      <c r="BP169" s="18"/>
    </row>
    <row r="170" spans="1:68">
      <c r="A170" s="18"/>
      <c r="B170" s="18"/>
      <c r="C170" s="18"/>
      <c r="D170" s="18"/>
      <c r="E170" s="18"/>
      <c r="F170" s="18"/>
      <c r="L170" s="18"/>
      <c r="M170" s="232"/>
      <c r="N170" s="232"/>
      <c r="O170" s="232"/>
      <c r="P170" s="232"/>
      <c r="Q170" s="232"/>
      <c r="R170" s="232"/>
      <c r="S170" s="232"/>
      <c r="T170" s="232"/>
      <c r="U170" s="232"/>
      <c r="V170" s="232"/>
      <c r="W170" s="232"/>
      <c r="X170" s="232"/>
      <c r="Y170" s="232"/>
      <c r="Z170" s="232"/>
      <c r="AA170" s="232"/>
      <c r="AB170" s="232"/>
      <c r="AC170" s="232"/>
      <c r="AD170" s="232"/>
      <c r="AE170" s="232"/>
      <c r="AF170" s="232"/>
      <c r="AG170" s="232"/>
      <c r="AH170" s="232"/>
      <c r="AI170" s="232"/>
      <c r="AJ170" s="232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237">
        <v>61</v>
      </c>
      <c r="AV170" s="281">
        <v>1.6956375308641973</v>
      </c>
      <c r="AW170" s="281">
        <v>0.24269153620476011</v>
      </c>
      <c r="AX170" s="281">
        <v>1.9383290670689575</v>
      </c>
      <c r="AY170" s="237">
        <v>6</v>
      </c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54">
        <v>57</v>
      </c>
      <c r="BL170" s="224">
        <v>1.7510597530864196</v>
      </c>
      <c r="BM170" s="224">
        <v>0.2597225212015854</v>
      </c>
      <c r="BN170" s="224">
        <v>2.010782274288005</v>
      </c>
      <c r="BO170" s="168">
        <v>6</v>
      </c>
      <c r="BP170" s="18"/>
    </row>
    <row r="171" spans="1:68">
      <c r="A171" s="18"/>
      <c r="B171" s="18"/>
      <c r="C171" s="18"/>
      <c r="D171" s="18"/>
      <c r="E171" s="18"/>
      <c r="F171" s="18"/>
      <c r="L171" s="18"/>
      <c r="M171" s="232"/>
      <c r="N171" s="232"/>
      <c r="O171" s="232"/>
      <c r="P171" s="232"/>
      <c r="Q171" s="232"/>
      <c r="R171" s="232"/>
      <c r="S171" s="232"/>
      <c r="T171" s="232"/>
      <c r="U171" s="232"/>
      <c r="V171" s="232"/>
      <c r="W171" s="232"/>
      <c r="X171" s="232"/>
      <c r="Y171" s="232"/>
      <c r="Z171" s="232"/>
      <c r="AA171" s="232"/>
      <c r="AB171" s="232"/>
      <c r="AC171" s="232"/>
      <c r="AD171" s="232"/>
      <c r="AE171" s="232"/>
      <c r="AF171" s="232"/>
      <c r="AG171" s="232"/>
      <c r="AH171" s="232"/>
      <c r="AI171" s="232"/>
      <c r="AJ171" s="232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237">
        <v>62</v>
      </c>
      <c r="AV171" s="281">
        <v>1.6956375308641976</v>
      </c>
      <c r="AW171" s="281">
        <v>0.23877715658855433</v>
      </c>
      <c r="AX171" s="281">
        <v>1.9344146874527519</v>
      </c>
      <c r="AY171" s="237">
        <v>6</v>
      </c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233">
        <v>58</v>
      </c>
      <c r="BL171" s="224">
        <v>1.75105975308642</v>
      </c>
      <c r="BM171" s="224">
        <v>0.25524454669810975</v>
      </c>
      <c r="BN171" s="224">
        <v>2.0063042997845297</v>
      </c>
      <c r="BO171" s="168">
        <v>6</v>
      </c>
      <c r="BP171" s="18"/>
    </row>
    <row r="172" spans="1:68">
      <c r="A172" s="18"/>
      <c r="B172" s="18"/>
      <c r="C172" s="18"/>
      <c r="D172" s="18"/>
      <c r="E172" s="18"/>
      <c r="F172" s="18"/>
      <c r="L172" s="18"/>
      <c r="M172" s="232"/>
      <c r="N172" s="232"/>
      <c r="O172" s="232"/>
      <c r="P172" s="232"/>
      <c r="Q172" s="232"/>
      <c r="R172" s="232"/>
      <c r="S172" s="232"/>
      <c r="T172" s="232"/>
      <c r="U172" s="232"/>
      <c r="V172" s="232"/>
      <c r="W172" s="232"/>
      <c r="X172" s="232"/>
      <c r="Y172" s="232"/>
      <c r="Z172" s="232"/>
      <c r="AA172" s="232"/>
      <c r="AB172" s="232"/>
      <c r="AC172" s="232"/>
      <c r="AD172" s="232"/>
      <c r="AE172" s="232"/>
      <c r="AF172" s="232"/>
      <c r="AG172" s="232"/>
      <c r="AH172" s="232"/>
      <c r="AI172" s="232"/>
      <c r="AJ172" s="232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237">
        <v>63</v>
      </c>
      <c r="AV172" s="281">
        <v>1.6956375308641973</v>
      </c>
      <c r="AW172" s="281">
        <v>0.23498704299191056</v>
      </c>
      <c r="AX172" s="281">
        <v>1.9306245738561079</v>
      </c>
      <c r="AY172" s="237">
        <v>6</v>
      </c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54">
        <v>59</v>
      </c>
      <c r="BL172" s="224">
        <v>1.7510597530864196</v>
      </c>
      <c r="BM172" s="224">
        <v>0.2509183679405147</v>
      </c>
      <c r="BN172" s="224">
        <v>2.0019781210269345</v>
      </c>
      <c r="BO172" s="168">
        <v>6</v>
      </c>
      <c r="BP172" s="18"/>
    </row>
    <row r="173" spans="1:68">
      <c r="A173" s="18"/>
      <c r="B173" s="18"/>
      <c r="C173" s="18"/>
      <c r="D173" s="18"/>
      <c r="E173" s="18"/>
      <c r="F173" s="18"/>
      <c r="L173" s="18"/>
      <c r="M173" s="232"/>
      <c r="N173" s="232"/>
      <c r="O173" s="232"/>
      <c r="P173" s="232"/>
      <c r="Q173" s="232"/>
      <c r="R173" s="232"/>
      <c r="S173" s="232"/>
      <c r="T173" s="232"/>
      <c r="U173" s="232"/>
      <c r="V173" s="232"/>
      <c r="W173" s="232"/>
      <c r="X173" s="232"/>
      <c r="Y173" s="232"/>
      <c r="Z173" s="232"/>
      <c r="AA173" s="232"/>
      <c r="AB173" s="232"/>
      <c r="AC173" s="232"/>
      <c r="AD173" s="232"/>
      <c r="AE173" s="232"/>
      <c r="AF173" s="232"/>
      <c r="AG173" s="232"/>
      <c r="AH173" s="232"/>
      <c r="AI173" s="232"/>
      <c r="AJ173" s="232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237">
        <v>64</v>
      </c>
      <c r="AV173" s="287">
        <v>1.6956375308641976</v>
      </c>
      <c r="AW173" s="287">
        <v>0.23131537044516196</v>
      </c>
      <c r="AX173" s="287">
        <v>1.9269529013093596</v>
      </c>
      <c r="AY173" s="238">
        <v>6</v>
      </c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233">
        <v>60</v>
      </c>
      <c r="BL173" s="247">
        <v>1.7510597530864198</v>
      </c>
      <c r="BM173" s="247">
        <v>0.24673639514150608</v>
      </c>
      <c r="BN173" s="247">
        <v>1.9977961482279258</v>
      </c>
      <c r="BO173" s="22">
        <v>6</v>
      </c>
      <c r="BP173" s="18"/>
    </row>
    <row r="174" spans="1:68">
      <c r="A174" s="18"/>
      <c r="B174" s="18"/>
      <c r="C174" s="18"/>
      <c r="D174" s="18"/>
      <c r="E174" s="18"/>
      <c r="F174" s="18"/>
      <c r="L174" s="18"/>
      <c r="M174" s="232"/>
      <c r="N174" s="232"/>
      <c r="O174" s="232"/>
      <c r="P174" s="232"/>
      <c r="Q174" s="232"/>
      <c r="R174" s="232"/>
      <c r="S174" s="232"/>
      <c r="T174" s="232"/>
      <c r="U174" s="232"/>
      <c r="V174" s="232"/>
      <c r="W174" s="232"/>
      <c r="X174" s="232"/>
      <c r="Y174" s="232"/>
      <c r="Z174" s="232"/>
      <c r="AA174" s="232"/>
      <c r="AB174" s="232"/>
      <c r="AC174" s="232"/>
      <c r="AD174" s="232"/>
      <c r="AE174" s="232"/>
      <c r="AF174" s="232"/>
      <c r="AG174" s="232"/>
      <c r="AH174" s="232"/>
      <c r="AI174" s="232"/>
      <c r="AJ174" s="232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237">
        <v>65</v>
      </c>
      <c r="AV174" s="287">
        <v>1.6956375308641973</v>
      </c>
      <c r="AW174" s="287">
        <v>0.22775667243831332</v>
      </c>
      <c r="AX174" s="287">
        <v>1.9233942033025107</v>
      </c>
      <c r="AY174" s="238">
        <v>6</v>
      </c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54">
        <v>61</v>
      </c>
      <c r="BL174" s="247">
        <v>1.7510597530864196</v>
      </c>
      <c r="BM174" s="247">
        <v>0.24269153620476011</v>
      </c>
      <c r="BN174" s="247">
        <v>1.9937512892911797</v>
      </c>
      <c r="BO174" s="22">
        <v>6</v>
      </c>
      <c r="BP174" s="18"/>
    </row>
    <row r="175" spans="1:68">
      <c r="A175" s="18"/>
      <c r="B175" s="18"/>
      <c r="C175" s="18"/>
      <c r="D175" s="18"/>
      <c r="E175" s="18"/>
      <c r="F175" s="18"/>
      <c r="L175" s="18"/>
      <c r="M175" s="232"/>
      <c r="N175" s="232"/>
      <c r="O175" s="232"/>
      <c r="P175" s="232"/>
      <c r="Q175" s="232"/>
      <c r="R175" s="232"/>
      <c r="S175" s="232"/>
      <c r="T175" s="232"/>
      <c r="U175" s="232"/>
      <c r="V175" s="232"/>
      <c r="W175" s="232"/>
      <c r="X175" s="232"/>
      <c r="Y175" s="232"/>
      <c r="Z175" s="232"/>
      <c r="AA175" s="232"/>
      <c r="AB175" s="232"/>
      <c r="AC175" s="232"/>
      <c r="AD175" s="232"/>
      <c r="AE175" s="232"/>
      <c r="AF175" s="232"/>
      <c r="AG175" s="232"/>
      <c r="AH175" s="232"/>
      <c r="AI175" s="232"/>
      <c r="AJ175" s="232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237">
        <v>66</v>
      </c>
      <c r="AV175" s="287">
        <v>1.6956375308641976</v>
      </c>
      <c r="AW175" s="287">
        <v>0.25820149512994889</v>
      </c>
      <c r="AX175" s="287">
        <v>1.9538390259941465</v>
      </c>
      <c r="AY175" s="238">
        <v>7</v>
      </c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233">
        <v>62</v>
      </c>
      <c r="BL175" s="247">
        <v>1.7510597530864198</v>
      </c>
      <c r="BM175" s="247">
        <v>0.23877715658855433</v>
      </c>
      <c r="BN175" s="247">
        <v>1.9898369096749742</v>
      </c>
      <c r="BO175" s="22">
        <v>6</v>
      </c>
      <c r="BP175" s="18"/>
    </row>
    <row r="176" spans="1:68">
      <c r="A176" s="18"/>
      <c r="B176" s="18"/>
      <c r="C176" s="18"/>
      <c r="D176" s="18"/>
      <c r="E176" s="18"/>
      <c r="F176" s="18"/>
      <c r="L176" s="18"/>
      <c r="M176" s="232"/>
      <c r="N176" s="232"/>
      <c r="O176" s="232"/>
      <c r="P176" s="232"/>
      <c r="Q176" s="232"/>
      <c r="R176" s="232"/>
      <c r="S176" s="232"/>
      <c r="T176" s="232"/>
      <c r="U176" s="232"/>
      <c r="V176" s="232"/>
      <c r="W176" s="232"/>
      <c r="X176" s="232"/>
      <c r="Y176" s="232"/>
      <c r="Z176" s="232"/>
      <c r="AA176" s="232"/>
      <c r="AB176" s="232"/>
      <c r="AC176" s="232"/>
      <c r="AD176" s="232"/>
      <c r="AE176" s="232"/>
      <c r="AF176" s="232"/>
      <c r="AG176" s="232"/>
      <c r="AH176" s="232"/>
      <c r="AI176" s="232"/>
      <c r="AJ176" s="232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237">
        <v>67</v>
      </c>
      <c r="AV176" s="287">
        <v>1.6956375308641973</v>
      </c>
      <c r="AW176" s="287">
        <v>0.25434774147129297</v>
      </c>
      <c r="AX176" s="287">
        <v>1.9499852723354902</v>
      </c>
      <c r="AY176" s="238">
        <v>7</v>
      </c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54">
        <v>63</v>
      </c>
      <c r="BL176" s="247">
        <v>1.7510597530864196</v>
      </c>
      <c r="BM176" s="247">
        <v>0.23498704299191056</v>
      </c>
      <c r="BN176" s="247">
        <v>1.9860467960783301</v>
      </c>
      <c r="BO176" s="22">
        <v>6</v>
      </c>
      <c r="BP176" s="18"/>
    </row>
    <row r="177" spans="1:68">
      <c r="A177" s="18"/>
      <c r="B177" s="18"/>
      <c r="C177" s="18"/>
      <c r="D177" s="18"/>
      <c r="E177" s="18"/>
      <c r="F177" s="18"/>
      <c r="L177" s="18"/>
      <c r="M177" s="232"/>
      <c r="N177" s="232"/>
      <c r="O177" s="232"/>
      <c r="P177" s="232"/>
      <c r="Q177" s="232"/>
      <c r="R177" s="232"/>
      <c r="S177" s="232"/>
      <c r="T177" s="232"/>
      <c r="U177" s="232"/>
      <c r="V177" s="232"/>
      <c r="W177" s="232"/>
      <c r="X177" s="232"/>
      <c r="Y177" s="232"/>
      <c r="Z177" s="232"/>
      <c r="AA177" s="232"/>
      <c r="AB177" s="232"/>
      <c r="AC177" s="232"/>
      <c r="AD177" s="232"/>
      <c r="AE177" s="232"/>
      <c r="AF177" s="232"/>
      <c r="AG177" s="232"/>
      <c r="AH177" s="232"/>
      <c r="AI177" s="232"/>
      <c r="AJ177" s="232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237">
        <v>68</v>
      </c>
      <c r="AV177" s="287">
        <v>1.6956375308641971</v>
      </c>
      <c r="AW177" s="287">
        <v>0.25060733350847986</v>
      </c>
      <c r="AX177" s="287">
        <v>1.9462448643726771</v>
      </c>
      <c r="AY177" s="238">
        <v>7</v>
      </c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233">
        <v>64</v>
      </c>
      <c r="BL177" s="247">
        <v>1.7510597530864198</v>
      </c>
      <c r="BM177" s="247">
        <v>0.23131537044516196</v>
      </c>
      <c r="BN177" s="247">
        <v>1.9823751235315819</v>
      </c>
      <c r="BO177" s="22">
        <v>6</v>
      </c>
      <c r="BP177" s="18"/>
    </row>
    <row r="178" spans="1:68">
      <c r="A178" s="18"/>
      <c r="B178" s="18"/>
      <c r="C178" s="18"/>
      <c r="D178" s="18"/>
      <c r="E178" s="18"/>
      <c r="F178" s="18"/>
      <c r="L178" s="18"/>
      <c r="M178" s="232"/>
      <c r="N178" s="232"/>
      <c r="O178" s="232"/>
      <c r="P178" s="232"/>
      <c r="Q178" s="232"/>
      <c r="R178" s="232"/>
      <c r="S178" s="232"/>
      <c r="T178" s="232"/>
      <c r="U178" s="232"/>
      <c r="V178" s="232"/>
      <c r="W178" s="232"/>
      <c r="X178" s="232"/>
      <c r="Y178" s="232"/>
      <c r="Z178" s="232"/>
      <c r="AA178" s="232"/>
      <c r="AB178" s="232"/>
      <c r="AC178" s="232"/>
      <c r="AD178" s="232"/>
      <c r="AE178" s="232"/>
      <c r="AF178" s="232"/>
      <c r="AG178" s="232"/>
      <c r="AH178" s="232"/>
      <c r="AI178" s="232"/>
      <c r="AJ178" s="232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237">
        <v>69</v>
      </c>
      <c r="AV178" s="287">
        <v>1.6956375308641973</v>
      </c>
      <c r="AW178" s="287">
        <v>0.24697534316777725</v>
      </c>
      <c r="AX178" s="287">
        <v>1.9426128740319746</v>
      </c>
      <c r="AY178" s="238">
        <v>7</v>
      </c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54">
        <v>65</v>
      </c>
      <c r="BL178" s="247">
        <v>1.7510597530864196</v>
      </c>
      <c r="BM178" s="247">
        <v>0.22775667243831332</v>
      </c>
      <c r="BN178" s="247">
        <v>1.9788164255247329</v>
      </c>
      <c r="BO178" s="22">
        <v>6</v>
      </c>
      <c r="BP178" s="18"/>
    </row>
    <row r="179" spans="1:68">
      <c r="A179" s="18"/>
      <c r="B179" s="18"/>
      <c r="C179" s="18"/>
      <c r="D179" s="18"/>
      <c r="E179" s="18"/>
      <c r="F179" s="18"/>
      <c r="L179" s="18"/>
      <c r="M179" s="232"/>
      <c r="N179" s="232"/>
      <c r="O179" s="232"/>
      <c r="P179" s="232"/>
      <c r="Q179" s="232"/>
      <c r="R179" s="232"/>
      <c r="S179" s="232"/>
      <c r="T179" s="232"/>
      <c r="U179" s="232"/>
      <c r="V179" s="232"/>
      <c r="W179" s="232"/>
      <c r="X179" s="232"/>
      <c r="Y179" s="232"/>
      <c r="Z179" s="232"/>
      <c r="AA179" s="232"/>
      <c r="AB179" s="232"/>
      <c r="AC179" s="232"/>
      <c r="AD179" s="232"/>
      <c r="AE179" s="232"/>
      <c r="AF179" s="232"/>
      <c r="AG179" s="232"/>
      <c r="AH179" s="232"/>
      <c r="AI179" s="232"/>
      <c r="AJ179" s="232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237">
        <v>70</v>
      </c>
      <c r="AV179" s="287">
        <v>1.6956375308641976</v>
      </c>
      <c r="AW179" s="287">
        <v>0.24344712397966614</v>
      </c>
      <c r="AX179" s="287">
        <v>1.9390846548438636</v>
      </c>
      <c r="AY179" s="238">
        <v>7</v>
      </c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233">
        <v>66</v>
      </c>
      <c r="BL179" s="247">
        <v>1.7621708641975309</v>
      </c>
      <c r="BM179" s="247">
        <v>0.25820149512994889</v>
      </c>
      <c r="BN179" s="247">
        <v>2.0203723593274798</v>
      </c>
      <c r="BO179" s="22">
        <v>7</v>
      </c>
      <c r="BP179" s="18"/>
    </row>
    <row r="180" spans="1:68">
      <c r="A180" s="18"/>
      <c r="B180" s="18"/>
      <c r="C180" s="18"/>
      <c r="D180" s="18"/>
      <c r="E180" s="18"/>
      <c r="F180" s="18"/>
      <c r="L180" s="18"/>
      <c r="M180" s="232"/>
      <c r="N180" s="232"/>
      <c r="O180" s="232"/>
      <c r="P180" s="232"/>
      <c r="Q180" s="232"/>
      <c r="R180" s="232"/>
      <c r="S180" s="232"/>
      <c r="T180" s="232"/>
      <c r="U180" s="232"/>
      <c r="V180" s="232"/>
      <c r="W180" s="232"/>
      <c r="X180" s="232"/>
      <c r="Y180" s="232"/>
      <c r="Z180" s="232"/>
      <c r="AA180" s="232"/>
      <c r="AB180" s="232"/>
      <c r="AC180" s="232"/>
      <c r="AD180" s="232"/>
      <c r="AE180" s="232"/>
      <c r="AF180" s="232"/>
      <c r="AG180" s="232"/>
      <c r="AH180" s="232"/>
      <c r="AI180" s="232"/>
      <c r="AJ180" s="232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237">
        <v>71</v>
      </c>
      <c r="AV180" s="287">
        <v>1.6956375308641976</v>
      </c>
      <c r="AW180" s="287">
        <v>0.24001829124755816</v>
      </c>
      <c r="AX180" s="287">
        <v>1.9356558221117557</v>
      </c>
      <c r="AY180" s="238">
        <v>7</v>
      </c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54">
        <v>67</v>
      </c>
      <c r="BL180" s="247">
        <v>1.7621708641975307</v>
      </c>
      <c r="BM180" s="247">
        <v>0.25434774147129297</v>
      </c>
      <c r="BN180" s="247">
        <v>2.0165186056688236</v>
      </c>
      <c r="BO180" s="22">
        <v>7</v>
      </c>
      <c r="BP180" s="18"/>
    </row>
    <row r="181" spans="1:68">
      <c r="A181" s="18"/>
      <c r="B181" s="18"/>
      <c r="C181" s="18"/>
      <c r="D181" s="18"/>
      <c r="E181" s="18"/>
      <c r="F181" s="18"/>
      <c r="L181" s="18"/>
      <c r="M181" s="232"/>
      <c r="N181" s="232"/>
      <c r="O181" s="232"/>
      <c r="P181" s="232"/>
      <c r="Q181" s="232"/>
      <c r="R181" s="232"/>
      <c r="S181" s="232"/>
      <c r="T181" s="232"/>
      <c r="U181" s="232"/>
      <c r="V181" s="232"/>
      <c r="W181" s="232"/>
      <c r="X181" s="232"/>
      <c r="Y181" s="232"/>
      <c r="Z181" s="232"/>
      <c r="AA181" s="232"/>
      <c r="AB181" s="232"/>
      <c r="AC181" s="232"/>
      <c r="AD181" s="232"/>
      <c r="AE181" s="232"/>
      <c r="AF181" s="232"/>
      <c r="AG181" s="232"/>
      <c r="AH181" s="232"/>
      <c r="AI181" s="232"/>
      <c r="AJ181" s="232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237">
        <v>72</v>
      </c>
      <c r="AV181" s="287">
        <v>1.6956375308641976</v>
      </c>
      <c r="AW181" s="287">
        <v>0.23668470386911986</v>
      </c>
      <c r="AX181" s="287">
        <v>1.9323222347333173</v>
      </c>
      <c r="AY181" s="238">
        <v>7</v>
      </c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233">
        <v>68</v>
      </c>
      <c r="BL181" s="247">
        <v>1.7621708641975304</v>
      </c>
      <c r="BM181" s="247">
        <v>0.25060733350847986</v>
      </c>
      <c r="BN181" s="247">
        <v>2.0127781977060102</v>
      </c>
      <c r="BO181" s="22">
        <v>7</v>
      </c>
      <c r="BP181" s="18"/>
    </row>
    <row r="182" spans="1:68">
      <c r="A182" s="18"/>
      <c r="B182" s="18"/>
      <c r="C182" s="18"/>
      <c r="D182" s="18"/>
      <c r="E182" s="18"/>
      <c r="F182" s="18"/>
      <c r="L182" s="18"/>
      <c r="M182" s="232"/>
      <c r="N182" s="232"/>
      <c r="O182" s="232"/>
      <c r="P182" s="232"/>
      <c r="Q182" s="232"/>
      <c r="R182" s="232"/>
      <c r="S182" s="232"/>
      <c r="T182" s="232"/>
      <c r="U182" s="232"/>
      <c r="V182" s="232"/>
      <c r="W182" s="232"/>
      <c r="X182" s="232"/>
      <c r="Y182" s="232"/>
      <c r="Z182" s="232"/>
      <c r="AA182" s="232"/>
      <c r="AB182" s="232"/>
      <c r="AC182" s="232"/>
      <c r="AD182" s="232"/>
      <c r="AE182" s="232"/>
      <c r="AF182" s="232"/>
      <c r="AG182" s="232"/>
      <c r="AH182" s="232"/>
      <c r="AI182" s="232"/>
      <c r="AJ182" s="232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237">
        <v>73</v>
      </c>
      <c r="AV182" s="287">
        <v>1.6956375308641978</v>
      </c>
      <c r="AW182" s="287">
        <v>0.23344244765173464</v>
      </c>
      <c r="AX182" s="287">
        <v>1.9290799785159325</v>
      </c>
      <c r="AY182" s="238">
        <v>7</v>
      </c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54">
        <v>69</v>
      </c>
      <c r="BL182" s="247">
        <v>1.7621708641975307</v>
      </c>
      <c r="BM182" s="247">
        <v>0.24697534316777725</v>
      </c>
      <c r="BN182" s="247">
        <v>2.0091462073653079</v>
      </c>
      <c r="BO182" s="22">
        <v>7</v>
      </c>
      <c r="BP182" s="18"/>
    </row>
    <row r="183" spans="1:68">
      <c r="A183" s="18"/>
      <c r="B183" s="18"/>
      <c r="C183" s="18"/>
      <c r="D183" s="18"/>
      <c r="E183" s="18"/>
      <c r="F183" s="18"/>
      <c r="L183" s="18"/>
      <c r="M183" s="232"/>
      <c r="N183" s="232"/>
      <c r="O183" s="232"/>
      <c r="P183" s="232"/>
      <c r="Q183" s="232"/>
      <c r="R183" s="232"/>
      <c r="S183" s="232"/>
      <c r="T183" s="232"/>
      <c r="U183" s="232"/>
      <c r="V183" s="232"/>
      <c r="W183" s="232"/>
      <c r="X183" s="232"/>
      <c r="Y183" s="232"/>
      <c r="Z183" s="232"/>
      <c r="AA183" s="232"/>
      <c r="AB183" s="232"/>
      <c r="AC183" s="232"/>
      <c r="AD183" s="232"/>
      <c r="AE183" s="232"/>
      <c r="AF183" s="232"/>
      <c r="AG183" s="232"/>
      <c r="AH183" s="232"/>
      <c r="AI183" s="232"/>
      <c r="AJ183" s="232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237">
        <v>74</v>
      </c>
      <c r="AV183" s="287">
        <v>1.6956375308641976</v>
      </c>
      <c r="AW183" s="287">
        <v>0.23028781998076522</v>
      </c>
      <c r="AX183" s="287">
        <v>1.9259253508449627</v>
      </c>
      <c r="AY183" s="238">
        <v>7</v>
      </c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233">
        <v>70</v>
      </c>
      <c r="BL183" s="247">
        <v>1.7621708641975309</v>
      </c>
      <c r="BM183" s="247">
        <v>0.24344712397966614</v>
      </c>
      <c r="BN183" s="247">
        <v>2.0056179881771969</v>
      </c>
      <c r="BO183" s="22">
        <v>7</v>
      </c>
      <c r="BP183" s="18"/>
    </row>
    <row r="184" spans="1:68">
      <c r="A184" s="18"/>
      <c r="B184" s="18"/>
      <c r="C184" s="18"/>
      <c r="D184" s="18"/>
      <c r="E184" s="18"/>
      <c r="F184" s="18"/>
      <c r="L184" s="18"/>
      <c r="M184" s="232"/>
      <c r="N184" s="232"/>
      <c r="O184" s="232"/>
      <c r="P184" s="232"/>
      <c r="Q184" s="232"/>
      <c r="R184" s="232"/>
      <c r="S184" s="232"/>
      <c r="T184" s="232"/>
      <c r="U184" s="232"/>
      <c r="V184" s="232"/>
      <c r="W184" s="232"/>
      <c r="X184" s="232"/>
      <c r="Y184" s="232"/>
      <c r="Z184" s="232"/>
      <c r="AA184" s="232"/>
      <c r="AB184" s="232"/>
      <c r="AC184" s="232"/>
      <c r="AD184" s="232"/>
      <c r="AE184" s="232"/>
      <c r="AF184" s="232"/>
      <c r="AG184" s="232"/>
      <c r="AH184" s="232"/>
      <c r="AI184" s="232"/>
      <c r="AJ184" s="232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237">
        <v>75</v>
      </c>
      <c r="AV184" s="287">
        <v>1.6956375308641976</v>
      </c>
      <c r="AW184" s="287">
        <v>0.22721731571435505</v>
      </c>
      <c r="AX184" s="287">
        <v>1.9228548465785527</v>
      </c>
      <c r="AY184" s="238">
        <v>7</v>
      </c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54">
        <v>71</v>
      </c>
      <c r="BL184" s="247">
        <v>1.7621708641975309</v>
      </c>
      <c r="BM184" s="247">
        <v>0.24001829124755816</v>
      </c>
      <c r="BN184" s="247">
        <v>2.0021891554450892</v>
      </c>
      <c r="BO184" s="22">
        <v>7</v>
      </c>
      <c r="BP184" s="18"/>
    </row>
    <row r="185" spans="1:68">
      <c r="A185" s="18"/>
      <c r="B185" s="18"/>
      <c r="C185" s="18"/>
      <c r="D185" s="18"/>
      <c r="E185" s="18"/>
      <c r="F185" s="18"/>
      <c r="L185" s="18"/>
      <c r="M185" s="232"/>
      <c r="N185" s="232"/>
      <c r="O185" s="232"/>
      <c r="P185" s="232"/>
      <c r="Q185" s="232"/>
      <c r="R185" s="232"/>
      <c r="S185" s="232"/>
      <c r="T185" s="232"/>
      <c r="U185" s="232"/>
      <c r="V185" s="232"/>
      <c r="W185" s="232"/>
      <c r="X185" s="232"/>
      <c r="Y185" s="232"/>
      <c r="Z185" s="232"/>
      <c r="AA185" s="232"/>
      <c r="AB185" s="232"/>
      <c r="AC185" s="232"/>
      <c r="AD185" s="232"/>
      <c r="AE185" s="232"/>
      <c r="AF185" s="232"/>
      <c r="AG185" s="232"/>
      <c r="AH185" s="232"/>
      <c r="AI185" s="232"/>
      <c r="AJ185" s="232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237">
        <v>76</v>
      </c>
      <c r="AV185" s="287">
        <v>1.6956375308641976</v>
      </c>
      <c r="AW185" s="287">
        <v>0.22422761419179776</v>
      </c>
      <c r="AX185" s="287">
        <v>1.9198651450559954</v>
      </c>
      <c r="AY185" s="238">
        <v>7</v>
      </c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233">
        <v>72</v>
      </c>
      <c r="BL185" s="247">
        <v>1.7621708641975309</v>
      </c>
      <c r="BM185" s="247">
        <v>0.23668470386911986</v>
      </c>
      <c r="BN185" s="247">
        <v>1.9988555680666507</v>
      </c>
      <c r="BO185" s="22">
        <v>7</v>
      </c>
      <c r="BP185" s="18"/>
    </row>
    <row r="186" spans="1:68">
      <c r="A186" s="18"/>
      <c r="B186" s="18"/>
      <c r="C186" s="18"/>
      <c r="D186" s="18"/>
      <c r="E186" s="18"/>
      <c r="F186" s="18"/>
      <c r="L186" s="18"/>
      <c r="M186" s="232"/>
      <c r="N186" s="232"/>
      <c r="O186" s="232"/>
      <c r="P186" s="232"/>
      <c r="Q186" s="232"/>
      <c r="R186" s="232"/>
      <c r="S186" s="232"/>
      <c r="T186" s="232"/>
      <c r="U186" s="232"/>
      <c r="V186" s="232"/>
      <c r="W186" s="232"/>
      <c r="X186" s="232"/>
      <c r="Y186" s="232"/>
      <c r="Z186" s="232"/>
      <c r="AA186" s="232"/>
      <c r="AB186" s="232"/>
      <c r="AC186" s="232"/>
      <c r="AD186" s="232"/>
      <c r="AE186" s="232"/>
      <c r="AF186" s="232"/>
      <c r="AG186" s="232"/>
      <c r="AH186" s="232"/>
      <c r="AI186" s="232"/>
      <c r="AJ186" s="232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237">
        <v>77</v>
      </c>
      <c r="AV186" s="287">
        <v>1.6956375308641976</v>
      </c>
      <c r="AW186" s="287">
        <v>0.25036900842419341</v>
      </c>
      <c r="AX186" s="287">
        <v>1.946006539288391</v>
      </c>
      <c r="AY186" s="238">
        <v>8</v>
      </c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54">
        <v>73</v>
      </c>
      <c r="BL186" s="247">
        <v>1.7621708641975311</v>
      </c>
      <c r="BM186" s="247">
        <v>0.23344244765173464</v>
      </c>
      <c r="BN186" s="247">
        <v>1.9956133118492658</v>
      </c>
      <c r="BO186" s="22">
        <v>7</v>
      </c>
      <c r="BP186" s="18"/>
    </row>
    <row r="187" spans="1:68">
      <c r="A187" s="18"/>
      <c r="B187" s="18"/>
      <c r="C187" s="18"/>
      <c r="D187" s="18"/>
      <c r="E187" s="18"/>
      <c r="F187" s="18"/>
      <c r="L187" s="18"/>
      <c r="M187" s="232"/>
      <c r="N187" s="232"/>
      <c r="O187" s="232"/>
      <c r="P187" s="232"/>
      <c r="Q187" s="232"/>
      <c r="R187" s="232"/>
      <c r="S187" s="232"/>
      <c r="T187" s="232"/>
      <c r="U187" s="232"/>
      <c r="V187" s="232"/>
      <c r="W187" s="232"/>
      <c r="X187" s="232"/>
      <c r="Y187" s="232"/>
      <c r="Z187" s="232"/>
      <c r="AA187" s="232"/>
      <c r="AB187" s="232"/>
      <c r="AC187" s="232"/>
      <c r="AD187" s="232"/>
      <c r="AE187" s="232"/>
      <c r="AF187" s="232"/>
      <c r="AG187" s="232"/>
      <c r="AH187" s="232"/>
      <c r="AI187" s="232"/>
      <c r="AJ187" s="232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237">
        <v>78</v>
      </c>
      <c r="AV187" s="287">
        <v>1.6956375308641973</v>
      </c>
      <c r="AW187" s="287">
        <v>0.24715914934183195</v>
      </c>
      <c r="AX187" s="287">
        <v>1.9427966802060292</v>
      </c>
      <c r="AY187" s="238">
        <v>8</v>
      </c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233">
        <v>74</v>
      </c>
      <c r="BL187" s="247">
        <v>1.7621708641975309</v>
      </c>
      <c r="BM187" s="247">
        <v>0.23028781998076522</v>
      </c>
      <c r="BN187" s="247">
        <v>1.9924586841782961</v>
      </c>
      <c r="BO187" s="22">
        <v>7</v>
      </c>
      <c r="BP187" s="18"/>
    </row>
    <row r="188" spans="1:68">
      <c r="A188" s="18"/>
      <c r="B188" s="18"/>
      <c r="C188" s="18"/>
      <c r="D188" s="18"/>
      <c r="E188" s="18"/>
      <c r="F188" s="18"/>
      <c r="L188" s="18"/>
      <c r="M188" s="232"/>
      <c r="N188" s="232"/>
      <c r="O188" s="232"/>
      <c r="P188" s="232"/>
      <c r="Q188" s="232"/>
      <c r="R188" s="232"/>
      <c r="S188" s="232"/>
      <c r="T188" s="232"/>
      <c r="U188" s="232"/>
      <c r="V188" s="232"/>
      <c r="W188" s="232"/>
      <c r="X188" s="232"/>
      <c r="Y188" s="232"/>
      <c r="Z188" s="232"/>
      <c r="AA188" s="232"/>
      <c r="AB188" s="232"/>
      <c r="AC188" s="232"/>
      <c r="AD188" s="232"/>
      <c r="AE188" s="232"/>
      <c r="AF188" s="232"/>
      <c r="AG188" s="232"/>
      <c r="AH188" s="232"/>
      <c r="AI188" s="232"/>
      <c r="AJ188" s="232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237">
        <v>79</v>
      </c>
      <c r="AV188" s="287">
        <v>1.6956375308641976</v>
      </c>
      <c r="AW188" s="287">
        <v>0.24403055251472017</v>
      </c>
      <c r="AX188" s="287">
        <v>1.9396680833789177</v>
      </c>
      <c r="AY188" s="238">
        <v>8</v>
      </c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54">
        <v>75</v>
      </c>
      <c r="BL188" s="247">
        <v>1.7621708641975309</v>
      </c>
      <c r="BM188" s="247">
        <v>0.22721731571435505</v>
      </c>
      <c r="BN188" s="247">
        <v>1.989388179911886</v>
      </c>
      <c r="BO188" s="22">
        <v>7</v>
      </c>
      <c r="BP188" s="18"/>
    </row>
    <row r="189" spans="1:68">
      <c r="A189" s="18"/>
      <c r="B189" s="18"/>
      <c r="C189" s="18"/>
      <c r="D189" s="18"/>
      <c r="E189" s="18"/>
      <c r="F189" s="18"/>
      <c r="L189" s="18"/>
      <c r="M189" s="232"/>
      <c r="N189" s="232"/>
      <c r="O189" s="232"/>
      <c r="P189" s="232"/>
      <c r="Q189" s="232"/>
      <c r="R189" s="232"/>
      <c r="S189" s="232"/>
      <c r="T189" s="232"/>
      <c r="U189" s="232"/>
      <c r="V189" s="232"/>
      <c r="W189" s="232"/>
      <c r="X189" s="232"/>
      <c r="Y189" s="232"/>
      <c r="Z189" s="232"/>
      <c r="AA189" s="232"/>
      <c r="AB189" s="232"/>
      <c r="AC189" s="232"/>
      <c r="AD189" s="232"/>
      <c r="AE189" s="232"/>
      <c r="AF189" s="232"/>
      <c r="AG189" s="232"/>
      <c r="AH189" s="232"/>
      <c r="AI189" s="232"/>
      <c r="AJ189" s="232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237">
        <v>80</v>
      </c>
      <c r="AV189" s="287">
        <v>1.6956375308641973</v>
      </c>
      <c r="AW189" s="287">
        <v>0.24098017060828614</v>
      </c>
      <c r="AX189" s="287">
        <v>1.9366177014724835</v>
      </c>
      <c r="AY189" s="238">
        <v>8</v>
      </c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233">
        <v>76</v>
      </c>
      <c r="BL189" s="247">
        <v>1.7621708641975309</v>
      </c>
      <c r="BM189" s="247">
        <v>0.22422761419179776</v>
      </c>
      <c r="BN189" s="247">
        <v>1.9863984783893287</v>
      </c>
      <c r="BO189" s="22">
        <v>7</v>
      </c>
      <c r="BP189" s="18"/>
    </row>
    <row r="190" spans="1:68">
      <c r="A190" s="18"/>
      <c r="B190" s="18"/>
      <c r="C190" s="18"/>
      <c r="D190" s="18"/>
      <c r="E190" s="18"/>
      <c r="F190" s="18"/>
      <c r="L190" s="18"/>
      <c r="M190" s="232"/>
      <c r="N190" s="232"/>
      <c r="O190" s="232"/>
      <c r="P190" s="232"/>
      <c r="Q190" s="232"/>
      <c r="R190" s="232"/>
      <c r="S190" s="232"/>
      <c r="T190" s="232"/>
      <c r="U190" s="232"/>
      <c r="V190" s="232"/>
      <c r="W190" s="232"/>
      <c r="X190" s="232"/>
      <c r="Y190" s="232"/>
      <c r="Z190" s="232"/>
      <c r="AA190" s="232"/>
      <c r="AB190" s="232"/>
      <c r="AC190" s="232"/>
      <c r="AD190" s="232"/>
      <c r="AE190" s="232"/>
      <c r="AF190" s="232"/>
      <c r="AG190" s="232"/>
      <c r="AH190" s="232"/>
      <c r="AI190" s="232"/>
      <c r="AJ190" s="232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237">
        <v>81</v>
      </c>
      <c r="AV190" s="287">
        <v>1.6956375308641976</v>
      </c>
      <c r="AW190" s="287">
        <v>0.23800510677361597</v>
      </c>
      <c r="AX190" s="287">
        <v>1.9336426376378135</v>
      </c>
      <c r="AY190" s="238">
        <v>8</v>
      </c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54">
        <v>77</v>
      </c>
      <c r="BL190" s="247">
        <v>1.773281975308642</v>
      </c>
      <c r="BM190" s="247">
        <v>0.25036900842419341</v>
      </c>
      <c r="BN190" s="247">
        <v>2.0236509837328356</v>
      </c>
      <c r="BO190" s="22">
        <v>8</v>
      </c>
      <c r="BP190" s="18"/>
    </row>
    <row r="191" spans="1:68">
      <c r="A191" s="18"/>
      <c r="B191" s="18"/>
      <c r="C191" s="18"/>
      <c r="D191" s="18"/>
      <c r="E191" s="18"/>
      <c r="F191" s="18"/>
      <c r="L191" s="18"/>
      <c r="M191" s="232"/>
      <c r="N191" s="232"/>
      <c r="O191" s="232"/>
      <c r="P191" s="232"/>
      <c r="Q191" s="232"/>
      <c r="R191" s="232"/>
      <c r="S191" s="232"/>
      <c r="T191" s="232"/>
      <c r="U191" s="232"/>
      <c r="V191" s="232"/>
      <c r="W191" s="232"/>
      <c r="X191" s="232"/>
      <c r="Y191" s="232"/>
      <c r="Z191" s="232"/>
      <c r="AA191" s="232"/>
      <c r="AB191" s="232"/>
      <c r="AC191" s="232"/>
      <c r="AD191" s="232"/>
      <c r="AE191" s="232"/>
      <c r="AF191" s="232"/>
      <c r="AG191" s="232"/>
      <c r="AH191" s="232"/>
      <c r="AI191" s="232"/>
      <c r="AJ191" s="232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237">
        <v>82</v>
      </c>
      <c r="AV191" s="287">
        <v>1.6956375308641976</v>
      </c>
      <c r="AW191" s="287">
        <v>0.23510260547149872</v>
      </c>
      <c r="AX191" s="287">
        <v>1.9307401363356962</v>
      </c>
      <c r="AY191" s="238">
        <v>8</v>
      </c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233">
        <v>78</v>
      </c>
      <c r="BL191" s="247">
        <v>1.773281975308642</v>
      </c>
      <c r="BM191" s="247">
        <v>0.24715914934183195</v>
      </c>
      <c r="BN191" s="247">
        <v>2.0204411246504739</v>
      </c>
      <c r="BO191" s="22">
        <v>8</v>
      </c>
      <c r="BP191" s="18"/>
    </row>
    <row r="192" spans="1:68">
      <c r="A192" s="18"/>
      <c r="B192" s="18"/>
      <c r="C192" s="18"/>
      <c r="D192" s="18"/>
      <c r="E192" s="18"/>
      <c r="F192" s="18"/>
      <c r="L192" s="18"/>
      <c r="M192" s="232"/>
      <c r="N192" s="232"/>
      <c r="O192" s="232"/>
      <c r="P192" s="232"/>
      <c r="Q192" s="232"/>
      <c r="R192" s="232"/>
      <c r="S192" s="232"/>
      <c r="T192" s="232"/>
      <c r="U192" s="232"/>
      <c r="V192" s="232"/>
      <c r="W192" s="232"/>
      <c r="X192" s="232"/>
      <c r="Y192" s="232"/>
      <c r="Z192" s="232"/>
      <c r="AA192" s="232"/>
      <c r="AB192" s="232"/>
      <c r="AC192" s="232"/>
      <c r="AD192" s="232"/>
      <c r="AE192" s="232"/>
      <c r="AF192" s="232"/>
      <c r="AG192" s="232"/>
      <c r="AH192" s="232"/>
      <c r="AI192" s="232"/>
      <c r="AJ192" s="232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237">
        <v>83</v>
      </c>
      <c r="AV192" s="287">
        <v>1.6956375308641973</v>
      </c>
      <c r="AW192" s="287">
        <v>0.23227004395979386</v>
      </c>
      <c r="AX192" s="287">
        <v>1.9279075748239911</v>
      </c>
      <c r="AY192" s="238">
        <v>8</v>
      </c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54">
        <v>79</v>
      </c>
      <c r="BL192" s="247">
        <v>1.773281975308642</v>
      </c>
      <c r="BM192" s="247">
        <v>0.24403055251472017</v>
      </c>
      <c r="BN192" s="247">
        <v>2.0173125278233623</v>
      </c>
      <c r="BO192" s="22">
        <v>8</v>
      </c>
      <c r="BP192" s="18"/>
    </row>
    <row r="193" spans="1:68">
      <c r="A193" s="18"/>
      <c r="B193" s="18"/>
      <c r="C193" s="18"/>
      <c r="D193" s="18"/>
      <c r="E193" s="18"/>
      <c r="F193" s="18"/>
      <c r="L193" s="18"/>
      <c r="M193" s="232"/>
      <c r="N193" s="232"/>
      <c r="O193" s="232"/>
      <c r="P193" s="232"/>
      <c r="Q193" s="232"/>
      <c r="R193" s="232"/>
      <c r="S193" s="232"/>
      <c r="T193" s="232"/>
      <c r="U193" s="232"/>
      <c r="V193" s="232"/>
      <c r="W193" s="232"/>
      <c r="X193" s="232"/>
      <c r="Y193" s="232"/>
      <c r="Z193" s="232"/>
      <c r="AA193" s="232"/>
      <c r="AB193" s="232"/>
      <c r="AC193" s="232"/>
      <c r="AD193" s="232"/>
      <c r="AE193" s="232"/>
      <c r="AF193" s="232"/>
      <c r="AG193" s="232"/>
      <c r="AH193" s="232"/>
      <c r="AI193" s="232"/>
      <c r="AJ193" s="232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237">
        <v>84</v>
      </c>
      <c r="AV193" s="287">
        <v>1.6956375308641971</v>
      </c>
      <c r="AW193" s="287">
        <v>0.22950492438884393</v>
      </c>
      <c r="AX193" s="287">
        <v>1.925142455253041</v>
      </c>
      <c r="AY193" s="238">
        <v>8</v>
      </c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233">
        <v>80</v>
      </c>
      <c r="BL193" s="247">
        <v>1.773281975308642</v>
      </c>
      <c r="BM193" s="247">
        <v>0.24098017060828614</v>
      </c>
      <c r="BN193" s="247">
        <v>2.0142621459169279</v>
      </c>
      <c r="BO193" s="22">
        <v>8</v>
      </c>
      <c r="BP193" s="18"/>
    </row>
    <row r="194" spans="1:68">
      <c r="A194" s="18"/>
      <c r="B194" s="18"/>
      <c r="C194" s="18"/>
      <c r="D194" s="18"/>
      <c r="E194" s="18"/>
      <c r="F194" s="18"/>
      <c r="L194" s="18"/>
      <c r="M194" s="232"/>
      <c r="N194" s="232"/>
      <c r="O194" s="232"/>
      <c r="P194" s="232"/>
      <c r="Q194" s="232"/>
      <c r="R194" s="232"/>
      <c r="S194" s="232"/>
      <c r="T194" s="232"/>
      <c r="U194" s="232"/>
      <c r="V194" s="232"/>
      <c r="W194" s="232"/>
      <c r="X194" s="232"/>
      <c r="Y194" s="232"/>
      <c r="Z194" s="232"/>
      <c r="AA194" s="232"/>
      <c r="AB194" s="232"/>
      <c r="AC194" s="232"/>
      <c r="AD194" s="232"/>
      <c r="AE194" s="232"/>
      <c r="AF194" s="232"/>
      <c r="AG194" s="232"/>
      <c r="AH194" s="232"/>
      <c r="AI194" s="232"/>
      <c r="AJ194" s="232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237">
        <v>85</v>
      </c>
      <c r="AV194" s="287">
        <v>1.6956375308641973</v>
      </c>
      <c r="AW194" s="287">
        <v>0.22680486645485753</v>
      </c>
      <c r="AX194" s="287">
        <v>1.9224423973190548</v>
      </c>
      <c r="AY194" s="238">
        <v>8</v>
      </c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54">
        <v>81</v>
      </c>
      <c r="BL194" s="247">
        <v>1.7732819753086422</v>
      </c>
      <c r="BM194" s="247">
        <v>0.23800510677361597</v>
      </c>
      <c r="BN194" s="247">
        <v>2.0112870820822581</v>
      </c>
      <c r="BO194" s="22">
        <v>8</v>
      </c>
      <c r="BP194" s="18"/>
    </row>
    <row r="195" spans="1:68">
      <c r="A195" s="18"/>
      <c r="B195" s="18"/>
      <c r="C195" s="18"/>
      <c r="D195" s="18"/>
      <c r="E195" s="18"/>
      <c r="F195" s="18"/>
      <c r="L195" s="18"/>
      <c r="M195" s="232"/>
      <c r="N195" s="232"/>
      <c r="O195" s="232"/>
      <c r="P195" s="232"/>
      <c r="Q195" s="232"/>
      <c r="R195" s="232"/>
      <c r="S195" s="232"/>
      <c r="T195" s="232"/>
      <c r="U195" s="232"/>
      <c r="V195" s="232"/>
      <c r="W195" s="232"/>
      <c r="X195" s="232"/>
      <c r="Y195" s="232"/>
      <c r="Z195" s="232"/>
      <c r="AA195" s="232"/>
      <c r="AB195" s="232"/>
      <c r="AC195" s="232"/>
      <c r="AD195" s="232"/>
      <c r="AE195" s="232"/>
      <c r="AF195" s="232"/>
      <c r="AG195" s="232"/>
      <c r="AH195" s="232"/>
      <c r="AI195" s="232"/>
      <c r="AJ195" s="232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237">
        <v>86</v>
      </c>
      <c r="AV195" s="287">
        <v>1.6956375308641976</v>
      </c>
      <c r="AW195" s="287">
        <v>0.22416760056584756</v>
      </c>
      <c r="AX195" s="287">
        <v>1.9198051314300451</v>
      </c>
      <c r="AY195" s="238">
        <v>8</v>
      </c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233">
        <v>82</v>
      </c>
      <c r="BL195" s="247">
        <v>1.773281975308642</v>
      </c>
      <c r="BM195" s="247">
        <v>0.23510260547149872</v>
      </c>
      <c r="BN195" s="247">
        <v>2.0083845807801408</v>
      </c>
      <c r="BO195" s="22">
        <v>8</v>
      </c>
      <c r="BP195" s="18"/>
    </row>
    <row r="196" spans="1:68">
      <c r="A196" s="18"/>
      <c r="B196" s="18"/>
      <c r="C196" s="18"/>
      <c r="D196" s="18"/>
      <c r="E196" s="18"/>
      <c r="F196" s="18"/>
      <c r="H196" s="220"/>
      <c r="I196" s="220"/>
      <c r="J196" s="220"/>
      <c r="L196" s="18"/>
      <c r="M196" s="232"/>
      <c r="N196" s="232"/>
      <c r="O196" s="232"/>
      <c r="P196" s="232"/>
      <c r="Q196" s="232"/>
      <c r="R196" s="232"/>
      <c r="S196" s="232"/>
      <c r="T196" s="232"/>
      <c r="U196" s="232"/>
      <c r="V196" s="232"/>
      <c r="W196" s="232"/>
      <c r="X196" s="232"/>
      <c r="Y196" s="232"/>
      <c r="Z196" s="232"/>
      <c r="AA196" s="232"/>
      <c r="AB196" s="232"/>
      <c r="AC196" s="232"/>
      <c r="AD196" s="232"/>
      <c r="AE196" s="232"/>
      <c r="AF196" s="232"/>
      <c r="AG196" s="232"/>
      <c r="AH196" s="232"/>
      <c r="AI196" s="232"/>
      <c r="AJ196" s="232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237">
        <v>87</v>
      </c>
      <c r="AV196" s="287">
        <v>1.6956375308641973</v>
      </c>
      <c r="AW196" s="287">
        <v>0.24730492665228909</v>
      </c>
      <c r="AX196" s="287">
        <v>1.9429424575164864</v>
      </c>
      <c r="AY196" s="238">
        <v>9</v>
      </c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54">
        <v>83</v>
      </c>
      <c r="BL196" s="247">
        <v>1.773281975308642</v>
      </c>
      <c r="BM196" s="247">
        <v>0.23227004395979386</v>
      </c>
      <c r="BN196" s="247">
        <v>2.005552019268436</v>
      </c>
      <c r="BO196" s="22">
        <v>8</v>
      </c>
      <c r="BP196" s="18"/>
    </row>
    <row r="197" spans="1:6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232"/>
      <c r="N197" s="232"/>
      <c r="O197" s="232"/>
      <c r="P197" s="232"/>
      <c r="Q197" s="232"/>
      <c r="R197" s="232"/>
      <c r="S197" s="232"/>
      <c r="T197" s="232"/>
      <c r="U197" s="232"/>
      <c r="V197" s="232"/>
      <c r="W197" s="232"/>
      <c r="X197" s="232"/>
      <c r="Y197" s="232"/>
      <c r="Z197" s="232"/>
      <c r="AA197" s="232"/>
      <c r="AB197" s="232"/>
      <c r="AC197" s="232"/>
      <c r="AD197" s="232"/>
      <c r="AE197" s="232"/>
      <c r="AF197" s="232"/>
      <c r="AG197" s="232"/>
      <c r="AH197" s="232"/>
      <c r="AI197" s="232"/>
      <c r="AJ197" s="232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237">
        <v>88</v>
      </c>
      <c r="AV197" s="287">
        <v>1.6956375308641971</v>
      </c>
      <c r="AW197" s="287">
        <v>0.24449464339487675</v>
      </c>
      <c r="AX197" s="287">
        <v>1.9401321742590738</v>
      </c>
      <c r="AY197" s="238">
        <v>9</v>
      </c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233">
        <v>84</v>
      </c>
      <c r="BL197" s="247">
        <v>1.7732819753086417</v>
      </c>
      <c r="BM197" s="247">
        <v>0.22950492438884393</v>
      </c>
      <c r="BN197" s="247">
        <v>2.0027868996974858</v>
      </c>
      <c r="BO197" s="22">
        <v>8</v>
      </c>
      <c r="BP197" s="18"/>
    </row>
    <row r="198" spans="1:6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232"/>
      <c r="N198" s="232"/>
      <c r="O198" s="232"/>
      <c r="P198" s="232"/>
      <c r="Q198" s="232"/>
      <c r="R198" s="232"/>
      <c r="S198" s="232"/>
      <c r="T198" s="232"/>
      <c r="U198" s="232"/>
      <c r="V198" s="232"/>
      <c r="W198" s="232"/>
      <c r="X198" s="232"/>
      <c r="Y198" s="232"/>
      <c r="Z198" s="232"/>
      <c r="AA198" s="232"/>
      <c r="AB198" s="232"/>
      <c r="AC198" s="232"/>
      <c r="AD198" s="232"/>
      <c r="AE198" s="232"/>
      <c r="AF198" s="232"/>
      <c r="AG198" s="232"/>
      <c r="AH198" s="232"/>
      <c r="AI198" s="232"/>
      <c r="AJ198" s="232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237">
        <v>89</v>
      </c>
      <c r="AV198" s="287">
        <v>1.6956375308641973</v>
      </c>
      <c r="AW198" s="287">
        <v>0.24174751257021521</v>
      </c>
      <c r="AX198" s="287">
        <v>1.9373850434344124</v>
      </c>
      <c r="AY198" s="238">
        <v>9</v>
      </c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54">
        <v>85</v>
      </c>
      <c r="BL198" s="247">
        <v>1.773281975308642</v>
      </c>
      <c r="BM198" s="247">
        <v>0.22680486645485753</v>
      </c>
      <c r="BN198" s="247">
        <v>2.0000868417634994</v>
      </c>
      <c r="BO198" s="22">
        <v>8</v>
      </c>
      <c r="BP198" s="18"/>
    </row>
    <row r="199" spans="1:6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232"/>
      <c r="N199" s="232"/>
      <c r="O199" s="232"/>
      <c r="P199" s="232"/>
      <c r="Q199" s="232"/>
      <c r="R199" s="232"/>
      <c r="S199" s="232"/>
      <c r="T199" s="232"/>
      <c r="U199" s="232"/>
      <c r="V199" s="232"/>
      <c r="W199" s="232"/>
      <c r="X199" s="232"/>
      <c r="Y199" s="232"/>
      <c r="Z199" s="232"/>
      <c r="AA199" s="232"/>
      <c r="AB199" s="232"/>
      <c r="AC199" s="232"/>
      <c r="AD199" s="232"/>
      <c r="AE199" s="232"/>
      <c r="AF199" s="232"/>
      <c r="AG199" s="232"/>
      <c r="AH199" s="232"/>
      <c r="AI199" s="232"/>
      <c r="AJ199" s="232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237">
        <v>90</v>
      </c>
      <c r="AV199" s="287">
        <v>1.6956375308641976</v>
      </c>
      <c r="AW199" s="287">
        <v>0.23906142909721281</v>
      </c>
      <c r="AX199" s="287">
        <v>1.9346989599614104</v>
      </c>
      <c r="AY199" s="238">
        <v>9</v>
      </c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233">
        <v>86</v>
      </c>
      <c r="BL199" s="247">
        <v>1.773281975308642</v>
      </c>
      <c r="BM199" s="247">
        <v>0.22416760056584756</v>
      </c>
      <c r="BN199" s="247">
        <v>1.9974495758744895</v>
      </c>
      <c r="BO199" s="22">
        <v>8</v>
      </c>
      <c r="BP199" s="18"/>
    </row>
    <row r="200" spans="1:68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232"/>
      <c r="N200" s="232"/>
      <c r="O200" s="232"/>
      <c r="P200" s="232"/>
      <c r="Q200" s="232"/>
      <c r="R200" s="232"/>
      <c r="S200" s="232"/>
      <c r="T200" s="232"/>
      <c r="U200" s="232"/>
      <c r="V200" s="232"/>
      <c r="W200" s="232"/>
      <c r="X200" s="232"/>
      <c r="Y200" s="232"/>
      <c r="Z200" s="232"/>
      <c r="AA200" s="232"/>
      <c r="AB200" s="232"/>
      <c r="AC200" s="232"/>
      <c r="AD200" s="232"/>
      <c r="AE200" s="232"/>
      <c r="AF200" s="232"/>
      <c r="AG200" s="232"/>
      <c r="AH200" s="232"/>
      <c r="AI200" s="232"/>
      <c r="AJ200" s="232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237">
        <v>91</v>
      </c>
      <c r="AV200" s="287">
        <v>1.6956375308641976</v>
      </c>
      <c r="AW200" s="287">
        <v>0.23643438042581488</v>
      </c>
      <c r="AX200" s="287">
        <v>1.9320719112900124</v>
      </c>
      <c r="AY200" s="238">
        <v>9</v>
      </c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54">
        <v>87</v>
      </c>
      <c r="BL200" s="247">
        <v>1.784393086419753</v>
      </c>
      <c r="BM200" s="247">
        <v>0.24730492665228909</v>
      </c>
      <c r="BN200" s="247">
        <v>2.0316980130720421</v>
      </c>
      <c r="BO200" s="22">
        <v>9</v>
      </c>
      <c r="BP200" s="18"/>
    </row>
    <row r="201" spans="1:68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232"/>
      <c r="N201" s="232"/>
      <c r="O201" s="232"/>
      <c r="P201" s="232"/>
      <c r="Q201" s="232"/>
      <c r="R201" s="232"/>
      <c r="S201" s="232"/>
      <c r="T201" s="232"/>
      <c r="U201" s="232"/>
      <c r="V201" s="232"/>
      <c r="W201" s="232"/>
      <c r="X201" s="232"/>
      <c r="Y201" s="232"/>
      <c r="Z201" s="232"/>
      <c r="AA201" s="232"/>
      <c r="AB201" s="232"/>
      <c r="AC201" s="232"/>
      <c r="AD201" s="232"/>
      <c r="AE201" s="232"/>
      <c r="AF201" s="232"/>
      <c r="AG201" s="232"/>
      <c r="AH201" s="232"/>
      <c r="AI201" s="232"/>
      <c r="AJ201" s="232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237">
        <v>92</v>
      </c>
      <c r="AV201" s="287">
        <v>1.6956375308641973</v>
      </c>
      <c r="AW201" s="287">
        <v>0.23386444150814298</v>
      </c>
      <c r="AX201" s="287">
        <v>1.9295019723723403</v>
      </c>
      <c r="AY201" s="238">
        <v>9</v>
      </c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233">
        <v>88</v>
      </c>
      <c r="BL201" s="247">
        <v>1.7843930864197528</v>
      </c>
      <c r="BM201" s="247">
        <v>0.24449464339487675</v>
      </c>
      <c r="BN201" s="247">
        <v>2.0288877298146297</v>
      </c>
      <c r="BO201" s="22">
        <v>9</v>
      </c>
      <c r="BP201" s="18"/>
    </row>
    <row r="202" spans="1:68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232"/>
      <c r="N202" s="232"/>
      <c r="O202" s="232"/>
      <c r="P202" s="232"/>
      <c r="Q202" s="232"/>
      <c r="R202" s="232"/>
      <c r="S202" s="232"/>
      <c r="T202" s="232"/>
      <c r="U202" s="232"/>
      <c r="V202" s="232"/>
      <c r="W202" s="232"/>
      <c r="X202" s="232"/>
      <c r="Y202" s="232"/>
      <c r="Z202" s="232"/>
      <c r="AA202" s="232"/>
      <c r="AB202" s="232"/>
      <c r="AC202" s="232"/>
      <c r="AD202" s="232"/>
      <c r="AE202" s="232"/>
      <c r="AF202" s="232"/>
      <c r="AG202" s="232"/>
      <c r="AH202" s="232"/>
      <c r="AI202" s="232"/>
      <c r="AJ202" s="232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237">
        <v>93</v>
      </c>
      <c r="AV202" s="287">
        <v>1.6956375308641976</v>
      </c>
      <c r="AW202" s="287">
        <v>0.2313497700940769</v>
      </c>
      <c r="AX202" s="287">
        <v>1.9269873009582745</v>
      </c>
      <c r="AY202" s="238">
        <v>9</v>
      </c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54">
        <v>89</v>
      </c>
      <c r="BL202" s="247">
        <v>1.784393086419753</v>
      </c>
      <c r="BM202" s="247">
        <v>0.24174751257021521</v>
      </c>
      <c r="BN202" s="247">
        <v>2.0261405989899681</v>
      </c>
      <c r="BO202" s="22">
        <v>9</v>
      </c>
      <c r="BP202" s="18"/>
    </row>
    <row r="203" spans="1:68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232"/>
      <c r="N203" s="232"/>
      <c r="O203" s="232"/>
      <c r="P203" s="232"/>
      <c r="Q203" s="232"/>
      <c r="R203" s="232"/>
      <c r="S203" s="232"/>
      <c r="T203" s="232"/>
      <c r="U203" s="232"/>
      <c r="V203" s="232"/>
      <c r="W203" s="232"/>
      <c r="X203" s="232"/>
      <c r="Y203" s="232"/>
      <c r="Z203" s="232"/>
      <c r="AA203" s="232"/>
      <c r="AB203" s="232"/>
      <c r="AC203" s="232"/>
      <c r="AD203" s="232"/>
      <c r="AE203" s="232"/>
      <c r="AF203" s="232"/>
      <c r="AG203" s="232"/>
      <c r="AH203" s="232"/>
      <c r="AI203" s="232"/>
      <c r="AJ203" s="232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237">
        <v>94</v>
      </c>
      <c r="AV203" s="287">
        <v>1.6956375308641973</v>
      </c>
      <c r="AW203" s="287">
        <v>0.22888860232711866</v>
      </c>
      <c r="AX203" s="287">
        <v>1.9245261331913159</v>
      </c>
      <c r="AY203" s="238">
        <v>9</v>
      </c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233">
        <v>90</v>
      </c>
      <c r="BL203" s="247">
        <v>1.7843930864197532</v>
      </c>
      <c r="BM203" s="247">
        <v>0.23906142909721281</v>
      </c>
      <c r="BN203" s="247">
        <v>2.0234545155169661</v>
      </c>
      <c r="BO203" s="22">
        <v>9</v>
      </c>
      <c r="BP203" s="18"/>
    </row>
    <row r="204" spans="1:68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232"/>
      <c r="N204" s="232"/>
      <c r="O204" s="232"/>
      <c r="P204" s="232"/>
      <c r="Q204" s="232"/>
      <c r="R204" s="232"/>
      <c r="S204" s="232"/>
      <c r="T204" s="232"/>
      <c r="U204" s="232"/>
      <c r="V204" s="232"/>
      <c r="W204" s="232"/>
      <c r="X204" s="232"/>
      <c r="Y204" s="232"/>
      <c r="Z204" s="232"/>
      <c r="AA204" s="232"/>
      <c r="AB204" s="232"/>
      <c r="AC204" s="232"/>
      <c r="AD204" s="232"/>
      <c r="AE204" s="232"/>
      <c r="AF204" s="232"/>
      <c r="AG204" s="232"/>
      <c r="AH204" s="232"/>
      <c r="AI204" s="232"/>
      <c r="AJ204" s="232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237">
        <v>95</v>
      </c>
      <c r="AV204" s="287">
        <v>1.6956375308641976</v>
      </c>
      <c r="AW204" s="287">
        <v>0.22647924861841218</v>
      </c>
      <c r="AX204" s="287">
        <v>1.9221167794826097</v>
      </c>
      <c r="AY204" s="238">
        <v>9</v>
      </c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54">
        <v>91</v>
      </c>
      <c r="BL204" s="247">
        <v>1.7843930864197532</v>
      </c>
      <c r="BM204" s="247">
        <v>0.23643438042581488</v>
      </c>
      <c r="BN204" s="247">
        <v>2.0208274668455681</v>
      </c>
      <c r="BO204" s="22">
        <v>9</v>
      </c>
      <c r="BP204" s="18"/>
    </row>
    <row r="205" spans="1:68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232"/>
      <c r="N205" s="232"/>
      <c r="O205" s="232"/>
      <c r="P205" s="232"/>
      <c r="Q205" s="232"/>
      <c r="R205" s="232"/>
      <c r="S205" s="232"/>
      <c r="T205" s="232"/>
      <c r="U205" s="232"/>
      <c r="V205" s="232"/>
      <c r="W205" s="232"/>
      <c r="X205" s="232"/>
      <c r="Y205" s="232"/>
      <c r="Z205" s="232"/>
      <c r="AA205" s="232"/>
      <c r="AB205" s="232"/>
      <c r="AC205" s="232"/>
      <c r="AD205" s="232"/>
      <c r="AE205" s="232"/>
      <c r="AF205" s="232"/>
      <c r="AG205" s="232"/>
      <c r="AH205" s="232"/>
      <c r="AI205" s="232"/>
      <c r="AJ205" s="232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237">
        <v>96</v>
      </c>
      <c r="AV205" s="287">
        <v>1.6956375308641973</v>
      </c>
      <c r="AW205" s="287">
        <v>0.22412008977863704</v>
      </c>
      <c r="AX205" s="287">
        <v>1.9197576206428344</v>
      </c>
      <c r="AY205" s="238">
        <v>9</v>
      </c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233">
        <v>92</v>
      </c>
      <c r="BL205" s="247">
        <v>1.784393086419753</v>
      </c>
      <c r="BM205" s="247">
        <v>0.23386444150814298</v>
      </c>
      <c r="BN205" s="247">
        <v>2.0182575279278958</v>
      </c>
      <c r="BO205" s="22">
        <v>9</v>
      </c>
      <c r="BP205" s="18"/>
    </row>
    <row r="206" spans="1:68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232"/>
      <c r="N206" s="232"/>
      <c r="O206" s="232"/>
      <c r="P206" s="232"/>
      <c r="Q206" s="232"/>
      <c r="R206" s="232"/>
      <c r="S206" s="232"/>
      <c r="T206" s="232"/>
      <c r="U206" s="232"/>
      <c r="V206" s="232"/>
      <c r="W206" s="232"/>
      <c r="X206" s="232"/>
      <c r="Y206" s="232"/>
      <c r="Z206" s="232"/>
      <c r="AA206" s="232"/>
      <c r="AB206" s="232"/>
      <c r="AC206" s="232"/>
      <c r="AD206" s="232"/>
      <c r="AE206" s="232"/>
      <c r="AF206" s="232"/>
      <c r="AG206" s="232"/>
      <c r="AH206" s="232"/>
      <c r="AI206" s="232"/>
      <c r="AJ206" s="232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237">
        <v>97</v>
      </c>
      <c r="AV206" s="287">
        <v>1.6956375308641976</v>
      </c>
      <c r="AW206" s="287">
        <v>0.22180957338916651</v>
      </c>
      <c r="AX206" s="287">
        <v>1.9174471042533641</v>
      </c>
      <c r="AY206" s="238">
        <v>9</v>
      </c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54">
        <v>93</v>
      </c>
      <c r="BL206" s="247">
        <v>1.7843930864197532</v>
      </c>
      <c r="BM206" s="247">
        <v>0.2313497700940769</v>
      </c>
      <c r="BN206" s="247">
        <v>2.01574285651383</v>
      </c>
      <c r="BO206" s="22">
        <v>9</v>
      </c>
      <c r="BP206" s="18"/>
    </row>
    <row r="207" spans="1:68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232"/>
      <c r="N207" s="232"/>
      <c r="O207" s="232"/>
      <c r="P207" s="232"/>
      <c r="Q207" s="232"/>
      <c r="R207" s="232"/>
      <c r="S207" s="232"/>
      <c r="T207" s="232"/>
      <c r="U207" s="232"/>
      <c r="V207" s="232"/>
      <c r="W207" s="232"/>
      <c r="X207" s="232"/>
      <c r="Y207" s="232"/>
      <c r="Z207" s="232"/>
      <c r="AA207" s="232"/>
      <c r="AB207" s="232"/>
      <c r="AC207" s="232"/>
      <c r="AD207" s="232"/>
      <c r="AE207" s="232"/>
      <c r="AF207" s="232"/>
      <c r="AG207" s="232"/>
      <c r="AH207" s="232"/>
      <c r="AI207" s="232"/>
      <c r="AJ207" s="232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237">
        <v>98</v>
      </c>
      <c r="AV207" s="287">
        <v>1.6956375308641973</v>
      </c>
      <c r="AW207" s="287">
        <v>0.24237391417178994</v>
      </c>
      <c r="AX207" s="287">
        <v>1.9380114450359873</v>
      </c>
      <c r="AY207" s="238">
        <v>10</v>
      </c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233">
        <v>94</v>
      </c>
      <c r="BL207" s="247">
        <v>1.784393086419753</v>
      </c>
      <c r="BM207" s="247">
        <v>0.22888860232711866</v>
      </c>
      <c r="BN207" s="247">
        <v>2.0132816887468716</v>
      </c>
      <c r="BO207" s="22">
        <v>9</v>
      </c>
      <c r="BP207" s="18"/>
    </row>
    <row r="208" spans="1:6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232"/>
      <c r="N208" s="232"/>
      <c r="O208" s="232"/>
      <c r="P208" s="232"/>
      <c r="Q208" s="232"/>
      <c r="R208" s="232"/>
      <c r="S208" s="232"/>
      <c r="T208" s="232"/>
      <c r="U208" s="232"/>
      <c r="V208" s="232"/>
      <c r="W208" s="232"/>
      <c r="X208" s="232"/>
      <c r="Y208" s="232"/>
      <c r="Z208" s="232"/>
      <c r="AA208" s="232"/>
      <c r="AB208" s="232"/>
      <c r="AC208" s="232"/>
      <c r="AD208" s="232"/>
      <c r="AE208" s="232"/>
      <c r="AF208" s="232"/>
      <c r="AG208" s="232"/>
      <c r="AH208" s="232"/>
      <c r="AI208" s="232"/>
      <c r="AJ208" s="232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237">
        <v>99</v>
      </c>
      <c r="AV208" s="287">
        <v>1.6956375308641976</v>
      </c>
      <c r="AW208" s="287">
        <v>0.23992569281651932</v>
      </c>
      <c r="AX208" s="287">
        <v>1.9355632236807168</v>
      </c>
      <c r="AY208" s="238">
        <v>10</v>
      </c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54">
        <v>95</v>
      </c>
      <c r="BL208" s="247">
        <v>1.7843930864197532</v>
      </c>
      <c r="BM208" s="247">
        <v>0.22647924861841218</v>
      </c>
      <c r="BN208" s="247">
        <v>2.0108723350381652</v>
      </c>
      <c r="BO208" s="22">
        <v>9</v>
      </c>
      <c r="BP208" s="18"/>
    </row>
    <row r="209" spans="1:68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232"/>
      <c r="N209" s="232"/>
      <c r="O209" s="232"/>
      <c r="P209" s="232"/>
      <c r="Q209" s="232"/>
      <c r="R209" s="232"/>
      <c r="S209" s="232"/>
      <c r="T209" s="232"/>
      <c r="U209" s="232"/>
      <c r="V209" s="232"/>
      <c r="W209" s="232"/>
      <c r="X209" s="232"/>
      <c r="Y209" s="232"/>
      <c r="Z209" s="232"/>
      <c r="AA209" s="232"/>
      <c r="AB209" s="232"/>
      <c r="AC209" s="232"/>
      <c r="AD209" s="232"/>
      <c r="AE209" s="232"/>
      <c r="AF209" s="232"/>
      <c r="AG209" s="232"/>
      <c r="AH209" s="232"/>
      <c r="AI209" s="232"/>
      <c r="AJ209" s="232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237">
        <v>100</v>
      </c>
      <c r="AV209" s="287">
        <v>1.6956375308641973</v>
      </c>
      <c r="AW209" s="287">
        <v>0.23752643588835415</v>
      </c>
      <c r="AX209" s="287">
        <v>1.9331639667525515</v>
      </c>
      <c r="AY209" s="238">
        <v>10</v>
      </c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233">
        <v>96</v>
      </c>
      <c r="BL209" s="247">
        <v>1.784393086419753</v>
      </c>
      <c r="BM209" s="247">
        <v>0.22412008977863704</v>
      </c>
      <c r="BN209" s="247">
        <v>2.0085131761983899</v>
      </c>
      <c r="BO209" s="22">
        <v>9</v>
      </c>
      <c r="BP209" s="18"/>
    </row>
    <row r="210" spans="1:68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232"/>
      <c r="N210" s="232"/>
      <c r="O210" s="232"/>
      <c r="P210" s="232"/>
      <c r="Q210" s="232"/>
      <c r="R210" s="232"/>
      <c r="S210" s="232"/>
      <c r="T210" s="232"/>
      <c r="U210" s="232"/>
      <c r="V210" s="232"/>
      <c r="W210" s="232"/>
      <c r="X210" s="232"/>
      <c r="Y210" s="232"/>
      <c r="Z210" s="232"/>
      <c r="AA210" s="232"/>
      <c r="AB210" s="232"/>
      <c r="AC210" s="232"/>
      <c r="AD210" s="232"/>
      <c r="AE210" s="232"/>
      <c r="AF210" s="232"/>
      <c r="AG210" s="232"/>
      <c r="AH210" s="232"/>
      <c r="AI210" s="232"/>
      <c r="AJ210" s="232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54">
        <v>97</v>
      </c>
      <c r="BL210" s="247">
        <v>1.7843930864197532</v>
      </c>
      <c r="BM210" s="247">
        <v>0.22180957338916651</v>
      </c>
      <c r="BN210" s="247">
        <v>2.0062026598089195</v>
      </c>
      <c r="BO210" s="22">
        <v>9</v>
      </c>
      <c r="BP210" s="18"/>
    </row>
    <row r="211" spans="1:68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232"/>
      <c r="N211" s="232"/>
      <c r="O211" s="232"/>
      <c r="P211" s="232"/>
      <c r="Q211" s="232"/>
      <c r="R211" s="232"/>
      <c r="S211" s="232"/>
      <c r="T211" s="232"/>
      <c r="U211" s="232"/>
      <c r="V211" s="232"/>
      <c r="W211" s="232"/>
      <c r="X211" s="232"/>
      <c r="Y211" s="232"/>
      <c r="Z211" s="232"/>
      <c r="AA211" s="232"/>
      <c r="AB211" s="232"/>
      <c r="AC211" s="232"/>
      <c r="AD211" s="232"/>
      <c r="AE211" s="232"/>
      <c r="AF211" s="232"/>
      <c r="AG211" s="232"/>
      <c r="AH211" s="232"/>
      <c r="AI211" s="232"/>
      <c r="AJ211" s="232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233">
        <v>98</v>
      </c>
      <c r="BL211" s="247">
        <v>1.7955041975308641</v>
      </c>
      <c r="BM211" s="247">
        <v>0.24237391417178994</v>
      </c>
      <c r="BN211" s="247">
        <v>2.0378781117026539</v>
      </c>
      <c r="BO211" s="22">
        <v>10</v>
      </c>
      <c r="BP211" s="18"/>
    </row>
    <row r="212" spans="1:68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232"/>
      <c r="N212" s="232"/>
      <c r="O212" s="232"/>
      <c r="P212" s="232"/>
      <c r="Q212" s="232"/>
      <c r="R212" s="232"/>
      <c r="S212" s="232"/>
      <c r="T212" s="232"/>
      <c r="U212" s="232"/>
      <c r="V212" s="232"/>
      <c r="W212" s="232"/>
      <c r="X212" s="232"/>
      <c r="Y212" s="232"/>
      <c r="Z212" s="232"/>
      <c r="AA212" s="232"/>
      <c r="AB212" s="232"/>
      <c r="AC212" s="232"/>
      <c r="AD212" s="232"/>
      <c r="AE212" s="232"/>
      <c r="AF212" s="232"/>
      <c r="AG212" s="232"/>
      <c r="AH212" s="232"/>
      <c r="AI212" s="232"/>
      <c r="AJ212" s="232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54">
        <v>99</v>
      </c>
      <c r="BL212" s="247">
        <v>1.7955041975308643</v>
      </c>
      <c r="BM212" s="247">
        <v>0.23992569281651932</v>
      </c>
      <c r="BN212" s="247">
        <v>2.0354298903473835</v>
      </c>
      <c r="BO212" s="22">
        <v>10</v>
      </c>
      <c r="BP212" s="18"/>
    </row>
    <row r="213" spans="1:68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232"/>
      <c r="N213" s="232"/>
      <c r="O213" s="232"/>
      <c r="P213" s="232"/>
      <c r="Q213" s="232"/>
      <c r="R213" s="232"/>
      <c r="S213" s="232"/>
      <c r="T213" s="232"/>
      <c r="U213" s="232"/>
      <c r="V213" s="232"/>
      <c r="W213" s="232"/>
      <c r="X213" s="232"/>
      <c r="Y213" s="232"/>
      <c r="Z213" s="232"/>
      <c r="AA213" s="232"/>
      <c r="AB213" s="232"/>
      <c r="AC213" s="232"/>
      <c r="AD213" s="232"/>
      <c r="AE213" s="232"/>
      <c r="AF213" s="232"/>
      <c r="AG213" s="232"/>
      <c r="AH213" s="232"/>
      <c r="AI213" s="232"/>
      <c r="AJ213" s="232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233">
        <v>100</v>
      </c>
      <c r="BL213" s="247">
        <v>1.7955041975308641</v>
      </c>
      <c r="BM213" s="247">
        <v>0.23752643588835415</v>
      </c>
      <c r="BN213" s="247">
        <v>2.0330306334192181</v>
      </c>
      <c r="BO213" s="22">
        <v>10</v>
      </c>
      <c r="BP213" s="18"/>
    </row>
    <row r="214" spans="1:68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232"/>
      <c r="N214" s="232"/>
      <c r="O214" s="232"/>
      <c r="P214" s="232"/>
      <c r="Q214" s="232"/>
      <c r="R214" s="232"/>
      <c r="S214" s="232"/>
      <c r="T214" s="232"/>
      <c r="U214" s="232"/>
      <c r="V214" s="232"/>
      <c r="W214" s="232"/>
      <c r="X214" s="232"/>
      <c r="Y214" s="232"/>
      <c r="Z214" s="232"/>
      <c r="AA214" s="232"/>
      <c r="AB214" s="232"/>
      <c r="AC214" s="232"/>
      <c r="AD214" s="232"/>
      <c r="AE214" s="232"/>
      <c r="AF214" s="232"/>
      <c r="AG214" s="232"/>
      <c r="AH214" s="232"/>
      <c r="AI214" s="232"/>
      <c r="AJ214" s="232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</row>
    <row r="215" spans="1:68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232"/>
      <c r="N215" s="232"/>
      <c r="O215" s="232"/>
      <c r="P215" s="232"/>
      <c r="Q215" s="232"/>
      <c r="R215" s="232"/>
      <c r="S215" s="232"/>
      <c r="T215" s="232"/>
      <c r="U215" s="232"/>
      <c r="V215" s="232"/>
      <c r="W215" s="232"/>
      <c r="X215" s="232"/>
      <c r="Y215" s="232"/>
      <c r="Z215" s="232"/>
      <c r="AA215" s="232"/>
      <c r="AB215" s="232"/>
      <c r="AC215" s="232"/>
      <c r="AD215" s="232"/>
      <c r="AE215" s="232"/>
      <c r="AF215" s="232"/>
      <c r="AG215" s="232"/>
      <c r="AH215" s="232"/>
      <c r="AI215" s="232"/>
      <c r="AJ215" s="232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</row>
    <row r="216" spans="1:68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232"/>
      <c r="N216" s="232"/>
      <c r="O216" s="232"/>
      <c r="P216" s="232"/>
      <c r="Q216" s="232"/>
      <c r="R216" s="232"/>
      <c r="S216" s="232"/>
      <c r="T216" s="232"/>
      <c r="U216" s="232"/>
      <c r="V216" s="232"/>
      <c r="W216" s="232"/>
      <c r="X216" s="232"/>
      <c r="Y216" s="232"/>
      <c r="Z216" s="232"/>
      <c r="AA216" s="232"/>
      <c r="AB216" s="232"/>
      <c r="AC216" s="232"/>
      <c r="AD216" s="232"/>
      <c r="AE216" s="232"/>
      <c r="AF216" s="232"/>
      <c r="AG216" s="232"/>
      <c r="AH216" s="232"/>
      <c r="AI216" s="232"/>
      <c r="AJ216" s="232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</row>
    <row r="217" spans="1:68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232"/>
      <c r="N217" s="232"/>
      <c r="O217" s="232"/>
      <c r="P217" s="232"/>
      <c r="Q217" s="232"/>
      <c r="R217" s="232"/>
      <c r="S217" s="232"/>
      <c r="T217" s="232"/>
      <c r="U217" s="232"/>
      <c r="V217" s="232"/>
      <c r="W217" s="232"/>
      <c r="X217" s="232"/>
      <c r="Y217" s="232"/>
      <c r="Z217" s="232"/>
      <c r="AA217" s="232"/>
      <c r="AB217" s="232"/>
      <c r="AC217" s="232"/>
      <c r="AD217" s="232"/>
      <c r="AE217" s="232"/>
      <c r="AF217" s="232"/>
      <c r="AG217" s="232"/>
      <c r="AH217" s="232"/>
      <c r="AI217" s="232"/>
      <c r="AJ217" s="232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</row>
    <row r="218" spans="1:6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232"/>
      <c r="N218" s="232"/>
      <c r="O218" s="232"/>
      <c r="P218" s="232"/>
      <c r="Q218" s="232"/>
      <c r="R218" s="232"/>
      <c r="S218" s="232"/>
      <c r="T218" s="232"/>
      <c r="U218" s="232"/>
      <c r="V218" s="232"/>
      <c r="W218" s="232"/>
      <c r="X218" s="232"/>
      <c r="Y218" s="232"/>
      <c r="Z218" s="232"/>
      <c r="AA218" s="232"/>
      <c r="AB218" s="232"/>
      <c r="AC218" s="232"/>
      <c r="AD218" s="232"/>
      <c r="AE218" s="232"/>
      <c r="AF218" s="232"/>
      <c r="AG218" s="232"/>
      <c r="AH218" s="232"/>
      <c r="AI218" s="232"/>
      <c r="AJ218" s="232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</row>
    <row r="219" spans="1:68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232"/>
      <c r="N219" s="232"/>
      <c r="O219" s="232"/>
      <c r="P219" s="232"/>
      <c r="Q219" s="232"/>
      <c r="R219" s="232"/>
      <c r="S219" s="232"/>
      <c r="T219" s="232"/>
      <c r="U219" s="232"/>
      <c r="V219" s="232"/>
      <c r="W219" s="232"/>
      <c r="X219" s="232"/>
      <c r="Y219" s="232"/>
      <c r="Z219" s="232"/>
      <c r="AA219" s="232"/>
      <c r="AB219" s="232"/>
      <c r="AC219" s="232"/>
      <c r="AD219" s="232"/>
      <c r="AE219" s="232"/>
      <c r="AF219" s="232"/>
      <c r="AG219" s="232"/>
      <c r="AH219" s="232"/>
      <c r="AI219" s="232"/>
      <c r="AJ219" s="232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</row>
    <row r="220" spans="1:68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232"/>
      <c r="N220" s="232"/>
      <c r="O220" s="232"/>
      <c r="P220" s="232"/>
      <c r="Q220" s="232"/>
      <c r="R220" s="232"/>
      <c r="S220" s="232"/>
      <c r="T220" s="232"/>
      <c r="U220" s="232"/>
      <c r="V220" s="232"/>
      <c r="W220" s="232"/>
      <c r="X220" s="232"/>
      <c r="Y220" s="232"/>
      <c r="Z220" s="232"/>
      <c r="AA220" s="232"/>
      <c r="AB220" s="232"/>
      <c r="AC220" s="232"/>
      <c r="AD220" s="232"/>
      <c r="AE220" s="232"/>
      <c r="AF220" s="232"/>
      <c r="AG220" s="232"/>
      <c r="AH220" s="232"/>
      <c r="AI220" s="232"/>
      <c r="AJ220" s="232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</row>
    <row r="221" spans="1:68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232"/>
      <c r="N221" s="232"/>
      <c r="O221" s="232"/>
      <c r="P221" s="232"/>
      <c r="Q221" s="232"/>
      <c r="R221" s="232"/>
      <c r="S221" s="232"/>
      <c r="T221" s="232"/>
      <c r="U221" s="232"/>
      <c r="V221" s="232"/>
      <c r="W221" s="232"/>
      <c r="X221" s="232"/>
      <c r="Y221" s="232"/>
      <c r="Z221" s="232"/>
      <c r="AA221" s="232"/>
      <c r="AB221" s="232"/>
      <c r="AC221" s="232"/>
      <c r="AD221" s="232"/>
      <c r="AE221" s="232"/>
      <c r="AF221" s="232"/>
      <c r="AG221" s="232"/>
      <c r="AH221" s="232"/>
      <c r="AI221" s="232"/>
      <c r="AJ221" s="232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</row>
    <row r="222" spans="1:68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232"/>
      <c r="N222" s="232"/>
      <c r="O222" s="232"/>
      <c r="P222" s="232"/>
      <c r="Q222" s="232"/>
      <c r="R222" s="232"/>
      <c r="S222" s="232"/>
      <c r="T222" s="232"/>
      <c r="U222" s="232"/>
      <c r="V222" s="232"/>
      <c r="W222" s="232"/>
      <c r="X222" s="232"/>
      <c r="Y222" s="232"/>
      <c r="Z222" s="232"/>
      <c r="AA222" s="232"/>
      <c r="AB222" s="232"/>
      <c r="AC222" s="232"/>
      <c r="AD222" s="232"/>
      <c r="AE222" s="232"/>
      <c r="AF222" s="232"/>
      <c r="AG222" s="232"/>
      <c r="AH222" s="232"/>
      <c r="AI222" s="232"/>
      <c r="AJ222" s="232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</row>
    <row r="223" spans="1:68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232"/>
      <c r="N223" s="232"/>
      <c r="O223" s="232"/>
      <c r="P223" s="232"/>
      <c r="Q223" s="232"/>
      <c r="R223" s="232"/>
      <c r="S223" s="232"/>
      <c r="T223" s="232"/>
      <c r="U223" s="232"/>
      <c r="V223" s="232"/>
      <c r="W223" s="232"/>
      <c r="X223" s="232"/>
      <c r="Y223" s="232"/>
      <c r="Z223" s="232"/>
      <c r="AA223" s="232"/>
      <c r="AB223" s="232"/>
      <c r="AC223" s="232"/>
      <c r="AD223" s="232"/>
      <c r="AE223" s="232"/>
      <c r="AF223" s="232"/>
      <c r="AG223" s="232"/>
      <c r="AH223" s="232"/>
      <c r="AI223" s="232"/>
      <c r="AJ223" s="232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</row>
    <row r="224" spans="1:68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232"/>
      <c r="N224" s="232"/>
      <c r="O224" s="232"/>
      <c r="P224" s="232"/>
      <c r="Q224" s="232"/>
      <c r="R224" s="232"/>
      <c r="S224" s="232"/>
      <c r="T224" s="232"/>
      <c r="U224" s="232"/>
      <c r="V224" s="232"/>
      <c r="W224" s="232"/>
      <c r="X224" s="232"/>
      <c r="Y224" s="232"/>
      <c r="Z224" s="232"/>
      <c r="AA224" s="232"/>
      <c r="AB224" s="232"/>
      <c r="AC224" s="232"/>
      <c r="AD224" s="232"/>
      <c r="AE224" s="232"/>
      <c r="AF224" s="232"/>
      <c r="AG224" s="232"/>
      <c r="AH224" s="232"/>
      <c r="AI224" s="232"/>
      <c r="AJ224" s="232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</row>
    <row r="225" spans="1:68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232"/>
      <c r="N225" s="232"/>
      <c r="O225" s="232"/>
      <c r="P225" s="232"/>
      <c r="Q225" s="232"/>
      <c r="R225" s="232"/>
      <c r="S225" s="232"/>
      <c r="T225" s="232"/>
      <c r="U225" s="232"/>
      <c r="V225" s="232"/>
      <c r="W225" s="232"/>
      <c r="X225" s="232"/>
      <c r="Y225" s="232"/>
      <c r="Z225" s="232"/>
      <c r="AA225" s="232"/>
      <c r="AB225" s="232"/>
      <c r="AC225" s="232"/>
      <c r="AD225" s="232"/>
      <c r="AE225" s="232"/>
      <c r="AF225" s="232"/>
      <c r="AG225" s="232"/>
      <c r="AH225" s="232"/>
      <c r="AI225" s="232"/>
      <c r="AJ225" s="232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</row>
    <row r="226" spans="1:68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232"/>
      <c r="N226" s="232"/>
      <c r="O226" s="232"/>
      <c r="P226" s="232"/>
      <c r="Q226" s="232"/>
      <c r="R226" s="232"/>
      <c r="S226" s="232"/>
      <c r="T226" s="232"/>
      <c r="U226" s="232"/>
      <c r="V226" s="232"/>
      <c r="W226" s="232"/>
      <c r="X226" s="232"/>
      <c r="Y226" s="232"/>
      <c r="Z226" s="232"/>
      <c r="AA226" s="232"/>
      <c r="AB226" s="232"/>
      <c r="AC226" s="232"/>
      <c r="AD226" s="232"/>
      <c r="AE226" s="232"/>
      <c r="AF226" s="232"/>
      <c r="AG226" s="232"/>
      <c r="AH226" s="232"/>
      <c r="AI226" s="232"/>
      <c r="AJ226" s="232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</row>
    <row r="227" spans="1:68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232"/>
      <c r="N227" s="232"/>
      <c r="O227" s="232"/>
      <c r="P227" s="232"/>
      <c r="Q227" s="232"/>
      <c r="R227" s="232"/>
      <c r="S227" s="232"/>
      <c r="T227" s="232"/>
      <c r="U227" s="232"/>
      <c r="V227" s="232"/>
      <c r="W227" s="232"/>
      <c r="X227" s="232"/>
      <c r="Y227" s="232"/>
      <c r="Z227" s="232"/>
      <c r="AA227" s="232"/>
      <c r="AB227" s="232"/>
      <c r="AC227" s="232"/>
      <c r="AD227" s="232"/>
      <c r="AE227" s="232"/>
      <c r="AF227" s="232"/>
      <c r="AG227" s="232"/>
      <c r="AH227" s="232"/>
      <c r="AI227" s="232"/>
      <c r="AJ227" s="232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</row>
    <row r="228" spans="1:6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232"/>
      <c r="N228" s="232"/>
      <c r="O228" s="232"/>
      <c r="P228" s="232"/>
      <c r="Q228" s="232"/>
      <c r="R228" s="232"/>
      <c r="S228" s="232"/>
      <c r="T228" s="232"/>
      <c r="U228" s="232"/>
      <c r="V228" s="232"/>
      <c r="W228" s="232"/>
      <c r="X228" s="232"/>
      <c r="Y228" s="232"/>
      <c r="Z228" s="232"/>
      <c r="AA228" s="232"/>
      <c r="AB228" s="232"/>
      <c r="AC228" s="232"/>
      <c r="AD228" s="232"/>
      <c r="AE228" s="232"/>
      <c r="AF228" s="232"/>
      <c r="AG228" s="232"/>
      <c r="AH228" s="232"/>
      <c r="AI228" s="232"/>
      <c r="AJ228" s="232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</row>
    <row r="229" spans="1:68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232"/>
      <c r="N229" s="232"/>
      <c r="O229" s="232"/>
      <c r="P229" s="232"/>
      <c r="Q229" s="232"/>
      <c r="R229" s="232"/>
      <c r="S229" s="232"/>
      <c r="T229" s="232"/>
      <c r="U229" s="232"/>
      <c r="V229" s="232"/>
      <c r="W229" s="232"/>
      <c r="X229" s="232"/>
      <c r="Y229" s="232"/>
      <c r="Z229" s="232"/>
      <c r="AA229" s="232"/>
      <c r="AB229" s="232"/>
      <c r="AC229" s="232"/>
      <c r="AD229" s="232"/>
      <c r="AE229" s="232"/>
      <c r="AF229" s="232"/>
      <c r="AG229" s="232"/>
      <c r="AH229" s="232"/>
      <c r="AI229" s="232"/>
      <c r="AJ229" s="232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</row>
    <row r="230" spans="1:68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232"/>
      <c r="N230" s="232"/>
      <c r="O230" s="232"/>
      <c r="P230" s="232"/>
      <c r="Q230" s="232"/>
      <c r="R230" s="232"/>
      <c r="S230" s="232"/>
      <c r="T230" s="232"/>
      <c r="U230" s="232"/>
      <c r="V230" s="232"/>
      <c r="W230" s="232"/>
      <c r="X230" s="232"/>
      <c r="Y230" s="232"/>
      <c r="Z230" s="232"/>
      <c r="AA230" s="232"/>
      <c r="AB230" s="232"/>
      <c r="AC230" s="232"/>
      <c r="AD230" s="232"/>
      <c r="AE230" s="232"/>
      <c r="AF230" s="232"/>
      <c r="AG230" s="232"/>
      <c r="AH230" s="232"/>
      <c r="AI230" s="232"/>
      <c r="AJ230" s="232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</row>
    <row r="231" spans="1:68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232"/>
      <c r="N231" s="232"/>
      <c r="O231" s="232"/>
      <c r="P231" s="232"/>
      <c r="Q231" s="232"/>
      <c r="R231" s="232"/>
      <c r="S231" s="232"/>
      <c r="T231" s="232"/>
      <c r="U231" s="232"/>
      <c r="V231" s="232"/>
      <c r="W231" s="232"/>
      <c r="X231" s="232"/>
      <c r="Y231" s="232"/>
      <c r="Z231" s="232"/>
      <c r="AA231" s="232"/>
      <c r="AB231" s="232"/>
      <c r="AC231" s="232"/>
      <c r="AD231" s="232"/>
      <c r="AE231" s="232"/>
      <c r="AF231" s="232"/>
      <c r="AG231" s="232"/>
      <c r="AH231" s="232"/>
      <c r="AI231" s="232"/>
      <c r="AJ231" s="232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</row>
    <row r="232" spans="1:68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232"/>
      <c r="N232" s="232"/>
      <c r="O232" s="232"/>
      <c r="P232" s="232"/>
      <c r="Q232" s="232"/>
      <c r="R232" s="232"/>
      <c r="S232" s="232"/>
      <c r="T232" s="232"/>
      <c r="U232" s="232"/>
      <c r="V232" s="232"/>
      <c r="W232" s="232"/>
      <c r="X232" s="232"/>
      <c r="Y232" s="232"/>
      <c r="Z232" s="232"/>
      <c r="AA232" s="232"/>
      <c r="AB232" s="232"/>
      <c r="AC232" s="232"/>
      <c r="AD232" s="232"/>
      <c r="AE232" s="232"/>
      <c r="AF232" s="232"/>
      <c r="AG232" s="232"/>
      <c r="AH232" s="232"/>
      <c r="AI232" s="232"/>
      <c r="AJ232" s="232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</row>
    <row r="233" spans="1:68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232"/>
      <c r="N233" s="232"/>
      <c r="O233" s="232"/>
      <c r="P233" s="232"/>
      <c r="Q233" s="232"/>
      <c r="R233" s="232"/>
      <c r="S233" s="232"/>
      <c r="T233" s="232"/>
      <c r="U233" s="232"/>
      <c r="V233" s="232"/>
      <c r="W233" s="232"/>
      <c r="X233" s="232"/>
      <c r="Y233" s="232"/>
      <c r="Z233" s="232"/>
      <c r="AA233" s="232"/>
      <c r="AB233" s="232"/>
      <c r="AC233" s="232"/>
      <c r="AD233" s="232"/>
      <c r="AE233" s="232"/>
      <c r="AF233" s="232"/>
      <c r="AG233" s="232"/>
      <c r="AH233" s="232"/>
      <c r="AI233" s="232"/>
      <c r="AJ233" s="232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</row>
    <row r="234" spans="1:68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232"/>
      <c r="N234" s="232"/>
      <c r="O234" s="232"/>
      <c r="P234" s="232"/>
      <c r="Q234" s="232"/>
      <c r="R234" s="232"/>
      <c r="S234" s="232"/>
      <c r="T234" s="232"/>
      <c r="U234" s="232"/>
      <c r="V234" s="232"/>
      <c r="W234" s="232"/>
      <c r="X234" s="232"/>
      <c r="Y234" s="232"/>
      <c r="Z234" s="232"/>
      <c r="AA234" s="232"/>
      <c r="AB234" s="232"/>
      <c r="AC234" s="232"/>
      <c r="AD234" s="232"/>
      <c r="AE234" s="232"/>
      <c r="AF234" s="232"/>
      <c r="AG234" s="232"/>
      <c r="AH234" s="232"/>
      <c r="AI234" s="232"/>
      <c r="AJ234" s="232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</row>
    <row r="235" spans="1:68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232"/>
      <c r="N235" s="232"/>
      <c r="O235" s="232"/>
      <c r="P235" s="232"/>
      <c r="Q235" s="232"/>
      <c r="R235" s="232"/>
      <c r="S235" s="232"/>
      <c r="T235" s="232"/>
      <c r="U235" s="232"/>
      <c r="V235" s="232"/>
      <c r="W235" s="232"/>
      <c r="X235" s="232"/>
      <c r="Y235" s="232"/>
      <c r="Z235" s="232"/>
      <c r="AA235" s="232"/>
      <c r="AB235" s="232"/>
      <c r="AC235" s="232"/>
      <c r="AD235" s="232"/>
      <c r="AE235" s="232"/>
      <c r="AF235" s="232"/>
      <c r="AG235" s="232"/>
      <c r="AH235" s="232"/>
      <c r="AI235" s="232"/>
      <c r="AJ235" s="232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</row>
    <row r="236" spans="1:68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232"/>
      <c r="N236" s="232"/>
      <c r="O236" s="232"/>
      <c r="P236" s="232"/>
      <c r="Q236" s="232"/>
      <c r="R236" s="232"/>
      <c r="S236" s="232"/>
      <c r="T236" s="232"/>
      <c r="U236" s="232"/>
      <c r="V236" s="232"/>
      <c r="W236" s="232"/>
      <c r="X236" s="232"/>
      <c r="Y236" s="232"/>
      <c r="Z236" s="232"/>
      <c r="AA236" s="232"/>
      <c r="AB236" s="232"/>
      <c r="AC236" s="232"/>
      <c r="AD236" s="232"/>
      <c r="AE236" s="232"/>
      <c r="AF236" s="232"/>
      <c r="AG236" s="232"/>
      <c r="AH236" s="232"/>
      <c r="AI236" s="232"/>
      <c r="AJ236" s="232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</row>
    <row r="237" spans="1:68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232"/>
      <c r="N237" s="232"/>
      <c r="O237" s="232"/>
      <c r="P237" s="232"/>
      <c r="Q237" s="232"/>
      <c r="R237" s="232"/>
      <c r="S237" s="232"/>
      <c r="T237" s="232"/>
      <c r="U237" s="232"/>
      <c r="V237" s="232"/>
      <c r="W237" s="232"/>
      <c r="X237" s="232"/>
      <c r="Y237" s="232"/>
      <c r="Z237" s="232"/>
      <c r="AA237" s="232"/>
      <c r="AB237" s="232"/>
      <c r="AC237" s="232"/>
      <c r="AD237" s="232"/>
      <c r="AE237" s="232"/>
      <c r="AF237" s="232"/>
      <c r="AG237" s="232"/>
      <c r="AH237" s="232"/>
      <c r="AI237" s="232"/>
      <c r="AJ237" s="232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</row>
    <row r="238" spans="1:6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232"/>
      <c r="N238" s="232"/>
      <c r="O238" s="232"/>
      <c r="P238" s="232"/>
      <c r="Q238" s="232"/>
      <c r="R238" s="232"/>
      <c r="S238" s="232"/>
      <c r="T238" s="232"/>
      <c r="U238" s="232"/>
      <c r="V238" s="232"/>
      <c r="W238" s="232"/>
      <c r="X238" s="232"/>
      <c r="Y238" s="232"/>
      <c r="Z238" s="232"/>
      <c r="AA238" s="232"/>
      <c r="AB238" s="232"/>
      <c r="AC238" s="232"/>
      <c r="AD238" s="232"/>
      <c r="AE238" s="232"/>
      <c r="AF238" s="232"/>
      <c r="AG238" s="232"/>
      <c r="AH238" s="232"/>
      <c r="AI238" s="232"/>
      <c r="AJ238" s="232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</row>
    <row r="239" spans="1:68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232"/>
      <c r="N239" s="232"/>
      <c r="O239" s="232"/>
      <c r="P239" s="232"/>
      <c r="Q239" s="232"/>
      <c r="R239" s="232"/>
      <c r="S239" s="232"/>
      <c r="T239" s="232"/>
      <c r="U239" s="232"/>
      <c r="V239" s="232"/>
      <c r="W239" s="232"/>
      <c r="X239" s="232"/>
      <c r="Y239" s="232"/>
      <c r="Z239" s="232"/>
      <c r="AA239" s="232"/>
      <c r="AB239" s="232"/>
      <c r="AC239" s="232"/>
      <c r="AD239" s="232"/>
      <c r="AE239" s="232"/>
      <c r="AF239" s="232"/>
      <c r="AG239" s="232"/>
      <c r="AH239" s="232"/>
      <c r="AI239" s="232"/>
      <c r="AJ239" s="232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</row>
    <row r="240" spans="1:68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232"/>
      <c r="N240" s="232"/>
      <c r="O240" s="232"/>
      <c r="P240" s="232"/>
      <c r="Q240" s="232"/>
      <c r="R240" s="232"/>
      <c r="S240" s="232"/>
      <c r="T240" s="232"/>
      <c r="U240" s="232"/>
      <c r="V240" s="232"/>
      <c r="W240" s="232"/>
      <c r="X240" s="232"/>
      <c r="Y240" s="232"/>
      <c r="Z240" s="232"/>
      <c r="AA240" s="232"/>
      <c r="AB240" s="232"/>
      <c r="AC240" s="232"/>
      <c r="AD240" s="232"/>
      <c r="AE240" s="232"/>
      <c r="AF240" s="232"/>
      <c r="AG240" s="232"/>
      <c r="AH240" s="232"/>
      <c r="AI240" s="232"/>
      <c r="AJ240" s="232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</row>
    <row r="241" spans="1:68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232"/>
      <c r="N241" s="232"/>
      <c r="O241" s="232"/>
      <c r="P241" s="232"/>
      <c r="Q241" s="232"/>
      <c r="R241" s="232"/>
      <c r="S241" s="232"/>
      <c r="T241" s="232"/>
      <c r="U241" s="232"/>
      <c r="V241" s="232"/>
      <c r="W241" s="232"/>
      <c r="X241" s="232"/>
      <c r="Y241" s="232"/>
      <c r="Z241" s="232"/>
      <c r="AA241" s="232"/>
      <c r="AB241" s="232"/>
      <c r="AC241" s="232"/>
      <c r="AD241" s="232"/>
      <c r="AE241" s="232"/>
      <c r="AF241" s="232"/>
      <c r="AG241" s="232"/>
      <c r="AH241" s="232"/>
      <c r="AI241" s="232"/>
      <c r="AJ241" s="232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</row>
    <row r="242" spans="1:68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232"/>
      <c r="N242" s="232"/>
      <c r="O242" s="232"/>
      <c r="P242" s="232"/>
      <c r="Q242" s="232"/>
      <c r="R242" s="232"/>
      <c r="S242" s="232"/>
      <c r="T242" s="232"/>
      <c r="U242" s="232"/>
      <c r="V242" s="232"/>
      <c r="W242" s="232"/>
      <c r="X242" s="232"/>
      <c r="Y242" s="232"/>
      <c r="Z242" s="232"/>
      <c r="AA242" s="232"/>
      <c r="AB242" s="232"/>
      <c r="AC242" s="232"/>
      <c r="AD242" s="232"/>
      <c r="AE242" s="232"/>
      <c r="AF242" s="232"/>
      <c r="AG242" s="232"/>
      <c r="AH242" s="232"/>
      <c r="AI242" s="232"/>
      <c r="AJ242" s="232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</row>
    <row r="243" spans="1:68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232"/>
      <c r="N243" s="232"/>
      <c r="O243" s="232"/>
      <c r="P243" s="232"/>
      <c r="Q243" s="232"/>
      <c r="R243" s="232"/>
      <c r="S243" s="232"/>
      <c r="T243" s="232"/>
      <c r="U243" s="232"/>
      <c r="V243" s="232"/>
      <c r="W243" s="232"/>
      <c r="X243" s="232"/>
      <c r="Y243" s="232"/>
      <c r="Z243" s="232"/>
      <c r="AA243" s="232"/>
      <c r="AB243" s="232"/>
      <c r="AC243" s="232"/>
      <c r="AD243" s="232"/>
      <c r="AE243" s="232"/>
      <c r="AF243" s="232"/>
      <c r="AG243" s="232"/>
      <c r="AH243" s="232"/>
      <c r="AI243" s="232"/>
      <c r="AJ243" s="232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</row>
    <row r="244" spans="1:68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232"/>
      <c r="N244" s="232"/>
      <c r="O244" s="232"/>
      <c r="P244" s="232"/>
      <c r="Q244" s="232"/>
      <c r="R244" s="232"/>
      <c r="S244" s="232"/>
      <c r="T244" s="232"/>
      <c r="U244" s="232"/>
      <c r="V244" s="232"/>
      <c r="W244" s="232"/>
      <c r="X244" s="232"/>
      <c r="Y244" s="232"/>
      <c r="Z244" s="232"/>
      <c r="AA244" s="232"/>
      <c r="AB244" s="232"/>
      <c r="AC244" s="232"/>
      <c r="AD244" s="232"/>
      <c r="AE244" s="232"/>
      <c r="AF244" s="232"/>
      <c r="AG244" s="232"/>
      <c r="AH244" s="232"/>
      <c r="AI244" s="232"/>
      <c r="AJ244" s="232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</row>
    <row r="245" spans="1:68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232"/>
      <c r="N245" s="232"/>
      <c r="O245" s="232"/>
      <c r="P245" s="232"/>
      <c r="Q245" s="232"/>
      <c r="R245" s="232"/>
      <c r="S245" s="232"/>
      <c r="T245" s="232"/>
      <c r="U245" s="232"/>
      <c r="V245" s="232"/>
      <c r="W245" s="232"/>
      <c r="X245" s="232"/>
      <c r="Y245" s="232"/>
      <c r="Z245" s="232"/>
      <c r="AA245" s="232"/>
      <c r="AB245" s="232"/>
      <c r="AC245" s="232"/>
      <c r="AD245" s="232"/>
      <c r="AE245" s="232"/>
      <c r="AF245" s="232"/>
      <c r="AG245" s="232"/>
      <c r="AH245" s="232"/>
      <c r="AI245" s="232"/>
      <c r="AJ245" s="232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</row>
    <row r="246" spans="1:68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232"/>
      <c r="N246" s="232"/>
      <c r="O246" s="232"/>
      <c r="P246" s="232"/>
      <c r="Q246" s="232"/>
      <c r="R246" s="232"/>
      <c r="S246" s="232"/>
      <c r="T246" s="232"/>
      <c r="U246" s="232"/>
      <c r="V246" s="232"/>
      <c r="W246" s="232"/>
      <c r="X246" s="232"/>
      <c r="Y246" s="232"/>
      <c r="Z246" s="232"/>
      <c r="AA246" s="232"/>
      <c r="AB246" s="232"/>
      <c r="AC246" s="232"/>
      <c r="AD246" s="232"/>
      <c r="AE246" s="232"/>
      <c r="AF246" s="232"/>
      <c r="AG246" s="232"/>
      <c r="AH246" s="232"/>
      <c r="AI246" s="232"/>
      <c r="AJ246" s="232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</row>
    <row r="247" spans="1:68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232"/>
      <c r="N247" s="232"/>
      <c r="O247" s="232"/>
      <c r="P247" s="232"/>
      <c r="Q247" s="232"/>
      <c r="R247" s="232"/>
      <c r="S247" s="232"/>
      <c r="T247" s="232"/>
      <c r="U247" s="232"/>
      <c r="V247" s="232"/>
      <c r="W247" s="232"/>
      <c r="X247" s="232"/>
      <c r="Y247" s="232"/>
      <c r="Z247" s="232"/>
      <c r="AA247" s="232"/>
      <c r="AB247" s="232"/>
      <c r="AC247" s="232"/>
      <c r="AD247" s="232"/>
      <c r="AE247" s="232"/>
      <c r="AF247" s="232"/>
      <c r="AG247" s="232"/>
      <c r="AH247" s="232"/>
      <c r="AI247" s="232"/>
      <c r="AJ247" s="232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</row>
    <row r="248" spans="1:6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232"/>
      <c r="N248" s="232"/>
      <c r="O248" s="232"/>
      <c r="P248" s="232"/>
      <c r="Q248" s="232"/>
      <c r="R248" s="232"/>
      <c r="S248" s="232"/>
      <c r="T248" s="232"/>
      <c r="U248" s="232"/>
      <c r="V248" s="232"/>
      <c r="W248" s="232"/>
      <c r="X248" s="232"/>
      <c r="Y248" s="232"/>
      <c r="Z248" s="232"/>
      <c r="AA248" s="232"/>
      <c r="AB248" s="232"/>
      <c r="AC248" s="232"/>
      <c r="AD248" s="232"/>
      <c r="AE248" s="232"/>
      <c r="AF248" s="232"/>
      <c r="AG248" s="232"/>
      <c r="AH248" s="232"/>
      <c r="AI248" s="232"/>
      <c r="AJ248" s="232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</row>
    <row r="249" spans="1:68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232"/>
      <c r="N249" s="232"/>
      <c r="O249" s="232"/>
      <c r="P249" s="232"/>
      <c r="Q249" s="232"/>
      <c r="R249" s="232"/>
      <c r="S249" s="232"/>
      <c r="T249" s="232"/>
      <c r="U249" s="232"/>
      <c r="V249" s="232"/>
      <c r="W249" s="232"/>
      <c r="X249" s="232"/>
      <c r="Y249" s="232"/>
      <c r="Z249" s="232"/>
      <c r="AA249" s="232"/>
      <c r="AB249" s="232"/>
      <c r="AC249" s="232"/>
      <c r="AD249" s="232"/>
      <c r="AE249" s="232"/>
      <c r="AF249" s="232"/>
      <c r="AG249" s="232"/>
      <c r="AH249" s="232"/>
      <c r="AI249" s="232"/>
      <c r="AJ249" s="232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</row>
    <row r="250" spans="1:68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232"/>
      <c r="N250" s="232"/>
      <c r="O250" s="232"/>
      <c r="P250" s="232"/>
      <c r="Q250" s="232"/>
      <c r="R250" s="232"/>
      <c r="S250" s="232"/>
      <c r="T250" s="232"/>
      <c r="U250" s="232"/>
      <c r="V250" s="232"/>
      <c r="W250" s="232"/>
      <c r="X250" s="232"/>
      <c r="Y250" s="232"/>
      <c r="Z250" s="232"/>
      <c r="AA250" s="232"/>
      <c r="AB250" s="232"/>
      <c r="AC250" s="232"/>
      <c r="AD250" s="232"/>
      <c r="AE250" s="232"/>
      <c r="AF250" s="232"/>
      <c r="AG250" s="232"/>
      <c r="AH250" s="232"/>
      <c r="AI250" s="232"/>
      <c r="AJ250" s="232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</row>
    <row r="251" spans="1:68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232"/>
      <c r="N251" s="232"/>
      <c r="O251" s="232"/>
      <c r="P251" s="232"/>
      <c r="Q251" s="232"/>
      <c r="R251" s="232"/>
      <c r="S251" s="232"/>
      <c r="T251" s="232"/>
      <c r="U251" s="232"/>
      <c r="V251" s="232"/>
      <c r="W251" s="232"/>
      <c r="X251" s="232"/>
      <c r="Y251" s="232"/>
      <c r="Z251" s="232"/>
      <c r="AA251" s="232"/>
      <c r="AB251" s="232"/>
      <c r="AC251" s="232"/>
      <c r="AD251" s="232"/>
      <c r="AE251" s="232"/>
      <c r="AF251" s="232"/>
      <c r="AG251" s="232"/>
      <c r="AH251" s="232"/>
      <c r="AI251" s="232"/>
      <c r="AJ251" s="232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</row>
    <row r="252" spans="1:68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232"/>
      <c r="N252" s="232"/>
      <c r="O252" s="232"/>
      <c r="P252" s="232"/>
      <c r="Q252" s="232"/>
      <c r="R252" s="232"/>
      <c r="S252" s="232"/>
      <c r="T252" s="232"/>
      <c r="U252" s="232"/>
      <c r="V252" s="232"/>
      <c r="W252" s="232"/>
      <c r="X252" s="232"/>
      <c r="Y252" s="232"/>
      <c r="Z252" s="232"/>
      <c r="AA252" s="232"/>
      <c r="AB252" s="232"/>
      <c r="AC252" s="232"/>
      <c r="AD252" s="232"/>
      <c r="AE252" s="232"/>
      <c r="AF252" s="232"/>
      <c r="AG252" s="232"/>
      <c r="AH252" s="232"/>
      <c r="AI252" s="232"/>
      <c r="AJ252" s="232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</row>
    <row r="253" spans="1:68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232"/>
      <c r="N253" s="232"/>
      <c r="O253" s="232"/>
      <c r="P253" s="232"/>
      <c r="Q253" s="232"/>
      <c r="R253" s="232"/>
      <c r="S253" s="232"/>
      <c r="T253" s="232"/>
      <c r="U253" s="232"/>
      <c r="V253" s="232"/>
      <c r="W253" s="232"/>
      <c r="X253" s="232"/>
      <c r="Y253" s="232"/>
      <c r="Z253" s="232"/>
      <c r="AA253" s="232"/>
      <c r="AB253" s="232"/>
      <c r="AC253" s="232"/>
      <c r="AD253" s="232"/>
      <c r="AE253" s="232"/>
      <c r="AF253" s="232"/>
      <c r="AG253" s="232"/>
      <c r="AH253" s="232"/>
      <c r="AI253" s="232"/>
      <c r="AJ253" s="232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</row>
    <row r="254" spans="1:68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232"/>
      <c r="N254" s="232"/>
      <c r="O254" s="232"/>
      <c r="P254" s="232"/>
      <c r="Q254" s="232"/>
      <c r="R254" s="232"/>
      <c r="S254" s="232"/>
      <c r="T254" s="232"/>
      <c r="U254" s="232"/>
      <c r="V254" s="232"/>
      <c r="W254" s="232"/>
      <c r="X254" s="232"/>
      <c r="Y254" s="232"/>
      <c r="Z254" s="232"/>
      <c r="AA254" s="232"/>
      <c r="AB254" s="232"/>
      <c r="AC254" s="232"/>
      <c r="AD254" s="232"/>
      <c r="AE254" s="232"/>
      <c r="AF254" s="232"/>
      <c r="AG254" s="232"/>
      <c r="AH254" s="232"/>
      <c r="AI254" s="232"/>
      <c r="AJ254" s="232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</row>
    <row r="255" spans="1:68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232"/>
      <c r="N255" s="232"/>
      <c r="O255" s="232"/>
      <c r="P255" s="232"/>
      <c r="Q255" s="232"/>
      <c r="R255" s="232"/>
      <c r="S255" s="232"/>
      <c r="T255" s="232"/>
      <c r="U255" s="232"/>
      <c r="V255" s="232"/>
      <c r="W255" s="232"/>
      <c r="X255" s="232"/>
      <c r="Y255" s="232"/>
      <c r="Z255" s="232"/>
      <c r="AA255" s="232"/>
      <c r="AB255" s="232"/>
      <c r="AC255" s="232"/>
      <c r="AD255" s="232"/>
      <c r="AE255" s="232"/>
      <c r="AF255" s="232"/>
      <c r="AG255" s="232"/>
      <c r="AH255" s="232"/>
      <c r="AI255" s="232"/>
      <c r="AJ255" s="232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</row>
    <row r="256" spans="1:68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232"/>
      <c r="N256" s="232"/>
      <c r="O256" s="232"/>
      <c r="P256" s="232"/>
      <c r="Q256" s="232"/>
      <c r="R256" s="232"/>
      <c r="S256" s="232"/>
      <c r="T256" s="232"/>
      <c r="U256" s="232"/>
      <c r="V256" s="232"/>
      <c r="W256" s="232"/>
      <c r="X256" s="232"/>
      <c r="Y256" s="232"/>
      <c r="Z256" s="232"/>
      <c r="AA256" s="232"/>
      <c r="AB256" s="232"/>
      <c r="AC256" s="232"/>
      <c r="AD256" s="232"/>
      <c r="AE256" s="232"/>
      <c r="AF256" s="232"/>
      <c r="AG256" s="232"/>
      <c r="AH256" s="232"/>
      <c r="AI256" s="232"/>
      <c r="AJ256" s="232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</row>
    <row r="257" spans="1:68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232"/>
      <c r="N257" s="232"/>
      <c r="O257" s="232"/>
      <c r="P257" s="232"/>
      <c r="Q257" s="232"/>
      <c r="R257" s="232"/>
      <c r="S257" s="232"/>
      <c r="T257" s="232"/>
      <c r="U257" s="232"/>
      <c r="V257" s="232"/>
      <c r="W257" s="232"/>
      <c r="X257" s="232"/>
      <c r="Y257" s="232"/>
      <c r="Z257" s="232"/>
      <c r="AA257" s="232"/>
      <c r="AB257" s="232"/>
      <c r="AC257" s="232"/>
      <c r="AD257" s="232"/>
      <c r="AE257" s="232"/>
      <c r="AF257" s="232"/>
      <c r="AG257" s="232"/>
      <c r="AH257" s="232"/>
      <c r="AI257" s="232"/>
      <c r="AJ257" s="232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</row>
    <row r="258" spans="1:6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232"/>
      <c r="N258" s="232"/>
      <c r="O258" s="232"/>
      <c r="P258" s="232"/>
      <c r="Q258" s="232"/>
      <c r="R258" s="232"/>
      <c r="S258" s="232"/>
      <c r="T258" s="232"/>
      <c r="U258" s="232"/>
      <c r="V258" s="232"/>
      <c r="W258" s="232"/>
      <c r="X258" s="232"/>
      <c r="Y258" s="232"/>
      <c r="Z258" s="232"/>
      <c r="AA258" s="232"/>
      <c r="AB258" s="232"/>
      <c r="AC258" s="232"/>
      <c r="AD258" s="232"/>
      <c r="AE258" s="232"/>
      <c r="AF258" s="232"/>
      <c r="AG258" s="232"/>
      <c r="AH258" s="232"/>
      <c r="AI258" s="232"/>
      <c r="AJ258" s="232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</row>
    <row r="259" spans="1:68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232"/>
      <c r="N259" s="232"/>
      <c r="O259" s="232"/>
      <c r="P259" s="232"/>
      <c r="Q259" s="232"/>
      <c r="R259" s="232"/>
      <c r="S259" s="232"/>
      <c r="T259" s="232"/>
      <c r="U259" s="232"/>
      <c r="V259" s="232"/>
      <c r="W259" s="232"/>
      <c r="X259" s="232"/>
      <c r="Y259" s="232"/>
      <c r="Z259" s="232"/>
      <c r="AA259" s="232"/>
      <c r="AB259" s="232"/>
      <c r="AC259" s="232"/>
      <c r="AD259" s="232"/>
      <c r="AE259" s="232"/>
      <c r="AF259" s="232"/>
      <c r="AG259" s="232"/>
      <c r="AH259" s="232"/>
      <c r="AI259" s="232"/>
      <c r="AJ259" s="232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</row>
    <row r="260" spans="1:68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232"/>
      <c r="N260" s="232"/>
      <c r="O260" s="232"/>
      <c r="P260" s="232"/>
      <c r="Q260" s="232"/>
      <c r="R260" s="232"/>
      <c r="S260" s="232"/>
      <c r="T260" s="232"/>
      <c r="U260" s="232"/>
      <c r="V260" s="232"/>
      <c r="W260" s="232"/>
      <c r="X260" s="232"/>
      <c r="Y260" s="232"/>
      <c r="Z260" s="232"/>
      <c r="AA260" s="232"/>
      <c r="AB260" s="232"/>
      <c r="AC260" s="232"/>
      <c r="AD260" s="232"/>
      <c r="AE260" s="232"/>
      <c r="AF260" s="232"/>
      <c r="AG260" s="232"/>
      <c r="AH260" s="232"/>
      <c r="AI260" s="232"/>
      <c r="AJ260" s="232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</row>
    <row r="261" spans="1:68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232"/>
      <c r="N261" s="232"/>
      <c r="O261" s="232"/>
      <c r="P261" s="232"/>
      <c r="Q261" s="232"/>
      <c r="R261" s="232"/>
      <c r="S261" s="232"/>
      <c r="T261" s="232"/>
      <c r="U261" s="232"/>
      <c r="V261" s="232"/>
      <c r="W261" s="232"/>
      <c r="X261" s="232"/>
      <c r="Y261" s="232"/>
      <c r="Z261" s="232"/>
      <c r="AA261" s="232"/>
      <c r="AB261" s="232"/>
      <c r="AC261" s="232"/>
      <c r="AD261" s="232"/>
      <c r="AE261" s="232"/>
      <c r="AF261" s="232"/>
      <c r="AG261" s="232"/>
      <c r="AH261" s="232"/>
      <c r="AI261" s="232"/>
      <c r="AJ261" s="232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</row>
    <row r="262" spans="1:68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232"/>
      <c r="N262" s="232"/>
      <c r="O262" s="232"/>
      <c r="P262" s="232"/>
      <c r="Q262" s="232"/>
      <c r="R262" s="232"/>
      <c r="S262" s="232"/>
      <c r="T262" s="232"/>
      <c r="U262" s="232"/>
      <c r="V262" s="232"/>
      <c r="W262" s="232"/>
      <c r="X262" s="232"/>
      <c r="Y262" s="232"/>
      <c r="Z262" s="232"/>
      <c r="AA262" s="232"/>
      <c r="AB262" s="232"/>
      <c r="AC262" s="232"/>
      <c r="AD262" s="232"/>
      <c r="AE262" s="232"/>
      <c r="AF262" s="232"/>
      <c r="AG262" s="232"/>
      <c r="AH262" s="232"/>
      <c r="AI262" s="232"/>
      <c r="AJ262" s="232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</row>
    <row r="263" spans="1:68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232"/>
      <c r="N263" s="232"/>
      <c r="O263" s="232"/>
      <c r="P263" s="232"/>
      <c r="Q263" s="232"/>
      <c r="R263" s="232"/>
      <c r="S263" s="232"/>
      <c r="T263" s="232"/>
      <c r="U263" s="232"/>
      <c r="V263" s="232"/>
      <c r="W263" s="232"/>
      <c r="X263" s="232"/>
      <c r="Y263" s="232"/>
      <c r="Z263" s="232"/>
      <c r="AA263" s="232"/>
      <c r="AB263" s="232"/>
      <c r="AC263" s="232"/>
      <c r="AD263" s="232"/>
      <c r="AE263" s="232"/>
      <c r="AF263" s="232"/>
      <c r="AG263" s="232"/>
      <c r="AH263" s="232"/>
      <c r="AI263" s="232"/>
      <c r="AJ263" s="232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</row>
    <row r="264" spans="1:68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232"/>
      <c r="N264" s="232"/>
      <c r="O264" s="232"/>
      <c r="P264" s="232"/>
      <c r="Q264" s="232"/>
      <c r="R264" s="232"/>
      <c r="S264" s="232"/>
      <c r="T264" s="232"/>
      <c r="U264" s="232"/>
      <c r="V264" s="232"/>
      <c r="W264" s="232"/>
      <c r="X264" s="232"/>
      <c r="Y264" s="232"/>
      <c r="Z264" s="232"/>
      <c r="AA264" s="232"/>
      <c r="AB264" s="232"/>
      <c r="AC264" s="232"/>
      <c r="AD264" s="232"/>
      <c r="AE264" s="232"/>
      <c r="AF264" s="232"/>
      <c r="AG264" s="232"/>
      <c r="AH264" s="232"/>
      <c r="AI264" s="232"/>
      <c r="AJ264" s="232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</row>
    <row r="265" spans="1:68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232"/>
      <c r="N265" s="232"/>
      <c r="O265" s="232"/>
      <c r="P265" s="232"/>
      <c r="Q265" s="232"/>
      <c r="R265" s="232"/>
      <c r="S265" s="232"/>
      <c r="T265" s="232"/>
      <c r="U265" s="232"/>
      <c r="V265" s="232"/>
      <c r="W265" s="232"/>
      <c r="X265" s="232"/>
      <c r="Y265" s="232"/>
      <c r="Z265" s="232"/>
      <c r="AA265" s="232"/>
      <c r="AB265" s="232"/>
      <c r="AC265" s="232"/>
      <c r="AD265" s="232"/>
      <c r="AE265" s="232"/>
      <c r="AF265" s="232"/>
      <c r="AG265" s="232"/>
      <c r="AH265" s="232"/>
      <c r="AI265" s="232"/>
      <c r="AJ265" s="232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</row>
    <row r="266" spans="1:68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232"/>
      <c r="N266" s="232"/>
      <c r="O266" s="232"/>
      <c r="P266" s="232"/>
      <c r="Q266" s="232"/>
      <c r="R266" s="232"/>
      <c r="S266" s="232"/>
      <c r="T266" s="232"/>
      <c r="U266" s="232"/>
      <c r="V266" s="232"/>
      <c r="W266" s="232"/>
      <c r="X266" s="232"/>
      <c r="Y266" s="232"/>
      <c r="Z266" s="232"/>
      <c r="AA266" s="232"/>
      <c r="AB266" s="232"/>
      <c r="AC266" s="232"/>
      <c r="AD266" s="232"/>
      <c r="AE266" s="232"/>
      <c r="AF266" s="232"/>
      <c r="AG266" s="232"/>
      <c r="AH266" s="232"/>
      <c r="AI266" s="232"/>
      <c r="AJ266" s="232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</row>
    <row r="267" spans="1:68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232"/>
      <c r="N267" s="232"/>
      <c r="O267" s="232"/>
      <c r="P267" s="232"/>
      <c r="Q267" s="232"/>
      <c r="R267" s="232"/>
      <c r="S267" s="232"/>
      <c r="T267" s="232"/>
      <c r="U267" s="232"/>
      <c r="V267" s="232"/>
      <c r="W267" s="232"/>
      <c r="X267" s="232"/>
      <c r="Y267" s="232"/>
      <c r="Z267" s="232"/>
      <c r="AA267" s="232"/>
      <c r="AB267" s="232"/>
      <c r="AC267" s="232"/>
      <c r="AD267" s="232"/>
      <c r="AE267" s="232"/>
      <c r="AF267" s="232"/>
      <c r="AG267" s="232"/>
      <c r="AH267" s="232"/>
      <c r="AI267" s="232"/>
      <c r="AJ267" s="232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</row>
    <row r="268" spans="1: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232"/>
      <c r="N268" s="232"/>
      <c r="O268" s="232"/>
      <c r="P268" s="232"/>
      <c r="Q268" s="232"/>
      <c r="R268" s="232"/>
      <c r="S268" s="232"/>
      <c r="T268" s="232"/>
      <c r="U268" s="232"/>
      <c r="V268" s="232"/>
      <c r="W268" s="232"/>
      <c r="X268" s="232"/>
      <c r="Y268" s="232"/>
      <c r="Z268" s="232"/>
      <c r="AA268" s="232"/>
      <c r="AB268" s="232"/>
      <c r="AC268" s="232"/>
      <c r="AD268" s="232"/>
      <c r="AE268" s="232"/>
      <c r="AF268" s="232"/>
      <c r="AG268" s="232"/>
      <c r="AH268" s="232"/>
      <c r="AI268" s="232"/>
      <c r="AJ268" s="232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</row>
    <row r="269" spans="1:68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232"/>
      <c r="N269" s="232"/>
      <c r="O269" s="232"/>
      <c r="P269" s="232"/>
      <c r="Q269" s="232"/>
      <c r="R269" s="232"/>
      <c r="S269" s="232"/>
      <c r="T269" s="232"/>
      <c r="U269" s="232"/>
      <c r="V269" s="232"/>
      <c r="W269" s="232"/>
      <c r="X269" s="232"/>
      <c r="Y269" s="232"/>
      <c r="Z269" s="232"/>
      <c r="AA269" s="232"/>
      <c r="AB269" s="232"/>
      <c r="AC269" s="232"/>
      <c r="AD269" s="232"/>
      <c r="AE269" s="232"/>
      <c r="AF269" s="232"/>
      <c r="AG269" s="232"/>
      <c r="AH269" s="232"/>
      <c r="AI269" s="232"/>
      <c r="AJ269" s="232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</row>
    <row r="270" spans="1:68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232"/>
      <c r="N270" s="232"/>
      <c r="O270" s="232"/>
      <c r="P270" s="232"/>
      <c r="Q270" s="232"/>
      <c r="R270" s="232"/>
      <c r="S270" s="232"/>
      <c r="T270" s="232"/>
      <c r="U270" s="232"/>
      <c r="V270" s="232"/>
      <c r="W270" s="232"/>
      <c r="X270" s="232"/>
      <c r="Y270" s="232"/>
      <c r="Z270" s="232"/>
      <c r="AA270" s="232"/>
      <c r="AB270" s="232"/>
      <c r="AC270" s="232"/>
      <c r="AD270" s="232"/>
      <c r="AE270" s="232"/>
      <c r="AF270" s="232"/>
      <c r="AG270" s="232"/>
      <c r="AH270" s="232"/>
      <c r="AI270" s="232"/>
      <c r="AJ270" s="232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</row>
    <row r="271" spans="1:68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232"/>
      <c r="N271" s="232"/>
      <c r="O271" s="232"/>
      <c r="P271" s="232"/>
      <c r="Q271" s="232"/>
      <c r="R271" s="232"/>
      <c r="S271" s="232"/>
      <c r="T271" s="232"/>
      <c r="U271" s="232"/>
      <c r="V271" s="232"/>
      <c r="W271" s="232"/>
      <c r="X271" s="232"/>
      <c r="Y271" s="232"/>
      <c r="Z271" s="232"/>
      <c r="AA271" s="232"/>
      <c r="AB271" s="232"/>
      <c r="AC271" s="232"/>
      <c r="AD271" s="232"/>
      <c r="AE271" s="232"/>
      <c r="AF271" s="232"/>
      <c r="AG271" s="232"/>
      <c r="AH271" s="232"/>
      <c r="AI271" s="232"/>
      <c r="AJ271" s="232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</row>
    <row r="272" spans="1:68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232"/>
      <c r="N272" s="232"/>
      <c r="O272" s="232"/>
      <c r="P272" s="232"/>
      <c r="Q272" s="232"/>
      <c r="R272" s="232"/>
      <c r="S272" s="232"/>
      <c r="T272" s="232"/>
      <c r="U272" s="232"/>
      <c r="V272" s="232"/>
      <c r="W272" s="232"/>
      <c r="X272" s="232"/>
      <c r="Y272" s="232"/>
      <c r="Z272" s="232"/>
      <c r="AA272" s="232"/>
      <c r="AB272" s="232"/>
      <c r="AC272" s="232"/>
      <c r="AD272" s="232"/>
      <c r="AE272" s="232"/>
      <c r="AF272" s="232"/>
      <c r="AG272" s="232"/>
      <c r="AH272" s="232"/>
      <c r="AI272" s="232"/>
      <c r="AJ272" s="232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</row>
    <row r="273" spans="1:67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232"/>
      <c r="N273" s="232"/>
      <c r="O273" s="232"/>
      <c r="P273" s="232"/>
      <c r="Q273" s="232"/>
      <c r="R273" s="232"/>
      <c r="S273" s="232"/>
      <c r="T273" s="232"/>
      <c r="U273" s="232"/>
      <c r="V273" s="232"/>
      <c r="W273" s="232"/>
      <c r="X273" s="232"/>
      <c r="Y273" s="232"/>
      <c r="Z273" s="232"/>
      <c r="AA273" s="232"/>
      <c r="AB273" s="232"/>
      <c r="AC273" s="232"/>
      <c r="AD273" s="232"/>
      <c r="AE273" s="232"/>
      <c r="AF273" s="232"/>
      <c r="AG273" s="232"/>
      <c r="AH273" s="232"/>
      <c r="AI273" s="232"/>
      <c r="AJ273" s="232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</row>
    <row r="274" spans="1:67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232"/>
      <c r="N274" s="232"/>
      <c r="O274" s="232"/>
      <c r="P274" s="232"/>
      <c r="Q274" s="232"/>
      <c r="R274" s="232"/>
      <c r="S274" s="232"/>
      <c r="T274" s="232"/>
      <c r="U274" s="232"/>
      <c r="V274" s="232"/>
      <c r="W274" s="232"/>
      <c r="X274" s="232"/>
      <c r="Y274" s="232"/>
      <c r="Z274" s="232"/>
      <c r="AA274" s="232"/>
      <c r="AB274" s="232"/>
      <c r="AC274" s="232"/>
      <c r="AD274" s="232"/>
      <c r="AE274" s="232"/>
      <c r="AF274" s="232"/>
      <c r="AG274" s="232"/>
      <c r="AH274" s="232"/>
      <c r="AI274" s="232"/>
      <c r="AJ274" s="232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</row>
    <row r="275" spans="1:67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232"/>
      <c r="N275" s="232"/>
      <c r="O275" s="232"/>
      <c r="P275" s="232"/>
      <c r="Q275" s="232"/>
      <c r="R275" s="232"/>
      <c r="S275" s="232"/>
      <c r="T275" s="232"/>
      <c r="U275" s="232"/>
      <c r="V275" s="232"/>
      <c r="W275" s="232"/>
      <c r="X275" s="232"/>
      <c r="Y275" s="232"/>
      <c r="Z275" s="232"/>
      <c r="AA275" s="232"/>
      <c r="AB275" s="232"/>
      <c r="AC275" s="232"/>
      <c r="AD275" s="232"/>
      <c r="AE275" s="232"/>
      <c r="AF275" s="232"/>
      <c r="AG275" s="232"/>
      <c r="AH275" s="232"/>
      <c r="AI275" s="232"/>
      <c r="AJ275" s="232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</row>
    <row r="276" spans="1:67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232"/>
      <c r="N276" s="232"/>
      <c r="O276" s="232"/>
      <c r="P276" s="232"/>
      <c r="Q276" s="232"/>
      <c r="R276" s="232"/>
      <c r="S276" s="232"/>
      <c r="T276" s="232"/>
      <c r="U276" s="232"/>
      <c r="V276" s="232"/>
      <c r="W276" s="232"/>
      <c r="X276" s="232"/>
      <c r="Y276" s="232"/>
      <c r="Z276" s="232"/>
      <c r="AA276" s="232"/>
      <c r="AB276" s="232"/>
      <c r="AC276" s="232"/>
      <c r="AD276" s="232"/>
      <c r="AE276" s="232"/>
      <c r="AF276" s="232"/>
      <c r="AG276" s="232"/>
      <c r="AH276" s="232"/>
      <c r="AI276" s="232"/>
      <c r="AJ276" s="232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</row>
    <row r="277" spans="1:6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232"/>
      <c r="N277" s="232"/>
      <c r="O277" s="232"/>
      <c r="P277" s="232"/>
      <c r="Q277" s="232"/>
      <c r="R277" s="232"/>
      <c r="S277" s="232"/>
      <c r="T277" s="232"/>
      <c r="U277" s="232"/>
      <c r="V277" s="232"/>
      <c r="W277" s="232"/>
      <c r="X277" s="232"/>
      <c r="Y277" s="232"/>
      <c r="Z277" s="232"/>
      <c r="AA277" s="232"/>
      <c r="AB277" s="232"/>
      <c r="AC277" s="232"/>
      <c r="AD277" s="232"/>
      <c r="AE277" s="232"/>
      <c r="AF277" s="232"/>
      <c r="AG277" s="232"/>
      <c r="AH277" s="232"/>
      <c r="AI277" s="232"/>
      <c r="AJ277" s="232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</row>
    <row r="278" spans="1:67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232"/>
      <c r="N278" s="232"/>
      <c r="O278" s="232"/>
      <c r="P278" s="232"/>
      <c r="Q278" s="232"/>
      <c r="R278" s="232"/>
      <c r="S278" s="232"/>
      <c r="T278" s="232"/>
      <c r="U278" s="232"/>
      <c r="V278" s="232"/>
      <c r="W278" s="232"/>
      <c r="X278" s="232"/>
      <c r="Y278" s="232"/>
      <c r="Z278" s="232"/>
      <c r="AA278" s="232"/>
      <c r="AB278" s="232"/>
      <c r="AC278" s="232"/>
      <c r="AD278" s="232"/>
      <c r="AE278" s="232"/>
      <c r="AF278" s="232"/>
      <c r="AG278" s="232"/>
      <c r="AH278" s="232"/>
      <c r="AI278" s="232"/>
      <c r="AJ278" s="232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</row>
    <row r="279" spans="1:67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232"/>
      <c r="N279" s="232"/>
      <c r="O279" s="232"/>
      <c r="P279" s="232"/>
      <c r="Q279" s="232"/>
      <c r="R279" s="232"/>
      <c r="S279" s="232"/>
      <c r="T279" s="232"/>
      <c r="U279" s="232"/>
      <c r="V279" s="232"/>
      <c r="W279" s="232"/>
      <c r="X279" s="232"/>
      <c r="Y279" s="232"/>
      <c r="Z279" s="232"/>
      <c r="AA279" s="232"/>
      <c r="AB279" s="232"/>
      <c r="AC279" s="232"/>
      <c r="AD279" s="232"/>
      <c r="AE279" s="232"/>
      <c r="AF279" s="232"/>
      <c r="AG279" s="232"/>
      <c r="AH279" s="232"/>
      <c r="AI279" s="232"/>
      <c r="AJ279" s="232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</row>
    <row r="280" spans="1:67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232"/>
      <c r="N280" s="232"/>
      <c r="O280" s="232"/>
      <c r="P280" s="232"/>
      <c r="Q280" s="232"/>
      <c r="R280" s="232"/>
      <c r="S280" s="232"/>
      <c r="T280" s="232"/>
      <c r="U280" s="232"/>
      <c r="V280" s="232"/>
      <c r="W280" s="232"/>
      <c r="X280" s="232"/>
      <c r="Y280" s="232"/>
      <c r="Z280" s="232"/>
      <c r="AA280" s="232"/>
      <c r="AB280" s="232"/>
      <c r="AC280" s="232"/>
      <c r="AD280" s="232"/>
      <c r="AE280" s="232"/>
      <c r="AF280" s="232"/>
      <c r="AG280" s="232"/>
      <c r="AH280" s="232"/>
      <c r="AI280" s="232"/>
      <c r="AJ280" s="232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</row>
    <row r="281" spans="1:67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232"/>
      <c r="N281" s="232"/>
      <c r="O281" s="232"/>
      <c r="P281" s="232"/>
      <c r="Q281" s="232"/>
      <c r="R281" s="232"/>
      <c r="S281" s="232"/>
      <c r="T281" s="232"/>
      <c r="U281" s="232"/>
      <c r="V281" s="232"/>
      <c r="W281" s="232"/>
      <c r="X281" s="232"/>
      <c r="Y281" s="232"/>
      <c r="Z281" s="232"/>
      <c r="AA281" s="232"/>
      <c r="AB281" s="232"/>
      <c r="AC281" s="232"/>
      <c r="AD281" s="232"/>
      <c r="AE281" s="232"/>
      <c r="AF281" s="232"/>
      <c r="AG281" s="232"/>
      <c r="AH281" s="232"/>
      <c r="AI281" s="232"/>
      <c r="AJ281" s="232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</row>
    <row r="282" spans="1:67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232"/>
      <c r="N282" s="232"/>
      <c r="O282" s="232"/>
      <c r="P282" s="232"/>
      <c r="Q282" s="232"/>
      <c r="R282" s="232"/>
      <c r="S282" s="232"/>
      <c r="T282" s="232"/>
      <c r="U282" s="232"/>
      <c r="V282" s="232"/>
      <c r="W282" s="232"/>
      <c r="X282" s="232"/>
      <c r="Y282" s="232"/>
      <c r="Z282" s="232"/>
      <c r="AA282" s="232"/>
      <c r="AB282" s="232"/>
      <c r="AC282" s="232"/>
      <c r="AD282" s="232"/>
      <c r="AE282" s="232"/>
      <c r="AF282" s="232"/>
      <c r="AG282" s="232"/>
      <c r="AH282" s="232"/>
      <c r="AI282" s="232"/>
      <c r="AJ282" s="232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</row>
    <row r="283" spans="1:67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232"/>
      <c r="N283" s="232"/>
      <c r="O283" s="232"/>
      <c r="P283" s="232"/>
      <c r="Q283" s="232"/>
      <c r="R283" s="232"/>
      <c r="S283" s="232"/>
      <c r="T283" s="232"/>
      <c r="U283" s="232"/>
      <c r="V283" s="232"/>
      <c r="W283" s="232"/>
      <c r="X283" s="232"/>
      <c r="Y283" s="232"/>
      <c r="Z283" s="232"/>
      <c r="AA283" s="232"/>
      <c r="AB283" s="232"/>
      <c r="AC283" s="232"/>
      <c r="AD283" s="232"/>
      <c r="AE283" s="232"/>
      <c r="AF283" s="232"/>
      <c r="AG283" s="232"/>
      <c r="AH283" s="232"/>
      <c r="AI283" s="232"/>
      <c r="AJ283" s="232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</row>
    <row r="284" spans="1:67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232"/>
      <c r="N284" s="232"/>
      <c r="O284" s="232"/>
      <c r="P284" s="232"/>
      <c r="Q284" s="232"/>
      <c r="R284" s="232"/>
      <c r="S284" s="232"/>
      <c r="T284" s="232"/>
      <c r="U284" s="232"/>
      <c r="V284" s="232"/>
      <c r="W284" s="232"/>
      <c r="X284" s="232"/>
      <c r="Y284" s="232"/>
      <c r="Z284" s="232"/>
      <c r="AA284" s="232"/>
      <c r="AB284" s="232"/>
      <c r="AC284" s="232"/>
      <c r="AD284" s="232"/>
      <c r="AE284" s="232"/>
      <c r="AF284" s="232"/>
      <c r="AG284" s="232"/>
      <c r="AH284" s="232"/>
      <c r="AI284" s="232"/>
      <c r="AJ284" s="232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</row>
    <row r="285" spans="1:67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232"/>
      <c r="N285" s="232"/>
      <c r="O285" s="232"/>
      <c r="P285" s="232"/>
      <c r="Q285" s="232"/>
      <c r="R285" s="232"/>
      <c r="S285" s="232"/>
      <c r="T285" s="232"/>
      <c r="U285" s="232"/>
      <c r="V285" s="232"/>
      <c r="W285" s="232"/>
      <c r="X285" s="232"/>
      <c r="Y285" s="232"/>
      <c r="Z285" s="232"/>
      <c r="AA285" s="232"/>
      <c r="AB285" s="232"/>
      <c r="AC285" s="232"/>
      <c r="AD285" s="232"/>
      <c r="AE285" s="232"/>
      <c r="AF285" s="232"/>
      <c r="AG285" s="232"/>
      <c r="AH285" s="232"/>
      <c r="AI285" s="232"/>
      <c r="AJ285" s="232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</row>
    <row r="286" spans="1:67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232"/>
      <c r="N286" s="232"/>
      <c r="O286" s="232"/>
      <c r="P286" s="232"/>
      <c r="Q286" s="232"/>
      <c r="R286" s="232"/>
      <c r="S286" s="232"/>
      <c r="T286" s="232"/>
      <c r="U286" s="232"/>
      <c r="V286" s="232"/>
      <c r="W286" s="232"/>
      <c r="X286" s="232"/>
      <c r="Y286" s="232"/>
      <c r="Z286" s="232"/>
      <c r="AA286" s="232"/>
      <c r="AB286" s="232"/>
      <c r="AC286" s="232"/>
      <c r="AD286" s="232"/>
      <c r="AE286" s="232"/>
      <c r="AF286" s="232"/>
      <c r="AG286" s="232"/>
      <c r="AH286" s="232"/>
      <c r="AI286" s="232"/>
      <c r="AJ286" s="232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</row>
    <row r="287" spans="1:6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232"/>
      <c r="N287" s="232"/>
      <c r="O287" s="232"/>
      <c r="P287" s="232"/>
      <c r="Q287" s="232"/>
      <c r="R287" s="232"/>
      <c r="S287" s="232"/>
      <c r="T287" s="232"/>
      <c r="U287" s="232"/>
      <c r="V287" s="232"/>
      <c r="W287" s="232"/>
      <c r="X287" s="232"/>
      <c r="Y287" s="232"/>
      <c r="Z287" s="232"/>
      <c r="AA287" s="232"/>
      <c r="AB287" s="232"/>
      <c r="AC287" s="232"/>
      <c r="AD287" s="232"/>
      <c r="AE287" s="232"/>
      <c r="AF287" s="232"/>
      <c r="AG287" s="232"/>
      <c r="AH287" s="232"/>
      <c r="AI287" s="232"/>
      <c r="AJ287" s="232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</row>
    <row r="288" spans="1:67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232"/>
      <c r="N288" s="232"/>
      <c r="O288" s="232"/>
      <c r="P288" s="232"/>
      <c r="Q288" s="232"/>
      <c r="R288" s="232"/>
      <c r="S288" s="232"/>
      <c r="T288" s="232"/>
      <c r="U288" s="232"/>
      <c r="V288" s="232"/>
      <c r="W288" s="232"/>
      <c r="X288" s="232"/>
      <c r="Y288" s="232"/>
      <c r="Z288" s="232"/>
      <c r="AA288" s="232"/>
      <c r="AB288" s="232"/>
      <c r="AC288" s="232"/>
      <c r="AD288" s="232"/>
      <c r="AE288" s="232"/>
      <c r="AF288" s="232"/>
      <c r="AG288" s="232"/>
      <c r="AH288" s="232"/>
      <c r="AI288" s="232"/>
      <c r="AJ288" s="232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</row>
    <row r="289" spans="1:67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232"/>
      <c r="N289" s="232"/>
      <c r="O289" s="232"/>
      <c r="P289" s="232"/>
      <c r="Q289" s="232"/>
      <c r="R289" s="232"/>
      <c r="S289" s="232"/>
      <c r="T289" s="232"/>
      <c r="U289" s="232"/>
      <c r="V289" s="232"/>
      <c r="W289" s="232"/>
      <c r="X289" s="232"/>
      <c r="Y289" s="232"/>
      <c r="Z289" s="232"/>
      <c r="AA289" s="232"/>
      <c r="AB289" s="232"/>
      <c r="AC289" s="232"/>
      <c r="AD289" s="232"/>
      <c r="AE289" s="232"/>
      <c r="AF289" s="232"/>
      <c r="AG289" s="232"/>
      <c r="AH289" s="232"/>
      <c r="AI289" s="232"/>
      <c r="AJ289" s="232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</row>
    <row r="290" spans="1:67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232"/>
      <c r="N290" s="232"/>
      <c r="O290" s="232"/>
      <c r="P290" s="232"/>
      <c r="Q290" s="232"/>
      <c r="R290" s="232"/>
      <c r="S290" s="232"/>
      <c r="T290" s="232"/>
      <c r="U290" s="232"/>
      <c r="V290" s="232"/>
      <c r="W290" s="232"/>
      <c r="X290" s="232"/>
      <c r="Y290" s="232"/>
      <c r="Z290" s="232"/>
      <c r="AA290" s="232"/>
      <c r="AB290" s="232"/>
      <c r="AC290" s="232"/>
      <c r="AD290" s="232"/>
      <c r="AE290" s="232"/>
      <c r="AF290" s="232"/>
      <c r="AG290" s="232"/>
      <c r="AH290" s="232"/>
      <c r="AI290" s="232"/>
      <c r="AJ290" s="232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</row>
    <row r="291" spans="1:67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232"/>
      <c r="N291" s="232"/>
      <c r="O291" s="232"/>
      <c r="P291" s="232"/>
      <c r="Q291" s="232"/>
      <c r="R291" s="232"/>
      <c r="S291" s="232"/>
      <c r="T291" s="232"/>
      <c r="U291" s="232"/>
      <c r="V291" s="232"/>
      <c r="W291" s="232"/>
      <c r="X291" s="232"/>
      <c r="Y291" s="232"/>
      <c r="Z291" s="232"/>
      <c r="AA291" s="232"/>
      <c r="AB291" s="232"/>
      <c r="AC291" s="232"/>
      <c r="AD291" s="232"/>
      <c r="AE291" s="232"/>
      <c r="AF291" s="232"/>
      <c r="AG291" s="232"/>
      <c r="AH291" s="232"/>
      <c r="AI291" s="232"/>
      <c r="AJ291" s="232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</row>
    <row r="292" spans="1:67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232"/>
      <c r="N292" s="232"/>
      <c r="O292" s="232"/>
      <c r="P292" s="232"/>
      <c r="Q292" s="232"/>
      <c r="R292" s="232"/>
      <c r="S292" s="232"/>
      <c r="T292" s="232"/>
      <c r="U292" s="232"/>
      <c r="V292" s="232"/>
      <c r="W292" s="232"/>
      <c r="X292" s="232"/>
      <c r="Y292" s="232"/>
      <c r="Z292" s="232"/>
      <c r="AA292" s="232"/>
      <c r="AB292" s="232"/>
      <c r="AC292" s="232"/>
      <c r="AD292" s="232"/>
      <c r="AE292" s="232"/>
      <c r="AF292" s="232"/>
      <c r="AG292" s="232"/>
      <c r="AH292" s="232"/>
      <c r="AI292" s="232"/>
      <c r="AJ292" s="232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</row>
    <row r="293" spans="1:67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232"/>
      <c r="N293" s="232"/>
      <c r="O293" s="232"/>
      <c r="P293" s="232"/>
      <c r="Q293" s="232"/>
      <c r="R293" s="232"/>
      <c r="S293" s="232"/>
      <c r="T293" s="232"/>
      <c r="U293" s="232"/>
      <c r="V293" s="232"/>
      <c r="W293" s="232"/>
      <c r="X293" s="232"/>
      <c r="Y293" s="232"/>
      <c r="Z293" s="232"/>
      <c r="AA293" s="232"/>
      <c r="AB293" s="232"/>
      <c r="AC293" s="232"/>
      <c r="AD293" s="232"/>
      <c r="AE293" s="232"/>
      <c r="AF293" s="232"/>
      <c r="AG293" s="232"/>
      <c r="AH293" s="232"/>
      <c r="AI293" s="232"/>
      <c r="AJ293" s="232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</row>
    <row r="294" spans="1:67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232"/>
      <c r="N294" s="232"/>
      <c r="O294" s="232"/>
      <c r="P294" s="232"/>
      <c r="Q294" s="232"/>
      <c r="R294" s="232"/>
      <c r="S294" s="232"/>
      <c r="T294" s="232"/>
      <c r="U294" s="232"/>
      <c r="V294" s="232"/>
      <c r="W294" s="232"/>
      <c r="X294" s="232"/>
      <c r="Y294" s="232"/>
      <c r="Z294" s="232"/>
      <c r="AA294" s="232"/>
      <c r="AB294" s="232"/>
      <c r="AC294" s="232"/>
      <c r="AD294" s="232"/>
      <c r="AE294" s="232"/>
      <c r="AF294" s="232"/>
      <c r="AG294" s="232"/>
      <c r="AH294" s="232"/>
      <c r="AI294" s="232"/>
      <c r="AJ294" s="232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</row>
    <row r="295" spans="1:67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232"/>
      <c r="N295" s="232"/>
      <c r="O295" s="232"/>
      <c r="P295" s="232"/>
      <c r="Q295" s="232"/>
      <c r="R295" s="232"/>
      <c r="S295" s="232"/>
      <c r="T295" s="232"/>
      <c r="U295" s="232"/>
      <c r="V295" s="232"/>
      <c r="W295" s="232"/>
      <c r="X295" s="232"/>
      <c r="Y295" s="232"/>
      <c r="Z295" s="232"/>
      <c r="AA295" s="232"/>
      <c r="AB295" s="232"/>
      <c r="AC295" s="232"/>
      <c r="AD295" s="232"/>
      <c r="AE295" s="232"/>
      <c r="AF295" s="232"/>
      <c r="AG295" s="232"/>
      <c r="AH295" s="232"/>
      <c r="AI295" s="232"/>
      <c r="AJ295" s="232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</row>
    <row r="296" spans="1:67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232"/>
      <c r="N296" s="232"/>
      <c r="O296" s="232"/>
      <c r="P296" s="232"/>
      <c r="Q296" s="232"/>
      <c r="R296" s="232"/>
      <c r="S296" s="232"/>
      <c r="T296" s="232"/>
      <c r="U296" s="232"/>
      <c r="V296" s="232"/>
      <c r="W296" s="232"/>
      <c r="X296" s="232"/>
      <c r="Y296" s="232"/>
      <c r="Z296" s="232"/>
      <c r="AA296" s="232"/>
      <c r="AB296" s="232"/>
      <c r="AC296" s="232"/>
      <c r="AD296" s="232"/>
      <c r="AE296" s="232"/>
      <c r="AF296" s="232"/>
      <c r="AG296" s="232"/>
      <c r="AH296" s="232"/>
      <c r="AI296" s="232"/>
      <c r="AJ296" s="232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</row>
    <row r="297" spans="1:6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232"/>
      <c r="N297" s="232"/>
      <c r="O297" s="232"/>
      <c r="P297" s="232"/>
      <c r="Q297" s="232"/>
      <c r="R297" s="232"/>
      <c r="S297" s="232"/>
      <c r="T297" s="232"/>
      <c r="U297" s="232"/>
      <c r="V297" s="232"/>
      <c r="W297" s="232"/>
      <c r="X297" s="232"/>
      <c r="Y297" s="232"/>
      <c r="Z297" s="232"/>
      <c r="AA297" s="232"/>
      <c r="AB297" s="232"/>
      <c r="AC297" s="232"/>
      <c r="AD297" s="232"/>
      <c r="AE297" s="232"/>
      <c r="AF297" s="232"/>
      <c r="AG297" s="232"/>
      <c r="AH297" s="232"/>
      <c r="AI297" s="232"/>
      <c r="AJ297" s="232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</row>
    <row r="298" spans="1:67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232"/>
      <c r="N298" s="232"/>
      <c r="O298" s="232"/>
      <c r="P298" s="232"/>
      <c r="Q298" s="232"/>
      <c r="R298" s="232"/>
      <c r="S298" s="232"/>
      <c r="T298" s="232"/>
      <c r="U298" s="232"/>
      <c r="V298" s="232"/>
      <c r="W298" s="232"/>
      <c r="X298" s="232"/>
      <c r="Y298" s="232"/>
      <c r="Z298" s="232"/>
      <c r="AA298" s="232"/>
      <c r="AB298" s="232"/>
      <c r="AC298" s="232"/>
      <c r="AD298" s="232"/>
      <c r="AE298" s="232"/>
      <c r="AF298" s="232"/>
      <c r="AG298" s="232"/>
      <c r="AH298" s="232"/>
      <c r="AI298" s="232"/>
      <c r="AJ298" s="232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</row>
    <row r="299" spans="1:67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232"/>
      <c r="N299" s="232"/>
      <c r="O299" s="232"/>
      <c r="P299" s="232"/>
      <c r="Q299" s="232"/>
      <c r="R299" s="232"/>
      <c r="S299" s="232"/>
      <c r="T299" s="232"/>
      <c r="U299" s="232"/>
      <c r="V299" s="232"/>
      <c r="W299" s="232"/>
      <c r="X299" s="232"/>
      <c r="Y299" s="232"/>
      <c r="Z299" s="232"/>
      <c r="AA299" s="232"/>
      <c r="AB299" s="232"/>
      <c r="AC299" s="232"/>
      <c r="AD299" s="232"/>
      <c r="AE299" s="232"/>
      <c r="AF299" s="232"/>
      <c r="AG299" s="232"/>
      <c r="AH299" s="232"/>
      <c r="AI299" s="232"/>
      <c r="AJ299" s="232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</row>
    <row r="300" spans="1:67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232"/>
      <c r="N300" s="232"/>
      <c r="O300" s="232"/>
      <c r="P300" s="232"/>
      <c r="Q300" s="232"/>
      <c r="R300" s="232"/>
      <c r="S300" s="232"/>
      <c r="T300" s="232"/>
      <c r="U300" s="232"/>
      <c r="V300" s="232"/>
      <c r="W300" s="232"/>
      <c r="X300" s="232"/>
      <c r="Y300" s="232"/>
      <c r="Z300" s="232"/>
      <c r="AA300" s="232"/>
      <c r="AB300" s="232"/>
      <c r="AC300" s="232"/>
      <c r="AD300" s="232"/>
      <c r="AE300" s="232"/>
      <c r="AF300" s="232"/>
      <c r="AG300" s="232"/>
      <c r="AH300" s="232"/>
      <c r="AI300" s="232"/>
      <c r="AJ300" s="232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</row>
    <row r="301" spans="1:67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232"/>
      <c r="N301" s="232"/>
      <c r="O301" s="232"/>
      <c r="P301" s="232"/>
      <c r="Q301" s="232"/>
      <c r="R301" s="232"/>
      <c r="S301" s="232"/>
      <c r="T301" s="232"/>
      <c r="U301" s="232"/>
      <c r="V301" s="232"/>
      <c r="W301" s="232"/>
      <c r="X301" s="232"/>
      <c r="Y301" s="232"/>
      <c r="Z301" s="232"/>
      <c r="AA301" s="232"/>
      <c r="AB301" s="232"/>
      <c r="AC301" s="232"/>
      <c r="AD301" s="232"/>
      <c r="AE301" s="232"/>
      <c r="AF301" s="232"/>
      <c r="AG301" s="232"/>
      <c r="AH301" s="232"/>
      <c r="AI301" s="232"/>
      <c r="AJ301" s="232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</row>
    <row r="302" spans="1:67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232"/>
      <c r="N302" s="232"/>
      <c r="O302" s="232"/>
      <c r="P302" s="232"/>
      <c r="Q302" s="232"/>
      <c r="R302" s="232"/>
      <c r="S302" s="232"/>
      <c r="T302" s="232"/>
      <c r="U302" s="232"/>
      <c r="V302" s="232"/>
      <c r="W302" s="232"/>
      <c r="X302" s="232"/>
      <c r="Y302" s="232"/>
      <c r="Z302" s="232"/>
      <c r="AA302" s="232"/>
      <c r="AB302" s="232"/>
      <c r="AC302" s="232"/>
      <c r="AD302" s="232"/>
      <c r="AE302" s="232"/>
      <c r="AF302" s="232"/>
      <c r="AG302" s="232"/>
      <c r="AH302" s="232"/>
      <c r="AI302" s="232"/>
      <c r="AJ302" s="232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</row>
    <row r="303" spans="1:67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232"/>
      <c r="N303" s="232"/>
      <c r="O303" s="232"/>
      <c r="P303" s="232"/>
      <c r="Q303" s="232"/>
      <c r="R303" s="232"/>
      <c r="S303" s="232"/>
      <c r="T303" s="232"/>
      <c r="U303" s="232"/>
      <c r="V303" s="232"/>
      <c r="W303" s="232"/>
      <c r="X303" s="232"/>
      <c r="Y303" s="232"/>
      <c r="Z303" s="232"/>
      <c r="AA303" s="232"/>
      <c r="AB303" s="232"/>
      <c r="AC303" s="232"/>
      <c r="AD303" s="232"/>
      <c r="AE303" s="232"/>
      <c r="AF303" s="232"/>
      <c r="AG303" s="232"/>
      <c r="AH303" s="232"/>
      <c r="AI303" s="232"/>
      <c r="AJ303" s="232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</row>
    <row r="304" spans="1:67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232"/>
      <c r="N304" s="232"/>
      <c r="O304" s="232"/>
      <c r="P304" s="232"/>
      <c r="Q304" s="232"/>
      <c r="R304" s="232"/>
      <c r="S304" s="232"/>
      <c r="T304" s="232"/>
      <c r="U304" s="232"/>
      <c r="V304" s="232"/>
      <c r="W304" s="232"/>
      <c r="X304" s="232"/>
      <c r="Y304" s="232"/>
      <c r="Z304" s="232"/>
      <c r="AA304" s="232"/>
      <c r="AB304" s="232"/>
      <c r="AC304" s="232"/>
      <c r="AD304" s="232"/>
      <c r="AE304" s="232"/>
      <c r="AF304" s="232"/>
      <c r="AG304" s="232"/>
      <c r="AH304" s="232"/>
      <c r="AI304" s="232"/>
      <c r="AJ304" s="232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</row>
    <row r="305" spans="1:67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232"/>
      <c r="N305" s="232"/>
      <c r="O305" s="232"/>
      <c r="P305" s="232"/>
      <c r="Q305" s="232"/>
      <c r="R305" s="232"/>
      <c r="S305" s="232"/>
      <c r="T305" s="232"/>
      <c r="U305" s="232"/>
      <c r="V305" s="232"/>
      <c r="W305" s="232"/>
      <c r="X305" s="232"/>
      <c r="Y305" s="232"/>
      <c r="Z305" s="232"/>
      <c r="AA305" s="232"/>
      <c r="AB305" s="232"/>
      <c r="AC305" s="232"/>
      <c r="AD305" s="232"/>
      <c r="AE305" s="232"/>
      <c r="AF305" s="232"/>
      <c r="AG305" s="232"/>
      <c r="AH305" s="232"/>
      <c r="AI305" s="232"/>
      <c r="AJ305" s="232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</row>
    <row r="306" spans="1:67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232"/>
      <c r="N306" s="232"/>
      <c r="O306" s="232"/>
      <c r="P306" s="232"/>
      <c r="Q306" s="232"/>
      <c r="R306" s="232"/>
      <c r="S306" s="232"/>
      <c r="T306" s="232"/>
      <c r="U306" s="232"/>
      <c r="V306" s="232"/>
      <c r="W306" s="232"/>
      <c r="X306" s="232"/>
      <c r="Y306" s="232"/>
      <c r="Z306" s="232"/>
      <c r="AA306" s="232"/>
      <c r="AB306" s="232"/>
      <c r="AC306" s="232"/>
      <c r="AD306" s="232"/>
      <c r="AE306" s="232"/>
      <c r="AF306" s="232"/>
      <c r="AG306" s="232"/>
      <c r="AH306" s="232"/>
      <c r="AI306" s="232"/>
      <c r="AJ306" s="232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</row>
    <row r="307" spans="1:6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232"/>
      <c r="N307" s="232"/>
      <c r="O307" s="232"/>
      <c r="P307" s="232"/>
      <c r="Q307" s="232"/>
      <c r="R307" s="232"/>
      <c r="S307" s="232"/>
      <c r="T307" s="232"/>
      <c r="U307" s="232"/>
      <c r="V307" s="232"/>
      <c r="W307" s="232"/>
      <c r="X307" s="232"/>
      <c r="Y307" s="232"/>
      <c r="Z307" s="232"/>
      <c r="AA307" s="232"/>
      <c r="AB307" s="232"/>
      <c r="AC307" s="232"/>
      <c r="AD307" s="232"/>
      <c r="AE307" s="232"/>
      <c r="AF307" s="232"/>
      <c r="AG307" s="232"/>
      <c r="AH307" s="232"/>
      <c r="AI307" s="232"/>
      <c r="AJ307" s="232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</row>
    <row r="308" spans="1:67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232"/>
      <c r="N308" s="232"/>
      <c r="O308" s="232"/>
      <c r="P308" s="232"/>
      <c r="Q308" s="232"/>
      <c r="R308" s="232"/>
      <c r="S308" s="232"/>
      <c r="T308" s="232"/>
      <c r="U308" s="232"/>
      <c r="V308" s="232"/>
      <c r="W308" s="232"/>
      <c r="X308" s="232"/>
      <c r="Y308" s="232"/>
      <c r="Z308" s="232"/>
      <c r="AA308" s="232"/>
      <c r="AB308" s="232"/>
      <c r="AC308" s="232"/>
      <c r="AD308" s="232"/>
      <c r="AE308" s="232"/>
      <c r="AF308" s="232"/>
      <c r="AG308" s="232"/>
      <c r="AH308" s="232"/>
      <c r="AI308" s="232"/>
      <c r="AJ308" s="232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</row>
    <row r="309" spans="1:67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232"/>
      <c r="N309" s="232"/>
      <c r="O309" s="232"/>
      <c r="P309" s="232"/>
      <c r="Q309" s="232"/>
      <c r="R309" s="232"/>
      <c r="S309" s="232"/>
      <c r="T309" s="232"/>
      <c r="U309" s="232"/>
      <c r="V309" s="232"/>
      <c r="W309" s="232"/>
      <c r="X309" s="232"/>
      <c r="Y309" s="232"/>
      <c r="Z309" s="232"/>
      <c r="AA309" s="232"/>
      <c r="AB309" s="232"/>
      <c r="AC309" s="232"/>
      <c r="AD309" s="232"/>
      <c r="AE309" s="232"/>
      <c r="AF309" s="232"/>
      <c r="AG309" s="232"/>
      <c r="AH309" s="232"/>
      <c r="AI309" s="232"/>
      <c r="AJ309" s="232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</row>
    <row r="310" spans="1:67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232"/>
      <c r="N310" s="232"/>
      <c r="O310" s="232"/>
      <c r="P310" s="232"/>
      <c r="Q310" s="232"/>
      <c r="R310" s="232"/>
      <c r="S310" s="232"/>
      <c r="T310" s="232"/>
      <c r="U310" s="232"/>
      <c r="V310" s="232"/>
      <c r="W310" s="232"/>
      <c r="X310" s="232"/>
      <c r="Y310" s="232"/>
      <c r="Z310" s="232"/>
      <c r="AA310" s="232"/>
      <c r="AB310" s="232"/>
      <c r="AC310" s="232"/>
      <c r="AD310" s="232"/>
      <c r="AE310" s="232"/>
      <c r="AF310" s="232"/>
      <c r="AG310" s="232"/>
      <c r="AH310" s="232"/>
      <c r="AI310" s="232"/>
      <c r="AJ310" s="232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</row>
    <row r="311" spans="1:67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232"/>
      <c r="N311" s="232"/>
      <c r="O311" s="232"/>
      <c r="P311" s="232"/>
      <c r="Q311" s="232"/>
      <c r="R311" s="232"/>
      <c r="S311" s="232"/>
      <c r="T311" s="232"/>
      <c r="U311" s="232"/>
      <c r="V311" s="232"/>
      <c r="W311" s="232"/>
      <c r="X311" s="232"/>
      <c r="Y311" s="232"/>
      <c r="Z311" s="232"/>
      <c r="AA311" s="232"/>
      <c r="AB311" s="232"/>
      <c r="AC311" s="232"/>
      <c r="AD311" s="232"/>
      <c r="AE311" s="232"/>
      <c r="AF311" s="232"/>
      <c r="AG311" s="232"/>
      <c r="AH311" s="232"/>
      <c r="AI311" s="232"/>
      <c r="AJ311" s="232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</row>
    <row r="312" spans="1:67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232"/>
      <c r="N312" s="232"/>
      <c r="O312" s="232"/>
      <c r="P312" s="232"/>
      <c r="Q312" s="232"/>
      <c r="R312" s="232"/>
      <c r="S312" s="232"/>
      <c r="T312" s="232"/>
      <c r="U312" s="232"/>
      <c r="V312" s="232"/>
      <c r="W312" s="232"/>
      <c r="X312" s="232"/>
      <c r="Y312" s="232"/>
      <c r="Z312" s="232"/>
      <c r="AA312" s="232"/>
      <c r="AB312" s="232"/>
      <c r="AC312" s="232"/>
      <c r="AD312" s="232"/>
      <c r="AE312" s="232"/>
      <c r="AF312" s="232"/>
      <c r="AG312" s="232"/>
      <c r="AH312" s="232"/>
      <c r="AI312" s="232"/>
      <c r="AJ312" s="232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</row>
    <row r="313" spans="1:67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232"/>
      <c r="N313" s="232"/>
      <c r="O313" s="232"/>
      <c r="P313" s="232"/>
      <c r="Q313" s="232"/>
      <c r="R313" s="232"/>
      <c r="S313" s="232"/>
      <c r="T313" s="232"/>
      <c r="U313" s="232"/>
      <c r="V313" s="232"/>
      <c r="W313" s="232"/>
      <c r="X313" s="232"/>
      <c r="Y313" s="232"/>
      <c r="Z313" s="232"/>
      <c r="AA313" s="232"/>
      <c r="AB313" s="232"/>
      <c r="AC313" s="232"/>
      <c r="AD313" s="232"/>
      <c r="AE313" s="232"/>
      <c r="AF313" s="232"/>
      <c r="AG313" s="232"/>
      <c r="AH313" s="232"/>
      <c r="AI313" s="232"/>
      <c r="AJ313" s="232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</row>
    <row r="314" spans="1:67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232"/>
      <c r="N314" s="232"/>
      <c r="O314" s="232"/>
      <c r="P314" s="232"/>
      <c r="Q314" s="232"/>
      <c r="R314" s="232"/>
      <c r="S314" s="232"/>
      <c r="T314" s="232"/>
      <c r="U314" s="232"/>
      <c r="V314" s="232"/>
      <c r="W314" s="232"/>
      <c r="X314" s="232"/>
      <c r="Y314" s="232"/>
      <c r="Z314" s="232"/>
      <c r="AA314" s="232"/>
      <c r="AB314" s="232"/>
      <c r="AC314" s="232"/>
      <c r="AD314" s="232"/>
      <c r="AE314" s="232"/>
      <c r="AF314" s="232"/>
      <c r="AG314" s="232"/>
      <c r="AH314" s="232"/>
      <c r="AI314" s="232"/>
      <c r="AJ314" s="232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</row>
    <row r="315" spans="1:67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232"/>
      <c r="N315" s="232"/>
      <c r="O315" s="232"/>
      <c r="P315" s="232"/>
      <c r="Q315" s="232"/>
      <c r="R315" s="232"/>
      <c r="S315" s="232"/>
      <c r="T315" s="232"/>
      <c r="U315" s="232"/>
      <c r="V315" s="232"/>
      <c r="W315" s="232"/>
      <c r="X315" s="232"/>
      <c r="Y315" s="232"/>
      <c r="Z315" s="232"/>
      <c r="AA315" s="232"/>
      <c r="AB315" s="232"/>
      <c r="AC315" s="232"/>
      <c r="AD315" s="232"/>
      <c r="AE315" s="232"/>
      <c r="AF315" s="232"/>
      <c r="AG315" s="232"/>
      <c r="AH315" s="232"/>
      <c r="AI315" s="232"/>
      <c r="AJ315" s="232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</row>
    <row r="316" spans="1:67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232"/>
      <c r="N316" s="232"/>
      <c r="O316" s="232"/>
      <c r="P316" s="232"/>
      <c r="Q316" s="232"/>
      <c r="R316" s="232"/>
      <c r="S316" s="232"/>
      <c r="T316" s="232"/>
      <c r="U316" s="232"/>
      <c r="V316" s="232"/>
      <c r="W316" s="232"/>
      <c r="X316" s="232"/>
      <c r="Y316" s="232"/>
      <c r="Z316" s="232"/>
      <c r="AA316" s="232"/>
      <c r="AB316" s="232"/>
      <c r="AC316" s="232"/>
      <c r="AD316" s="232"/>
      <c r="AE316" s="232"/>
      <c r="AF316" s="232"/>
      <c r="AG316" s="232"/>
      <c r="AH316" s="232"/>
      <c r="AI316" s="232"/>
      <c r="AJ316" s="232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</row>
    <row r="317" spans="1:6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232"/>
      <c r="N317" s="232"/>
      <c r="O317" s="232"/>
      <c r="P317" s="232"/>
      <c r="Q317" s="232"/>
      <c r="R317" s="232"/>
      <c r="S317" s="232"/>
      <c r="T317" s="232"/>
      <c r="U317" s="232"/>
      <c r="V317" s="232"/>
      <c r="W317" s="232"/>
      <c r="X317" s="232"/>
      <c r="Y317" s="232"/>
      <c r="Z317" s="232"/>
      <c r="AA317" s="232"/>
      <c r="AB317" s="232"/>
      <c r="AC317" s="232"/>
      <c r="AD317" s="232"/>
      <c r="AE317" s="232"/>
      <c r="AF317" s="232"/>
      <c r="AG317" s="232"/>
      <c r="AH317" s="232"/>
      <c r="AI317" s="232"/>
      <c r="AJ317" s="232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</row>
    <row r="318" spans="1:67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232"/>
      <c r="N318" s="232"/>
      <c r="O318" s="232"/>
      <c r="P318" s="232"/>
      <c r="Q318" s="232"/>
      <c r="R318" s="232"/>
      <c r="S318" s="232"/>
      <c r="T318" s="232"/>
      <c r="U318" s="232"/>
      <c r="V318" s="232"/>
      <c r="W318" s="232"/>
      <c r="X318" s="232"/>
      <c r="Y318" s="232"/>
      <c r="Z318" s="232"/>
      <c r="AA318" s="232"/>
      <c r="AB318" s="232"/>
      <c r="AC318" s="232"/>
      <c r="AD318" s="232"/>
      <c r="AE318" s="232"/>
      <c r="AF318" s="232"/>
      <c r="AG318" s="232"/>
      <c r="AH318" s="232"/>
      <c r="AI318" s="232"/>
      <c r="AJ318" s="232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</row>
    <row r="319" spans="1:67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232"/>
      <c r="N319" s="232"/>
      <c r="O319" s="232"/>
      <c r="P319" s="232"/>
      <c r="Q319" s="232"/>
      <c r="R319" s="232"/>
      <c r="S319" s="232"/>
      <c r="T319" s="232"/>
      <c r="U319" s="232"/>
      <c r="V319" s="232"/>
      <c r="W319" s="232"/>
      <c r="X319" s="232"/>
      <c r="Y319" s="232"/>
      <c r="Z319" s="232"/>
      <c r="AA319" s="232"/>
      <c r="AB319" s="232"/>
      <c r="AC319" s="232"/>
      <c r="AD319" s="232"/>
      <c r="AE319" s="232"/>
      <c r="AF319" s="232"/>
      <c r="AG319" s="232"/>
      <c r="AH319" s="232"/>
      <c r="AI319" s="232"/>
      <c r="AJ319" s="232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</row>
    <row r="320" spans="1:67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232"/>
      <c r="N320" s="232"/>
      <c r="O320" s="232"/>
      <c r="P320" s="232"/>
      <c r="Q320" s="232"/>
      <c r="R320" s="232"/>
      <c r="S320" s="232"/>
      <c r="T320" s="232"/>
      <c r="U320" s="232"/>
      <c r="V320" s="232"/>
      <c r="W320" s="232"/>
      <c r="X320" s="232"/>
      <c r="Y320" s="232"/>
      <c r="Z320" s="232"/>
      <c r="AA320" s="232"/>
      <c r="AB320" s="232"/>
      <c r="AC320" s="232"/>
      <c r="AD320" s="232"/>
      <c r="AE320" s="232"/>
      <c r="AF320" s="232"/>
      <c r="AG320" s="232"/>
      <c r="AH320" s="232"/>
      <c r="AI320" s="232"/>
      <c r="AJ320" s="232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</row>
    <row r="321" spans="1:67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232"/>
      <c r="N321" s="232"/>
      <c r="O321" s="232"/>
      <c r="P321" s="232"/>
      <c r="Q321" s="232"/>
      <c r="R321" s="232"/>
      <c r="S321" s="232"/>
      <c r="T321" s="232"/>
      <c r="U321" s="232"/>
      <c r="V321" s="232"/>
      <c r="W321" s="232"/>
      <c r="X321" s="232"/>
      <c r="Y321" s="232"/>
      <c r="Z321" s="232"/>
      <c r="AA321" s="232"/>
      <c r="AB321" s="232"/>
      <c r="AC321" s="232"/>
      <c r="AD321" s="232"/>
      <c r="AE321" s="232"/>
      <c r="AF321" s="232"/>
      <c r="AG321" s="232"/>
      <c r="AH321" s="232"/>
      <c r="AI321" s="232"/>
      <c r="AJ321" s="232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</row>
    <row r="322" spans="1:67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232"/>
      <c r="N322" s="232"/>
      <c r="O322" s="232"/>
      <c r="P322" s="232"/>
      <c r="Q322" s="232"/>
      <c r="R322" s="232"/>
      <c r="S322" s="232"/>
      <c r="T322" s="232"/>
      <c r="U322" s="232"/>
      <c r="V322" s="232"/>
      <c r="W322" s="232"/>
      <c r="X322" s="232"/>
      <c r="Y322" s="232"/>
      <c r="Z322" s="232"/>
      <c r="AA322" s="232"/>
      <c r="AB322" s="232"/>
      <c r="AC322" s="232"/>
      <c r="AD322" s="232"/>
      <c r="AE322" s="232"/>
      <c r="AF322" s="232"/>
      <c r="AG322" s="232"/>
      <c r="AH322" s="232"/>
      <c r="AI322" s="232"/>
      <c r="AJ322" s="232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</row>
    <row r="323" spans="1:67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232"/>
      <c r="N323" s="232"/>
      <c r="O323" s="232"/>
      <c r="P323" s="232"/>
      <c r="Q323" s="232"/>
      <c r="R323" s="232"/>
      <c r="S323" s="232"/>
      <c r="T323" s="232"/>
      <c r="U323" s="232"/>
      <c r="V323" s="232"/>
      <c r="W323" s="232"/>
      <c r="X323" s="232"/>
      <c r="Y323" s="232"/>
      <c r="Z323" s="232"/>
      <c r="AA323" s="232"/>
      <c r="AB323" s="232"/>
      <c r="AC323" s="232"/>
      <c r="AD323" s="232"/>
      <c r="AE323" s="232"/>
      <c r="AF323" s="232"/>
      <c r="AG323" s="232"/>
      <c r="AH323" s="232"/>
      <c r="AI323" s="232"/>
      <c r="AJ323" s="232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</row>
    <row r="324" spans="1:67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232"/>
      <c r="N324" s="232"/>
      <c r="O324" s="232"/>
      <c r="P324" s="232"/>
      <c r="Q324" s="232"/>
      <c r="R324" s="232"/>
      <c r="S324" s="232"/>
      <c r="T324" s="232"/>
      <c r="U324" s="232"/>
      <c r="V324" s="232"/>
      <c r="W324" s="232"/>
      <c r="X324" s="232"/>
      <c r="Y324" s="232"/>
      <c r="Z324" s="232"/>
      <c r="AA324" s="232"/>
      <c r="AB324" s="232"/>
      <c r="AC324" s="232"/>
      <c r="AD324" s="232"/>
      <c r="AE324" s="232"/>
      <c r="AF324" s="232"/>
      <c r="AG324" s="232"/>
      <c r="AH324" s="232"/>
      <c r="AI324" s="232"/>
      <c r="AJ324" s="232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</row>
    <row r="325" spans="1:67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232"/>
      <c r="N325" s="232"/>
      <c r="O325" s="232"/>
      <c r="P325" s="232"/>
      <c r="Q325" s="232"/>
      <c r="R325" s="232"/>
      <c r="S325" s="232"/>
      <c r="T325" s="232"/>
      <c r="U325" s="232"/>
      <c r="V325" s="232"/>
      <c r="W325" s="232"/>
      <c r="X325" s="232"/>
      <c r="Y325" s="232"/>
      <c r="Z325" s="232"/>
      <c r="AA325" s="232"/>
      <c r="AB325" s="232"/>
      <c r="AC325" s="232"/>
      <c r="AD325" s="232"/>
      <c r="AE325" s="232"/>
      <c r="AF325" s="232"/>
      <c r="AG325" s="232"/>
      <c r="AH325" s="232"/>
      <c r="AI325" s="232"/>
      <c r="AJ325" s="232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</row>
    <row r="326" spans="1:67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232"/>
      <c r="N326" s="232"/>
      <c r="O326" s="232"/>
      <c r="P326" s="232"/>
      <c r="Q326" s="232"/>
      <c r="R326" s="232"/>
      <c r="S326" s="232"/>
      <c r="T326" s="232"/>
      <c r="U326" s="232"/>
      <c r="V326" s="232"/>
      <c r="W326" s="232"/>
      <c r="X326" s="232"/>
      <c r="Y326" s="232"/>
      <c r="Z326" s="232"/>
      <c r="AA326" s="232"/>
      <c r="AB326" s="232"/>
      <c r="AC326" s="232"/>
      <c r="AD326" s="232"/>
      <c r="AE326" s="232"/>
      <c r="AF326" s="232"/>
      <c r="AG326" s="232"/>
      <c r="AH326" s="232"/>
      <c r="AI326" s="232"/>
      <c r="AJ326" s="232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</row>
    <row r="327" spans="1:6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232"/>
      <c r="N327" s="232"/>
      <c r="O327" s="232"/>
      <c r="P327" s="232"/>
      <c r="Q327" s="232"/>
      <c r="R327" s="232"/>
      <c r="S327" s="232"/>
      <c r="T327" s="232"/>
      <c r="U327" s="232"/>
      <c r="V327" s="232"/>
      <c r="W327" s="232"/>
      <c r="X327" s="232"/>
      <c r="Y327" s="232"/>
      <c r="Z327" s="232"/>
      <c r="AA327" s="232"/>
      <c r="AB327" s="232"/>
      <c r="AC327" s="232"/>
      <c r="AD327" s="232"/>
      <c r="AE327" s="232"/>
      <c r="AF327" s="232"/>
      <c r="AG327" s="232"/>
      <c r="AH327" s="232"/>
      <c r="AI327" s="232"/>
      <c r="AJ327" s="232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</row>
    <row r="328" spans="1:67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232"/>
      <c r="N328" s="232"/>
      <c r="O328" s="232"/>
      <c r="P328" s="232"/>
      <c r="Q328" s="232"/>
      <c r="R328" s="232"/>
      <c r="S328" s="232"/>
      <c r="T328" s="232"/>
      <c r="U328" s="232"/>
      <c r="V328" s="232"/>
      <c r="W328" s="232"/>
      <c r="X328" s="232"/>
      <c r="Y328" s="232"/>
      <c r="Z328" s="232"/>
      <c r="AA328" s="232"/>
      <c r="AB328" s="232"/>
      <c r="AC328" s="232"/>
      <c r="AD328" s="232"/>
      <c r="AE328" s="232"/>
      <c r="AF328" s="232"/>
      <c r="AG328" s="232"/>
      <c r="AH328" s="232"/>
      <c r="AI328" s="232"/>
      <c r="AJ328" s="232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</row>
    <row r="329" spans="1:67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232"/>
      <c r="N329" s="232"/>
      <c r="O329" s="232"/>
      <c r="P329" s="232"/>
      <c r="Q329" s="232"/>
      <c r="R329" s="232"/>
      <c r="S329" s="232"/>
      <c r="T329" s="232"/>
      <c r="U329" s="232"/>
      <c r="V329" s="232"/>
      <c r="W329" s="232"/>
      <c r="X329" s="232"/>
      <c r="Y329" s="232"/>
      <c r="Z329" s="232"/>
      <c r="AA329" s="232"/>
      <c r="AB329" s="232"/>
      <c r="AC329" s="232"/>
      <c r="AD329" s="232"/>
      <c r="AE329" s="232"/>
      <c r="AF329" s="232"/>
      <c r="AG329" s="232"/>
      <c r="AH329" s="232"/>
      <c r="AI329" s="232"/>
      <c r="AJ329" s="232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</row>
    <row r="330" spans="1:67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232"/>
      <c r="N330" s="232"/>
      <c r="O330" s="232"/>
      <c r="P330" s="232"/>
      <c r="Q330" s="232"/>
      <c r="R330" s="232"/>
      <c r="S330" s="232"/>
      <c r="T330" s="232"/>
      <c r="U330" s="232"/>
      <c r="V330" s="232"/>
      <c r="W330" s="232"/>
      <c r="X330" s="232"/>
      <c r="Y330" s="232"/>
      <c r="Z330" s="232"/>
      <c r="AA330" s="232"/>
      <c r="AB330" s="232"/>
      <c r="AC330" s="232"/>
      <c r="AD330" s="232"/>
      <c r="AE330" s="232"/>
      <c r="AF330" s="232"/>
      <c r="AG330" s="232"/>
      <c r="AH330" s="232"/>
      <c r="AI330" s="232"/>
      <c r="AJ330" s="232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</row>
    <row r="331" spans="1:67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232"/>
      <c r="N331" s="232"/>
      <c r="O331" s="232"/>
      <c r="P331" s="232"/>
      <c r="Q331" s="232"/>
      <c r="R331" s="232"/>
      <c r="S331" s="232"/>
      <c r="T331" s="232"/>
      <c r="U331" s="232"/>
      <c r="V331" s="232"/>
      <c r="W331" s="232"/>
      <c r="X331" s="232"/>
      <c r="Y331" s="232"/>
      <c r="Z331" s="232"/>
      <c r="AA331" s="232"/>
      <c r="AB331" s="232"/>
      <c r="AC331" s="232"/>
      <c r="AD331" s="232"/>
      <c r="AE331" s="232"/>
      <c r="AF331" s="232"/>
      <c r="AG331" s="232"/>
      <c r="AH331" s="232"/>
      <c r="AI331" s="232"/>
      <c r="AJ331" s="232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</row>
    <row r="332" spans="1:67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232"/>
      <c r="N332" s="232"/>
      <c r="O332" s="232"/>
      <c r="P332" s="232"/>
      <c r="Q332" s="232"/>
      <c r="R332" s="232"/>
      <c r="S332" s="232"/>
      <c r="T332" s="232"/>
      <c r="U332" s="232"/>
      <c r="V332" s="232"/>
      <c r="W332" s="232"/>
      <c r="X332" s="232"/>
      <c r="Y332" s="232"/>
      <c r="Z332" s="232"/>
      <c r="AA332" s="232"/>
      <c r="AB332" s="232"/>
      <c r="AC332" s="232"/>
      <c r="AD332" s="232"/>
      <c r="AE332" s="232"/>
      <c r="AF332" s="232"/>
      <c r="AG332" s="232"/>
      <c r="AH332" s="232"/>
      <c r="AI332" s="232"/>
      <c r="AJ332" s="232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</row>
    <row r="333" spans="1:67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232"/>
      <c r="N333" s="232"/>
      <c r="O333" s="232"/>
      <c r="P333" s="232"/>
      <c r="Q333" s="232"/>
      <c r="R333" s="232"/>
      <c r="S333" s="232"/>
      <c r="T333" s="232"/>
      <c r="U333" s="232"/>
      <c r="V333" s="232"/>
      <c r="W333" s="232"/>
      <c r="X333" s="232"/>
      <c r="Y333" s="232"/>
      <c r="Z333" s="232"/>
      <c r="AA333" s="232"/>
      <c r="AB333" s="232"/>
      <c r="AC333" s="232"/>
      <c r="AD333" s="232"/>
      <c r="AE333" s="232"/>
      <c r="AF333" s="232"/>
      <c r="AG333" s="232"/>
      <c r="AH333" s="232"/>
      <c r="AI333" s="232"/>
      <c r="AJ333" s="232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</row>
    <row r="334" spans="1:67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232"/>
      <c r="N334" s="232"/>
      <c r="O334" s="232"/>
      <c r="P334" s="232"/>
      <c r="Q334" s="232"/>
      <c r="R334" s="232"/>
      <c r="S334" s="232"/>
      <c r="T334" s="232"/>
      <c r="U334" s="232"/>
      <c r="V334" s="232"/>
      <c r="W334" s="232"/>
      <c r="X334" s="232"/>
      <c r="Y334" s="232"/>
      <c r="Z334" s="232"/>
      <c r="AA334" s="232"/>
      <c r="AB334" s="232"/>
      <c r="AC334" s="232"/>
      <c r="AD334" s="232"/>
      <c r="AE334" s="232"/>
      <c r="AF334" s="232"/>
      <c r="AG334" s="232"/>
      <c r="AH334" s="232"/>
      <c r="AI334" s="232"/>
      <c r="AJ334" s="232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</row>
    <row r="335" spans="1:67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232"/>
      <c r="N335" s="232"/>
      <c r="O335" s="232"/>
      <c r="P335" s="232"/>
      <c r="Q335" s="232"/>
      <c r="R335" s="232"/>
      <c r="S335" s="232"/>
      <c r="T335" s="232"/>
      <c r="U335" s="232"/>
      <c r="V335" s="232"/>
      <c r="W335" s="232"/>
      <c r="X335" s="232"/>
      <c r="Y335" s="232"/>
      <c r="Z335" s="232"/>
      <c r="AA335" s="232"/>
      <c r="AB335" s="232"/>
      <c r="AC335" s="232"/>
      <c r="AD335" s="232"/>
      <c r="AE335" s="232"/>
      <c r="AF335" s="232"/>
      <c r="AG335" s="232"/>
      <c r="AH335" s="232"/>
      <c r="AI335" s="232"/>
      <c r="AJ335" s="232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</row>
    <row r="336" spans="1:67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232"/>
      <c r="N336" s="232"/>
      <c r="O336" s="232"/>
      <c r="P336" s="232"/>
      <c r="Q336" s="232"/>
      <c r="R336" s="232"/>
      <c r="S336" s="232"/>
      <c r="T336" s="232"/>
      <c r="U336" s="232"/>
      <c r="V336" s="232"/>
      <c r="W336" s="232"/>
      <c r="X336" s="232"/>
      <c r="Y336" s="232"/>
      <c r="Z336" s="232"/>
      <c r="AA336" s="232"/>
      <c r="AB336" s="232"/>
      <c r="AC336" s="232"/>
      <c r="AD336" s="232"/>
      <c r="AE336" s="232"/>
      <c r="AF336" s="232"/>
      <c r="AG336" s="232"/>
      <c r="AH336" s="232"/>
      <c r="AI336" s="232"/>
      <c r="AJ336" s="232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</row>
    <row r="337" spans="1:6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232"/>
      <c r="N337" s="232"/>
      <c r="O337" s="232"/>
      <c r="P337" s="232"/>
      <c r="Q337" s="232"/>
      <c r="R337" s="232"/>
      <c r="S337" s="232"/>
      <c r="T337" s="232"/>
      <c r="U337" s="232"/>
      <c r="V337" s="232"/>
      <c r="W337" s="232"/>
      <c r="X337" s="232"/>
      <c r="Y337" s="232"/>
      <c r="Z337" s="232"/>
      <c r="AA337" s="232"/>
      <c r="AB337" s="232"/>
      <c r="AC337" s="232"/>
      <c r="AD337" s="232"/>
      <c r="AE337" s="232"/>
      <c r="AF337" s="232"/>
      <c r="AG337" s="232"/>
      <c r="AH337" s="232"/>
      <c r="AI337" s="232"/>
      <c r="AJ337" s="232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</row>
    <row r="338" spans="1:67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232"/>
      <c r="N338" s="232"/>
      <c r="O338" s="232"/>
      <c r="P338" s="232"/>
      <c r="Q338" s="232"/>
      <c r="R338" s="232"/>
      <c r="S338" s="232"/>
      <c r="T338" s="232"/>
      <c r="U338" s="232"/>
      <c r="V338" s="232"/>
      <c r="W338" s="232"/>
      <c r="X338" s="232"/>
      <c r="Y338" s="232"/>
      <c r="Z338" s="232"/>
      <c r="AA338" s="232"/>
      <c r="AB338" s="232"/>
      <c r="AC338" s="232"/>
      <c r="AD338" s="232"/>
      <c r="AE338" s="232"/>
      <c r="AF338" s="232"/>
      <c r="AG338" s="232"/>
      <c r="AH338" s="232"/>
      <c r="AI338" s="232"/>
      <c r="AJ338" s="232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</row>
    <row r="339" spans="1:67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232"/>
      <c r="N339" s="232"/>
      <c r="O339" s="232"/>
      <c r="P339" s="232"/>
      <c r="Q339" s="232"/>
      <c r="R339" s="232"/>
      <c r="S339" s="232"/>
      <c r="T339" s="232"/>
      <c r="U339" s="232"/>
      <c r="V339" s="232"/>
      <c r="W339" s="232"/>
      <c r="X339" s="232"/>
      <c r="Y339" s="232"/>
      <c r="Z339" s="232"/>
      <c r="AA339" s="232"/>
      <c r="AB339" s="232"/>
      <c r="AC339" s="232"/>
      <c r="AD339" s="232"/>
      <c r="AE339" s="232"/>
      <c r="AF339" s="232"/>
      <c r="AG339" s="232"/>
      <c r="AH339" s="232"/>
      <c r="AI339" s="232"/>
      <c r="AJ339" s="232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</row>
    <row r="340" spans="1:67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232"/>
      <c r="N340" s="232"/>
      <c r="O340" s="232"/>
      <c r="P340" s="232"/>
      <c r="Q340" s="232"/>
      <c r="R340" s="232"/>
      <c r="S340" s="232"/>
      <c r="T340" s="232"/>
      <c r="U340" s="232"/>
      <c r="V340" s="232"/>
      <c r="W340" s="232"/>
      <c r="X340" s="232"/>
      <c r="Y340" s="232"/>
      <c r="Z340" s="232"/>
      <c r="AA340" s="232"/>
      <c r="AB340" s="232"/>
      <c r="AC340" s="232"/>
      <c r="AD340" s="232"/>
      <c r="AE340" s="232"/>
      <c r="AF340" s="232"/>
      <c r="AG340" s="232"/>
      <c r="AH340" s="232"/>
      <c r="AI340" s="232"/>
      <c r="AJ340" s="232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</row>
    <row r="341" spans="1:67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232"/>
      <c r="N341" s="232"/>
      <c r="O341" s="232"/>
      <c r="P341" s="232"/>
      <c r="Q341" s="232"/>
      <c r="R341" s="232"/>
      <c r="S341" s="232"/>
      <c r="T341" s="232"/>
      <c r="U341" s="232"/>
      <c r="V341" s="232"/>
      <c r="W341" s="232"/>
      <c r="X341" s="232"/>
      <c r="Y341" s="232"/>
      <c r="Z341" s="232"/>
      <c r="AA341" s="232"/>
      <c r="AB341" s="232"/>
      <c r="AC341" s="232"/>
      <c r="AD341" s="232"/>
      <c r="AE341" s="232"/>
      <c r="AF341" s="232"/>
      <c r="AG341" s="232"/>
      <c r="AH341" s="232"/>
      <c r="AI341" s="232"/>
      <c r="AJ341" s="232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</row>
    <row r="342" spans="1:67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232"/>
      <c r="N342" s="232"/>
      <c r="O342" s="232"/>
      <c r="P342" s="232"/>
      <c r="Q342" s="232"/>
      <c r="R342" s="232"/>
      <c r="S342" s="232"/>
      <c r="T342" s="232"/>
      <c r="U342" s="232"/>
      <c r="V342" s="232"/>
      <c r="W342" s="232"/>
      <c r="X342" s="232"/>
      <c r="Y342" s="232"/>
      <c r="Z342" s="232"/>
      <c r="AA342" s="232"/>
      <c r="AB342" s="232"/>
      <c r="AC342" s="232"/>
      <c r="AD342" s="232"/>
      <c r="AE342" s="232"/>
      <c r="AF342" s="232"/>
      <c r="AG342" s="232"/>
      <c r="AH342" s="232"/>
      <c r="AI342" s="232"/>
      <c r="AJ342" s="232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</row>
    <row r="343" spans="1:67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232"/>
      <c r="N343" s="232"/>
      <c r="O343" s="232"/>
      <c r="P343" s="232"/>
      <c r="Q343" s="232"/>
      <c r="R343" s="232"/>
      <c r="S343" s="232"/>
      <c r="T343" s="232"/>
      <c r="U343" s="232"/>
      <c r="V343" s="232"/>
      <c r="W343" s="232"/>
      <c r="X343" s="232"/>
      <c r="Y343" s="232"/>
      <c r="Z343" s="232"/>
      <c r="AA343" s="232"/>
      <c r="AB343" s="232"/>
      <c r="AC343" s="232"/>
      <c r="AD343" s="232"/>
      <c r="AE343" s="232"/>
      <c r="AF343" s="232"/>
      <c r="AG343" s="232"/>
      <c r="AH343" s="232"/>
      <c r="AI343" s="232"/>
      <c r="AJ343" s="232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</row>
    <row r="344" spans="1:67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232"/>
      <c r="N344" s="232"/>
      <c r="O344" s="232"/>
      <c r="P344" s="232"/>
      <c r="Q344" s="232"/>
      <c r="R344" s="232"/>
      <c r="S344" s="232"/>
      <c r="T344" s="232"/>
      <c r="U344" s="232"/>
      <c r="V344" s="232"/>
      <c r="W344" s="232"/>
      <c r="X344" s="232"/>
      <c r="Y344" s="232"/>
      <c r="Z344" s="232"/>
      <c r="AA344" s="232"/>
      <c r="AB344" s="232"/>
      <c r="AC344" s="232"/>
      <c r="AD344" s="232"/>
      <c r="AE344" s="232"/>
      <c r="AF344" s="232"/>
      <c r="AG344" s="232"/>
      <c r="AH344" s="232"/>
      <c r="AI344" s="232"/>
      <c r="AJ344" s="232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</row>
    <row r="345" spans="1:67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232"/>
      <c r="N345" s="232"/>
      <c r="O345" s="232"/>
      <c r="P345" s="232"/>
      <c r="Q345" s="232"/>
      <c r="R345" s="232"/>
      <c r="S345" s="232"/>
      <c r="T345" s="232"/>
      <c r="U345" s="232"/>
      <c r="V345" s="232"/>
      <c r="W345" s="232"/>
      <c r="X345" s="232"/>
      <c r="Y345" s="232"/>
      <c r="Z345" s="232"/>
      <c r="AA345" s="232"/>
      <c r="AB345" s="232"/>
      <c r="AC345" s="232"/>
      <c r="AD345" s="232"/>
      <c r="AE345" s="232"/>
      <c r="AF345" s="232"/>
      <c r="AG345" s="232"/>
      <c r="AH345" s="232"/>
      <c r="AI345" s="232"/>
      <c r="AJ345" s="232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</row>
    <row r="346" spans="1:67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232"/>
      <c r="N346" s="232"/>
      <c r="O346" s="232"/>
      <c r="P346" s="232"/>
      <c r="Q346" s="232"/>
      <c r="R346" s="232"/>
      <c r="S346" s="232"/>
      <c r="T346" s="232"/>
      <c r="U346" s="232"/>
      <c r="V346" s="232"/>
      <c r="W346" s="232"/>
      <c r="X346" s="232"/>
      <c r="Y346" s="232"/>
      <c r="Z346" s="232"/>
      <c r="AA346" s="232"/>
      <c r="AB346" s="232"/>
      <c r="AC346" s="232"/>
      <c r="AD346" s="232"/>
      <c r="AE346" s="232"/>
      <c r="AF346" s="232"/>
      <c r="AG346" s="232"/>
      <c r="AH346" s="232"/>
      <c r="AI346" s="232"/>
      <c r="AJ346" s="232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</row>
    <row r="347" spans="1:6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232"/>
      <c r="N347" s="232"/>
      <c r="O347" s="232"/>
      <c r="P347" s="232"/>
      <c r="Q347" s="232"/>
      <c r="R347" s="232"/>
      <c r="S347" s="232"/>
      <c r="T347" s="232"/>
      <c r="U347" s="232"/>
      <c r="V347" s="232"/>
      <c r="W347" s="232"/>
      <c r="X347" s="232"/>
      <c r="Y347" s="232"/>
      <c r="Z347" s="232"/>
      <c r="AA347" s="232"/>
      <c r="AB347" s="232"/>
      <c r="AC347" s="232"/>
      <c r="AD347" s="232"/>
      <c r="AE347" s="232"/>
      <c r="AF347" s="232"/>
      <c r="AG347" s="232"/>
      <c r="AH347" s="232"/>
      <c r="AI347" s="232"/>
      <c r="AJ347" s="232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</row>
    <row r="348" spans="1:67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232"/>
      <c r="N348" s="232"/>
      <c r="O348" s="232"/>
      <c r="P348" s="232"/>
      <c r="Q348" s="232"/>
      <c r="R348" s="232"/>
      <c r="S348" s="232"/>
      <c r="T348" s="232"/>
      <c r="U348" s="232"/>
      <c r="V348" s="232"/>
      <c r="W348" s="232"/>
      <c r="X348" s="232"/>
      <c r="Y348" s="232"/>
      <c r="Z348" s="232"/>
      <c r="AA348" s="232"/>
      <c r="AB348" s="232"/>
      <c r="AC348" s="232"/>
      <c r="AD348" s="232"/>
      <c r="AE348" s="232"/>
      <c r="AF348" s="232"/>
      <c r="AG348" s="232"/>
      <c r="AH348" s="232"/>
      <c r="AI348" s="232"/>
      <c r="AJ348" s="232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</row>
    <row r="349" spans="1:67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232"/>
      <c r="N349" s="232"/>
      <c r="O349" s="232"/>
      <c r="P349" s="232"/>
      <c r="Q349" s="232"/>
      <c r="R349" s="232"/>
      <c r="S349" s="232"/>
      <c r="T349" s="232"/>
      <c r="U349" s="232"/>
      <c r="V349" s="232"/>
      <c r="W349" s="232"/>
      <c r="X349" s="232"/>
      <c r="Y349" s="232"/>
      <c r="Z349" s="232"/>
      <c r="AA349" s="232"/>
      <c r="AB349" s="232"/>
      <c r="AC349" s="232"/>
      <c r="AD349" s="232"/>
      <c r="AE349" s="232"/>
      <c r="AF349" s="232"/>
      <c r="AG349" s="232"/>
      <c r="AH349" s="232"/>
      <c r="AI349" s="232"/>
      <c r="AJ349" s="232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</row>
    <row r="350" spans="1:67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232"/>
      <c r="N350" s="232"/>
      <c r="O350" s="232"/>
      <c r="P350" s="232"/>
      <c r="Q350" s="232"/>
      <c r="R350" s="232"/>
      <c r="S350" s="232"/>
      <c r="T350" s="232"/>
      <c r="U350" s="232"/>
      <c r="V350" s="232"/>
      <c r="W350" s="232"/>
      <c r="X350" s="232"/>
      <c r="Y350" s="232"/>
      <c r="Z350" s="232"/>
      <c r="AA350" s="232"/>
      <c r="AB350" s="232"/>
      <c r="AC350" s="232"/>
      <c r="AD350" s="232"/>
      <c r="AE350" s="232"/>
      <c r="AF350" s="232"/>
      <c r="AG350" s="232"/>
      <c r="AH350" s="232"/>
      <c r="AI350" s="232"/>
      <c r="AJ350" s="232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</row>
    <row r="351" spans="1:67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232"/>
      <c r="N351" s="232"/>
      <c r="O351" s="232"/>
      <c r="P351" s="232"/>
      <c r="Q351" s="232"/>
      <c r="R351" s="232"/>
      <c r="S351" s="232"/>
      <c r="T351" s="232"/>
      <c r="U351" s="232"/>
      <c r="V351" s="232"/>
      <c r="W351" s="232"/>
      <c r="X351" s="232"/>
      <c r="Y351" s="232"/>
      <c r="Z351" s="232"/>
      <c r="AA351" s="232"/>
      <c r="AB351" s="232"/>
      <c r="AC351" s="232"/>
      <c r="AD351" s="232"/>
      <c r="AE351" s="232"/>
      <c r="AF351" s="232"/>
      <c r="AG351" s="232"/>
      <c r="AH351" s="232"/>
      <c r="AI351" s="232"/>
      <c r="AJ351" s="232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</row>
    <row r="352" spans="1:67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232"/>
      <c r="N352" s="232"/>
      <c r="O352" s="232"/>
      <c r="P352" s="232"/>
      <c r="Q352" s="232"/>
      <c r="R352" s="232"/>
      <c r="S352" s="232"/>
      <c r="T352" s="232"/>
      <c r="U352" s="232"/>
      <c r="V352" s="232"/>
      <c r="W352" s="232"/>
      <c r="X352" s="232"/>
      <c r="Y352" s="232"/>
      <c r="Z352" s="232"/>
      <c r="AA352" s="232"/>
      <c r="AB352" s="232"/>
      <c r="AC352" s="232"/>
      <c r="AD352" s="232"/>
      <c r="AE352" s="232"/>
      <c r="AF352" s="232"/>
      <c r="AG352" s="232"/>
      <c r="AH352" s="232"/>
      <c r="AI352" s="232"/>
      <c r="AJ352" s="232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</row>
    <row r="353" spans="1:67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232"/>
      <c r="N353" s="232"/>
      <c r="O353" s="232"/>
      <c r="P353" s="232"/>
      <c r="Q353" s="232"/>
      <c r="R353" s="232"/>
      <c r="S353" s="232"/>
      <c r="T353" s="232"/>
      <c r="U353" s="232"/>
      <c r="V353" s="232"/>
      <c r="W353" s="232"/>
      <c r="X353" s="232"/>
      <c r="Y353" s="232"/>
      <c r="Z353" s="232"/>
      <c r="AA353" s="232"/>
      <c r="AB353" s="232"/>
      <c r="AC353" s="232"/>
      <c r="AD353" s="232"/>
      <c r="AE353" s="232"/>
      <c r="AF353" s="232"/>
      <c r="AG353" s="232"/>
      <c r="AH353" s="232"/>
      <c r="AI353" s="232"/>
      <c r="AJ353" s="232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</row>
    <row r="354" spans="1:67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232"/>
      <c r="N354" s="232"/>
      <c r="O354" s="232"/>
      <c r="P354" s="232"/>
      <c r="Q354" s="232"/>
      <c r="R354" s="232"/>
      <c r="S354" s="232"/>
      <c r="T354" s="232"/>
      <c r="U354" s="232"/>
      <c r="V354" s="232"/>
      <c r="W354" s="232"/>
      <c r="X354" s="232"/>
      <c r="Y354" s="232"/>
      <c r="Z354" s="232"/>
      <c r="AA354" s="232"/>
      <c r="AB354" s="232"/>
      <c r="AC354" s="232"/>
      <c r="AD354" s="232"/>
      <c r="AE354" s="232"/>
      <c r="AF354" s="232"/>
      <c r="AG354" s="232"/>
      <c r="AH354" s="232"/>
      <c r="AI354" s="232"/>
      <c r="AJ354" s="232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</row>
    <row r="355" spans="1:67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232"/>
      <c r="N355" s="232"/>
      <c r="O355" s="232"/>
      <c r="P355" s="232"/>
      <c r="Q355" s="232"/>
      <c r="R355" s="232"/>
      <c r="S355" s="232"/>
      <c r="T355" s="232"/>
      <c r="U355" s="232"/>
      <c r="V355" s="232"/>
      <c r="W355" s="232"/>
      <c r="X355" s="232"/>
      <c r="Y355" s="232"/>
      <c r="Z355" s="232"/>
      <c r="AA355" s="232"/>
      <c r="AB355" s="232"/>
      <c r="AC355" s="232"/>
      <c r="AD355" s="232"/>
      <c r="AE355" s="232"/>
      <c r="AF355" s="232"/>
      <c r="AG355" s="232"/>
      <c r="AH355" s="232"/>
      <c r="AI355" s="232"/>
      <c r="AJ355" s="232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</row>
    <row r="356" spans="1:67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232"/>
      <c r="N356" s="232"/>
      <c r="O356" s="232"/>
      <c r="P356" s="232"/>
      <c r="Q356" s="232"/>
      <c r="R356" s="232"/>
      <c r="S356" s="232"/>
      <c r="T356" s="232"/>
      <c r="U356" s="232"/>
      <c r="V356" s="232"/>
      <c r="W356" s="232"/>
      <c r="X356" s="232"/>
      <c r="Y356" s="232"/>
      <c r="Z356" s="232"/>
      <c r="AA356" s="232"/>
      <c r="AB356" s="232"/>
      <c r="AC356" s="232"/>
      <c r="AD356" s="232"/>
      <c r="AE356" s="232"/>
      <c r="AF356" s="232"/>
      <c r="AG356" s="232"/>
      <c r="AH356" s="232"/>
      <c r="AI356" s="232"/>
      <c r="AJ356" s="232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</row>
    <row r="357" spans="1:6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232"/>
      <c r="N357" s="232"/>
      <c r="O357" s="232"/>
      <c r="P357" s="232"/>
      <c r="Q357" s="232"/>
      <c r="R357" s="232"/>
      <c r="S357" s="232"/>
      <c r="T357" s="232"/>
      <c r="U357" s="232"/>
      <c r="V357" s="232"/>
      <c r="W357" s="232"/>
      <c r="X357" s="232"/>
      <c r="Y357" s="232"/>
      <c r="Z357" s="232"/>
      <c r="AA357" s="232"/>
      <c r="AB357" s="232"/>
      <c r="AC357" s="232"/>
      <c r="AD357" s="232"/>
      <c r="AE357" s="232"/>
      <c r="AF357" s="232"/>
      <c r="AG357" s="232"/>
      <c r="AH357" s="232"/>
      <c r="AI357" s="232"/>
      <c r="AJ357" s="232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</row>
    <row r="358" spans="1:67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232"/>
      <c r="N358" s="232"/>
      <c r="O358" s="232"/>
      <c r="P358" s="232"/>
      <c r="Q358" s="232"/>
      <c r="R358" s="232"/>
      <c r="S358" s="232"/>
      <c r="T358" s="232"/>
      <c r="U358" s="232"/>
      <c r="V358" s="232"/>
      <c r="W358" s="232"/>
      <c r="X358" s="232"/>
      <c r="Y358" s="232"/>
      <c r="Z358" s="232"/>
      <c r="AA358" s="232"/>
      <c r="AB358" s="232"/>
      <c r="AC358" s="232"/>
      <c r="AD358" s="232"/>
      <c r="AE358" s="232"/>
      <c r="AF358" s="232"/>
      <c r="AG358" s="232"/>
      <c r="AH358" s="232"/>
      <c r="AI358" s="232"/>
      <c r="AJ358" s="232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</row>
    <row r="359" spans="1:67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232"/>
      <c r="N359" s="232"/>
      <c r="O359" s="232"/>
      <c r="P359" s="232"/>
      <c r="Q359" s="232"/>
      <c r="R359" s="232"/>
      <c r="S359" s="232"/>
      <c r="T359" s="232"/>
      <c r="U359" s="232"/>
      <c r="V359" s="232"/>
      <c r="W359" s="232"/>
      <c r="X359" s="232"/>
      <c r="Y359" s="232"/>
      <c r="Z359" s="232"/>
      <c r="AA359" s="232"/>
      <c r="AB359" s="232"/>
      <c r="AC359" s="232"/>
      <c r="AD359" s="232"/>
      <c r="AE359" s="232"/>
      <c r="AF359" s="232"/>
      <c r="AG359" s="232"/>
      <c r="AH359" s="232"/>
      <c r="AI359" s="232"/>
      <c r="AJ359" s="232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</row>
    <row r="360" spans="1:67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232"/>
      <c r="N360" s="232"/>
      <c r="O360" s="232"/>
      <c r="P360" s="232"/>
      <c r="Q360" s="232"/>
      <c r="R360" s="232"/>
      <c r="S360" s="232"/>
      <c r="T360" s="232"/>
      <c r="U360" s="232"/>
      <c r="V360" s="232"/>
      <c r="W360" s="232"/>
      <c r="X360" s="232"/>
      <c r="Y360" s="232"/>
      <c r="Z360" s="232"/>
      <c r="AA360" s="232"/>
      <c r="AB360" s="232"/>
      <c r="AC360" s="232"/>
      <c r="AD360" s="232"/>
      <c r="AE360" s="232"/>
      <c r="AF360" s="232"/>
      <c r="AG360" s="232"/>
      <c r="AH360" s="232"/>
      <c r="AI360" s="232"/>
      <c r="AJ360" s="232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</row>
    <row r="361" spans="1:67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232"/>
      <c r="N361" s="232"/>
      <c r="O361" s="232"/>
      <c r="P361" s="232"/>
      <c r="Q361" s="232"/>
      <c r="R361" s="232"/>
      <c r="S361" s="232"/>
      <c r="T361" s="232"/>
      <c r="U361" s="232"/>
      <c r="V361" s="232"/>
      <c r="W361" s="232"/>
      <c r="X361" s="232"/>
      <c r="Y361" s="232"/>
      <c r="Z361" s="232"/>
      <c r="AA361" s="232"/>
      <c r="AB361" s="232"/>
      <c r="AC361" s="232"/>
      <c r="AD361" s="232"/>
      <c r="AE361" s="232"/>
      <c r="AF361" s="232"/>
      <c r="AG361" s="232"/>
      <c r="AH361" s="232"/>
      <c r="AI361" s="232"/>
      <c r="AJ361" s="232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</row>
    <row r="362" spans="1:67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232"/>
      <c r="N362" s="232"/>
      <c r="O362" s="232"/>
      <c r="P362" s="232"/>
      <c r="Q362" s="232"/>
      <c r="R362" s="232"/>
      <c r="S362" s="232"/>
      <c r="T362" s="232"/>
      <c r="U362" s="232"/>
      <c r="V362" s="232"/>
      <c r="W362" s="232"/>
      <c r="X362" s="232"/>
      <c r="Y362" s="232"/>
      <c r="Z362" s="232"/>
      <c r="AA362" s="232"/>
      <c r="AB362" s="232"/>
      <c r="AC362" s="232"/>
      <c r="AD362" s="232"/>
      <c r="AE362" s="232"/>
      <c r="AF362" s="232"/>
      <c r="AG362" s="232"/>
      <c r="AH362" s="232"/>
      <c r="AI362" s="232"/>
      <c r="AJ362" s="232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</row>
    <row r="363" spans="1:67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232"/>
      <c r="N363" s="232"/>
      <c r="O363" s="232"/>
      <c r="P363" s="232"/>
      <c r="Q363" s="232"/>
      <c r="R363" s="232"/>
      <c r="S363" s="232"/>
      <c r="T363" s="232"/>
      <c r="U363" s="232"/>
      <c r="V363" s="232"/>
      <c r="W363" s="232"/>
      <c r="X363" s="232"/>
      <c r="Y363" s="232"/>
      <c r="Z363" s="232"/>
      <c r="AA363" s="232"/>
      <c r="AB363" s="232"/>
      <c r="AC363" s="232"/>
      <c r="AD363" s="232"/>
      <c r="AE363" s="232"/>
      <c r="AF363" s="232"/>
      <c r="AG363" s="232"/>
      <c r="AH363" s="232"/>
      <c r="AI363" s="232"/>
      <c r="AJ363" s="232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</row>
    <row r="364" spans="1:67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232"/>
      <c r="N364" s="232"/>
      <c r="O364" s="232"/>
      <c r="P364" s="232"/>
      <c r="Q364" s="232"/>
      <c r="R364" s="232"/>
      <c r="S364" s="232"/>
      <c r="T364" s="232"/>
      <c r="U364" s="232"/>
      <c r="V364" s="232"/>
      <c r="W364" s="232"/>
      <c r="X364" s="232"/>
      <c r="Y364" s="232"/>
      <c r="Z364" s="232"/>
      <c r="AA364" s="232"/>
      <c r="AB364" s="232"/>
      <c r="AC364" s="232"/>
      <c r="AD364" s="232"/>
      <c r="AE364" s="232"/>
      <c r="AF364" s="232"/>
      <c r="AG364" s="232"/>
      <c r="AH364" s="232"/>
      <c r="AI364" s="232"/>
      <c r="AJ364" s="232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</row>
    <row r="365" spans="1:67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232"/>
      <c r="N365" s="232"/>
      <c r="O365" s="232"/>
      <c r="P365" s="232"/>
      <c r="Q365" s="232"/>
      <c r="R365" s="232"/>
      <c r="S365" s="232"/>
      <c r="T365" s="232"/>
      <c r="U365" s="232"/>
      <c r="V365" s="232"/>
      <c r="W365" s="232"/>
      <c r="X365" s="232"/>
      <c r="Y365" s="232"/>
      <c r="Z365" s="232"/>
      <c r="AA365" s="232"/>
      <c r="AB365" s="232"/>
      <c r="AC365" s="232"/>
      <c r="AD365" s="232"/>
      <c r="AE365" s="232"/>
      <c r="AF365" s="232"/>
      <c r="AG365" s="232"/>
      <c r="AH365" s="232"/>
      <c r="AI365" s="232"/>
      <c r="AJ365" s="232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</row>
    <row r="366" spans="1:67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232"/>
      <c r="N366" s="232"/>
      <c r="O366" s="232"/>
      <c r="P366" s="232"/>
      <c r="Q366" s="232"/>
      <c r="R366" s="232"/>
      <c r="S366" s="232"/>
      <c r="T366" s="232"/>
      <c r="U366" s="232"/>
      <c r="V366" s="232"/>
      <c r="W366" s="232"/>
      <c r="X366" s="232"/>
      <c r="Y366" s="232"/>
      <c r="Z366" s="232"/>
      <c r="AA366" s="232"/>
      <c r="AB366" s="232"/>
      <c r="AC366" s="232"/>
      <c r="AD366" s="232"/>
      <c r="AE366" s="232"/>
      <c r="AF366" s="232"/>
      <c r="AG366" s="232"/>
      <c r="AH366" s="232"/>
      <c r="AI366" s="232"/>
      <c r="AJ366" s="232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</row>
    <row r="367" spans="1: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232"/>
      <c r="N367" s="232"/>
      <c r="O367" s="232"/>
      <c r="P367" s="232"/>
      <c r="Q367" s="232"/>
      <c r="R367" s="232"/>
      <c r="S367" s="232"/>
      <c r="T367" s="232"/>
      <c r="U367" s="232"/>
      <c r="V367" s="232"/>
      <c r="W367" s="232"/>
      <c r="X367" s="232"/>
      <c r="Y367" s="232"/>
      <c r="Z367" s="232"/>
      <c r="AA367" s="232"/>
      <c r="AB367" s="232"/>
      <c r="AC367" s="232"/>
      <c r="AD367" s="232"/>
      <c r="AE367" s="232"/>
      <c r="AF367" s="232"/>
      <c r="AG367" s="232"/>
      <c r="AH367" s="232"/>
      <c r="AI367" s="232"/>
      <c r="AJ367" s="232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</row>
    <row r="368" spans="1:67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232"/>
      <c r="N368" s="232"/>
      <c r="O368" s="232"/>
      <c r="P368" s="232"/>
      <c r="Q368" s="232"/>
      <c r="R368" s="232"/>
      <c r="S368" s="232"/>
      <c r="T368" s="232"/>
      <c r="U368" s="232"/>
      <c r="V368" s="232"/>
      <c r="W368" s="232"/>
      <c r="X368" s="232"/>
      <c r="Y368" s="232"/>
      <c r="Z368" s="232"/>
      <c r="AA368" s="232"/>
      <c r="AB368" s="232"/>
      <c r="AC368" s="232"/>
      <c r="AD368" s="232"/>
      <c r="AE368" s="232"/>
      <c r="AF368" s="232"/>
      <c r="AG368" s="232"/>
      <c r="AH368" s="232"/>
      <c r="AI368" s="232"/>
      <c r="AJ368" s="232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</row>
    <row r="369" spans="1:67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232"/>
      <c r="N369" s="232"/>
      <c r="O369" s="232"/>
      <c r="P369" s="232"/>
      <c r="Q369" s="232"/>
      <c r="R369" s="232"/>
      <c r="S369" s="232"/>
      <c r="T369" s="232"/>
      <c r="U369" s="232"/>
      <c r="V369" s="232"/>
      <c r="W369" s="232"/>
      <c r="X369" s="232"/>
      <c r="Y369" s="232"/>
      <c r="Z369" s="232"/>
      <c r="AA369" s="232"/>
      <c r="AB369" s="232"/>
      <c r="AC369" s="232"/>
      <c r="AD369" s="232"/>
      <c r="AE369" s="232"/>
      <c r="AF369" s="232"/>
      <c r="AG369" s="232"/>
      <c r="AH369" s="232"/>
      <c r="AI369" s="232"/>
      <c r="AJ369" s="232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</row>
    <row r="370" spans="1:67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232"/>
      <c r="N370" s="232"/>
      <c r="O370" s="232"/>
      <c r="P370" s="232"/>
      <c r="Q370" s="232"/>
      <c r="R370" s="232"/>
      <c r="S370" s="232"/>
      <c r="T370" s="232"/>
      <c r="U370" s="232"/>
      <c r="V370" s="232"/>
      <c r="W370" s="232"/>
      <c r="X370" s="232"/>
      <c r="Y370" s="232"/>
      <c r="Z370" s="232"/>
      <c r="AA370" s="232"/>
      <c r="AB370" s="232"/>
      <c r="AC370" s="232"/>
      <c r="AD370" s="232"/>
      <c r="AE370" s="232"/>
      <c r="AF370" s="232"/>
      <c r="AG370" s="232"/>
      <c r="AH370" s="232"/>
      <c r="AI370" s="232"/>
      <c r="AJ370" s="232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</row>
    <row r="371" spans="1:67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232"/>
      <c r="N371" s="232"/>
      <c r="O371" s="232"/>
      <c r="P371" s="232"/>
      <c r="Q371" s="232"/>
      <c r="R371" s="232"/>
      <c r="S371" s="232"/>
      <c r="T371" s="232"/>
      <c r="U371" s="232"/>
      <c r="V371" s="232"/>
      <c r="W371" s="232"/>
      <c r="X371" s="232"/>
      <c r="Y371" s="232"/>
      <c r="Z371" s="232"/>
      <c r="AA371" s="232"/>
      <c r="AB371" s="232"/>
      <c r="AC371" s="232"/>
      <c r="AD371" s="232"/>
      <c r="AE371" s="232"/>
      <c r="AF371" s="232"/>
      <c r="AG371" s="232"/>
      <c r="AH371" s="232"/>
      <c r="AI371" s="232"/>
      <c r="AJ371" s="232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</row>
    <row r="372" spans="1:67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232"/>
      <c r="N372" s="232"/>
      <c r="O372" s="232"/>
      <c r="P372" s="232"/>
      <c r="Q372" s="232"/>
      <c r="R372" s="232"/>
      <c r="S372" s="232"/>
      <c r="T372" s="232"/>
      <c r="U372" s="232"/>
      <c r="V372" s="232"/>
      <c r="W372" s="232"/>
      <c r="X372" s="232"/>
      <c r="Y372" s="232"/>
      <c r="Z372" s="232"/>
      <c r="AA372" s="232"/>
      <c r="AB372" s="232"/>
      <c r="AC372" s="232"/>
      <c r="AD372" s="232"/>
      <c r="AE372" s="232"/>
      <c r="AF372" s="232"/>
      <c r="AG372" s="232"/>
      <c r="AH372" s="232"/>
      <c r="AI372" s="232"/>
      <c r="AJ372" s="232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</row>
    <row r="373" spans="1:67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232"/>
      <c r="N373" s="232"/>
      <c r="O373" s="232"/>
      <c r="P373" s="232"/>
      <c r="Q373" s="232"/>
      <c r="R373" s="232"/>
      <c r="S373" s="232"/>
      <c r="T373" s="232"/>
      <c r="U373" s="232"/>
      <c r="V373" s="232"/>
      <c r="W373" s="232"/>
      <c r="X373" s="232"/>
      <c r="Y373" s="232"/>
      <c r="Z373" s="232"/>
      <c r="AA373" s="232"/>
      <c r="AB373" s="232"/>
      <c r="AC373" s="232"/>
      <c r="AD373" s="232"/>
      <c r="AE373" s="232"/>
      <c r="AF373" s="232"/>
      <c r="AG373" s="232"/>
      <c r="AH373" s="232"/>
      <c r="AI373" s="232"/>
      <c r="AJ373" s="232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</row>
    <row r="374" spans="1:67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232"/>
      <c r="N374" s="232"/>
      <c r="O374" s="232"/>
      <c r="P374" s="232"/>
      <c r="Q374" s="232"/>
      <c r="R374" s="232"/>
      <c r="S374" s="232"/>
      <c r="T374" s="232"/>
      <c r="U374" s="232"/>
      <c r="V374" s="232"/>
      <c r="W374" s="232"/>
      <c r="X374" s="232"/>
      <c r="Y374" s="232"/>
      <c r="Z374" s="232"/>
      <c r="AA374" s="232"/>
      <c r="AB374" s="232"/>
      <c r="AC374" s="232"/>
      <c r="AD374" s="232"/>
      <c r="AE374" s="232"/>
      <c r="AF374" s="232"/>
      <c r="AG374" s="232"/>
      <c r="AH374" s="232"/>
      <c r="AI374" s="232"/>
      <c r="AJ374" s="232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</row>
    <row r="375" spans="1:67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232"/>
      <c r="N375" s="232"/>
      <c r="O375" s="232"/>
      <c r="P375" s="232"/>
      <c r="Q375" s="232"/>
      <c r="R375" s="232"/>
      <c r="S375" s="232"/>
      <c r="T375" s="232"/>
      <c r="U375" s="232"/>
      <c r="V375" s="232"/>
      <c r="W375" s="232"/>
      <c r="X375" s="232"/>
      <c r="Y375" s="232"/>
      <c r="Z375" s="232"/>
      <c r="AA375" s="232"/>
      <c r="AB375" s="232"/>
      <c r="AC375" s="232"/>
      <c r="AD375" s="232"/>
      <c r="AE375" s="232"/>
      <c r="AF375" s="232"/>
      <c r="AG375" s="232"/>
      <c r="AH375" s="232"/>
      <c r="AI375" s="232"/>
      <c r="AJ375" s="232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</row>
    <row r="376" spans="1:67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232"/>
      <c r="N376" s="232"/>
      <c r="O376" s="232"/>
      <c r="P376" s="232"/>
      <c r="Q376" s="232"/>
      <c r="R376" s="232"/>
      <c r="S376" s="232"/>
      <c r="T376" s="232"/>
      <c r="U376" s="232"/>
      <c r="V376" s="232"/>
      <c r="W376" s="232"/>
      <c r="X376" s="232"/>
      <c r="Y376" s="232"/>
      <c r="Z376" s="232"/>
      <c r="AA376" s="232"/>
      <c r="AB376" s="232"/>
      <c r="AC376" s="232"/>
      <c r="AD376" s="232"/>
      <c r="AE376" s="232"/>
      <c r="AF376" s="232"/>
      <c r="AG376" s="232"/>
      <c r="AH376" s="232"/>
      <c r="AI376" s="232"/>
      <c r="AJ376" s="232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</row>
    <row r="377" spans="1:6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232"/>
      <c r="N377" s="232"/>
      <c r="O377" s="232"/>
      <c r="P377" s="232"/>
      <c r="Q377" s="232"/>
      <c r="R377" s="232"/>
      <c r="S377" s="232"/>
      <c r="T377" s="232"/>
      <c r="U377" s="232"/>
      <c r="V377" s="232"/>
      <c r="W377" s="232"/>
      <c r="X377" s="232"/>
      <c r="Y377" s="232"/>
      <c r="Z377" s="232"/>
      <c r="AA377" s="232"/>
      <c r="AB377" s="232"/>
      <c r="AC377" s="232"/>
      <c r="AD377" s="232"/>
      <c r="AE377" s="232"/>
      <c r="AF377" s="232"/>
      <c r="AG377" s="232"/>
      <c r="AH377" s="232"/>
      <c r="AI377" s="232"/>
      <c r="AJ377" s="232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</row>
    <row r="378" spans="1:67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232"/>
      <c r="N378" s="232"/>
      <c r="O378" s="232"/>
      <c r="P378" s="232"/>
      <c r="Q378" s="232"/>
      <c r="R378" s="232"/>
      <c r="S378" s="232"/>
      <c r="T378" s="232"/>
      <c r="U378" s="232"/>
      <c r="V378" s="232"/>
      <c r="W378" s="232"/>
      <c r="X378" s="232"/>
      <c r="Y378" s="232"/>
      <c r="Z378" s="232"/>
      <c r="AA378" s="232"/>
      <c r="AB378" s="232"/>
      <c r="AC378" s="232"/>
      <c r="AD378" s="232"/>
      <c r="AE378" s="232"/>
      <c r="AF378" s="232"/>
      <c r="AG378" s="232"/>
      <c r="AH378" s="232"/>
      <c r="AI378" s="232"/>
      <c r="AJ378" s="232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</row>
    <row r="379" spans="1:67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232"/>
      <c r="N379" s="232"/>
      <c r="O379" s="232"/>
      <c r="P379" s="232"/>
      <c r="Q379" s="232"/>
      <c r="R379" s="232"/>
      <c r="S379" s="232"/>
      <c r="T379" s="232"/>
      <c r="U379" s="232"/>
      <c r="V379" s="232"/>
      <c r="W379" s="232"/>
      <c r="X379" s="232"/>
      <c r="Y379" s="232"/>
      <c r="Z379" s="232"/>
      <c r="AA379" s="232"/>
      <c r="AB379" s="232"/>
      <c r="AC379" s="232"/>
      <c r="AD379" s="232"/>
      <c r="AE379" s="232"/>
      <c r="AF379" s="232"/>
      <c r="AG379" s="232"/>
      <c r="AH379" s="232"/>
      <c r="AI379" s="232"/>
      <c r="AJ379" s="232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</row>
    <row r="380" spans="1:67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232"/>
      <c r="N380" s="232"/>
      <c r="O380" s="232"/>
      <c r="P380" s="232"/>
      <c r="Q380" s="232"/>
      <c r="R380" s="232"/>
      <c r="S380" s="232"/>
      <c r="T380" s="232"/>
      <c r="U380" s="232"/>
      <c r="V380" s="232"/>
      <c r="W380" s="232"/>
      <c r="X380" s="232"/>
      <c r="Y380" s="232"/>
      <c r="Z380" s="232"/>
      <c r="AA380" s="232"/>
      <c r="AB380" s="232"/>
      <c r="AC380" s="232"/>
      <c r="AD380" s="232"/>
      <c r="AE380" s="232"/>
      <c r="AF380" s="232"/>
      <c r="AG380" s="232"/>
      <c r="AH380" s="232"/>
      <c r="AI380" s="232"/>
      <c r="AJ380" s="232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</row>
    <row r="381" spans="1:67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232"/>
      <c r="N381" s="232"/>
      <c r="O381" s="232"/>
      <c r="P381" s="232"/>
      <c r="Q381" s="232"/>
      <c r="R381" s="232"/>
      <c r="S381" s="232"/>
      <c r="T381" s="232"/>
      <c r="U381" s="232"/>
      <c r="V381" s="232"/>
      <c r="W381" s="232"/>
      <c r="X381" s="232"/>
      <c r="Y381" s="232"/>
      <c r="Z381" s="232"/>
      <c r="AA381" s="232"/>
      <c r="AB381" s="232"/>
      <c r="AC381" s="232"/>
      <c r="AD381" s="232"/>
      <c r="AE381" s="232"/>
      <c r="AF381" s="232"/>
      <c r="AG381" s="232"/>
      <c r="AH381" s="232"/>
      <c r="AI381" s="232"/>
      <c r="AJ381" s="232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</row>
    <row r="382" spans="1:67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232"/>
      <c r="N382" s="232"/>
      <c r="O382" s="232"/>
      <c r="P382" s="232"/>
      <c r="Q382" s="232"/>
      <c r="R382" s="232"/>
      <c r="S382" s="232"/>
      <c r="T382" s="232"/>
      <c r="U382" s="232"/>
      <c r="V382" s="232"/>
      <c r="W382" s="232"/>
      <c r="X382" s="232"/>
      <c r="Y382" s="232"/>
      <c r="Z382" s="232"/>
      <c r="AA382" s="232"/>
      <c r="AB382" s="232"/>
      <c r="AC382" s="232"/>
      <c r="AD382" s="232"/>
      <c r="AE382" s="232"/>
      <c r="AF382" s="232"/>
      <c r="AG382" s="232"/>
      <c r="AH382" s="232"/>
      <c r="AI382" s="232"/>
      <c r="AJ382" s="232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</row>
    <row r="383" spans="1:67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232"/>
      <c r="N383" s="232"/>
      <c r="O383" s="232"/>
      <c r="P383" s="232"/>
      <c r="Q383" s="232"/>
      <c r="R383" s="232"/>
      <c r="S383" s="232"/>
      <c r="T383" s="232"/>
      <c r="U383" s="232"/>
      <c r="V383" s="232"/>
      <c r="W383" s="232"/>
      <c r="X383" s="232"/>
      <c r="Y383" s="232"/>
      <c r="Z383" s="232"/>
      <c r="AA383" s="232"/>
      <c r="AB383" s="232"/>
      <c r="AC383" s="232"/>
      <c r="AD383" s="232"/>
      <c r="AE383" s="232"/>
      <c r="AF383" s="232"/>
      <c r="AG383" s="232"/>
      <c r="AH383" s="232"/>
      <c r="AI383" s="232"/>
      <c r="AJ383" s="232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</row>
    <row r="384" spans="1:67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232"/>
      <c r="N384" s="232"/>
      <c r="O384" s="232"/>
      <c r="P384" s="232"/>
      <c r="Q384" s="232"/>
      <c r="R384" s="232"/>
      <c r="S384" s="232"/>
      <c r="T384" s="232"/>
      <c r="U384" s="232"/>
      <c r="V384" s="232"/>
      <c r="W384" s="232"/>
      <c r="X384" s="232"/>
      <c r="Y384" s="232"/>
      <c r="Z384" s="232"/>
      <c r="AA384" s="232"/>
      <c r="AB384" s="232"/>
      <c r="AC384" s="232"/>
      <c r="AD384" s="232"/>
      <c r="AE384" s="232"/>
      <c r="AF384" s="232"/>
      <c r="AG384" s="232"/>
      <c r="AH384" s="232"/>
      <c r="AI384" s="232"/>
      <c r="AJ384" s="232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</row>
    <row r="385" spans="1:67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232"/>
      <c r="N385" s="232"/>
      <c r="O385" s="232"/>
      <c r="P385" s="232"/>
      <c r="Q385" s="232"/>
      <c r="R385" s="232"/>
      <c r="S385" s="232"/>
      <c r="T385" s="232"/>
      <c r="U385" s="232"/>
      <c r="V385" s="232"/>
      <c r="W385" s="232"/>
      <c r="X385" s="232"/>
      <c r="Y385" s="232"/>
      <c r="Z385" s="232"/>
      <c r="AA385" s="232"/>
      <c r="AB385" s="232"/>
      <c r="AC385" s="232"/>
      <c r="AD385" s="232"/>
      <c r="AE385" s="232"/>
      <c r="AF385" s="232"/>
      <c r="AG385" s="232"/>
      <c r="AH385" s="232"/>
      <c r="AI385" s="232"/>
      <c r="AJ385" s="232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</row>
    <row r="386" spans="1:67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232"/>
      <c r="N386" s="232"/>
      <c r="O386" s="232"/>
      <c r="P386" s="232"/>
      <c r="Q386" s="232"/>
      <c r="R386" s="232"/>
      <c r="S386" s="232"/>
      <c r="T386" s="232"/>
      <c r="U386" s="232"/>
      <c r="V386" s="232"/>
      <c r="W386" s="232"/>
      <c r="X386" s="232"/>
      <c r="Y386" s="232"/>
      <c r="Z386" s="232"/>
      <c r="AA386" s="232"/>
      <c r="AB386" s="232"/>
      <c r="AC386" s="232"/>
      <c r="AD386" s="232"/>
      <c r="AE386" s="232"/>
      <c r="AF386" s="232"/>
      <c r="AG386" s="232"/>
      <c r="AH386" s="232"/>
      <c r="AI386" s="232"/>
      <c r="AJ386" s="232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</row>
    <row r="387" spans="1:6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232"/>
      <c r="N387" s="232"/>
      <c r="O387" s="232"/>
      <c r="P387" s="232"/>
      <c r="Q387" s="232"/>
      <c r="R387" s="232"/>
      <c r="S387" s="232"/>
      <c r="T387" s="232"/>
      <c r="U387" s="232"/>
      <c r="V387" s="232"/>
      <c r="W387" s="232"/>
      <c r="X387" s="232"/>
      <c r="Y387" s="232"/>
      <c r="Z387" s="232"/>
      <c r="AA387" s="232"/>
      <c r="AB387" s="232"/>
      <c r="AC387" s="232"/>
      <c r="AD387" s="232"/>
      <c r="AE387" s="232"/>
      <c r="AF387" s="232"/>
      <c r="AG387" s="232"/>
      <c r="AH387" s="232"/>
      <c r="AI387" s="232"/>
      <c r="AJ387" s="232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</row>
    <row r="388" spans="1:67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232"/>
      <c r="N388" s="232"/>
      <c r="O388" s="232"/>
      <c r="P388" s="232"/>
      <c r="Q388" s="232"/>
      <c r="R388" s="232"/>
      <c r="S388" s="232"/>
      <c r="T388" s="232"/>
      <c r="U388" s="232"/>
      <c r="V388" s="232"/>
      <c r="W388" s="232"/>
      <c r="X388" s="232"/>
      <c r="Y388" s="232"/>
      <c r="Z388" s="232"/>
      <c r="AA388" s="232"/>
      <c r="AB388" s="232"/>
      <c r="AC388" s="232"/>
      <c r="AD388" s="232"/>
      <c r="AE388" s="232"/>
      <c r="AF388" s="232"/>
      <c r="AG388" s="232"/>
      <c r="AH388" s="232"/>
      <c r="AI388" s="232"/>
      <c r="AJ388" s="232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</row>
    <row r="389" spans="1:67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232"/>
      <c r="N389" s="232"/>
      <c r="O389" s="232"/>
      <c r="P389" s="232"/>
      <c r="Q389" s="232"/>
      <c r="R389" s="232"/>
      <c r="S389" s="232"/>
      <c r="T389" s="232"/>
      <c r="U389" s="232"/>
      <c r="V389" s="232"/>
      <c r="W389" s="232"/>
      <c r="X389" s="232"/>
      <c r="Y389" s="232"/>
      <c r="Z389" s="232"/>
      <c r="AA389" s="232"/>
      <c r="AB389" s="232"/>
      <c r="AC389" s="232"/>
      <c r="AD389" s="232"/>
      <c r="AE389" s="232"/>
      <c r="AF389" s="232"/>
      <c r="AG389" s="232"/>
      <c r="AH389" s="232"/>
      <c r="AI389" s="232"/>
      <c r="AJ389" s="232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</row>
    <row r="390" spans="1:67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232"/>
      <c r="N390" s="232"/>
      <c r="O390" s="232"/>
      <c r="P390" s="232"/>
      <c r="Q390" s="232"/>
      <c r="R390" s="232"/>
      <c r="S390" s="232"/>
      <c r="T390" s="232"/>
      <c r="U390" s="232"/>
      <c r="V390" s="232"/>
      <c r="W390" s="232"/>
      <c r="X390" s="232"/>
      <c r="Y390" s="232"/>
      <c r="Z390" s="232"/>
      <c r="AA390" s="232"/>
      <c r="AB390" s="232"/>
      <c r="AC390" s="232"/>
      <c r="AD390" s="232"/>
      <c r="AE390" s="232"/>
      <c r="AF390" s="232"/>
      <c r="AG390" s="232"/>
      <c r="AH390" s="232"/>
      <c r="AI390" s="232"/>
      <c r="AJ390" s="232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</row>
    <row r="391" spans="1:67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232"/>
      <c r="N391" s="232"/>
      <c r="O391" s="232"/>
      <c r="P391" s="232"/>
      <c r="Q391" s="232"/>
      <c r="R391" s="232"/>
      <c r="S391" s="232"/>
      <c r="T391" s="232"/>
      <c r="U391" s="232"/>
      <c r="V391" s="232"/>
      <c r="W391" s="232"/>
      <c r="X391" s="232"/>
      <c r="Y391" s="232"/>
      <c r="Z391" s="232"/>
      <c r="AA391" s="232"/>
      <c r="AB391" s="232"/>
      <c r="AC391" s="232"/>
      <c r="AD391" s="232"/>
      <c r="AE391" s="232"/>
      <c r="AF391" s="232"/>
      <c r="AG391" s="232"/>
      <c r="AH391" s="232"/>
      <c r="AI391" s="232"/>
      <c r="AJ391" s="232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</row>
    <row r="392" spans="1:67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232"/>
      <c r="N392" s="232"/>
      <c r="O392" s="232"/>
      <c r="P392" s="232"/>
      <c r="Q392" s="232"/>
      <c r="R392" s="232"/>
      <c r="S392" s="232"/>
      <c r="T392" s="232"/>
      <c r="U392" s="232"/>
      <c r="V392" s="232"/>
      <c r="W392" s="232"/>
      <c r="X392" s="232"/>
      <c r="Y392" s="232"/>
      <c r="Z392" s="232"/>
      <c r="AA392" s="232"/>
      <c r="AB392" s="232"/>
      <c r="AC392" s="232"/>
      <c r="AD392" s="232"/>
      <c r="AE392" s="232"/>
      <c r="AF392" s="232"/>
      <c r="AG392" s="232"/>
      <c r="AH392" s="232"/>
      <c r="AI392" s="232"/>
      <c r="AJ392" s="232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</row>
    <row r="393" spans="1:67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232"/>
      <c r="N393" s="232"/>
      <c r="O393" s="232"/>
      <c r="P393" s="232"/>
      <c r="Q393" s="232"/>
      <c r="R393" s="232"/>
      <c r="S393" s="232"/>
      <c r="T393" s="232"/>
      <c r="U393" s="232"/>
      <c r="V393" s="232"/>
      <c r="W393" s="232"/>
      <c r="X393" s="232"/>
      <c r="Y393" s="232"/>
      <c r="Z393" s="232"/>
      <c r="AA393" s="232"/>
      <c r="AB393" s="232"/>
      <c r="AC393" s="232"/>
      <c r="AD393" s="232"/>
      <c r="AE393" s="232"/>
      <c r="AF393" s="232"/>
      <c r="AG393" s="232"/>
      <c r="AH393" s="232"/>
      <c r="AI393" s="232"/>
      <c r="AJ393" s="232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</row>
    <row r="394" spans="1:67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232"/>
      <c r="N394" s="232"/>
      <c r="O394" s="232"/>
      <c r="P394" s="232"/>
      <c r="Q394" s="232"/>
      <c r="R394" s="232"/>
      <c r="S394" s="232"/>
      <c r="T394" s="232"/>
      <c r="U394" s="232"/>
      <c r="V394" s="232"/>
      <c r="W394" s="232"/>
      <c r="X394" s="232"/>
      <c r="Y394" s="232"/>
      <c r="Z394" s="232"/>
      <c r="AA394" s="232"/>
      <c r="AB394" s="232"/>
      <c r="AC394" s="232"/>
      <c r="AD394" s="232"/>
      <c r="AE394" s="232"/>
      <c r="AF394" s="232"/>
      <c r="AG394" s="232"/>
      <c r="AH394" s="232"/>
      <c r="AI394" s="232"/>
      <c r="AJ394" s="232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</row>
    <row r="395" spans="1:67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232"/>
      <c r="N395" s="232"/>
      <c r="O395" s="232"/>
      <c r="P395" s="232"/>
      <c r="Q395" s="232"/>
      <c r="R395" s="232"/>
      <c r="S395" s="232"/>
      <c r="T395" s="232"/>
      <c r="U395" s="232"/>
      <c r="V395" s="232"/>
      <c r="W395" s="232"/>
      <c r="X395" s="232"/>
      <c r="Y395" s="232"/>
      <c r="Z395" s="232"/>
      <c r="AA395" s="232"/>
      <c r="AB395" s="232"/>
      <c r="AC395" s="232"/>
      <c r="AD395" s="232"/>
      <c r="AE395" s="232"/>
      <c r="AF395" s="232"/>
      <c r="AG395" s="232"/>
      <c r="AH395" s="232"/>
      <c r="AI395" s="232"/>
      <c r="AJ395" s="232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</row>
    <row r="396" spans="1:67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232"/>
      <c r="N396" s="232"/>
      <c r="O396" s="232"/>
      <c r="P396" s="232"/>
      <c r="Q396" s="232"/>
      <c r="R396" s="232"/>
      <c r="S396" s="232"/>
      <c r="T396" s="232"/>
      <c r="U396" s="232"/>
      <c r="V396" s="232"/>
      <c r="W396" s="232"/>
      <c r="X396" s="232"/>
      <c r="Y396" s="232"/>
      <c r="Z396" s="232"/>
      <c r="AA396" s="232"/>
      <c r="AB396" s="232"/>
      <c r="AC396" s="232"/>
      <c r="AD396" s="232"/>
      <c r="AE396" s="232"/>
      <c r="AF396" s="232"/>
      <c r="AG396" s="232"/>
      <c r="AH396" s="232"/>
      <c r="AI396" s="232"/>
      <c r="AJ396" s="232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</row>
    <row r="397" spans="1:6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232"/>
      <c r="N397" s="232"/>
      <c r="O397" s="232"/>
      <c r="P397" s="232"/>
      <c r="Q397" s="232"/>
      <c r="R397" s="232"/>
      <c r="S397" s="232"/>
      <c r="T397" s="232"/>
      <c r="U397" s="232"/>
      <c r="V397" s="232"/>
      <c r="W397" s="232"/>
      <c r="X397" s="232"/>
      <c r="Y397" s="232"/>
      <c r="Z397" s="232"/>
      <c r="AA397" s="232"/>
      <c r="AB397" s="232"/>
      <c r="AC397" s="232"/>
      <c r="AD397" s="232"/>
      <c r="AE397" s="232"/>
      <c r="AF397" s="232"/>
      <c r="AG397" s="232"/>
      <c r="AH397" s="232"/>
      <c r="AI397" s="232"/>
      <c r="AJ397" s="232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</row>
    <row r="398" spans="1:67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232"/>
      <c r="N398" s="232"/>
      <c r="O398" s="232"/>
      <c r="P398" s="232"/>
      <c r="Q398" s="232"/>
      <c r="R398" s="232"/>
      <c r="S398" s="232"/>
      <c r="T398" s="232"/>
      <c r="U398" s="232"/>
      <c r="V398" s="232"/>
      <c r="W398" s="232"/>
      <c r="X398" s="232"/>
      <c r="Y398" s="232"/>
      <c r="Z398" s="232"/>
      <c r="AA398" s="232"/>
      <c r="AB398" s="232"/>
      <c r="AC398" s="232"/>
      <c r="AD398" s="232"/>
      <c r="AE398" s="232"/>
      <c r="AF398" s="232"/>
      <c r="AG398" s="232"/>
      <c r="AH398" s="232"/>
      <c r="AI398" s="232"/>
      <c r="AJ398" s="232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</row>
    <row r="399" spans="1:67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232"/>
      <c r="N399" s="232"/>
      <c r="O399" s="232"/>
      <c r="P399" s="232"/>
      <c r="Q399" s="232"/>
      <c r="R399" s="232"/>
      <c r="S399" s="232"/>
      <c r="T399" s="232"/>
      <c r="U399" s="232"/>
      <c r="V399" s="232"/>
      <c r="W399" s="232"/>
      <c r="X399" s="232"/>
      <c r="Y399" s="232"/>
      <c r="Z399" s="232"/>
      <c r="AA399" s="232"/>
      <c r="AB399" s="232"/>
      <c r="AC399" s="232"/>
      <c r="AD399" s="232"/>
      <c r="AE399" s="232"/>
      <c r="AF399" s="232"/>
      <c r="AG399" s="232"/>
      <c r="AH399" s="232"/>
      <c r="AI399" s="232"/>
      <c r="AJ399" s="232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</row>
    <row r="400" spans="1:67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232"/>
      <c r="N400" s="232"/>
      <c r="O400" s="232"/>
      <c r="P400" s="232"/>
      <c r="Q400" s="232"/>
      <c r="R400" s="232"/>
      <c r="S400" s="232"/>
      <c r="T400" s="232"/>
      <c r="U400" s="232"/>
      <c r="V400" s="232"/>
      <c r="W400" s="232"/>
      <c r="X400" s="232"/>
      <c r="Y400" s="232"/>
      <c r="Z400" s="232"/>
      <c r="AA400" s="232"/>
      <c r="AB400" s="232"/>
      <c r="AC400" s="232"/>
      <c r="AD400" s="232"/>
      <c r="AE400" s="232"/>
      <c r="AF400" s="232"/>
      <c r="AG400" s="232"/>
      <c r="AH400" s="232"/>
      <c r="AI400" s="232"/>
      <c r="AJ400" s="232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</row>
    <row r="401" spans="1:67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232"/>
      <c r="N401" s="232"/>
      <c r="O401" s="232"/>
      <c r="P401" s="232"/>
      <c r="Q401" s="232"/>
      <c r="R401" s="232"/>
      <c r="S401" s="232"/>
      <c r="T401" s="232"/>
      <c r="U401" s="232"/>
      <c r="V401" s="232"/>
      <c r="W401" s="232"/>
      <c r="X401" s="232"/>
      <c r="Y401" s="232"/>
      <c r="Z401" s="232"/>
      <c r="AA401" s="232"/>
      <c r="AB401" s="232"/>
      <c r="AC401" s="232"/>
      <c r="AD401" s="232"/>
      <c r="AE401" s="232"/>
      <c r="AF401" s="232"/>
      <c r="AG401" s="232"/>
      <c r="AH401" s="232"/>
      <c r="AI401" s="232"/>
      <c r="AJ401" s="232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</row>
    <row r="402" spans="1:67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232"/>
      <c r="N402" s="232"/>
      <c r="O402" s="232"/>
      <c r="P402" s="232"/>
      <c r="Q402" s="232"/>
      <c r="R402" s="232"/>
      <c r="S402" s="232"/>
      <c r="T402" s="232"/>
      <c r="U402" s="232"/>
      <c r="V402" s="232"/>
      <c r="W402" s="232"/>
      <c r="X402" s="232"/>
      <c r="Y402" s="232"/>
      <c r="Z402" s="232"/>
      <c r="AA402" s="232"/>
      <c r="AB402" s="232"/>
      <c r="AC402" s="232"/>
      <c r="AD402" s="232"/>
      <c r="AE402" s="232"/>
      <c r="AF402" s="232"/>
      <c r="AG402" s="232"/>
      <c r="AH402" s="232"/>
      <c r="AI402" s="232"/>
      <c r="AJ402" s="232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</row>
    <row r="403" spans="1:67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232"/>
      <c r="N403" s="232"/>
      <c r="O403" s="232"/>
      <c r="P403" s="232"/>
      <c r="Q403" s="232"/>
      <c r="R403" s="232"/>
      <c r="S403" s="232"/>
      <c r="T403" s="232"/>
      <c r="U403" s="232"/>
      <c r="V403" s="232"/>
      <c r="W403" s="232"/>
      <c r="X403" s="232"/>
      <c r="Y403" s="232"/>
      <c r="Z403" s="232"/>
      <c r="AA403" s="232"/>
      <c r="AB403" s="232"/>
      <c r="AC403" s="232"/>
      <c r="AD403" s="232"/>
      <c r="AE403" s="232"/>
      <c r="AF403" s="232"/>
      <c r="AG403" s="232"/>
      <c r="AH403" s="232"/>
      <c r="AI403" s="232"/>
      <c r="AJ403" s="232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</row>
    <row r="404" spans="1:67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232"/>
      <c r="N404" s="232"/>
      <c r="O404" s="232"/>
      <c r="P404" s="232"/>
      <c r="Q404" s="232"/>
      <c r="R404" s="232"/>
      <c r="S404" s="232"/>
      <c r="T404" s="232"/>
      <c r="U404" s="232"/>
      <c r="V404" s="232"/>
      <c r="W404" s="232"/>
      <c r="X404" s="232"/>
      <c r="Y404" s="232"/>
      <c r="Z404" s="232"/>
      <c r="AA404" s="232"/>
      <c r="AB404" s="232"/>
      <c r="AC404" s="232"/>
      <c r="AD404" s="232"/>
      <c r="AE404" s="232"/>
      <c r="AF404" s="232"/>
      <c r="AG404" s="232"/>
      <c r="AH404" s="232"/>
      <c r="AI404" s="232"/>
      <c r="AJ404" s="232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</row>
    <row r="405" spans="1:67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232"/>
      <c r="N405" s="232"/>
      <c r="O405" s="232"/>
      <c r="P405" s="232"/>
      <c r="Q405" s="232"/>
      <c r="R405" s="232"/>
      <c r="S405" s="232"/>
      <c r="T405" s="232"/>
      <c r="U405" s="232"/>
      <c r="V405" s="232"/>
      <c r="W405" s="232"/>
      <c r="X405" s="232"/>
      <c r="Y405" s="232"/>
      <c r="Z405" s="232"/>
      <c r="AA405" s="232"/>
      <c r="AB405" s="232"/>
      <c r="AC405" s="232"/>
      <c r="AD405" s="232"/>
      <c r="AE405" s="232"/>
      <c r="AF405" s="232"/>
      <c r="AG405" s="232"/>
      <c r="AH405" s="232"/>
      <c r="AI405" s="232"/>
      <c r="AJ405" s="232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</row>
    <row r="406" spans="1:67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232"/>
      <c r="N406" s="232"/>
      <c r="O406" s="232"/>
      <c r="P406" s="232"/>
      <c r="Q406" s="232"/>
      <c r="R406" s="232"/>
      <c r="S406" s="232"/>
      <c r="T406" s="232"/>
      <c r="U406" s="232"/>
      <c r="V406" s="232"/>
      <c r="W406" s="232"/>
      <c r="X406" s="232"/>
      <c r="Y406" s="232"/>
      <c r="Z406" s="232"/>
      <c r="AA406" s="232"/>
      <c r="AB406" s="232"/>
      <c r="AC406" s="232"/>
      <c r="AD406" s="232"/>
      <c r="AE406" s="232"/>
      <c r="AF406" s="232"/>
      <c r="AG406" s="232"/>
      <c r="AH406" s="232"/>
      <c r="AI406" s="232"/>
      <c r="AJ406" s="232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</row>
    <row r="407" spans="1:6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232"/>
      <c r="N407" s="232"/>
      <c r="O407" s="232"/>
      <c r="P407" s="232"/>
      <c r="Q407" s="232"/>
      <c r="R407" s="232"/>
      <c r="S407" s="232"/>
      <c r="T407" s="232"/>
      <c r="U407" s="232"/>
      <c r="V407" s="232"/>
      <c r="W407" s="232"/>
      <c r="X407" s="232"/>
      <c r="Y407" s="232"/>
      <c r="Z407" s="232"/>
      <c r="AA407" s="232"/>
      <c r="AB407" s="232"/>
      <c r="AC407" s="232"/>
      <c r="AD407" s="232"/>
      <c r="AE407" s="232"/>
      <c r="AF407" s="232"/>
      <c r="AG407" s="232"/>
      <c r="AH407" s="232"/>
      <c r="AI407" s="232"/>
      <c r="AJ407" s="232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</row>
    <row r="408" spans="1:67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232"/>
      <c r="N408" s="232"/>
      <c r="O408" s="232"/>
      <c r="P408" s="232"/>
      <c r="Q408" s="232"/>
      <c r="R408" s="232"/>
      <c r="S408" s="232"/>
      <c r="T408" s="232"/>
      <c r="U408" s="232"/>
      <c r="V408" s="232"/>
      <c r="W408" s="232"/>
      <c r="X408" s="232"/>
      <c r="Y408" s="232"/>
      <c r="Z408" s="232"/>
      <c r="AA408" s="232"/>
      <c r="AB408" s="232"/>
      <c r="AC408" s="232"/>
      <c r="AD408" s="232"/>
      <c r="AE408" s="232"/>
      <c r="AF408" s="232"/>
      <c r="AG408" s="232"/>
      <c r="AH408" s="232"/>
      <c r="AI408" s="232"/>
      <c r="AJ408" s="232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</row>
    <row r="409" spans="1:67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232"/>
      <c r="N409" s="232"/>
      <c r="O409" s="232"/>
      <c r="P409" s="232"/>
      <c r="Q409" s="232"/>
      <c r="R409" s="232"/>
      <c r="S409" s="232"/>
      <c r="T409" s="232"/>
      <c r="U409" s="232"/>
      <c r="V409" s="232"/>
      <c r="W409" s="232"/>
      <c r="X409" s="232"/>
      <c r="Y409" s="232"/>
      <c r="Z409" s="232"/>
      <c r="AA409" s="232"/>
      <c r="AB409" s="232"/>
      <c r="AC409" s="232"/>
      <c r="AD409" s="232"/>
      <c r="AE409" s="232"/>
      <c r="AF409" s="232"/>
      <c r="AG409" s="232"/>
      <c r="AH409" s="232"/>
      <c r="AI409" s="232"/>
      <c r="AJ409" s="232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</row>
    <row r="410" spans="1:67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232"/>
      <c r="N410" s="232"/>
      <c r="O410" s="232"/>
      <c r="P410" s="232"/>
      <c r="Q410" s="232"/>
      <c r="R410" s="232"/>
      <c r="S410" s="232"/>
      <c r="T410" s="232"/>
      <c r="U410" s="232"/>
      <c r="V410" s="232"/>
      <c r="W410" s="232"/>
      <c r="X410" s="232"/>
      <c r="Y410" s="232"/>
      <c r="Z410" s="232"/>
      <c r="AA410" s="232"/>
      <c r="AB410" s="232"/>
      <c r="AC410" s="232"/>
      <c r="AD410" s="232"/>
      <c r="AE410" s="232"/>
      <c r="AF410" s="232"/>
      <c r="AG410" s="232"/>
      <c r="AH410" s="232"/>
      <c r="AI410" s="232"/>
      <c r="AJ410" s="232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</row>
    <row r="411" spans="1:67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232"/>
      <c r="N411" s="232"/>
      <c r="O411" s="232"/>
      <c r="P411" s="232"/>
      <c r="Q411" s="232"/>
      <c r="R411" s="232"/>
      <c r="S411" s="232"/>
      <c r="T411" s="232"/>
      <c r="U411" s="232"/>
      <c r="V411" s="232"/>
      <c r="W411" s="232"/>
      <c r="X411" s="232"/>
      <c r="Y411" s="232"/>
      <c r="Z411" s="232"/>
      <c r="AA411" s="232"/>
      <c r="AB411" s="232"/>
      <c r="AC411" s="232"/>
      <c r="AD411" s="232"/>
      <c r="AE411" s="232"/>
      <c r="AF411" s="232"/>
      <c r="AG411" s="232"/>
      <c r="AH411" s="232"/>
      <c r="AI411" s="232"/>
      <c r="AJ411" s="232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</row>
    <row r="412" spans="1:67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232"/>
      <c r="N412" s="232"/>
      <c r="O412" s="232"/>
      <c r="P412" s="232"/>
      <c r="Q412" s="232"/>
      <c r="R412" s="232"/>
      <c r="S412" s="232"/>
      <c r="T412" s="232"/>
      <c r="U412" s="232"/>
      <c r="V412" s="232"/>
      <c r="W412" s="232"/>
      <c r="X412" s="232"/>
      <c r="Y412" s="232"/>
      <c r="Z412" s="232"/>
      <c r="AA412" s="232"/>
      <c r="AB412" s="232"/>
      <c r="AC412" s="232"/>
      <c r="AD412" s="232"/>
      <c r="AE412" s="232"/>
      <c r="AF412" s="232"/>
      <c r="AG412" s="232"/>
      <c r="AH412" s="232"/>
      <c r="AI412" s="232"/>
      <c r="AJ412" s="232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</row>
    <row r="413" spans="1:67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232"/>
      <c r="N413" s="232"/>
      <c r="O413" s="232"/>
      <c r="P413" s="232"/>
      <c r="Q413" s="232"/>
      <c r="R413" s="232"/>
      <c r="S413" s="232"/>
      <c r="T413" s="232"/>
      <c r="U413" s="232"/>
      <c r="V413" s="232"/>
      <c r="W413" s="232"/>
      <c r="X413" s="232"/>
      <c r="Y413" s="232"/>
      <c r="Z413" s="232"/>
      <c r="AA413" s="232"/>
      <c r="AB413" s="232"/>
      <c r="AC413" s="232"/>
      <c r="AD413" s="232"/>
      <c r="AE413" s="232"/>
      <c r="AF413" s="232"/>
      <c r="AG413" s="232"/>
      <c r="AH413" s="232"/>
      <c r="AI413" s="232"/>
      <c r="AJ413" s="232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</row>
    <row r="414" spans="1:67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232"/>
      <c r="N414" s="232"/>
      <c r="O414" s="232"/>
      <c r="P414" s="232"/>
      <c r="Q414" s="232"/>
      <c r="R414" s="232"/>
      <c r="S414" s="232"/>
      <c r="T414" s="232"/>
      <c r="U414" s="232"/>
      <c r="V414" s="232"/>
      <c r="W414" s="232"/>
      <c r="X414" s="232"/>
      <c r="Y414" s="232"/>
      <c r="Z414" s="232"/>
      <c r="AA414" s="232"/>
      <c r="AB414" s="232"/>
      <c r="AC414" s="232"/>
      <c r="AD414" s="232"/>
      <c r="AE414" s="232"/>
      <c r="AF414" s="232"/>
      <c r="AG414" s="232"/>
      <c r="AH414" s="232"/>
      <c r="AI414" s="232"/>
      <c r="AJ414" s="232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</row>
    <row r="415" spans="1:67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232"/>
      <c r="N415" s="232"/>
      <c r="O415" s="232"/>
      <c r="P415" s="232"/>
      <c r="Q415" s="232"/>
      <c r="R415" s="232"/>
      <c r="S415" s="232"/>
      <c r="T415" s="232"/>
      <c r="U415" s="232"/>
      <c r="V415" s="232"/>
      <c r="W415" s="232"/>
      <c r="X415" s="232"/>
      <c r="Y415" s="232"/>
      <c r="Z415" s="232"/>
      <c r="AA415" s="232"/>
      <c r="AB415" s="232"/>
      <c r="AC415" s="232"/>
      <c r="AD415" s="232"/>
      <c r="AE415" s="232"/>
      <c r="AF415" s="232"/>
      <c r="AG415" s="232"/>
      <c r="AH415" s="232"/>
      <c r="AI415" s="232"/>
      <c r="AJ415" s="232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</row>
    <row r="416" spans="1:67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232"/>
      <c r="N416" s="232"/>
      <c r="O416" s="232"/>
      <c r="P416" s="232"/>
      <c r="Q416" s="232"/>
      <c r="R416" s="232"/>
      <c r="S416" s="232"/>
      <c r="T416" s="232"/>
      <c r="U416" s="232"/>
      <c r="V416" s="232"/>
      <c r="W416" s="232"/>
      <c r="X416" s="232"/>
      <c r="Y416" s="232"/>
      <c r="Z416" s="232"/>
      <c r="AA416" s="232"/>
      <c r="AB416" s="232"/>
      <c r="AC416" s="232"/>
      <c r="AD416" s="232"/>
      <c r="AE416" s="232"/>
      <c r="AF416" s="232"/>
      <c r="AG416" s="232"/>
      <c r="AH416" s="232"/>
      <c r="AI416" s="232"/>
      <c r="AJ416" s="232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</row>
    <row r="417" spans="1:6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232"/>
      <c r="N417" s="232"/>
      <c r="O417" s="232"/>
      <c r="P417" s="232"/>
      <c r="Q417" s="232"/>
      <c r="R417" s="232"/>
      <c r="S417" s="232"/>
      <c r="T417" s="232"/>
      <c r="U417" s="232"/>
      <c r="V417" s="232"/>
      <c r="W417" s="232"/>
      <c r="X417" s="232"/>
      <c r="Y417" s="232"/>
      <c r="Z417" s="232"/>
      <c r="AA417" s="232"/>
      <c r="AB417" s="232"/>
      <c r="AC417" s="232"/>
      <c r="AD417" s="232"/>
      <c r="AE417" s="232"/>
      <c r="AF417" s="232"/>
      <c r="AG417" s="232"/>
      <c r="AH417" s="232"/>
      <c r="AI417" s="232"/>
      <c r="AJ417" s="232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</row>
    <row r="418" spans="1:67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232"/>
      <c r="N418" s="232"/>
      <c r="O418" s="232"/>
      <c r="P418" s="232"/>
      <c r="Q418" s="232"/>
      <c r="R418" s="232"/>
      <c r="S418" s="232"/>
      <c r="T418" s="232"/>
      <c r="U418" s="232"/>
      <c r="V418" s="232"/>
      <c r="W418" s="232"/>
      <c r="X418" s="232"/>
      <c r="Y418" s="232"/>
      <c r="Z418" s="232"/>
      <c r="AA418" s="232"/>
      <c r="AB418" s="232"/>
      <c r="AC418" s="232"/>
      <c r="AD418" s="232"/>
      <c r="AE418" s="232"/>
      <c r="AF418" s="232"/>
      <c r="AG418" s="232"/>
      <c r="AH418" s="232"/>
      <c r="AI418" s="232"/>
      <c r="AJ418" s="232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</row>
    <row r="419" spans="1:67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232"/>
      <c r="N419" s="232"/>
      <c r="O419" s="232"/>
      <c r="P419" s="232"/>
      <c r="Q419" s="232"/>
      <c r="R419" s="232"/>
      <c r="S419" s="232"/>
      <c r="T419" s="232"/>
      <c r="U419" s="232"/>
      <c r="V419" s="232"/>
      <c r="W419" s="232"/>
      <c r="X419" s="232"/>
      <c r="Y419" s="232"/>
      <c r="Z419" s="232"/>
      <c r="AA419" s="232"/>
      <c r="AB419" s="232"/>
      <c r="AC419" s="232"/>
      <c r="AD419" s="232"/>
      <c r="AE419" s="232"/>
      <c r="AF419" s="232"/>
      <c r="AG419" s="232"/>
      <c r="AH419" s="232"/>
      <c r="AI419" s="232"/>
      <c r="AJ419" s="232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</row>
    <row r="420" spans="1:67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232"/>
      <c r="N420" s="232"/>
      <c r="O420" s="232"/>
      <c r="P420" s="232"/>
      <c r="Q420" s="232"/>
      <c r="R420" s="232"/>
      <c r="S420" s="232"/>
      <c r="T420" s="232"/>
      <c r="U420" s="232"/>
      <c r="V420" s="232"/>
      <c r="W420" s="232"/>
      <c r="X420" s="232"/>
      <c r="Y420" s="232"/>
      <c r="Z420" s="232"/>
      <c r="AA420" s="232"/>
      <c r="AB420" s="232"/>
      <c r="AC420" s="232"/>
      <c r="AD420" s="232"/>
      <c r="AE420" s="232"/>
      <c r="AF420" s="232"/>
      <c r="AG420" s="232"/>
      <c r="AH420" s="232"/>
      <c r="AI420" s="232"/>
      <c r="AJ420" s="232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</row>
    <row r="421" spans="1:67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232"/>
      <c r="N421" s="232"/>
      <c r="O421" s="232"/>
      <c r="P421" s="232"/>
      <c r="Q421" s="232"/>
      <c r="R421" s="232"/>
      <c r="S421" s="232"/>
      <c r="T421" s="232"/>
      <c r="U421" s="232"/>
      <c r="V421" s="232"/>
      <c r="W421" s="232"/>
      <c r="X421" s="232"/>
      <c r="Y421" s="232"/>
      <c r="Z421" s="232"/>
      <c r="AA421" s="232"/>
      <c r="AB421" s="232"/>
      <c r="AC421" s="232"/>
      <c r="AD421" s="232"/>
      <c r="AE421" s="232"/>
      <c r="AF421" s="232"/>
      <c r="AG421" s="232"/>
      <c r="AH421" s="232"/>
      <c r="AI421" s="232"/>
      <c r="AJ421" s="232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</row>
    <row r="422" spans="1:67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232"/>
      <c r="N422" s="232"/>
      <c r="O422" s="232"/>
      <c r="P422" s="232"/>
      <c r="Q422" s="232"/>
      <c r="R422" s="232"/>
      <c r="S422" s="232"/>
      <c r="T422" s="232"/>
      <c r="U422" s="232"/>
      <c r="V422" s="232"/>
      <c r="W422" s="232"/>
      <c r="X422" s="232"/>
      <c r="Y422" s="232"/>
      <c r="Z422" s="232"/>
      <c r="AA422" s="232"/>
      <c r="AB422" s="232"/>
      <c r="AC422" s="232"/>
      <c r="AD422" s="232"/>
      <c r="AE422" s="232"/>
      <c r="AF422" s="232"/>
      <c r="AG422" s="232"/>
      <c r="AH422" s="232"/>
      <c r="AI422" s="232"/>
      <c r="AJ422" s="232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</row>
    <row r="423" spans="1:67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232"/>
      <c r="N423" s="232"/>
      <c r="O423" s="232"/>
      <c r="P423" s="232"/>
      <c r="Q423" s="232"/>
      <c r="R423" s="232"/>
      <c r="S423" s="232"/>
      <c r="T423" s="232"/>
      <c r="U423" s="232"/>
      <c r="V423" s="232"/>
      <c r="W423" s="232"/>
      <c r="X423" s="232"/>
      <c r="Y423" s="232"/>
      <c r="Z423" s="232"/>
      <c r="AA423" s="232"/>
      <c r="AB423" s="232"/>
      <c r="AC423" s="232"/>
      <c r="AD423" s="232"/>
      <c r="AE423" s="232"/>
      <c r="AF423" s="232"/>
      <c r="AG423" s="232"/>
      <c r="AH423" s="232"/>
      <c r="AI423" s="232"/>
      <c r="AJ423" s="232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</row>
    <row r="424" spans="1:67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232"/>
      <c r="N424" s="232"/>
      <c r="O424" s="232"/>
      <c r="P424" s="232"/>
      <c r="Q424" s="232"/>
      <c r="R424" s="232"/>
      <c r="S424" s="232"/>
      <c r="T424" s="232"/>
      <c r="U424" s="232"/>
      <c r="V424" s="232"/>
      <c r="W424" s="232"/>
      <c r="X424" s="232"/>
      <c r="Y424" s="232"/>
      <c r="Z424" s="232"/>
      <c r="AA424" s="232"/>
      <c r="AB424" s="232"/>
      <c r="AC424" s="232"/>
      <c r="AD424" s="232"/>
      <c r="AE424" s="232"/>
      <c r="AF424" s="232"/>
      <c r="AG424" s="232"/>
      <c r="AH424" s="232"/>
      <c r="AI424" s="232"/>
      <c r="AJ424" s="232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</row>
    <row r="425" spans="1:67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232"/>
      <c r="N425" s="232"/>
      <c r="O425" s="232"/>
      <c r="P425" s="232"/>
      <c r="Q425" s="232"/>
      <c r="R425" s="232"/>
      <c r="S425" s="232"/>
      <c r="T425" s="232"/>
      <c r="U425" s="232"/>
      <c r="V425" s="232"/>
      <c r="W425" s="232"/>
      <c r="X425" s="232"/>
      <c r="Y425" s="232"/>
      <c r="Z425" s="232"/>
      <c r="AA425" s="232"/>
      <c r="AB425" s="232"/>
      <c r="AC425" s="232"/>
      <c r="AD425" s="232"/>
      <c r="AE425" s="232"/>
      <c r="AF425" s="232"/>
      <c r="AG425" s="232"/>
      <c r="AH425" s="232"/>
      <c r="AI425" s="232"/>
      <c r="AJ425" s="232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</row>
    <row r="426" spans="1:67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232"/>
      <c r="N426" s="232"/>
      <c r="O426" s="232"/>
      <c r="P426" s="232"/>
      <c r="Q426" s="232"/>
      <c r="R426" s="232"/>
      <c r="S426" s="232"/>
      <c r="T426" s="232"/>
      <c r="U426" s="232"/>
      <c r="V426" s="232"/>
      <c r="W426" s="232"/>
      <c r="X426" s="232"/>
      <c r="Y426" s="232"/>
      <c r="Z426" s="232"/>
      <c r="AA426" s="232"/>
      <c r="AB426" s="232"/>
      <c r="AC426" s="232"/>
      <c r="AD426" s="232"/>
      <c r="AE426" s="232"/>
      <c r="AF426" s="232"/>
      <c r="AG426" s="232"/>
      <c r="AH426" s="232"/>
      <c r="AI426" s="232"/>
      <c r="AJ426" s="232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</row>
    <row r="427" spans="1:6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232"/>
      <c r="N427" s="232"/>
      <c r="O427" s="232"/>
      <c r="P427" s="232"/>
      <c r="Q427" s="232"/>
      <c r="R427" s="232"/>
      <c r="S427" s="232"/>
      <c r="T427" s="232"/>
      <c r="U427" s="232"/>
      <c r="V427" s="232"/>
      <c r="W427" s="232"/>
      <c r="X427" s="232"/>
      <c r="Y427" s="232"/>
      <c r="Z427" s="232"/>
      <c r="AA427" s="232"/>
      <c r="AB427" s="232"/>
      <c r="AC427" s="232"/>
      <c r="AD427" s="232"/>
      <c r="AE427" s="232"/>
      <c r="AF427" s="232"/>
      <c r="AG427" s="232"/>
      <c r="AH427" s="232"/>
      <c r="AI427" s="232"/>
      <c r="AJ427" s="232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</row>
    <row r="428" spans="1:67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232"/>
      <c r="N428" s="232"/>
      <c r="O428" s="232"/>
      <c r="P428" s="232"/>
      <c r="Q428" s="232"/>
      <c r="R428" s="232"/>
      <c r="S428" s="232"/>
      <c r="T428" s="232"/>
      <c r="U428" s="232"/>
      <c r="V428" s="232"/>
      <c r="W428" s="232"/>
      <c r="X428" s="232"/>
      <c r="Y428" s="232"/>
      <c r="Z428" s="232"/>
      <c r="AA428" s="232"/>
      <c r="AB428" s="232"/>
      <c r="AC428" s="232"/>
      <c r="AD428" s="232"/>
      <c r="AE428" s="232"/>
      <c r="AF428" s="232"/>
      <c r="AG428" s="232"/>
      <c r="AH428" s="232"/>
      <c r="AI428" s="232"/>
      <c r="AJ428" s="232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</row>
    <row r="429" spans="1:67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232"/>
      <c r="N429" s="232"/>
      <c r="O429" s="232"/>
      <c r="P429" s="232"/>
      <c r="Q429" s="232"/>
      <c r="R429" s="232"/>
      <c r="S429" s="232"/>
      <c r="T429" s="232"/>
      <c r="U429" s="232"/>
      <c r="V429" s="232"/>
      <c r="W429" s="232"/>
      <c r="X429" s="232"/>
      <c r="Y429" s="232"/>
      <c r="Z429" s="232"/>
      <c r="AA429" s="232"/>
      <c r="AB429" s="232"/>
      <c r="AC429" s="232"/>
      <c r="AD429" s="232"/>
      <c r="AE429" s="232"/>
      <c r="AF429" s="232"/>
      <c r="AG429" s="232"/>
      <c r="AH429" s="232"/>
      <c r="AI429" s="232"/>
      <c r="AJ429" s="232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</row>
    <row r="430" spans="1:67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232"/>
      <c r="N430" s="232"/>
      <c r="O430" s="232"/>
      <c r="P430" s="232"/>
      <c r="Q430" s="232"/>
      <c r="R430" s="232"/>
      <c r="S430" s="232"/>
      <c r="T430" s="232"/>
      <c r="U430" s="232"/>
      <c r="V430" s="232"/>
      <c r="W430" s="232"/>
      <c r="X430" s="232"/>
      <c r="Y430" s="232"/>
      <c r="Z430" s="232"/>
      <c r="AA430" s="232"/>
      <c r="AB430" s="232"/>
      <c r="AC430" s="232"/>
      <c r="AD430" s="232"/>
      <c r="AE430" s="232"/>
      <c r="AF430" s="232"/>
      <c r="AG430" s="232"/>
      <c r="AH430" s="232"/>
      <c r="AI430" s="232"/>
      <c r="AJ430" s="232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</row>
    <row r="431" spans="1:67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232"/>
      <c r="N431" s="232"/>
      <c r="O431" s="232"/>
      <c r="P431" s="232"/>
      <c r="Q431" s="232"/>
      <c r="R431" s="232"/>
      <c r="S431" s="232"/>
      <c r="T431" s="232"/>
      <c r="U431" s="232"/>
      <c r="V431" s="232"/>
      <c r="W431" s="232"/>
      <c r="X431" s="232"/>
      <c r="Y431" s="232"/>
      <c r="Z431" s="232"/>
      <c r="AA431" s="232"/>
      <c r="AB431" s="232"/>
      <c r="AC431" s="232"/>
      <c r="AD431" s="232"/>
      <c r="AE431" s="232"/>
      <c r="AF431" s="232"/>
      <c r="AG431" s="232"/>
      <c r="AH431" s="232"/>
      <c r="AI431" s="232"/>
      <c r="AJ431" s="232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</row>
    <row r="432" spans="1:67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232"/>
      <c r="N432" s="232"/>
      <c r="O432" s="232"/>
      <c r="P432" s="232"/>
      <c r="Q432" s="232"/>
      <c r="R432" s="232"/>
      <c r="S432" s="232"/>
      <c r="T432" s="232"/>
      <c r="U432" s="232"/>
      <c r="V432" s="232"/>
      <c r="W432" s="232"/>
      <c r="X432" s="232"/>
      <c r="Y432" s="232"/>
      <c r="Z432" s="232"/>
      <c r="AA432" s="232"/>
      <c r="AB432" s="232"/>
      <c r="AC432" s="232"/>
      <c r="AD432" s="232"/>
      <c r="AE432" s="232"/>
      <c r="AF432" s="232"/>
      <c r="AG432" s="232"/>
      <c r="AH432" s="232"/>
      <c r="AI432" s="232"/>
      <c r="AJ432" s="232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</row>
    <row r="433" spans="1:67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232"/>
      <c r="N433" s="232"/>
      <c r="O433" s="232"/>
      <c r="P433" s="232"/>
      <c r="Q433" s="232"/>
      <c r="R433" s="232"/>
      <c r="S433" s="232"/>
      <c r="T433" s="232"/>
      <c r="U433" s="232"/>
      <c r="V433" s="232"/>
      <c r="W433" s="232"/>
      <c r="X433" s="232"/>
      <c r="Y433" s="232"/>
      <c r="Z433" s="232"/>
      <c r="AA433" s="232"/>
      <c r="AB433" s="232"/>
      <c r="AC433" s="232"/>
      <c r="AD433" s="232"/>
      <c r="AE433" s="232"/>
      <c r="AF433" s="232"/>
      <c r="AG433" s="232"/>
      <c r="AH433" s="232"/>
      <c r="AI433" s="232"/>
      <c r="AJ433" s="232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</row>
    <row r="434" spans="1:67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232"/>
      <c r="N434" s="232"/>
      <c r="O434" s="232"/>
      <c r="P434" s="232"/>
      <c r="Q434" s="232"/>
      <c r="R434" s="232"/>
      <c r="S434" s="232"/>
      <c r="T434" s="232"/>
      <c r="U434" s="232"/>
      <c r="V434" s="232"/>
      <c r="W434" s="232"/>
      <c r="X434" s="232"/>
      <c r="Y434" s="232"/>
      <c r="Z434" s="232"/>
      <c r="AA434" s="232"/>
      <c r="AB434" s="232"/>
      <c r="AC434" s="232"/>
      <c r="AD434" s="232"/>
      <c r="AE434" s="232"/>
      <c r="AF434" s="232"/>
      <c r="AG434" s="232"/>
      <c r="AH434" s="232"/>
      <c r="AI434" s="232"/>
      <c r="AJ434" s="232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</row>
    <row r="435" spans="1:67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232"/>
      <c r="N435" s="232"/>
      <c r="O435" s="232"/>
      <c r="P435" s="232"/>
      <c r="Q435" s="232"/>
      <c r="R435" s="232"/>
      <c r="S435" s="232"/>
      <c r="T435" s="232"/>
      <c r="U435" s="232"/>
      <c r="V435" s="232"/>
      <c r="W435" s="232"/>
      <c r="X435" s="232"/>
      <c r="Y435" s="232"/>
      <c r="Z435" s="232"/>
      <c r="AA435" s="232"/>
      <c r="AB435" s="232"/>
      <c r="AC435" s="232"/>
      <c r="AD435" s="232"/>
      <c r="AE435" s="232"/>
      <c r="AF435" s="232"/>
      <c r="AG435" s="232"/>
      <c r="AH435" s="232"/>
      <c r="AI435" s="232"/>
      <c r="AJ435" s="232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</row>
    <row r="436" spans="1:67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232"/>
      <c r="N436" s="232"/>
      <c r="O436" s="232"/>
      <c r="P436" s="232"/>
      <c r="Q436" s="232"/>
      <c r="R436" s="232"/>
      <c r="S436" s="232"/>
      <c r="T436" s="232"/>
      <c r="U436" s="232"/>
      <c r="V436" s="232"/>
      <c r="W436" s="232"/>
      <c r="X436" s="232"/>
      <c r="Y436" s="232"/>
      <c r="Z436" s="232"/>
      <c r="AA436" s="232"/>
      <c r="AB436" s="232"/>
      <c r="AC436" s="232"/>
      <c r="AD436" s="232"/>
      <c r="AE436" s="232"/>
      <c r="AF436" s="232"/>
      <c r="AG436" s="232"/>
      <c r="AH436" s="232"/>
      <c r="AI436" s="232"/>
      <c r="AJ436" s="232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</row>
    <row r="437" spans="1:6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232"/>
      <c r="N437" s="232"/>
      <c r="O437" s="232"/>
      <c r="P437" s="232"/>
      <c r="Q437" s="232"/>
      <c r="R437" s="232"/>
      <c r="S437" s="232"/>
      <c r="T437" s="232"/>
      <c r="U437" s="232"/>
      <c r="V437" s="232"/>
      <c r="W437" s="232"/>
      <c r="X437" s="232"/>
      <c r="Y437" s="232"/>
      <c r="Z437" s="232"/>
      <c r="AA437" s="232"/>
      <c r="AB437" s="232"/>
      <c r="AC437" s="232"/>
      <c r="AD437" s="232"/>
      <c r="AE437" s="232"/>
      <c r="AF437" s="232"/>
      <c r="AG437" s="232"/>
      <c r="AH437" s="232"/>
      <c r="AI437" s="232"/>
      <c r="AJ437" s="232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</row>
    <row r="438" spans="1:67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232"/>
      <c r="N438" s="232"/>
      <c r="O438" s="232"/>
      <c r="P438" s="232"/>
      <c r="Q438" s="232"/>
      <c r="R438" s="232"/>
      <c r="S438" s="232"/>
      <c r="T438" s="232"/>
      <c r="U438" s="232"/>
      <c r="V438" s="232"/>
      <c r="W438" s="232"/>
      <c r="X438" s="232"/>
      <c r="Y438" s="232"/>
      <c r="Z438" s="232"/>
      <c r="AA438" s="232"/>
      <c r="AB438" s="232"/>
      <c r="AC438" s="232"/>
      <c r="AD438" s="232"/>
      <c r="AE438" s="232"/>
      <c r="AF438" s="232"/>
      <c r="AG438" s="232"/>
      <c r="AH438" s="232"/>
      <c r="AI438" s="232"/>
      <c r="AJ438" s="232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</row>
    <row r="439" spans="1:67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232"/>
      <c r="N439" s="232"/>
      <c r="O439" s="232"/>
      <c r="P439" s="232"/>
      <c r="Q439" s="232"/>
      <c r="R439" s="232"/>
      <c r="S439" s="232"/>
      <c r="T439" s="232"/>
      <c r="U439" s="232"/>
      <c r="V439" s="232"/>
      <c r="W439" s="232"/>
      <c r="X439" s="232"/>
      <c r="Y439" s="232"/>
      <c r="Z439" s="232"/>
      <c r="AA439" s="232"/>
      <c r="AB439" s="232"/>
      <c r="AC439" s="232"/>
      <c r="AD439" s="232"/>
      <c r="AE439" s="232"/>
      <c r="AF439" s="232"/>
      <c r="AG439" s="232"/>
      <c r="AH439" s="232"/>
      <c r="AI439" s="232"/>
      <c r="AJ439" s="232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</row>
    <row r="440" spans="1:67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232"/>
      <c r="N440" s="232"/>
      <c r="O440" s="232"/>
      <c r="P440" s="232"/>
      <c r="Q440" s="232"/>
      <c r="R440" s="232"/>
      <c r="S440" s="232"/>
      <c r="T440" s="232"/>
      <c r="U440" s="232"/>
      <c r="V440" s="232"/>
      <c r="W440" s="232"/>
      <c r="X440" s="232"/>
      <c r="Y440" s="232"/>
      <c r="Z440" s="232"/>
      <c r="AA440" s="232"/>
      <c r="AB440" s="232"/>
      <c r="AC440" s="232"/>
      <c r="AD440" s="232"/>
      <c r="AE440" s="232"/>
      <c r="AF440" s="232"/>
      <c r="AG440" s="232"/>
      <c r="AH440" s="232"/>
      <c r="AI440" s="232"/>
      <c r="AJ440" s="232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</row>
    <row r="441" spans="1:67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232"/>
      <c r="N441" s="232"/>
      <c r="O441" s="232"/>
      <c r="P441" s="232"/>
      <c r="Q441" s="232"/>
      <c r="R441" s="232"/>
      <c r="S441" s="232"/>
      <c r="T441" s="232"/>
      <c r="U441" s="232"/>
      <c r="V441" s="232"/>
      <c r="W441" s="232"/>
      <c r="X441" s="232"/>
      <c r="Y441" s="232"/>
      <c r="Z441" s="232"/>
      <c r="AA441" s="232"/>
      <c r="AB441" s="232"/>
      <c r="AC441" s="232"/>
      <c r="AD441" s="232"/>
      <c r="AE441" s="232"/>
      <c r="AF441" s="232"/>
      <c r="AG441" s="232"/>
      <c r="AH441" s="232"/>
      <c r="AI441" s="232"/>
      <c r="AJ441" s="232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</row>
    <row r="442" spans="1:67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232"/>
      <c r="N442" s="232"/>
      <c r="O442" s="232"/>
      <c r="P442" s="232"/>
      <c r="Q442" s="232"/>
      <c r="R442" s="232"/>
      <c r="S442" s="232"/>
      <c r="T442" s="232"/>
      <c r="U442" s="232"/>
      <c r="V442" s="232"/>
      <c r="W442" s="232"/>
      <c r="X442" s="232"/>
      <c r="Y442" s="232"/>
      <c r="Z442" s="232"/>
      <c r="AA442" s="232"/>
      <c r="AB442" s="232"/>
      <c r="AC442" s="232"/>
      <c r="AD442" s="232"/>
      <c r="AE442" s="232"/>
      <c r="AF442" s="232"/>
      <c r="AG442" s="232"/>
      <c r="AH442" s="232"/>
      <c r="AI442" s="232"/>
      <c r="AJ442" s="232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</row>
    <row r="443" spans="1:67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232"/>
      <c r="N443" s="232"/>
      <c r="O443" s="232"/>
      <c r="P443" s="232"/>
      <c r="Q443" s="232"/>
      <c r="R443" s="232"/>
      <c r="S443" s="232"/>
      <c r="T443" s="232"/>
      <c r="U443" s="232"/>
      <c r="V443" s="232"/>
      <c r="W443" s="232"/>
      <c r="X443" s="232"/>
      <c r="Y443" s="232"/>
      <c r="Z443" s="232"/>
      <c r="AA443" s="232"/>
      <c r="AB443" s="232"/>
      <c r="AC443" s="232"/>
      <c r="AD443" s="232"/>
      <c r="AE443" s="232"/>
      <c r="AF443" s="232"/>
      <c r="AG443" s="232"/>
      <c r="AH443" s="232"/>
      <c r="AI443" s="232"/>
      <c r="AJ443" s="232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</row>
    <row r="444" spans="1:67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232"/>
      <c r="N444" s="232"/>
      <c r="O444" s="232"/>
      <c r="P444" s="232"/>
      <c r="Q444" s="232"/>
      <c r="R444" s="232"/>
      <c r="S444" s="232"/>
      <c r="T444" s="232"/>
      <c r="U444" s="232"/>
      <c r="V444" s="232"/>
      <c r="W444" s="232"/>
      <c r="X444" s="232"/>
      <c r="Y444" s="232"/>
      <c r="Z444" s="232"/>
      <c r="AA444" s="232"/>
      <c r="AB444" s="232"/>
      <c r="AC444" s="232"/>
      <c r="AD444" s="232"/>
      <c r="AE444" s="232"/>
      <c r="AF444" s="232"/>
      <c r="AG444" s="232"/>
      <c r="AH444" s="232"/>
      <c r="AI444" s="232"/>
      <c r="AJ444" s="232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</row>
    <row r="445" spans="1:67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232"/>
      <c r="N445" s="232"/>
      <c r="O445" s="232"/>
      <c r="P445" s="232"/>
      <c r="Q445" s="232"/>
      <c r="R445" s="232"/>
      <c r="S445" s="232"/>
      <c r="T445" s="232"/>
      <c r="U445" s="232"/>
      <c r="V445" s="232"/>
      <c r="W445" s="232"/>
      <c r="X445" s="232"/>
      <c r="Y445" s="232"/>
      <c r="Z445" s="232"/>
      <c r="AA445" s="232"/>
      <c r="AB445" s="232"/>
      <c r="AC445" s="232"/>
      <c r="AD445" s="232"/>
      <c r="AE445" s="232"/>
      <c r="AF445" s="232"/>
      <c r="AG445" s="232"/>
      <c r="AH445" s="232"/>
      <c r="AI445" s="232"/>
      <c r="AJ445" s="232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</row>
    <row r="446" spans="1:67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232"/>
      <c r="N446" s="232"/>
      <c r="O446" s="232"/>
      <c r="P446" s="232"/>
      <c r="Q446" s="232"/>
      <c r="R446" s="232"/>
      <c r="S446" s="232"/>
      <c r="T446" s="232"/>
      <c r="U446" s="232"/>
      <c r="V446" s="232"/>
      <c r="W446" s="232"/>
      <c r="X446" s="232"/>
      <c r="Y446" s="232"/>
      <c r="Z446" s="232"/>
      <c r="AA446" s="232"/>
      <c r="AB446" s="232"/>
      <c r="AC446" s="232"/>
      <c r="AD446" s="232"/>
      <c r="AE446" s="232"/>
      <c r="AF446" s="232"/>
      <c r="AG446" s="232"/>
      <c r="AH446" s="232"/>
      <c r="AI446" s="232"/>
      <c r="AJ446" s="232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</row>
    <row r="447" spans="1:6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232"/>
      <c r="N447" s="232"/>
      <c r="O447" s="232"/>
      <c r="P447" s="232"/>
      <c r="Q447" s="232"/>
      <c r="R447" s="232"/>
      <c r="S447" s="232"/>
      <c r="T447" s="232"/>
      <c r="U447" s="232"/>
      <c r="V447" s="232"/>
      <c r="W447" s="232"/>
      <c r="X447" s="232"/>
      <c r="Y447" s="232"/>
      <c r="Z447" s="232"/>
      <c r="AA447" s="232"/>
      <c r="AB447" s="232"/>
      <c r="AC447" s="232"/>
      <c r="AD447" s="232"/>
      <c r="AE447" s="232"/>
      <c r="AF447" s="232"/>
      <c r="AG447" s="232"/>
      <c r="AH447" s="232"/>
      <c r="AI447" s="232"/>
      <c r="AJ447" s="232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</row>
    <row r="448" spans="1:67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232"/>
      <c r="N448" s="232"/>
      <c r="O448" s="232"/>
      <c r="P448" s="232"/>
      <c r="Q448" s="232"/>
      <c r="R448" s="232"/>
      <c r="S448" s="232"/>
      <c r="T448" s="232"/>
      <c r="U448" s="232"/>
      <c r="V448" s="232"/>
      <c r="W448" s="232"/>
      <c r="X448" s="232"/>
      <c r="Y448" s="232"/>
      <c r="Z448" s="232"/>
      <c r="AA448" s="232"/>
      <c r="AB448" s="232"/>
      <c r="AC448" s="232"/>
      <c r="AD448" s="232"/>
      <c r="AE448" s="232"/>
      <c r="AF448" s="232"/>
      <c r="AG448" s="232"/>
      <c r="AH448" s="232"/>
      <c r="AI448" s="232"/>
      <c r="AJ448" s="232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</row>
    <row r="449" spans="1:67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232"/>
      <c r="N449" s="232"/>
      <c r="O449" s="232"/>
      <c r="P449" s="232"/>
      <c r="Q449" s="232"/>
      <c r="R449" s="232"/>
      <c r="S449" s="232"/>
      <c r="T449" s="232"/>
      <c r="U449" s="232"/>
      <c r="V449" s="232"/>
      <c r="W449" s="232"/>
      <c r="X449" s="232"/>
      <c r="Y449" s="232"/>
      <c r="Z449" s="232"/>
      <c r="AA449" s="232"/>
      <c r="AB449" s="232"/>
      <c r="AC449" s="232"/>
      <c r="AD449" s="232"/>
      <c r="AE449" s="232"/>
      <c r="AF449" s="232"/>
      <c r="AG449" s="232"/>
      <c r="AH449" s="232"/>
      <c r="AI449" s="232"/>
      <c r="AJ449" s="232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</row>
    <row r="450" spans="1:67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232"/>
      <c r="N450" s="232"/>
      <c r="O450" s="232"/>
      <c r="P450" s="232"/>
      <c r="Q450" s="232"/>
      <c r="R450" s="232"/>
      <c r="S450" s="232"/>
      <c r="T450" s="232"/>
      <c r="U450" s="232"/>
      <c r="V450" s="232"/>
      <c r="W450" s="232"/>
      <c r="X450" s="232"/>
      <c r="Y450" s="232"/>
      <c r="Z450" s="232"/>
      <c r="AA450" s="232"/>
      <c r="AB450" s="232"/>
      <c r="AC450" s="232"/>
      <c r="AD450" s="232"/>
      <c r="AE450" s="232"/>
      <c r="AF450" s="232"/>
      <c r="AG450" s="232"/>
      <c r="AH450" s="232"/>
      <c r="AI450" s="232"/>
      <c r="AJ450" s="232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</row>
    <row r="451" spans="1:67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232"/>
      <c r="N451" s="232"/>
      <c r="O451" s="232"/>
      <c r="P451" s="232"/>
      <c r="Q451" s="232"/>
      <c r="R451" s="232"/>
      <c r="S451" s="232"/>
      <c r="T451" s="232"/>
      <c r="U451" s="232"/>
      <c r="V451" s="232"/>
      <c r="W451" s="232"/>
      <c r="X451" s="232"/>
      <c r="Y451" s="232"/>
      <c r="Z451" s="232"/>
      <c r="AA451" s="232"/>
      <c r="AB451" s="232"/>
      <c r="AC451" s="232"/>
      <c r="AD451" s="232"/>
      <c r="AE451" s="232"/>
      <c r="AF451" s="232"/>
      <c r="AG451" s="232"/>
      <c r="AH451" s="232"/>
      <c r="AI451" s="232"/>
      <c r="AJ451" s="232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</row>
    <row r="452" spans="1:67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232"/>
      <c r="N452" s="232"/>
      <c r="O452" s="232"/>
      <c r="P452" s="232"/>
      <c r="Q452" s="232"/>
      <c r="R452" s="232"/>
      <c r="S452" s="232"/>
      <c r="T452" s="232"/>
      <c r="U452" s="232"/>
      <c r="V452" s="232"/>
      <c r="W452" s="232"/>
      <c r="X452" s="232"/>
      <c r="Y452" s="232"/>
      <c r="Z452" s="232"/>
      <c r="AA452" s="232"/>
      <c r="AB452" s="232"/>
      <c r="AC452" s="232"/>
      <c r="AD452" s="232"/>
      <c r="AE452" s="232"/>
      <c r="AF452" s="232"/>
      <c r="AG452" s="232"/>
      <c r="AH452" s="232"/>
      <c r="AI452" s="232"/>
      <c r="AJ452" s="232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</row>
    <row r="453" spans="1:67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232"/>
      <c r="N453" s="232"/>
      <c r="O453" s="232"/>
      <c r="P453" s="232"/>
      <c r="Q453" s="232"/>
      <c r="R453" s="232"/>
      <c r="S453" s="232"/>
      <c r="T453" s="232"/>
      <c r="U453" s="232"/>
      <c r="V453" s="232"/>
      <c r="W453" s="232"/>
      <c r="X453" s="232"/>
      <c r="Y453" s="232"/>
      <c r="Z453" s="232"/>
      <c r="AA453" s="232"/>
      <c r="AB453" s="232"/>
      <c r="AC453" s="232"/>
      <c r="AD453" s="232"/>
      <c r="AE453" s="232"/>
      <c r="AF453" s="232"/>
      <c r="AG453" s="232"/>
      <c r="AH453" s="232"/>
      <c r="AI453" s="232"/>
      <c r="AJ453" s="232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</row>
    <row r="454" spans="1:67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232"/>
      <c r="N454" s="232"/>
      <c r="O454" s="232"/>
      <c r="P454" s="232"/>
      <c r="Q454" s="232"/>
      <c r="R454" s="232"/>
      <c r="S454" s="232"/>
      <c r="T454" s="232"/>
      <c r="U454" s="232"/>
      <c r="V454" s="232"/>
      <c r="W454" s="232"/>
      <c r="X454" s="232"/>
      <c r="Y454" s="232"/>
      <c r="Z454" s="232"/>
      <c r="AA454" s="232"/>
      <c r="AB454" s="232"/>
      <c r="AC454" s="232"/>
      <c r="AD454" s="232"/>
      <c r="AE454" s="232"/>
      <c r="AF454" s="232"/>
      <c r="AG454" s="232"/>
      <c r="AH454" s="232"/>
      <c r="AI454" s="232"/>
      <c r="AJ454" s="232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</row>
    <row r="455" spans="1:67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232"/>
      <c r="N455" s="232"/>
      <c r="O455" s="232"/>
      <c r="P455" s="232"/>
      <c r="Q455" s="232"/>
      <c r="R455" s="232"/>
      <c r="S455" s="232"/>
      <c r="T455" s="232"/>
      <c r="U455" s="232"/>
      <c r="V455" s="232"/>
      <c r="W455" s="232"/>
      <c r="X455" s="232"/>
      <c r="Y455" s="232"/>
      <c r="Z455" s="232"/>
      <c r="AA455" s="232"/>
      <c r="AB455" s="232"/>
      <c r="AC455" s="232"/>
      <c r="AD455" s="232"/>
      <c r="AE455" s="232"/>
      <c r="AF455" s="232"/>
      <c r="AG455" s="232"/>
      <c r="AH455" s="232"/>
      <c r="AI455" s="232"/>
      <c r="AJ455" s="232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</row>
    <row r="456" spans="1:67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232"/>
      <c r="N456" s="232"/>
      <c r="O456" s="232"/>
      <c r="P456" s="232"/>
      <c r="Q456" s="232"/>
      <c r="R456" s="232"/>
      <c r="S456" s="232"/>
      <c r="T456" s="232"/>
      <c r="U456" s="232"/>
      <c r="V456" s="232"/>
      <c r="W456" s="232"/>
      <c r="X456" s="232"/>
      <c r="Y456" s="232"/>
      <c r="Z456" s="232"/>
      <c r="AA456" s="232"/>
      <c r="AB456" s="232"/>
      <c r="AC456" s="232"/>
      <c r="AD456" s="232"/>
      <c r="AE456" s="232"/>
      <c r="AF456" s="232"/>
      <c r="AG456" s="232"/>
      <c r="AH456" s="232"/>
      <c r="AI456" s="232"/>
      <c r="AJ456" s="232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</row>
    <row r="457" spans="1:6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232"/>
      <c r="N457" s="232"/>
      <c r="O457" s="232"/>
      <c r="P457" s="232"/>
      <c r="Q457" s="232"/>
      <c r="R457" s="232"/>
      <c r="S457" s="232"/>
      <c r="T457" s="232"/>
      <c r="U457" s="232"/>
      <c r="V457" s="232"/>
      <c r="W457" s="232"/>
      <c r="X457" s="232"/>
      <c r="Y457" s="232"/>
      <c r="Z457" s="232"/>
      <c r="AA457" s="232"/>
      <c r="AB457" s="232"/>
      <c r="AC457" s="232"/>
      <c r="AD457" s="232"/>
      <c r="AE457" s="232"/>
      <c r="AF457" s="232"/>
      <c r="AG457" s="232"/>
      <c r="AH457" s="232"/>
      <c r="AI457" s="232"/>
      <c r="AJ457" s="232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</row>
    <row r="458" spans="1:67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232"/>
      <c r="N458" s="232"/>
      <c r="O458" s="232"/>
      <c r="P458" s="232"/>
      <c r="Q458" s="232"/>
      <c r="R458" s="232"/>
      <c r="S458" s="232"/>
      <c r="T458" s="232"/>
      <c r="U458" s="232"/>
      <c r="V458" s="232"/>
      <c r="W458" s="232"/>
      <c r="X458" s="232"/>
      <c r="Y458" s="232"/>
      <c r="Z458" s="232"/>
      <c r="AA458" s="232"/>
      <c r="AB458" s="232"/>
      <c r="AC458" s="232"/>
      <c r="AD458" s="232"/>
      <c r="AE458" s="232"/>
      <c r="AF458" s="232"/>
      <c r="AG458" s="232"/>
      <c r="AH458" s="232"/>
      <c r="AI458" s="232"/>
      <c r="AJ458" s="232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</row>
    <row r="459" spans="1:67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232"/>
      <c r="N459" s="232"/>
      <c r="O459" s="232"/>
      <c r="P459" s="232"/>
      <c r="Q459" s="232"/>
      <c r="R459" s="232"/>
      <c r="S459" s="232"/>
      <c r="T459" s="232"/>
      <c r="U459" s="232"/>
      <c r="V459" s="232"/>
      <c r="W459" s="232"/>
      <c r="X459" s="232"/>
      <c r="Y459" s="232"/>
      <c r="Z459" s="232"/>
      <c r="AA459" s="232"/>
      <c r="AB459" s="232"/>
      <c r="AC459" s="232"/>
      <c r="AD459" s="232"/>
      <c r="AE459" s="232"/>
      <c r="AF459" s="232"/>
      <c r="AG459" s="232"/>
      <c r="AH459" s="232"/>
      <c r="AI459" s="232"/>
      <c r="AJ459" s="232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</row>
    <row r="460" spans="1:67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232"/>
      <c r="N460" s="232"/>
      <c r="O460" s="232"/>
      <c r="P460" s="232"/>
      <c r="Q460" s="232"/>
      <c r="R460" s="232"/>
      <c r="S460" s="232"/>
      <c r="T460" s="232"/>
      <c r="U460" s="232"/>
      <c r="V460" s="232"/>
      <c r="W460" s="232"/>
      <c r="X460" s="232"/>
      <c r="Y460" s="232"/>
      <c r="Z460" s="232"/>
      <c r="AA460" s="232"/>
      <c r="AB460" s="232"/>
      <c r="AC460" s="232"/>
      <c r="AD460" s="232"/>
      <c r="AE460" s="232"/>
      <c r="AF460" s="232"/>
      <c r="AG460" s="232"/>
      <c r="AH460" s="232"/>
      <c r="AI460" s="232"/>
      <c r="AJ460" s="232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</row>
    <row r="461" spans="1:67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232"/>
      <c r="N461" s="232"/>
      <c r="O461" s="232"/>
      <c r="P461" s="232"/>
      <c r="Q461" s="232"/>
      <c r="R461" s="232"/>
      <c r="S461" s="232"/>
      <c r="T461" s="232"/>
      <c r="U461" s="232"/>
      <c r="V461" s="232"/>
      <c r="W461" s="232"/>
      <c r="X461" s="232"/>
      <c r="Y461" s="232"/>
      <c r="Z461" s="232"/>
      <c r="AA461" s="232"/>
      <c r="AB461" s="232"/>
      <c r="AC461" s="232"/>
      <c r="AD461" s="232"/>
      <c r="AE461" s="232"/>
      <c r="AF461" s="232"/>
      <c r="AG461" s="232"/>
      <c r="AH461" s="232"/>
      <c r="AI461" s="232"/>
      <c r="AJ461" s="232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</row>
    <row r="462" spans="1:67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232"/>
      <c r="N462" s="232"/>
      <c r="O462" s="232"/>
      <c r="P462" s="232"/>
      <c r="Q462" s="232"/>
      <c r="R462" s="232"/>
      <c r="S462" s="232"/>
      <c r="T462" s="232"/>
      <c r="U462" s="232"/>
      <c r="V462" s="232"/>
      <c r="W462" s="232"/>
      <c r="X462" s="232"/>
      <c r="Y462" s="232"/>
      <c r="Z462" s="232"/>
      <c r="AA462" s="232"/>
      <c r="AB462" s="232"/>
      <c r="AC462" s="232"/>
      <c r="AD462" s="232"/>
      <c r="AE462" s="232"/>
      <c r="AF462" s="232"/>
      <c r="AG462" s="232"/>
      <c r="AH462" s="232"/>
      <c r="AI462" s="232"/>
      <c r="AJ462" s="232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</row>
    <row r="463" spans="1:67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232"/>
      <c r="N463" s="232"/>
      <c r="O463" s="232"/>
      <c r="P463" s="232"/>
      <c r="Q463" s="232"/>
      <c r="R463" s="232"/>
      <c r="S463" s="232"/>
      <c r="T463" s="232"/>
      <c r="U463" s="232"/>
      <c r="V463" s="232"/>
      <c r="W463" s="232"/>
      <c r="X463" s="232"/>
      <c r="Y463" s="232"/>
      <c r="Z463" s="232"/>
      <c r="AA463" s="232"/>
      <c r="AB463" s="232"/>
      <c r="AC463" s="232"/>
      <c r="AD463" s="232"/>
      <c r="AE463" s="232"/>
      <c r="AF463" s="232"/>
      <c r="AG463" s="232"/>
      <c r="AH463" s="232"/>
      <c r="AI463" s="232"/>
      <c r="AJ463" s="232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</row>
    <row r="464" spans="1:67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232"/>
      <c r="N464" s="232"/>
      <c r="O464" s="232"/>
      <c r="P464" s="232"/>
      <c r="Q464" s="232"/>
      <c r="R464" s="232"/>
      <c r="S464" s="232"/>
      <c r="T464" s="232"/>
      <c r="U464" s="232"/>
      <c r="V464" s="232"/>
      <c r="W464" s="232"/>
      <c r="X464" s="232"/>
      <c r="Y464" s="232"/>
      <c r="Z464" s="232"/>
      <c r="AA464" s="232"/>
      <c r="AB464" s="232"/>
      <c r="AC464" s="232"/>
      <c r="AD464" s="232"/>
      <c r="AE464" s="232"/>
      <c r="AF464" s="232"/>
      <c r="AG464" s="232"/>
      <c r="AH464" s="232"/>
      <c r="AI464" s="232"/>
      <c r="AJ464" s="232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</row>
    <row r="465" spans="1:67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232"/>
      <c r="N465" s="232"/>
      <c r="O465" s="232"/>
      <c r="P465" s="232"/>
      <c r="Q465" s="232"/>
      <c r="R465" s="232"/>
      <c r="S465" s="232"/>
      <c r="T465" s="232"/>
      <c r="U465" s="232"/>
      <c r="V465" s="232"/>
      <c r="W465" s="232"/>
      <c r="X465" s="232"/>
      <c r="Y465" s="232"/>
      <c r="Z465" s="232"/>
      <c r="AA465" s="232"/>
      <c r="AB465" s="232"/>
      <c r="AC465" s="232"/>
      <c r="AD465" s="232"/>
      <c r="AE465" s="232"/>
      <c r="AF465" s="232"/>
      <c r="AG465" s="232"/>
      <c r="AH465" s="232"/>
      <c r="AI465" s="232"/>
      <c r="AJ465" s="232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</row>
    <row r="466" spans="1:67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232"/>
      <c r="N466" s="232"/>
      <c r="O466" s="232"/>
      <c r="P466" s="232"/>
      <c r="Q466" s="232"/>
      <c r="R466" s="232"/>
      <c r="S466" s="232"/>
      <c r="T466" s="232"/>
      <c r="U466" s="232"/>
      <c r="V466" s="232"/>
      <c r="W466" s="232"/>
      <c r="X466" s="232"/>
      <c r="Y466" s="232"/>
      <c r="Z466" s="232"/>
      <c r="AA466" s="232"/>
      <c r="AB466" s="232"/>
      <c r="AC466" s="232"/>
      <c r="AD466" s="232"/>
      <c r="AE466" s="232"/>
      <c r="AF466" s="232"/>
      <c r="AG466" s="232"/>
      <c r="AH466" s="232"/>
      <c r="AI466" s="232"/>
      <c r="AJ466" s="232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</row>
    <row r="467" spans="1: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232"/>
      <c r="N467" s="232"/>
      <c r="O467" s="232"/>
      <c r="P467" s="232"/>
      <c r="Q467" s="232"/>
      <c r="R467" s="232"/>
      <c r="S467" s="232"/>
      <c r="T467" s="232"/>
      <c r="U467" s="232"/>
      <c r="V467" s="232"/>
      <c r="W467" s="232"/>
      <c r="X467" s="232"/>
      <c r="Y467" s="232"/>
      <c r="Z467" s="232"/>
      <c r="AA467" s="232"/>
      <c r="AB467" s="232"/>
      <c r="AC467" s="232"/>
      <c r="AD467" s="232"/>
      <c r="AE467" s="232"/>
      <c r="AF467" s="232"/>
      <c r="AG467" s="232"/>
      <c r="AH467" s="232"/>
      <c r="AI467" s="232"/>
      <c r="AJ467" s="232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</row>
    <row r="468" spans="1:67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232"/>
      <c r="N468" s="232"/>
      <c r="O468" s="232"/>
      <c r="P468" s="232"/>
      <c r="Q468" s="232"/>
      <c r="R468" s="232"/>
      <c r="S468" s="232"/>
      <c r="T468" s="232"/>
      <c r="U468" s="232"/>
      <c r="V468" s="232"/>
      <c r="W468" s="232"/>
      <c r="X468" s="232"/>
      <c r="Y468" s="232"/>
      <c r="Z468" s="232"/>
      <c r="AA468" s="232"/>
      <c r="AB468" s="232"/>
      <c r="AC468" s="232"/>
      <c r="AD468" s="232"/>
      <c r="AE468" s="232"/>
      <c r="AF468" s="232"/>
      <c r="AG468" s="232"/>
      <c r="AH468" s="232"/>
      <c r="AI468" s="232"/>
      <c r="AJ468" s="232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</row>
    <row r="469" spans="1:67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232"/>
      <c r="N469" s="232"/>
      <c r="O469" s="232"/>
      <c r="P469" s="232"/>
      <c r="Q469" s="232"/>
      <c r="R469" s="232"/>
      <c r="S469" s="232"/>
      <c r="T469" s="232"/>
      <c r="U469" s="232"/>
      <c r="V469" s="232"/>
      <c r="W469" s="232"/>
      <c r="X469" s="232"/>
      <c r="Y469" s="232"/>
      <c r="Z469" s="232"/>
      <c r="AA469" s="232"/>
      <c r="AB469" s="232"/>
      <c r="AC469" s="232"/>
      <c r="AD469" s="232"/>
      <c r="AE469" s="232"/>
      <c r="AF469" s="232"/>
      <c r="AG469" s="232"/>
      <c r="AH469" s="232"/>
      <c r="AI469" s="232"/>
      <c r="AJ469" s="232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</row>
    <row r="470" spans="1:67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232"/>
      <c r="N470" s="232"/>
      <c r="O470" s="232"/>
      <c r="P470" s="232"/>
      <c r="Q470" s="232"/>
      <c r="R470" s="232"/>
      <c r="S470" s="232"/>
      <c r="T470" s="232"/>
      <c r="U470" s="232"/>
      <c r="V470" s="232"/>
      <c r="W470" s="232"/>
      <c r="X470" s="232"/>
      <c r="Y470" s="232"/>
      <c r="Z470" s="232"/>
      <c r="AA470" s="232"/>
      <c r="AB470" s="232"/>
      <c r="AC470" s="232"/>
      <c r="AD470" s="232"/>
      <c r="AE470" s="232"/>
      <c r="AF470" s="232"/>
      <c r="AG470" s="232"/>
      <c r="AH470" s="232"/>
      <c r="AI470" s="232"/>
      <c r="AJ470" s="232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</row>
    <row r="471" spans="1:67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232"/>
      <c r="N471" s="232"/>
      <c r="O471" s="232"/>
      <c r="P471" s="232"/>
      <c r="Q471" s="232"/>
      <c r="R471" s="232"/>
      <c r="S471" s="232"/>
      <c r="T471" s="232"/>
      <c r="U471" s="232"/>
      <c r="V471" s="232"/>
      <c r="W471" s="232"/>
      <c r="X471" s="232"/>
      <c r="Y471" s="232"/>
      <c r="Z471" s="232"/>
      <c r="AA471" s="232"/>
      <c r="AB471" s="232"/>
      <c r="AC471" s="232"/>
      <c r="AD471" s="232"/>
      <c r="AE471" s="232"/>
      <c r="AF471" s="232"/>
      <c r="AG471" s="232"/>
      <c r="AH471" s="232"/>
      <c r="AI471" s="232"/>
      <c r="AJ471" s="232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</row>
    <row r="472" spans="1:67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232"/>
      <c r="N472" s="232"/>
      <c r="O472" s="232"/>
      <c r="P472" s="232"/>
      <c r="Q472" s="232"/>
      <c r="R472" s="232"/>
      <c r="S472" s="232"/>
      <c r="T472" s="232"/>
      <c r="U472" s="232"/>
      <c r="V472" s="232"/>
      <c r="W472" s="232"/>
      <c r="X472" s="232"/>
      <c r="Y472" s="232"/>
      <c r="Z472" s="232"/>
      <c r="AA472" s="232"/>
      <c r="AB472" s="232"/>
      <c r="AC472" s="232"/>
      <c r="AD472" s="232"/>
      <c r="AE472" s="232"/>
      <c r="AF472" s="232"/>
      <c r="AG472" s="232"/>
      <c r="AH472" s="232"/>
      <c r="AI472" s="232"/>
      <c r="AJ472" s="232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</row>
    <row r="473" spans="1:67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232"/>
      <c r="N473" s="232"/>
      <c r="O473" s="232"/>
      <c r="P473" s="232"/>
      <c r="Q473" s="232"/>
      <c r="R473" s="232"/>
      <c r="S473" s="232"/>
      <c r="T473" s="232"/>
      <c r="U473" s="232"/>
      <c r="V473" s="232"/>
      <c r="W473" s="232"/>
      <c r="X473" s="232"/>
      <c r="Y473" s="232"/>
      <c r="Z473" s="232"/>
      <c r="AA473" s="232"/>
      <c r="AB473" s="232"/>
      <c r="AC473" s="232"/>
      <c r="AD473" s="232"/>
      <c r="AE473" s="232"/>
      <c r="AF473" s="232"/>
      <c r="AG473" s="232"/>
      <c r="AH473" s="232"/>
      <c r="AI473" s="232"/>
      <c r="AJ473" s="232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</row>
    <row r="474" spans="1:67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232"/>
      <c r="N474" s="232"/>
      <c r="O474" s="232"/>
      <c r="P474" s="232"/>
      <c r="Q474" s="232"/>
      <c r="R474" s="232"/>
      <c r="S474" s="232"/>
      <c r="T474" s="232"/>
      <c r="U474" s="232"/>
      <c r="V474" s="232"/>
      <c r="W474" s="232"/>
      <c r="X474" s="232"/>
      <c r="Y474" s="232"/>
      <c r="Z474" s="232"/>
      <c r="AA474" s="232"/>
      <c r="AB474" s="232"/>
      <c r="AC474" s="232"/>
      <c r="AD474" s="232"/>
      <c r="AE474" s="232"/>
      <c r="AF474" s="232"/>
      <c r="AG474" s="232"/>
      <c r="AH474" s="232"/>
      <c r="AI474" s="232"/>
      <c r="AJ474" s="232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</row>
    <row r="475" spans="1:67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232"/>
      <c r="N475" s="232"/>
      <c r="O475" s="232"/>
      <c r="P475" s="232"/>
      <c r="Q475" s="232"/>
      <c r="R475" s="232"/>
      <c r="S475" s="232"/>
      <c r="T475" s="232"/>
      <c r="U475" s="232"/>
      <c r="V475" s="232"/>
      <c r="W475" s="232"/>
      <c r="X475" s="232"/>
      <c r="Y475" s="232"/>
      <c r="Z475" s="232"/>
      <c r="AA475" s="232"/>
      <c r="AB475" s="232"/>
      <c r="AC475" s="232"/>
      <c r="AD475" s="232"/>
      <c r="AE475" s="232"/>
      <c r="AF475" s="232"/>
      <c r="AG475" s="232"/>
      <c r="AH475" s="232"/>
      <c r="AI475" s="232"/>
      <c r="AJ475" s="232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</row>
    <row r="476" spans="1:67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232"/>
      <c r="N476" s="232"/>
      <c r="O476" s="232"/>
      <c r="P476" s="232"/>
      <c r="Q476" s="232"/>
      <c r="R476" s="232"/>
      <c r="S476" s="232"/>
      <c r="T476" s="232"/>
      <c r="U476" s="232"/>
      <c r="V476" s="232"/>
      <c r="W476" s="232"/>
      <c r="X476" s="232"/>
      <c r="Y476" s="232"/>
      <c r="Z476" s="232"/>
      <c r="AA476" s="232"/>
      <c r="AB476" s="232"/>
      <c r="AC476" s="232"/>
      <c r="AD476" s="232"/>
      <c r="AE476" s="232"/>
      <c r="AF476" s="232"/>
      <c r="AG476" s="232"/>
      <c r="AH476" s="232"/>
      <c r="AI476" s="232"/>
      <c r="AJ476" s="232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</row>
    <row r="477" spans="1:6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232"/>
      <c r="N477" s="232"/>
      <c r="O477" s="232"/>
      <c r="P477" s="232"/>
      <c r="Q477" s="232"/>
      <c r="R477" s="232"/>
      <c r="S477" s="232"/>
      <c r="T477" s="232"/>
      <c r="U477" s="232"/>
      <c r="V477" s="232"/>
      <c r="W477" s="232"/>
      <c r="X477" s="232"/>
      <c r="Y477" s="232"/>
      <c r="Z477" s="232"/>
      <c r="AA477" s="232"/>
      <c r="AB477" s="232"/>
      <c r="AC477" s="232"/>
      <c r="AD477" s="232"/>
      <c r="AE477" s="232"/>
      <c r="AF477" s="232"/>
      <c r="AG477" s="232"/>
      <c r="AH477" s="232"/>
      <c r="AI477" s="232"/>
      <c r="AJ477" s="232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</row>
    <row r="478" spans="1:67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232"/>
      <c r="N478" s="232"/>
      <c r="O478" s="232"/>
      <c r="P478" s="232"/>
      <c r="Q478" s="232"/>
      <c r="R478" s="232"/>
      <c r="S478" s="232"/>
      <c r="T478" s="232"/>
      <c r="U478" s="232"/>
      <c r="V478" s="232"/>
      <c r="W478" s="232"/>
      <c r="X478" s="232"/>
      <c r="Y478" s="232"/>
      <c r="Z478" s="232"/>
      <c r="AA478" s="232"/>
      <c r="AB478" s="232"/>
      <c r="AC478" s="232"/>
      <c r="AD478" s="232"/>
      <c r="AE478" s="232"/>
      <c r="AF478" s="232"/>
      <c r="AG478" s="232"/>
      <c r="AH478" s="232"/>
      <c r="AI478" s="232"/>
      <c r="AJ478" s="232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</row>
    <row r="479" spans="1:67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232"/>
      <c r="N479" s="232"/>
      <c r="O479" s="232"/>
      <c r="P479" s="232"/>
      <c r="Q479" s="232"/>
      <c r="R479" s="232"/>
      <c r="S479" s="232"/>
      <c r="T479" s="232"/>
      <c r="U479" s="232"/>
      <c r="V479" s="232"/>
      <c r="W479" s="232"/>
      <c r="X479" s="232"/>
      <c r="Y479" s="232"/>
      <c r="Z479" s="232"/>
      <c r="AA479" s="232"/>
      <c r="AB479" s="232"/>
      <c r="AC479" s="232"/>
      <c r="AD479" s="232"/>
      <c r="AE479" s="232"/>
      <c r="AF479" s="232"/>
      <c r="AG479" s="232"/>
      <c r="AH479" s="232"/>
      <c r="AI479" s="232"/>
      <c r="AJ479" s="232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</row>
    <row r="480" spans="1:67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232"/>
      <c r="N480" s="232"/>
      <c r="O480" s="232"/>
      <c r="P480" s="232"/>
      <c r="Q480" s="232"/>
      <c r="R480" s="232"/>
      <c r="S480" s="232"/>
      <c r="T480" s="232"/>
      <c r="U480" s="232"/>
      <c r="V480" s="232"/>
      <c r="W480" s="232"/>
      <c r="X480" s="232"/>
      <c r="Y480" s="232"/>
      <c r="Z480" s="232"/>
      <c r="AA480" s="232"/>
      <c r="AB480" s="232"/>
      <c r="AC480" s="232"/>
      <c r="AD480" s="232"/>
      <c r="AE480" s="232"/>
      <c r="AF480" s="232"/>
      <c r="AG480" s="232"/>
      <c r="AH480" s="232"/>
      <c r="AI480" s="232"/>
      <c r="AJ480" s="232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</row>
    <row r="481" spans="1:67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232"/>
      <c r="N481" s="232"/>
      <c r="O481" s="232"/>
      <c r="P481" s="232"/>
      <c r="Q481" s="232"/>
      <c r="R481" s="232"/>
      <c r="S481" s="232"/>
      <c r="T481" s="232"/>
      <c r="U481" s="232"/>
      <c r="V481" s="232"/>
      <c r="W481" s="232"/>
      <c r="X481" s="232"/>
      <c r="Y481" s="232"/>
      <c r="Z481" s="232"/>
      <c r="AA481" s="232"/>
      <c r="AB481" s="232"/>
      <c r="AC481" s="232"/>
      <c r="AD481" s="232"/>
      <c r="AE481" s="232"/>
      <c r="AF481" s="232"/>
      <c r="AG481" s="232"/>
      <c r="AH481" s="232"/>
      <c r="AI481" s="232"/>
      <c r="AJ481" s="232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</row>
    <row r="482" spans="1:67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232"/>
      <c r="N482" s="232"/>
      <c r="O482" s="232"/>
      <c r="P482" s="232"/>
      <c r="Q482" s="232"/>
      <c r="R482" s="232"/>
      <c r="S482" s="232"/>
      <c r="T482" s="232"/>
      <c r="U482" s="232"/>
      <c r="V482" s="232"/>
      <c r="W482" s="232"/>
      <c r="X482" s="232"/>
      <c r="Y482" s="232"/>
      <c r="Z482" s="232"/>
      <c r="AA482" s="232"/>
      <c r="AB482" s="232"/>
      <c r="AC482" s="232"/>
      <c r="AD482" s="232"/>
      <c r="AE482" s="232"/>
      <c r="AF482" s="232"/>
      <c r="AG482" s="232"/>
      <c r="AH482" s="232"/>
      <c r="AI482" s="232"/>
      <c r="AJ482" s="232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</row>
    <row r="483" spans="1:67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232"/>
      <c r="N483" s="232"/>
      <c r="O483" s="232"/>
      <c r="P483" s="232"/>
      <c r="Q483" s="232"/>
      <c r="R483" s="232"/>
      <c r="S483" s="232"/>
      <c r="T483" s="232"/>
      <c r="U483" s="232"/>
      <c r="V483" s="232"/>
      <c r="W483" s="232"/>
      <c r="X483" s="232"/>
      <c r="Y483" s="232"/>
      <c r="Z483" s="232"/>
      <c r="AA483" s="232"/>
      <c r="AB483" s="232"/>
      <c r="AC483" s="232"/>
      <c r="AD483" s="232"/>
      <c r="AE483" s="232"/>
      <c r="AF483" s="232"/>
      <c r="AG483" s="232"/>
      <c r="AH483" s="232"/>
      <c r="AI483" s="232"/>
      <c r="AJ483" s="232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</row>
    <row r="484" spans="1:67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232"/>
      <c r="N484" s="232"/>
      <c r="O484" s="232"/>
      <c r="P484" s="232"/>
      <c r="Q484" s="232"/>
      <c r="R484" s="232"/>
      <c r="S484" s="232"/>
      <c r="T484" s="232"/>
      <c r="U484" s="232"/>
      <c r="V484" s="232"/>
      <c r="W484" s="232"/>
      <c r="X484" s="232"/>
      <c r="Y484" s="232"/>
      <c r="Z484" s="232"/>
      <c r="AA484" s="232"/>
      <c r="AB484" s="232"/>
      <c r="AC484" s="232"/>
      <c r="AD484" s="232"/>
      <c r="AE484" s="232"/>
      <c r="AF484" s="232"/>
      <c r="AG484" s="232"/>
      <c r="AH484" s="232"/>
      <c r="AI484" s="232"/>
      <c r="AJ484" s="232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</row>
    <row r="485" spans="1:67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232"/>
      <c r="N485" s="232"/>
      <c r="O485" s="232"/>
      <c r="P485" s="232"/>
      <c r="Q485" s="232"/>
      <c r="R485" s="232"/>
      <c r="S485" s="232"/>
      <c r="T485" s="232"/>
      <c r="U485" s="232"/>
      <c r="V485" s="232"/>
      <c r="W485" s="232"/>
      <c r="X485" s="232"/>
      <c r="Y485" s="232"/>
      <c r="Z485" s="232"/>
      <c r="AA485" s="232"/>
      <c r="AB485" s="232"/>
      <c r="AC485" s="232"/>
      <c r="AD485" s="232"/>
      <c r="AE485" s="232"/>
      <c r="AF485" s="232"/>
      <c r="AG485" s="232"/>
      <c r="AH485" s="232"/>
      <c r="AI485" s="232"/>
      <c r="AJ485" s="232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</row>
    <row r="486" spans="1:67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232"/>
      <c r="N486" s="232"/>
      <c r="O486" s="232"/>
      <c r="P486" s="232"/>
      <c r="Q486" s="232"/>
      <c r="R486" s="232"/>
      <c r="S486" s="232"/>
      <c r="T486" s="232"/>
      <c r="U486" s="232"/>
      <c r="V486" s="232"/>
      <c r="W486" s="232"/>
      <c r="X486" s="232"/>
      <c r="Y486" s="232"/>
      <c r="Z486" s="232"/>
      <c r="AA486" s="232"/>
      <c r="AB486" s="232"/>
      <c r="AC486" s="232"/>
      <c r="AD486" s="232"/>
      <c r="AE486" s="232"/>
      <c r="AF486" s="232"/>
      <c r="AG486" s="232"/>
      <c r="AH486" s="232"/>
      <c r="AI486" s="232"/>
      <c r="AJ486" s="232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</row>
    <row r="487" spans="1:6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232"/>
      <c r="N487" s="232"/>
      <c r="O487" s="232"/>
      <c r="P487" s="232"/>
      <c r="Q487" s="232"/>
      <c r="R487" s="232"/>
      <c r="S487" s="232"/>
      <c r="T487" s="232"/>
      <c r="U487" s="232"/>
      <c r="V487" s="232"/>
      <c r="W487" s="232"/>
      <c r="X487" s="232"/>
      <c r="Y487" s="232"/>
      <c r="Z487" s="232"/>
      <c r="AA487" s="232"/>
      <c r="AB487" s="232"/>
      <c r="AC487" s="232"/>
      <c r="AD487" s="232"/>
      <c r="AE487" s="232"/>
      <c r="AF487" s="232"/>
      <c r="AG487" s="232"/>
      <c r="AH487" s="232"/>
      <c r="AI487" s="232"/>
      <c r="AJ487" s="232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</row>
    <row r="488" spans="1:67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232"/>
      <c r="N488" s="232"/>
      <c r="O488" s="232"/>
      <c r="P488" s="232"/>
      <c r="Q488" s="232"/>
      <c r="R488" s="232"/>
      <c r="S488" s="232"/>
      <c r="T488" s="232"/>
      <c r="U488" s="232"/>
      <c r="V488" s="232"/>
      <c r="W488" s="232"/>
      <c r="X488" s="232"/>
      <c r="Y488" s="232"/>
      <c r="Z488" s="232"/>
      <c r="AA488" s="232"/>
      <c r="AB488" s="232"/>
      <c r="AC488" s="232"/>
      <c r="AD488" s="232"/>
      <c r="AE488" s="232"/>
      <c r="AF488" s="232"/>
      <c r="AG488" s="232"/>
      <c r="AH488" s="232"/>
      <c r="AI488" s="232"/>
      <c r="AJ488" s="232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</row>
    <row r="489" spans="1:67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232"/>
      <c r="N489" s="232"/>
      <c r="O489" s="232"/>
      <c r="P489" s="232"/>
      <c r="Q489" s="232"/>
      <c r="R489" s="232"/>
      <c r="S489" s="232"/>
      <c r="T489" s="232"/>
      <c r="U489" s="232"/>
      <c r="V489" s="232"/>
      <c r="W489" s="232"/>
      <c r="X489" s="232"/>
      <c r="Y489" s="232"/>
      <c r="Z489" s="232"/>
      <c r="AA489" s="232"/>
      <c r="AB489" s="232"/>
      <c r="AC489" s="232"/>
      <c r="AD489" s="232"/>
      <c r="AE489" s="232"/>
      <c r="AF489" s="232"/>
      <c r="AG489" s="232"/>
      <c r="AH489" s="232"/>
      <c r="AI489" s="232"/>
      <c r="AJ489" s="232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</row>
    <row r="490" spans="1:67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232"/>
      <c r="N490" s="232"/>
      <c r="O490" s="232"/>
      <c r="P490" s="232"/>
      <c r="Q490" s="232"/>
      <c r="R490" s="232"/>
      <c r="S490" s="232"/>
      <c r="T490" s="232"/>
      <c r="U490" s="232"/>
      <c r="V490" s="232"/>
      <c r="W490" s="232"/>
      <c r="X490" s="232"/>
      <c r="Y490" s="232"/>
      <c r="Z490" s="232"/>
      <c r="AA490" s="232"/>
      <c r="AB490" s="232"/>
      <c r="AC490" s="232"/>
      <c r="AD490" s="232"/>
      <c r="AE490" s="232"/>
      <c r="AF490" s="232"/>
      <c r="AG490" s="232"/>
      <c r="AH490" s="232"/>
      <c r="AI490" s="232"/>
      <c r="AJ490" s="232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</row>
    <row r="491" spans="1:67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232"/>
      <c r="N491" s="232"/>
      <c r="O491" s="232"/>
      <c r="P491" s="232"/>
      <c r="Q491" s="232"/>
      <c r="R491" s="232"/>
      <c r="S491" s="232"/>
      <c r="T491" s="232"/>
      <c r="U491" s="232"/>
      <c r="V491" s="232"/>
      <c r="W491" s="232"/>
      <c r="X491" s="232"/>
      <c r="Y491" s="232"/>
      <c r="Z491" s="232"/>
      <c r="AA491" s="232"/>
      <c r="AB491" s="232"/>
      <c r="AC491" s="232"/>
      <c r="AD491" s="232"/>
      <c r="AE491" s="232"/>
      <c r="AF491" s="232"/>
      <c r="AG491" s="232"/>
      <c r="AH491" s="232"/>
      <c r="AI491" s="232"/>
      <c r="AJ491" s="232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</row>
    <row r="492" spans="1:67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232"/>
      <c r="N492" s="232"/>
      <c r="O492" s="232"/>
      <c r="P492" s="232"/>
      <c r="Q492" s="232"/>
      <c r="R492" s="232"/>
      <c r="S492" s="232"/>
      <c r="T492" s="232"/>
      <c r="U492" s="232"/>
      <c r="V492" s="232"/>
      <c r="W492" s="232"/>
      <c r="X492" s="232"/>
      <c r="Y492" s="232"/>
      <c r="Z492" s="232"/>
      <c r="AA492" s="232"/>
      <c r="AB492" s="232"/>
      <c r="AC492" s="232"/>
      <c r="AD492" s="232"/>
      <c r="AE492" s="232"/>
      <c r="AF492" s="232"/>
      <c r="AG492" s="232"/>
      <c r="AH492" s="232"/>
      <c r="AI492" s="232"/>
      <c r="AJ492" s="232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</row>
    <row r="493" spans="1:67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232"/>
      <c r="N493" s="232"/>
      <c r="O493" s="232"/>
      <c r="P493" s="232"/>
      <c r="Q493" s="232"/>
      <c r="R493" s="232"/>
      <c r="S493" s="232"/>
      <c r="T493" s="232"/>
      <c r="U493" s="232"/>
      <c r="V493" s="232"/>
      <c r="W493" s="232"/>
      <c r="X493" s="232"/>
      <c r="Y493" s="232"/>
      <c r="Z493" s="232"/>
      <c r="AA493" s="232"/>
      <c r="AB493" s="232"/>
      <c r="AC493" s="232"/>
      <c r="AD493" s="232"/>
      <c r="AE493" s="232"/>
      <c r="AF493" s="232"/>
      <c r="AG493" s="232"/>
      <c r="AH493" s="232"/>
      <c r="AI493" s="232"/>
      <c r="AJ493" s="232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</row>
    <row r="494" spans="1:67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232"/>
      <c r="N494" s="232"/>
      <c r="O494" s="232"/>
      <c r="P494" s="232"/>
      <c r="Q494" s="232"/>
      <c r="R494" s="232"/>
      <c r="S494" s="232"/>
      <c r="T494" s="232"/>
      <c r="U494" s="232"/>
      <c r="V494" s="232"/>
      <c r="W494" s="232"/>
      <c r="X494" s="232"/>
      <c r="Y494" s="232"/>
      <c r="Z494" s="232"/>
      <c r="AA494" s="232"/>
      <c r="AB494" s="232"/>
      <c r="AC494" s="232"/>
      <c r="AD494" s="232"/>
      <c r="AE494" s="232"/>
      <c r="AF494" s="232"/>
      <c r="AG494" s="232"/>
      <c r="AH494" s="232"/>
      <c r="AI494" s="232"/>
      <c r="AJ494" s="232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</row>
    <row r="495" spans="1:67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232"/>
      <c r="N495" s="232"/>
      <c r="O495" s="232"/>
      <c r="P495" s="232"/>
      <c r="Q495" s="232"/>
      <c r="R495" s="232"/>
      <c r="S495" s="232"/>
      <c r="T495" s="232"/>
      <c r="U495" s="232"/>
      <c r="V495" s="232"/>
      <c r="W495" s="232"/>
      <c r="X495" s="232"/>
      <c r="Y495" s="232"/>
      <c r="Z495" s="232"/>
      <c r="AA495" s="232"/>
      <c r="AB495" s="232"/>
      <c r="AC495" s="232"/>
      <c r="AD495" s="232"/>
      <c r="AE495" s="232"/>
      <c r="AF495" s="232"/>
      <c r="AG495" s="232"/>
      <c r="AH495" s="232"/>
      <c r="AI495" s="232"/>
      <c r="AJ495" s="232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</row>
    <row r="496" spans="1:67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232"/>
      <c r="N496" s="232"/>
      <c r="O496" s="232"/>
      <c r="P496" s="232"/>
      <c r="Q496" s="232"/>
      <c r="R496" s="232"/>
      <c r="S496" s="232"/>
      <c r="T496" s="232"/>
      <c r="U496" s="232"/>
      <c r="V496" s="232"/>
      <c r="W496" s="232"/>
      <c r="X496" s="232"/>
      <c r="Y496" s="232"/>
      <c r="Z496" s="232"/>
      <c r="AA496" s="232"/>
      <c r="AB496" s="232"/>
      <c r="AC496" s="232"/>
      <c r="AD496" s="232"/>
      <c r="AE496" s="232"/>
      <c r="AF496" s="232"/>
      <c r="AG496" s="232"/>
      <c r="AH496" s="232"/>
      <c r="AI496" s="232"/>
      <c r="AJ496" s="232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</row>
    <row r="497" spans="1:6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232"/>
      <c r="N497" s="232"/>
      <c r="O497" s="232"/>
      <c r="P497" s="232"/>
      <c r="Q497" s="232"/>
      <c r="R497" s="232"/>
      <c r="S497" s="232"/>
      <c r="T497" s="232"/>
      <c r="U497" s="232"/>
      <c r="V497" s="232"/>
      <c r="W497" s="232"/>
      <c r="X497" s="232"/>
      <c r="Y497" s="232"/>
      <c r="Z497" s="232"/>
      <c r="AA497" s="232"/>
      <c r="AB497" s="232"/>
      <c r="AC497" s="232"/>
      <c r="AD497" s="232"/>
      <c r="AE497" s="232"/>
      <c r="AF497" s="232"/>
      <c r="AG497" s="232"/>
      <c r="AH497" s="232"/>
      <c r="AI497" s="232"/>
      <c r="AJ497" s="232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</row>
    <row r="498" spans="1:67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232"/>
      <c r="N498" s="232"/>
      <c r="O498" s="232"/>
      <c r="P498" s="232"/>
      <c r="Q498" s="232"/>
      <c r="R498" s="232"/>
      <c r="S498" s="232"/>
      <c r="T498" s="232"/>
      <c r="U498" s="232"/>
      <c r="V498" s="232"/>
      <c r="W498" s="232"/>
      <c r="X498" s="232"/>
      <c r="Y498" s="232"/>
      <c r="Z498" s="232"/>
      <c r="AA498" s="232"/>
      <c r="AB498" s="232"/>
      <c r="AC498" s="232"/>
      <c r="AD498" s="232"/>
      <c r="AE498" s="232"/>
      <c r="AF498" s="232"/>
      <c r="AG498" s="232"/>
      <c r="AH498" s="232"/>
      <c r="AI498" s="232"/>
      <c r="AJ498" s="232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</row>
    <row r="499" spans="1:67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232"/>
      <c r="N499" s="232"/>
      <c r="O499" s="232"/>
      <c r="P499" s="232"/>
      <c r="Q499" s="232"/>
      <c r="R499" s="232"/>
      <c r="S499" s="232"/>
      <c r="T499" s="232"/>
      <c r="U499" s="232"/>
      <c r="V499" s="232"/>
      <c r="W499" s="232"/>
      <c r="X499" s="232"/>
      <c r="Y499" s="232"/>
      <c r="Z499" s="232"/>
      <c r="AA499" s="232"/>
      <c r="AB499" s="232"/>
      <c r="AC499" s="232"/>
      <c r="AD499" s="232"/>
      <c r="AE499" s="232"/>
      <c r="AF499" s="232"/>
      <c r="AG499" s="232"/>
      <c r="AH499" s="232"/>
      <c r="AI499" s="232"/>
      <c r="AJ499" s="232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</row>
    <row r="500" spans="1:67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232"/>
      <c r="N500" s="232"/>
      <c r="O500" s="232"/>
      <c r="P500" s="232"/>
      <c r="Q500" s="232"/>
      <c r="R500" s="232"/>
      <c r="S500" s="232"/>
      <c r="T500" s="232"/>
      <c r="U500" s="232"/>
      <c r="V500" s="232"/>
      <c r="W500" s="232"/>
      <c r="X500" s="232"/>
      <c r="Y500" s="232"/>
      <c r="Z500" s="232"/>
      <c r="AA500" s="232"/>
      <c r="AB500" s="232"/>
      <c r="AC500" s="232"/>
      <c r="AD500" s="232"/>
      <c r="AE500" s="232"/>
      <c r="AF500" s="232"/>
      <c r="AG500" s="232"/>
      <c r="AH500" s="232"/>
      <c r="AI500" s="232"/>
      <c r="AJ500" s="232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</row>
    <row r="501" spans="1:67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232"/>
      <c r="N501" s="232"/>
      <c r="O501" s="232"/>
      <c r="P501" s="232"/>
      <c r="Q501" s="232"/>
      <c r="R501" s="232"/>
      <c r="S501" s="232"/>
      <c r="T501" s="232"/>
      <c r="U501" s="232"/>
      <c r="V501" s="232"/>
      <c r="W501" s="232"/>
      <c r="X501" s="232"/>
      <c r="Y501" s="232"/>
      <c r="Z501" s="232"/>
      <c r="AA501" s="232"/>
      <c r="AB501" s="232"/>
      <c r="AC501" s="232"/>
      <c r="AD501" s="232"/>
      <c r="AE501" s="232"/>
      <c r="AF501" s="232"/>
      <c r="AG501" s="232"/>
      <c r="AH501" s="232"/>
      <c r="AI501" s="232"/>
      <c r="AJ501" s="232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</row>
    <row r="502" spans="1:67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232"/>
      <c r="N502" s="232"/>
      <c r="O502" s="232"/>
      <c r="P502" s="232"/>
      <c r="Q502" s="232"/>
      <c r="R502" s="232"/>
      <c r="S502" s="232"/>
      <c r="T502" s="232"/>
      <c r="U502" s="232"/>
      <c r="V502" s="232"/>
      <c r="W502" s="232"/>
      <c r="X502" s="232"/>
      <c r="Y502" s="232"/>
      <c r="Z502" s="232"/>
      <c r="AA502" s="232"/>
      <c r="AB502" s="232"/>
      <c r="AC502" s="232"/>
      <c r="AD502" s="232"/>
      <c r="AE502" s="232"/>
      <c r="AF502" s="232"/>
      <c r="AG502" s="232"/>
      <c r="AH502" s="232"/>
      <c r="AI502" s="232"/>
      <c r="AJ502" s="232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</row>
    <row r="503" spans="1:67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232"/>
      <c r="N503" s="232"/>
      <c r="O503" s="232"/>
      <c r="P503" s="232"/>
      <c r="Q503" s="232"/>
      <c r="R503" s="232"/>
      <c r="S503" s="232"/>
      <c r="T503" s="232"/>
      <c r="U503" s="232"/>
      <c r="V503" s="232"/>
      <c r="W503" s="232"/>
      <c r="X503" s="232"/>
      <c r="Y503" s="232"/>
      <c r="Z503" s="232"/>
      <c r="AA503" s="232"/>
      <c r="AB503" s="232"/>
      <c r="AC503" s="232"/>
      <c r="AD503" s="232"/>
      <c r="AE503" s="232"/>
      <c r="AF503" s="232"/>
      <c r="AG503" s="232"/>
      <c r="AH503" s="232"/>
      <c r="AI503" s="232"/>
      <c r="AJ503" s="232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</row>
    <row r="504" spans="1:67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232"/>
      <c r="N504" s="232"/>
      <c r="O504" s="232"/>
      <c r="P504" s="232"/>
      <c r="Q504" s="232"/>
      <c r="R504" s="232"/>
      <c r="S504" s="232"/>
      <c r="T504" s="232"/>
      <c r="U504" s="232"/>
      <c r="V504" s="232"/>
      <c r="W504" s="232"/>
      <c r="X504" s="232"/>
      <c r="Y504" s="232"/>
      <c r="Z504" s="232"/>
      <c r="AA504" s="232"/>
      <c r="AB504" s="232"/>
      <c r="AC504" s="232"/>
      <c r="AD504" s="232"/>
      <c r="AE504" s="232"/>
      <c r="AF504" s="232"/>
      <c r="AG504" s="232"/>
      <c r="AH504" s="232"/>
      <c r="AI504" s="232"/>
      <c r="AJ504" s="232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</row>
    <row r="505" spans="1:67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232"/>
      <c r="N505" s="232"/>
      <c r="O505" s="232"/>
      <c r="P505" s="232"/>
      <c r="Q505" s="232"/>
      <c r="R505" s="232"/>
      <c r="S505" s="232"/>
      <c r="T505" s="232"/>
      <c r="U505" s="232"/>
      <c r="V505" s="232"/>
      <c r="W505" s="232"/>
      <c r="X505" s="232"/>
      <c r="Y505" s="232"/>
      <c r="Z505" s="232"/>
      <c r="AA505" s="232"/>
      <c r="AB505" s="232"/>
      <c r="AC505" s="232"/>
      <c r="AD505" s="232"/>
      <c r="AE505" s="232"/>
      <c r="AF505" s="232"/>
      <c r="AG505" s="232"/>
      <c r="AH505" s="232"/>
      <c r="AI505" s="232"/>
      <c r="AJ505" s="232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</row>
    <row r="506" spans="1:67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232"/>
      <c r="N506" s="232"/>
      <c r="O506" s="232"/>
      <c r="P506" s="232"/>
      <c r="Q506" s="232"/>
      <c r="R506" s="232"/>
      <c r="S506" s="232"/>
      <c r="T506" s="232"/>
      <c r="U506" s="232"/>
      <c r="V506" s="232"/>
      <c r="W506" s="232"/>
      <c r="X506" s="232"/>
      <c r="Y506" s="232"/>
      <c r="Z506" s="232"/>
      <c r="AA506" s="232"/>
      <c r="AB506" s="232"/>
      <c r="AC506" s="232"/>
      <c r="AD506" s="232"/>
      <c r="AE506" s="232"/>
      <c r="AF506" s="232"/>
      <c r="AG506" s="232"/>
      <c r="AH506" s="232"/>
      <c r="AI506" s="232"/>
      <c r="AJ506" s="232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</row>
    <row r="507" spans="1:6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232"/>
      <c r="N507" s="232"/>
      <c r="O507" s="232"/>
      <c r="P507" s="232"/>
      <c r="Q507" s="232"/>
      <c r="R507" s="232"/>
      <c r="S507" s="232"/>
      <c r="T507" s="232"/>
      <c r="U507" s="232"/>
      <c r="V507" s="232"/>
      <c r="W507" s="232"/>
      <c r="X507" s="232"/>
      <c r="Y507" s="232"/>
      <c r="Z507" s="232"/>
      <c r="AA507" s="232"/>
      <c r="AB507" s="232"/>
      <c r="AC507" s="232"/>
      <c r="AD507" s="232"/>
      <c r="AE507" s="232"/>
      <c r="AF507" s="232"/>
      <c r="AG507" s="232"/>
      <c r="AH507" s="232"/>
      <c r="AI507" s="232"/>
      <c r="AJ507" s="232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</row>
    <row r="508" spans="1:67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232"/>
      <c r="N508" s="232"/>
      <c r="O508" s="232"/>
      <c r="P508" s="232"/>
      <c r="Q508" s="232"/>
      <c r="R508" s="232"/>
      <c r="S508" s="232"/>
      <c r="T508" s="232"/>
      <c r="U508" s="232"/>
      <c r="V508" s="232"/>
      <c r="W508" s="232"/>
      <c r="X508" s="232"/>
      <c r="Y508" s="232"/>
      <c r="Z508" s="232"/>
      <c r="AA508" s="232"/>
      <c r="AB508" s="232"/>
      <c r="AC508" s="232"/>
      <c r="AD508" s="232"/>
      <c r="AE508" s="232"/>
      <c r="AF508" s="232"/>
      <c r="AG508" s="232"/>
      <c r="AH508" s="232"/>
      <c r="AI508" s="232"/>
      <c r="AJ508" s="232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</row>
    <row r="509" spans="1:67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232"/>
      <c r="N509" s="232"/>
      <c r="O509" s="232"/>
      <c r="P509" s="232"/>
      <c r="Q509" s="232"/>
      <c r="R509" s="232"/>
      <c r="S509" s="232"/>
      <c r="T509" s="232"/>
      <c r="U509" s="232"/>
      <c r="V509" s="232"/>
      <c r="W509" s="232"/>
      <c r="X509" s="232"/>
      <c r="Y509" s="232"/>
      <c r="Z509" s="232"/>
      <c r="AA509" s="232"/>
      <c r="AB509" s="232"/>
      <c r="AC509" s="232"/>
      <c r="AD509" s="232"/>
      <c r="AE509" s="232"/>
      <c r="AF509" s="232"/>
      <c r="AG509" s="232"/>
      <c r="AH509" s="232"/>
      <c r="AI509" s="232"/>
      <c r="AJ509" s="232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</row>
    <row r="510" spans="1:67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232"/>
      <c r="N510" s="232"/>
      <c r="O510" s="232"/>
      <c r="P510" s="232"/>
      <c r="Q510" s="232"/>
      <c r="R510" s="232"/>
      <c r="S510" s="232"/>
      <c r="T510" s="232"/>
      <c r="U510" s="232"/>
      <c r="V510" s="232"/>
      <c r="W510" s="232"/>
      <c r="X510" s="232"/>
      <c r="Y510" s="232"/>
      <c r="Z510" s="232"/>
      <c r="AA510" s="232"/>
      <c r="AB510" s="232"/>
      <c r="AC510" s="232"/>
      <c r="AD510" s="232"/>
      <c r="AE510" s="232"/>
      <c r="AF510" s="232"/>
      <c r="AG510" s="232"/>
      <c r="AH510" s="232"/>
      <c r="AI510" s="232"/>
      <c r="AJ510" s="232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</row>
    <row r="511" spans="1:67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232"/>
      <c r="N511" s="232"/>
      <c r="O511" s="232"/>
      <c r="P511" s="232"/>
      <c r="Q511" s="232"/>
      <c r="R511" s="232"/>
      <c r="S511" s="232"/>
      <c r="T511" s="232"/>
      <c r="U511" s="232"/>
      <c r="V511" s="232"/>
      <c r="W511" s="232"/>
      <c r="X511" s="232"/>
      <c r="Y511" s="232"/>
      <c r="Z511" s="232"/>
      <c r="AA511" s="232"/>
      <c r="AB511" s="232"/>
      <c r="AC511" s="232"/>
      <c r="AD511" s="232"/>
      <c r="AE511" s="232"/>
      <c r="AF511" s="232"/>
      <c r="AG511" s="232"/>
      <c r="AH511" s="232"/>
      <c r="AI511" s="232"/>
      <c r="AJ511" s="232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</row>
    <row r="512" spans="1:67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232"/>
      <c r="N512" s="232"/>
      <c r="O512" s="232"/>
      <c r="P512" s="232"/>
      <c r="Q512" s="232"/>
      <c r="R512" s="232"/>
      <c r="S512" s="232"/>
      <c r="T512" s="232"/>
      <c r="U512" s="232"/>
      <c r="V512" s="232"/>
      <c r="W512" s="232"/>
      <c r="X512" s="232"/>
      <c r="Y512" s="232"/>
      <c r="Z512" s="232"/>
      <c r="AA512" s="232"/>
      <c r="AB512" s="232"/>
      <c r="AC512" s="232"/>
      <c r="AD512" s="232"/>
      <c r="AE512" s="232"/>
      <c r="AF512" s="232"/>
      <c r="AG512" s="232"/>
      <c r="AH512" s="232"/>
      <c r="AI512" s="232"/>
      <c r="AJ512" s="232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</row>
    <row r="513" spans="1:67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232"/>
      <c r="N513" s="232"/>
      <c r="O513" s="232"/>
      <c r="P513" s="232"/>
      <c r="Q513" s="232"/>
      <c r="R513" s="232"/>
      <c r="S513" s="232"/>
      <c r="T513" s="232"/>
      <c r="U513" s="232"/>
      <c r="V513" s="232"/>
      <c r="W513" s="232"/>
      <c r="X513" s="232"/>
      <c r="Y513" s="232"/>
      <c r="Z513" s="232"/>
      <c r="AA513" s="232"/>
      <c r="AB513" s="232"/>
      <c r="AC513" s="232"/>
      <c r="AD513" s="232"/>
      <c r="AE513" s="232"/>
      <c r="AF513" s="232"/>
      <c r="AG513" s="232"/>
      <c r="AH513" s="232"/>
      <c r="AI513" s="232"/>
      <c r="AJ513" s="232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</row>
    <row r="514" spans="1:67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232"/>
      <c r="N514" s="232"/>
      <c r="O514" s="232"/>
      <c r="P514" s="232"/>
      <c r="Q514" s="232"/>
      <c r="R514" s="232"/>
      <c r="S514" s="232"/>
      <c r="T514" s="232"/>
      <c r="U514" s="232"/>
      <c r="V514" s="232"/>
      <c r="W514" s="232"/>
      <c r="X514" s="232"/>
      <c r="Y514" s="232"/>
      <c r="Z514" s="232"/>
      <c r="AA514" s="232"/>
      <c r="AB514" s="232"/>
      <c r="AC514" s="232"/>
      <c r="AD514" s="232"/>
      <c r="AE514" s="232"/>
      <c r="AF514" s="232"/>
      <c r="AG514" s="232"/>
      <c r="AH514" s="232"/>
      <c r="AI514" s="232"/>
      <c r="AJ514" s="232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</row>
    <row r="515" spans="1:67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232"/>
      <c r="N515" s="232"/>
      <c r="O515" s="232"/>
      <c r="P515" s="232"/>
      <c r="Q515" s="232"/>
      <c r="R515" s="232"/>
      <c r="S515" s="232"/>
      <c r="T515" s="232"/>
      <c r="U515" s="232"/>
      <c r="V515" s="232"/>
      <c r="W515" s="232"/>
      <c r="X515" s="232"/>
      <c r="Y515" s="232"/>
      <c r="Z515" s="232"/>
      <c r="AA515" s="232"/>
      <c r="AB515" s="232"/>
      <c r="AC515" s="232"/>
      <c r="AD515" s="232"/>
      <c r="AE515" s="232"/>
      <c r="AF515" s="232"/>
      <c r="AG515" s="232"/>
      <c r="AH515" s="232"/>
      <c r="AI515" s="232"/>
      <c r="AJ515" s="232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</row>
    <row r="516" spans="1:67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232"/>
      <c r="N516" s="232"/>
      <c r="O516" s="232"/>
      <c r="P516" s="232"/>
      <c r="Q516" s="232"/>
      <c r="R516" s="232"/>
      <c r="S516" s="232"/>
      <c r="T516" s="232"/>
      <c r="U516" s="232"/>
      <c r="V516" s="232"/>
      <c r="W516" s="232"/>
      <c r="X516" s="232"/>
      <c r="Y516" s="232"/>
      <c r="Z516" s="232"/>
      <c r="AA516" s="232"/>
      <c r="AB516" s="232"/>
      <c r="AC516" s="232"/>
      <c r="AD516" s="232"/>
      <c r="AE516" s="232"/>
      <c r="AF516" s="232"/>
      <c r="AG516" s="232"/>
      <c r="AH516" s="232"/>
      <c r="AI516" s="232"/>
      <c r="AJ516" s="232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</row>
    <row r="517" spans="1:6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232"/>
      <c r="N517" s="232"/>
      <c r="O517" s="232"/>
      <c r="P517" s="232"/>
      <c r="Q517" s="232"/>
      <c r="R517" s="232"/>
      <c r="S517" s="232"/>
      <c r="T517" s="232"/>
      <c r="U517" s="232"/>
      <c r="V517" s="232"/>
      <c r="W517" s="232"/>
      <c r="X517" s="232"/>
      <c r="Y517" s="232"/>
      <c r="Z517" s="232"/>
      <c r="AA517" s="232"/>
      <c r="AB517" s="232"/>
      <c r="AC517" s="232"/>
      <c r="AD517" s="232"/>
      <c r="AE517" s="232"/>
      <c r="AF517" s="232"/>
      <c r="AG517" s="232"/>
      <c r="AH517" s="232"/>
      <c r="AI517" s="232"/>
      <c r="AJ517" s="232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</row>
    <row r="518" spans="1:67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232"/>
      <c r="N518" s="232"/>
      <c r="O518" s="232"/>
      <c r="P518" s="232"/>
      <c r="Q518" s="232"/>
      <c r="R518" s="232"/>
      <c r="S518" s="232"/>
      <c r="T518" s="232"/>
      <c r="U518" s="232"/>
      <c r="V518" s="232"/>
      <c r="W518" s="232"/>
      <c r="X518" s="232"/>
      <c r="Y518" s="232"/>
      <c r="Z518" s="232"/>
      <c r="AA518" s="232"/>
      <c r="AB518" s="232"/>
      <c r="AC518" s="232"/>
      <c r="AD518" s="232"/>
      <c r="AE518" s="232"/>
      <c r="AF518" s="232"/>
      <c r="AG518" s="232"/>
      <c r="AH518" s="232"/>
      <c r="AI518" s="232"/>
      <c r="AJ518" s="232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</row>
    <row r="519" spans="1:67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232"/>
      <c r="N519" s="232"/>
      <c r="O519" s="232"/>
      <c r="P519" s="232"/>
      <c r="Q519" s="232"/>
      <c r="R519" s="232"/>
      <c r="S519" s="232"/>
      <c r="T519" s="232"/>
      <c r="U519" s="232"/>
      <c r="V519" s="232"/>
      <c r="W519" s="232"/>
      <c r="X519" s="232"/>
      <c r="Y519" s="232"/>
      <c r="Z519" s="232"/>
      <c r="AA519" s="232"/>
      <c r="AB519" s="232"/>
      <c r="AC519" s="232"/>
      <c r="AD519" s="232"/>
      <c r="AE519" s="232"/>
      <c r="AF519" s="232"/>
      <c r="AG519" s="232"/>
      <c r="AH519" s="232"/>
      <c r="AI519" s="232"/>
      <c r="AJ519" s="232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</row>
    <row r="520" spans="1:67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232"/>
      <c r="N520" s="232"/>
      <c r="O520" s="232"/>
      <c r="P520" s="232"/>
      <c r="Q520" s="232"/>
      <c r="R520" s="232"/>
      <c r="S520" s="232"/>
      <c r="T520" s="232"/>
      <c r="U520" s="232"/>
      <c r="V520" s="232"/>
      <c r="W520" s="232"/>
      <c r="X520" s="232"/>
      <c r="Y520" s="232"/>
      <c r="Z520" s="232"/>
      <c r="AA520" s="232"/>
      <c r="AB520" s="232"/>
      <c r="AC520" s="232"/>
      <c r="AD520" s="232"/>
      <c r="AE520" s="232"/>
      <c r="AF520" s="232"/>
      <c r="AG520" s="232"/>
      <c r="AH520" s="232"/>
      <c r="AI520" s="232"/>
      <c r="AJ520" s="232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</row>
    <row r="521" spans="1:67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232"/>
      <c r="N521" s="232"/>
      <c r="O521" s="232"/>
      <c r="P521" s="232"/>
      <c r="Q521" s="232"/>
      <c r="R521" s="232"/>
      <c r="S521" s="232"/>
      <c r="T521" s="232"/>
      <c r="U521" s="232"/>
      <c r="V521" s="232"/>
      <c r="W521" s="232"/>
      <c r="X521" s="232"/>
      <c r="Y521" s="232"/>
      <c r="Z521" s="232"/>
      <c r="AA521" s="232"/>
      <c r="AB521" s="232"/>
      <c r="AC521" s="232"/>
      <c r="AD521" s="232"/>
      <c r="AE521" s="232"/>
      <c r="AF521" s="232"/>
      <c r="AG521" s="232"/>
      <c r="AH521" s="232"/>
      <c r="AI521" s="232"/>
      <c r="AJ521" s="232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</row>
    <row r="522" spans="1:67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232"/>
      <c r="N522" s="232"/>
      <c r="O522" s="232"/>
      <c r="P522" s="232"/>
      <c r="Q522" s="232"/>
      <c r="R522" s="232"/>
      <c r="S522" s="232"/>
      <c r="T522" s="232"/>
      <c r="U522" s="232"/>
      <c r="V522" s="232"/>
      <c r="W522" s="232"/>
      <c r="X522" s="232"/>
      <c r="Y522" s="232"/>
      <c r="Z522" s="232"/>
      <c r="AA522" s="232"/>
      <c r="AB522" s="232"/>
      <c r="AC522" s="232"/>
      <c r="AD522" s="232"/>
      <c r="AE522" s="232"/>
      <c r="AF522" s="232"/>
      <c r="AG522" s="232"/>
      <c r="AH522" s="232"/>
      <c r="AI522" s="232"/>
      <c r="AJ522" s="232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</row>
    <row r="523" spans="1:67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232"/>
      <c r="N523" s="232"/>
      <c r="O523" s="232"/>
      <c r="P523" s="232"/>
      <c r="Q523" s="232"/>
      <c r="R523" s="232"/>
      <c r="S523" s="232"/>
      <c r="T523" s="232"/>
      <c r="U523" s="232"/>
      <c r="V523" s="232"/>
      <c r="W523" s="232"/>
      <c r="X523" s="232"/>
      <c r="Y523" s="232"/>
      <c r="Z523" s="232"/>
      <c r="AA523" s="232"/>
      <c r="AB523" s="232"/>
      <c r="AC523" s="232"/>
      <c r="AD523" s="232"/>
      <c r="AE523" s="232"/>
      <c r="AF523" s="232"/>
      <c r="AG523" s="232"/>
      <c r="AH523" s="232"/>
      <c r="AI523" s="232"/>
      <c r="AJ523" s="232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</row>
    <row r="524" spans="1:67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232"/>
      <c r="N524" s="232"/>
      <c r="O524" s="232"/>
      <c r="P524" s="232"/>
      <c r="Q524" s="232"/>
      <c r="R524" s="232"/>
      <c r="S524" s="232"/>
      <c r="T524" s="232"/>
      <c r="U524" s="232"/>
      <c r="V524" s="232"/>
      <c r="W524" s="232"/>
      <c r="X524" s="232"/>
      <c r="Y524" s="232"/>
      <c r="Z524" s="232"/>
      <c r="AA524" s="232"/>
      <c r="AB524" s="232"/>
      <c r="AC524" s="232"/>
      <c r="AD524" s="232"/>
      <c r="AE524" s="232"/>
      <c r="AF524" s="232"/>
      <c r="AG524" s="232"/>
      <c r="AH524" s="232"/>
      <c r="AI524" s="232"/>
      <c r="AJ524" s="232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</row>
    <row r="525" spans="1:67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232"/>
      <c r="N525" s="232"/>
      <c r="O525" s="232"/>
      <c r="P525" s="232"/>
      <c r="Q525" s="232"/>
      <c r="R525" s="232"/>
      <c r="S525" s="232"/>
      <c r="T525" s="232"/>
      <c r="U525" s="232"/>
      <c r="V525" s="232"/>
      <c r="W525" s="232"/>
      <c r="X525" s="232"/>
      <c r="Y525" s="232"/>
      <c r="Z525" s="232"/>
      <c r="AA525" s="232"/>
      <c r="AB525" s="232"/>
      <c r="AC525" s="232"/>
      <c r="AD525" s="232"/>
      <c r="AE525" s="232"/>
      <c r="AF525" s="232"/>
      <c r="AG525" s="232"/>
      <c r="AH525" s="232"/>
      <c r="AI525" s="232"/>
      <c r="AJ525" s="232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</row>
    <row r="526" spans="1:67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232"/>
      <c r="N526" s="232"/>
      <c r="O526" s="232"/>
      <c r="P526" s="232"/>
      <c r="Q526" s="232"/>
      <c r="R526" s="232"/>
      <c r="S526" s="232"/>
      <c r="T526" s="232"/>
      <c r="U526" s="232"/>
      <c r="V526" s="232"/>
      <c r="W526" s="232"/>
      <c r="X526" s="232"/>
      <c r="Y526" s="232"/>
      <c r="Z526" s="232"/>
      <c r="AA526" s="232"/>
      <c r="AB526" s="232"/>
      <c r="AC526" s="232"/>
      <c r="AD526" s="232"/>
      <c r="AE526" s="232"/>
      <c r="AF526" s="232"/>
      <c r="AG526" s="232"/>
      <c r="AH526" s="232"/>
      <c r="AI526" s="232"/>
      <c r="AJ526" s="232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</row>
    <row r="527" spans="1:6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232"/>
      <c r="N527" s="232"/>
      <c r="O527" s="232"/>
      <c r="P527" s="232"/>
      <c r="Q527" s="232"/>
      <c r="R527" s="232"/>
      <c r="S527" s="232"/>
      <c r="T527" s="232"/>
      <c r="U527" s="232"/>
      <c r="V527" s="232"/>
      <c r="W527" s="232"/>
      <c r="X527" s="232"/>
      <c r="Y527" s="232"/>
      <c r="Z527" s="232"/>
      <c r="AA527" s="232"/>
      <c r="AB527" s="232"/>
      <c r="AC527" s="232"/>
      <c r="AD527" s="232"/>
      <c r="AE527" s="232"/>
      <c r="AF527" s="232"/>
      <c r="AG527" s="232"/>
      <c r="AH527" s="232"/>
      <c r="AI527" s="232"/>
      <c r="AJ527" s="232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</row>
    <row r="528" spans="1:67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232"/>
      <c r="N528" s="232"/>
      <c r="O528" s="232"/>
      <c r="P528" s="232"/>
      <c r="Q528" s="232"/>
      <c r="R528" s="232"/>
      <c r="S528" s="232"/>
      <c r="T528" s="232"/>
      <c r="U528" s="232"/>
      <c r="V528" s="232"/>
      <c r="W528" s="232"/>
      <c r="X528" s="232"/>
      <c r="Y528" s="232"/>
      <c r="Z528" s="232"/>
      <c r="AA528" s="232"/>
      <c r="AB528" s="232"/>
      <c r="AC528" s="232"/>
      <c r="AD528" s="232"/>
      <c r="AE528" s="232"/>
      <c r="AF528" s="232"/>
      <c r="AG528" s="232"/>
      <c r="AH528" s="232"/>
      <c r="AI528" s="232"/>
      <c r="AJ528" s="232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</row>
    <row r="529" spans="1:67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232"/>
      <c r="N529" s="232"/>
      <c r="O529" s="232"/>
      <c r="P529" s="232"/>
      <c r="Q529" s="232"/>
      <c r="R529" s="232"/>
      <c r="S529" s="232"/>
      <c r="T529" s="232"/>
      <c r="U529" s="232"/>
      <c r="V529" s="232"/>
      <c r="W529" s="232"/>
      <c r="X529" s="232"/>
      <c r="Y529" s="232"/>
      <c r="Z529" s="232"/>
      <c r="AA529" s="232"/>
      <c r="AB529" s="232"/>
      <c r="AC529" s="232"/>
      <c r="AD529" s="232"/>
      <c r="AE529" s="232"/>
      <c r="AF529" s="232"/>
      <c r="AG529" s="232"/>
      <c r="AH529" s="232"/>
      <c r="AI529" s="232"/>
      <c r="AJ529" s="232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</row>
    <row r="530" spans="1:67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232"/>
      <c r="N530" s="232"/>
      <c r="O530" s="232"/>
      <c r="P530" s="232"/>
      <c r="Q530" s="232"/>
      <c r="R530" s="232"/>
      <c r="S530" s="232"/>
      <c r="T530" s="232"/>
      <c r="U530" s="232"/>
      <c r="V530" s="232"/>
      <c r="W530" s="232"/>
      <c r="X530" s="232"/>
      <c r="Y530" s="232"/>
      <c r="Z530" s="232"/>
      <c r="AA530" s="232"/>
      <c r="AB530" s="232"/>
      <c r="AC530" s="232"/>
      <c r="AD530" s="232"/>
      <c r="AE530" s="232"/>
      <c r="AF530" s="232"/>
      <c r="AG530" s="232"/>
      <c r="AH530" s="232"/>
      <c r="AI530" s="232"/>
      <c r="AJ530" s="232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</row>
    <row r="531" spans="1:67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232"/>
      <c r="N531" s="232"/>
      <c r="O531" s="232"/>
      <c r="P531" s="232"/>
      <c r="Q531" s="232"/>
      <c r="R531" s="232"/>
      <c r="S531" s="232"/>
      <c r="T531" s="232"/>
      <c r="U531" s="232"/>
      <c r="V531" s="232"/>
      <c r="W531" s="232"/>
      <c r="X531" s="232"/>
      <c r="Y531" s="232"/>
      <c r="Z531" s="232"/>
      <c r="AA531" s="232"/>
      <c r="AB531" s="232"/>
      <c r="AC531" s="232"/>
      <c r="AD531" s="232"/>
      <c r="AE531" s="232"/>
      <c r="AF531" s="232"/>
      <c r="AG531" s="232"/>
      <c r="AH531" s="232"/>
      <c r="AI531" s="232"/>
      <c r="AJ531" s="232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</row>
    <row r="532" spans="1:67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232"/>
      <c r="N532" s="232"/>
      <c r="O532" s="232"/>
      <c r="P532" s="232"/>
      <c r="Q532" s="232"/>
      <c r="R532" s="232"/>
      <c r="S532" s="232"/>
      <c r="T532" s="232"/>
      <c r="U532" s="232"/>
      <c r="V532" s="232"/>
      <c r="W532" s="232"/>
      <c r="X532" s="232"/>
      <c r="Y532" s="232"/>
      <c r="Z532" s="232"/>
      <c r="AA532" s="232"/>
      <c r="AB532" s="232"/>
      <c r="AC532" s="232"/>
      <c r="AD532" s="232"/>
      <c r="AE532" s="232"/>
      <c r="AF532" s="232"/>
      <c r="AG532" s="232"/>
      <c r="AH532" s="232"/>
      <c r="AI532" s="232"/>
      <c r="AJ532" s="232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</row>
    <row r="533" spans="1:67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232"/>
      <c r="N533" s="232"/>
      <c r="O533" s="232"/>
      <c r="P533" s="232"/>
      <c r="Q533" s="232"/>
      <c r="R533" s="232"/>
      <c r="S533" s="232"/>
      <c r="T533" s="232"/>
      <c r="U533" s="232"/>
      <c r="V533" s="232"/>
      <c r="W533" s="232"/>
      <c r="X533" s="232"/>
      <c r="Y533" s="232"/>
      <c r="Z533" s="232"/>
      <c r="AA533" s="232"/>
      <c r="AB533" s="232"/>
      <c r="AC533" s="232"/>
      <c r="AD533" s="232"/>
      <c r="AE533" s="232"/>
      <c r="AF533" s="232"/>
      <c r="AG533" s="232"/>
      <c r="AH533" s="232"/>
      <c r="AI533" s="232"/>
      <c r="AJ533" s="232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</row>
    <row r="534" spans="1:67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232"/>
      <c r="N534" s="232"/>
      <c r="O534" s="232"/>
      <c r="P534" s="232"/>
      <c r="Q534" s="232"/>
      <c r="R534" s="232"/>
      <c r="S534" s="232"/>
      <c r="T534" s="232"/>
      <c r="U534" s="232"/>
      <c r="V534" s="232"/>
      <c r="W534" s="232"/>
      <c r="X534" s="232"/>
      <c r="Y534" s="232"/>
      <c r="Z534" s="232"/>
      <c r="AA534" s="232"/>
      <c r="AB534" s="232"/>
      <c r="AC534" s="232"/>
      <c r="AD534" s="232"/>
      <c r="AE534" s="232"/>
      <c r="AF534" s="232"/>
      <c r="AG534" s="232"/>
      <c r="AH534" s="232"/>
      <c r="AI534" s="232"/>
      <c r="AJ534" s="232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</row>
    <row r="535" spans="1:67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232"/>
      <c r="N535" s="232"/>
      <c r="O535" s="232"/>
      <c r="P535" s="232"/>
      <c r="Q535" s="232"/>
      <c r="R535" s="232"/>
      <c r="S535" s="232"/>
      <c r="T535" s="232"/>
      <c r="U535" s="232"/>
      <c r="V535" s="232"/>
      <c r="W535" s="232"/>
      <c r="X535" s="232"/>
      <c r="Y535" s="232"/>
      <c r="Z535" s="232"/>
      <c r="AA535" s="232"/>
      <c r="AB535" s="232"/>
      <c r="AC535" s="232"/>
      <c r="AD535" s="232"/>
      <c r="AE535" s="232"/>
      <c r="AF535" s="232"/>
      <c r="AG535" s="232"/>
      <c r="AH535" s="232"/>
      <c r="AI535" s="232"/>
      <c r="AJ535" s="232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</row>
    <row r="536" spans="1:67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232"/>
      <c r="N536" s="232"/>
      <c r="O536" s="232"/>
      <c r="P536" s="232"/>
      <c r="Q536" s="232"/>
      <c r="R536" s="232"/>
      <c r="S536" s="232"/>
      <c r="T536" s="232"/>
      <c r="U536" s="232"/>
      <c r="V536" s="232"/>
      <c r="W536" s="232"/>
      <c r="X536" s="232"/>
      <c r="Y536" s="232"/>
      <c r="Z536" s="232"/>
      <c r="AA536" s="232"/>
      <c r="AB536" s="232"/>
      <c r="AC536" s="232"/>
      <c r="AD536" s="232"/>
      <c r="AE536" s="232"/>
      <c r="AF536" s="232"/>
      <c r="AG536" s="232"/>
      <c r="AH536" s="232"/>
      <c r="AI536" s="232"/>
      <c r="AJ536" s="232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</row>
    <row r="537" spans="1:6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232"/>
      <c r="N537" s="232"/>
      <c r="O537" s="232"/>
      <c r="P537" s="232"/>
      <c r="Q537" s="232"/>
      <c r="R537" s="232"/>
      <c r="S537" s="232"/>
      <c r="T537" s="232"/>
      <c r="U537" s="232"/>
      <c r="V537" s="232"/>
      <c r="W537" s="232"/>
      <c r="X537" s="232"/>
      <c r="Y537" s="232"/>
      <c r="Z537" s="232"/>
      <c r="AA537" s="232"/>
      <c r="AB537" s="232"/>
      <c r="AC537" s="232"/>
      <c r="AD537" s="232"/>
      <c r="AE537" s="232"/>
      <c r="AF537" s="232"/>
      <c r="AG537" s="232"/>
      <c r="AH537" s="232"/>
      <c r="AI537" s="232"/>
      <c r="AJ537" s="232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</row>
    <row r="538" spans="1:67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232"/>
      <c r="N538" s="232"/>
      <c r="O538" s="232"/>
      <c r="P538" s="232"/>
      <c r="Q538" s="232"/>
      <c r="R538" s="232"/>
      <c r="S538" s="232"/>
      <c r="T538" s="232"/>
      <c r="U538" s="232"/>
      <c r="V538" s="232"/>
      <c r="W538" s="232"/>
      <c r="X538" s="232"/>
      <c r="Y538" s="232"/>
      <c r="Z538" s="232"/>
      <c r="AA538" s="232"/>
      <c r="AB538" s="232"/>
      <c r="AC538" s="232"/>
      <c r="AD538" s="232"/>
      <c r="AE538" s="232"/>
      <c r="AF538" s="232"/>
      <c r="AG538" s="232"/>
      <c r="AH538" s="232"/>
      <c r="AI538" s="232"/>
      <c r="AJ538" s="232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</row>
    <row r="539" spans="1:67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232"/>
      <c r="N539" s="232"/>
      <c r="O539" s="232"/>
      <c r="P539" s="232"/>
      <c r="Q539" s="232"/>
      <c r="R539" s="232"/>
      <c r="S539" s="232"/>
      <c r="T539" s="232"/>
      <c r="U539" s="232"/>
      <c r="V539" s="232"/>
      <c r="W539" s="232"/>
      <c r="X539" s="232"/>
      <c r="Y539" s="232"/>
      <c r="Z539" s="232"/>
      <c r="AA539" s="232"/>
      <c r="AB539" s="232"/>
      <c r="AC539" s="232"/>
      <c r="AD539" s="232"/>
      <c r="AE539" s="232"/>
      <c r="AF539" s="232"/>
      <c r="AG539" s="232"/>
      <c r="AH539" s="232"/>
      <c r="AI539" s="232"/>
      <c r="AJ539" s="232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</row>
    <row r="540" spans="1:67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232"/>
      <c r="N540" s="232"/>
      <c r="O540" s="232"/>
      <c r="P540" s="232"/>
      <c r="Q540" s="232"/>
      <c r="R540" s="232"/>
      <c r="S540" s="232"/>
      <c r="T540" s="232"/>
      <c r="U540" s="232"/>
      <c r="V540" s="232"/>
      <c r="W540" s="232"/>
      <c r="X540" s="232"/>
      <c r="Y540" s="232"/>
      <c r="Z540" s="232"/>
      <c r="AA540" s="232"/>
      <c r="AB540" s="232"/>
      <c r="AC540" s="232"/>
      <c r="AD540" s="232"/>
      <c r="AE540" s="232"/>
      <c r="AF540" s="232"/>
      <c r="AG540" s="232"/>
      <c r="AH540" s="232"/>
      <c r="AI540" s="232"/>
      <c r="AJ540" s="232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</row>
    <row r="541" spans="1:67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232"/>
      <c r="N541" s="232"/>
      <c r="O541" s="232"/>
      <c r="P541" s="232"/>
      <c r="Q541" s="232"/>
      <c r="R541" s="232"/>
      <c r="S541" s="232"/>
      <c r="T541" s="232"/>
      <c r="U541" s="232"/>
      <c r="V541" s="232"/>
      <c r="W541" s="232"/>
      <c r="X541" s="232"/>
      <c r="Y541" s="232"/>
      <c r="Z541" s="232"/>
      <c r="AA541" s="232"/>
      <c r="AB541" s="232"/>
      <c r="AC541" s="232"/>
      <c r="AD541" s="232"/>
      <c r="AE541" s="232"/>
      <c r="AF541" s="232"/>
      <c r="AG541" s="232"/>
      <c r="AH541" s="232"/>
      <c r="AI541" s="232"/>
      <c r="AJ541" s="232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</row>
    <row r="542" spans="1:67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232"/>
      <c r="N542" s="232"/>
      <c r="O542" s="232"/>
      <c r="P542" s="232"/>
      <c r="Q542" s="232"/>
      <c r="R542" s="232"/>
      <c r="S542" s="232"/>
      <c r="T542" s="232"/>
      <c r="U542" s="232"/>
      <c r="V542" s="232"/>
      <c r="W542" s="232"/>
      <c r="X542" s="232"/>
      <c r="Y542" s="232"/>
      <c r="Z542" s="232"/>
      <c r="AA542" s="232"/>
      <c r="AB542" s="232"/>
      <c r="AC542" s="232"/>
      <c r="AD542" s="232"/>
      <c r="AE542" s="232"/>
      <c r="AF542" s="232"/>
      <c r="AG542" s="232"/>
      <c r="AH542" s="232"/>
      <c r="AI542" s="232"/>
      <c r="AJ542" s="232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</row>
    <row r="543" spans="1:67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232"/>
      <c r="N543" s="232"/>
      <c r="O543" s="232"/>
      <c r="P543" s="232"/>
      <c r="Q543" s="232"/>
      <c r="R543" s="232"/>
      <c r="S543" s="232"/>
      <c r="T543" s="232"/>
      <c r="U543" s="232"/>
      <c r="V543" s="232"/>
      <c r="W543" s="232"/>
      <c r="X543" s="232"/>
      <c r="Y543" s="232"/>
      <c r="Z543" s="232"/>
      <c r="AA543" s="232"/>
      <c r="AB543" s="232"/>
      <c r="AC543" s="232"/>
      <c r="AD543" s="232"/>
      <c r="AE543" s="232"/>
      <c r="AF543" s="232"/>
      <c r="AG543" s="232"/>
      <c r="AH543" s="232"/>
      <c r="AI543" s="232"/>
      <c r="AJ543" s="232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</row>
    <row r="544" spans="1:67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232"/>
      <c r="N544" s="232"/>
      <c r="O544" s="232"/>
      <c r="P544" s="232"/>
      <c r="Q544" s="232"/>
      <c r="R544" s="232"/>
      <c r="S544" s="232"/>
      <c r="T544" s="232"/>
      <c r="U544" s="232"/>
      <c r="V544" s="232"/>
      <c r="W544" s="232"/>
      <c r="X544" s="232"/>
      <c r="Y544" s="232"/>
      <c r="Z544" s="232"/>
      <c r="AA544" s="232"/>
      <c r="AB544" s="232"/>
      <c r="AC544" s="232"/>
      <c r="AD544" s="232"/>
      <c r="AE544" s="232"/>
      <c r="AF544" s="232"/>
      <c r="AG544" s="232"/>
      <c r="AH544" s="232"/>
      <c r="AI544" s="232"/>
      <c r="AJ544" s="232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</row>
    <row r="545" spans="1:67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232"/>
      <c r="N545" s="232"/>
      <c r="O545" s="232"/>
      <c r="P545" s="232"/>
      <c r="Q545" s="232"/>
      <c r="R545" s="232"/>
      <c r="S545" s="232"/>
      <c r="T545" s="232"/>
      <c r="U545" s="232"/>
      <c r="V545" s="232"/>
      <c r="W545" s="232"/>
      <c r="X545" s="232"/>
      <c r="Y545" s="232"/>
      <c r="Z545" s="232"/>
      <c r="AA545" s="232"/>
      <c r="AB545" s="232"/>
      <c r="AC545" s="232"/>
      <c r="AD545" s="232"/>
      <c r="AE545" s="232"/>
      <c r="AF545" s="232"/>
      <c r="AG545" s="232"/>
      <c r="AH545" s="232"/>
      <c r="AI545" s="232"/>
      <c r="AJ545" s="232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</row>
    <row r="546" spans="1:67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232"/>
      <c r="N546" s="232"/>
      <c r="O546" s="232"/>
      <c r="P546" s="232"/>
      <c r="Q546" s="232"/>
      <c r="R546" s="232"/>
      <c r="S546" s="232"/>
      <c r="T546" s="232"/>
      <c r="U546" s="232"/>
      <c r="V546" s="232"/>
      <c r="W546" s="232"/>
      <c r="X546" s="232"/>
      <c r="Y546" s="232"/>
      <c r="Z546" s="232"/>
      <c r="AA546" s="232"/>
      <c r="AB546" s="232"/>
      <c r="AC546" s="232"/>
      <c r="AD546" s="232"/>
      <c r="AE546" s="232"/>
      <c r="AF546" s="232"/>
      <c r="AG546" s="232"/>
      <c r="AH546" s="232"/>
      <c r="AI546" s="232"/>
      <c r="AJ546" s="232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</row>
    <row r="547" spans="1:6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232"/>
      <c r="N547" s="232"/>
      <c r="O547" s="232"/>
      <c r="P547" s="232"/>
      <c r="Q547" s="232"/>
      <c r="R547" s="232"/>
      <c r="S547" s="232"/>
      <c r="T547" s="232"/>
      <c r="U547" s="232"/>
      <c r="V547" s="232"/>
      <c r="W547" s="232"/>
      <c r="X547" s="232"/>
      <c r="Y547" s="232"/>
      <c r="Z547" s="232"/>
      <c r="AA547" s="232"/>
      <c r="AB547" s="232"/>
      <c r="AC547" s="232"/>
      <c r="AD547" s="232"/>
      <c r="AE547" s="232"/>
      <c r="AF547" s="232"/>
      <c r="AG547" s="232"/>
      <c r="AH547" s="232"/>
      <c r="AI547" s="232"/>
      <c r="AJ547" s="232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</row>
    <row r="548" spans="1:67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232"/>
      <c r="N548" s="232"/>
      <c r="O548" s="232"/>
      <c r="P548" s="232"/>
      <c r="Q548" s="232"/>
      <c r="R548" s="232"/>
      <c r="S548" s="232"/>
      <c r="T548" s="232"/>
      <c r="U548" s="232"/>
      <c r="V548" s="232"/>
      <c r="W548" s="232"/>
      <c r="X548" s="232"/>
      <c r="Y548" s="232"/>
      <c r="Z548" s="232"/>
      <c r="AA548" s="232"/>
      <c r="AB548" s="232"/>
      <c r="AC548" s="232"/>
      <c r="AD548" s="232"/>
      <c r="AE548" s="232"/>
      <c r="AF548" s="232"/>
      <c r="AG548" s="232"/>
      <c r="AH548" s="232"/>
      <c r="AI548" s="232"/>
      <c r="AJ548" s="232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</row>
    <row r="549" spans="1:67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232"/>
      <c r="N549" s="232"/>
      <c r="O549" s="232"/>
      <c r="P549" s="232"/>
      <c r="Q549" s="232"/>
      <c r="R549" s="232"/>
      <c r="S549" s="232"/>
      <c r="T549" s="232"/>
      <c r="U549" s="232"/>
      <c r="V549" s="232"/>
      <c r="W549" s="232"/>
      <c r="X549" s="232"/>
      <c r="Y549" s="232"/>
      <c r="Z549" s="232"/>
      <c r="AA549" s="232"/>
      <c r="AB549" s="232"/>
      <c r="AC549" s="232"/>
      <c r="AD549" s="232"/>
      <c r="AE549" s="232"/>
      <c r="AF549" s="232"/>
      <c r="AG549" s="232"/>
      <c r="AH549" s="232"/>
      <c r="AI549" s="232"/>
      <c r="AJ549" s="232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</row>
    <row r="550" spans="1:67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232"/>
      <c r="N550" s="232"/>
      <c r="O550" s="232"/>
      <c r="P550" s="232"/>
      <c r="Q550" s="232"/>
      <c r="R550" s="232"/>
      <c r="S550" s="232"/>
      <c r="T550" s="232"/>
      <c r="U550" s="232"/>
      <c r="V550" s="232"/>
      <c r="W550" s="232"/>
      <c r="X550" s="232"/>
      <c r="Y550" s="232"/>
      <c r="Z550" s="232"/>
      <c r="AA550" s="232"/>
      <c r="AB550" s="232"/>
      <c r="AC550" s="232"/>
      <c r="AD550" s="232"/>
      <c r="AE550" s="232"/>
      <c r="AF550" s="232"/>
      <c r="AG550" s="232"/>
      <c r="AH550" s="232"/>
      <c r="AI550" s="232"/>
      <c r="AJ550" s="232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</row>
    <row r="551" spans="1:67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232"/>
      <c r="N551" s="232"/>
      <c r="O551" s="232"/>
      <c r="P551" s="232"/>
      <c r="Q551" s="232"/>
      <c r="R551" s="232"/>
      <c r="S551" s="232"/>
      <c r="T551" s="232"/>
      <c r="U551" s="232"/>
      <c r="V551" s="232"/>
      <c r="W551" s="232"/>
      <c r="X551" s="232"/>
      <c r="Y551" s="232"/>
      <c r="Z551" s="232"/>
      <c r="AA551" s="232"/>
      <c r="AB551" s="232"/>
      <c r="AC551" s="232"/>
      <c r="AD551" s="232"/>
      <c r="AE551" s="232"/>
      <c r="AF551" s="232"/>
      <c r="AG551" s="232"/>
      <c r="AH551" s="232"/>
      <c r="AI551" s="232"/>
      <c r="AJ551" s="232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</row>
    <row r="552" spans="1:67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232"/>
      <c r="N552" s="232"/>
      <c r="O552" s="232"/>
      <c r="P552" s="232"/>
      <c r="Q552" s="232"/>
      <c r="R552" s="232"/>
      <c r="S552" s="232"/>
      <c r="T552" s="232"/>
      <c r="U552" s="232"/>
      <c r="V552" s="232"/>
      <c r="W552" s="232"/>
      <c r="X552" s="232"/>
      <c r="Y552" s="232"/>
      <c r="Z552" s="232"/>
      <c r="AA552" s="232"/>
      <c r="AB552" s="232"/>
      <c r="AC552" s="232"/>
      <c r="AD552" s="232"/>
      <c r="AE552" s="232"/>
      <c r="AF552" s="232"/>
      <c r="AG552" s="232"/>
      <c r="AH552" s="232"/>
      <c r="AI552" s="232"/>
      <c r="AJ552" s="232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</row>
    <row r="553" spans="1:67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232"/>
      <c r="N553" s="232"/>
      <c r="O553" s="232"/>
      <c r="P553" s="232"/>
      <c r="Q553" s="232"/>
      <c r="R553" s="232"/>
      <c r="S553" s="232"/>
      <c r="T553" s="232"/>
      <c r="U553" s="232"/>
      <c r="V553" s="232"/>
      <c r="W553" s="232"/>
      <c r="X553" s="232"/>
      <c r="Y553" s="232"/>
      <c r="Z553" s="232"/>
      <c r="AA553" s="232"/>
      <c r="AB553" s="232"/>
      <c r="AC553" s="232"/>
      <c r="AD553" s="232"/>
      <c r="AE553" s="232"/>
      <c r="AF553" s="232"/>
      <c r="AG553" s="232"/>
      <c r="AH553" s="232"/>
      <c r="AI553" s="232"/>
      <c r="AJ553" s="232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</row>
    <row r="554" spans="1:67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232"/>
      <c r="N554" s="232"/>
      <c r="O554" s="232"/>
      <c r="P554" s="232"/>
      <c r="Q554" s="232"/>
      <c r="R554" s="232"/>
      <c r="S554" s="232"/>
      <c r="T554" s="232"/>
      <c r="U554" s="232"/>
      <c r="V554" s="232"/>
      <c r="W554" s="232"/>
      <c r="X554" s="232"/>
      <c r="Y554" s="232"/>
      <c r="Z554" s="232"/>
      <c r="AA554" s="232"/>
      <c r="AB554" s="232"/>
      <c r="AC554" s="232"/>
      <c r="AD554" s="232"/>
      <c r="AE554" s="232"/>
      <c r="AF554" s="232"/>
      <c r="AG554" s="232"/>
      <c r="AH554" s="232"/>
      <c r="AI554" s="232"/>
      <c r="AJ554" s="232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</row>
    <row r="555" spans="1:67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232"/>
      <c r="N555" s="232"/>
      <c r="O555" s="232"/>
      <c r="P555" s="232"/>
      <c r="Q555" s="232"/>
      <c r="R555" s="232"/>
      <c r="S555" s="232"/>
      <c r="T555" s="232"/>
      <c r="U555" s="232"/>
      <c r="V555" s="232"/>
      <c r="W555" s="232"/>
      <c r="X555" s="232"/>
      <c r="Y555" s="232"/>
      <c r="Z555" s="232"/>
      <c r="AA555" s="232"/>
      <c r="AB555" s="232"/>
      <c r="AC555" s="232"/>
      <c r="AD555" s="232"/>
      <c r="AE555" s="232"/>
      <c r="AF555" s="232"/>
      <c r="AG555" s="232"/>
      <c r="AH555" s="232"/>
      <c r="AI555" s="232"/>
      <c r="AJ555" s="232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</row>
    <row r="556" spans="1:67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232"/>
      <c r="N556" s="232"/>
      <c r="O556" s="232"/>
      <c r="P556" s="232"/>
      <c r="Q556" s="232"/>
      <c r="R556" s="232"/>
      <c r="S556" s="232"/>
      <c r="T556" s="232"/>
      <c r="U556" s="232"/>
      <c r="V556" s="232"/>
      <c r="W556" s="232"/>
      <c r="X556" s="232"/>
      <c r="Y556" s="232"/>
      <c r="Z556" s="232"/>
      <c r="AA556" s="232"/>
      <c r="AB556" s="232"/>
      <c r="AC556" s="232"/>
      <c r="AD556" s="232"/>
      <c r="AE556" s="232"/>
      <c r="AF556" s="232"/>
      <c r="AG556" s="232"/>
      <c r="AH556" s="232"/>
      <c r="AI556" s="232"/>
      <c r="AJ556" s="232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</row>
    <row r="557" spans="1:6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232"/>
      <c r="N557" s="232"/>
      <c r="O557" s="232"/>
      <c r="P557" s="232"/>
      <c r="Q557" s="232"/>
      <c r="R557" s="232"/>
      <c r="S557" s="232"/>
      <c r="T557" s="232"/>
      <c r="U557" s="232"/>
      <c r="V557" s="232"/>
      <c r="W557" s="232"/>
      <c r="X557" s="232"/>
      <c r="Y557" s="232"/>
      <c r="Z557" s="232"/>
      <c r="AA557" s="232"/>
      <c r="AB557" s="232"/>
      <c r="AC557" s="232"/>
      <c r="AD557" s="232"/>
      <c r="AE557" s="232"/>
      <c r="AF557" s="232"/>
      <c r="AG557" s="232"/>
      <c r="AH557" s="232"/>
      <c r="AI557" s="232"/>
      <c r="AJ557" s="232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</row>
    <row r="558" spans="1:67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232"/>
      <c r="N558" s="232"/>
      <c r="O558" s="232"/>
      <c r="P558" s="232"/>
      <c r="Q558" s="232"/>
      <c r="R558" s="232"/>
      <c r="S558" s="232"/>
      <c r="T558" s="232"/>
      <c r="U558" s="232"/>
      <c r="V558" s="232"/>
      <c r="W558" s="232"/>
      <c r="X558" s="232"/>
      <c r="Y558" s="232"/>
      <c r="Z558" s="232"/>
      <c r="AA558" s="232"/>
      <c r="AB558" s="232"/>
      <c r="AC558" s="232"/>
      <c r="AD558" s="232"/>
      <c r="AE558" s="232"/>
      <c r="AF558" s="232"/>
      <c r="AG558" s="232"/>
      <c r="AH558" s="232"/>
      <c r="AI558" s="232"/>
      <c r="AJ558" s="232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</row>
    <row r="559" spans="1:67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232"/>
      <c r="N559" s="232"/>
      <c r="O559" s="232"/>
      <c r="P559" s="232"/>
      <c r="Q559" s="232"/>
      <c r="R559" s="232"/>
      <c r="S559" s="232"/>
      <c r="T559" s="232"/>
      <c r="U559" s="232"/>
      <c r="V559" s="232"/>
      <c r="W559" s="232"/>
      <c r="X559" s="232"/>
      <c r="Y559" s="232"/>
      <c r="Z559" s="232"/>
      <c r="AA559" s="232"/>
      <c r="AB559" s="232"/>
      <c r="AC559" s="232"/>
      <c r="AD559" s="232"/>
      <c r="AE559" s="232"/>
      <c r="AF559" s="232"/>
      <c r="AG559" s="232"/>
      <c r="AH559" s="232"/>
      <c r="AI559" s="232"/>
      <c r="AJ559" s="232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</row>
    <row r="560" spans="1:67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232"/>
      <c r="N560" s="232"/>
      <c r="O560" s="232"/>
      <c r="P560" s="232"/>
      <c r="Q560" s="232"/>
      <c r="R560" s="232"/>
      <c r="S560" s="232"/>
      <c r="T560" s="232"/>
      <c r="U560" s="232"/>
      <c r="V560" s="232"/>
      <c r="W560" s="232"/>
      <c r="X560" s="232"/>
      <c r="Y560" s="232"/>
      <c r="Z560" s="232"/>
      <c r="AA560" s="232"/>
      <c r="AB560" s="232"/>
      <c r="AC560" s="232"/>
      <c r="AD560" s="232"/>
      <c r="AE560" s="232"/>
      <c r="AF560" s="232"/>
      <c r="AG560" s="232"/>
      <c r="AH560" s="232"/>
      <c r="AI560" s="232"/>
      <c r="AJ560" s="232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</row>
    <row r="561" spans="1:67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232"/>
      <c r="N561" s="232"/>
      <c r="O561" s="232"/>
      <c r="P561" s="232"/>
      <c r="Q561" s="232"/>
      <c r="R561" s="232"/>
      <c r="S561" s="232"/>
      <c r="T561" s="232"/>
      <c r="U561" s="232"/>
      <c r="V561" s="232"/>
      <c r="W561" s="232"/>
      <c r="X561" s="232"/>
      <c r="Y561" s="232"/>
      <c r="Z561" s="232"/>
      <c r="AA561" s="232"/>
      <c r="AB561" s="232"/>
      <c r="AC561" s="232"/>
      <c r="AD561" s="232"/>
      <c r="AE561" s="232"/>
      <c r="AF561" s="232"/>
      <c r="AG561" s="232"/>
      <c r="AH561" s="232"/>
      <c r="AI561" s="232"/>
      <c r="AJ561" s="232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</row>
    <row r="562" spans="1:67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232"/>
      <c r="N562" s="232"/>
      <c r="O562" s="232"/>
      <c r="P562" s="232"/>
      <c r="Q562" s="232"/>
      <c r="R562" s="232"/>
      <c r="S562" s="232"/>
      <c r="T562" s="232"/>
      <c r="U562" s="232"/>
      <c r="V562" s="232"/>
      <c r="W562" s="232"/>
      <c r="X562" s="232"/>
      <c r="Y562" s="232"/>
      <c r="Z562" s="232"/>
      <c r="AA562" s="232"/>
      <c r="AB562" s="232"/>
      <c r="AC562" s="232"/>
      <c r="AD562" s="232"/>
      <c r="AE562" s="232"/>
      <c r="AF562" s="232"/>
      <c r="AG562" s="232"/>
      <c r="AH562" s="232"/>
      <c r="AI562" s="232"/>
      <c r="AJ562" s="232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</row>
    <row r="563" spans="1:67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232"/>
      <c r="N563" s="232"/>
      <c r="O563" s="232"/>
      <c r="P563" s="232"/>
      <c r="Q563" s="232"/>
      <c r="R563" s="232"/>
      <c r="S563" s="232"/>
      <c r="T563" s="232"/>
      <c r="U563" s="232"/>
      <c r="V563" s="232"/>
      <c r="W563" s="232"/>
      <c r="X563" s="232"/>
      <c r="Y563" s="232"/>
      <c r="Z563" s="232"/>
      <c r="AA563" s="232"/>
      <c r="AB563" s="232"/>
      <c r="AC563" s="232"/>
      <c r="AD563" s="232"/>
      <c r="AE563" s="232"/>
      <c r="AF563" s="232"/>
      <c r="AG563" s="232"/>
      <c r="AH563" s="232"/>
      <c r="AI563" s="232"/>
      <c r="AJ563" s="232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</row>
    <row r="564" spans="1:67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232"/>
      <c r="N564" s="232"/>
      <c r="O564" s="232"/>
      <c r="P564" s="232"/>
      <c r="Q564" s="232"/>
      <c r="R564" s="232"/>
      <c r="S564" s="232"/>
      <c r="T564" s="232"/>
      <c r="U564" s="232"/>
      <c r="V564" s="232"/>
      <c r="W564" s="232"/>
      <c r="X564" s="232"/>
      <c r="Y564" s="232"/>
      <c r="Z564" s="232"/>
      <c r="AA564" s="232"/>
      <c r="AB564" s="232"/>
      <c r="AC564" s="232"/>
      <c r="AD564" s="232"/>
      <c r="AE564" s="232"/>
      <c r="AF564" s="232"/>
      <c r="AG564" s="232"/>
      <c r="AH564" s="232"/>
      <c r="AI564" s="232"/>
      <c r="AJ564" s="232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</row>
    <row r="565" spans="1:67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232"/>
      <c r="N565" s="232"/>
      <c r="O565" s="232"/>
      <c r="P565" s="232"/>
      <c r="Q565" s="232"/>
      <c r="R565" s="232"/>
      <c r="S565" s="232"/>
      <c r="T565" s="232"/>
      <c r="U565" s="232"/>
      <c r="V565" s="232"/>
      <c r="W565" s="232"/>
      <c r="X565" s="232"/>
      <c r="Y565" s="232"/>
      <c r="Z565" s="232"/>
      <c r="AA565" s="232"/>
      <c r="AB565" s="232"/>
      <c r="AC565" s="232"/>
      <c r="AD565" s="232"/>
      <c r="AE565" s="232"/>
      <c r="AF565" s="232"/>
      <c r="AG565" s="232"/>
      <c r="AH565" s="232"/>
      <c r="AI565" s="232"/>
      <c r="AJ565" s="232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</row>
    <row r="566" spans="1:67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232"/>
      <c r="N566" s="232"/>
      <c r="O566" s="232"/>
      <c r="P566" s="232"/>
      <c r="Q566" s="232"/>
      <c r="R566" s="232"/>
      <c r="S566" s="232"/>
      <c r="T566" s="232"/>
      <c r="U566" s="232"/>
      <c r="V566" s="232"/>
      <c r="W566" s="232"/>
      <c r="X566" s="232"/>
      <c r="Y566" s="232"/>
      <c r="Z566" s="232"/>
      <c r="AA566" s="232"/>
      <c r="AB566" s="232"/>
      <c r="AC566" s="232"/>
      <c r="AD566" s="232"/>
      <c r="AE566" s="232"/>
      <c r="AF566" s="232"/>
      <c r="AG566" s="232"/>
      <c r="AH566" s="232"/>
      <c r="AI566" s="232"/>
      <c r="AJ566" s="232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</row>
    <row r="567" spans="1: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232"/>
      <c r="N567" s="232"/>
      <c r="O567" s="232"/>
      <c r="P567" s="232"/>
      <c r="Q567" s="232"/>
      <c r="R567" s="232"/>
      <c r="S567" s="232"/>
      <c r="T567" s="232"/>
      <c r="U567" s="232"/>
      <c r="V567" s="232"/>
      <c r="W567" s="232"/>
      <c r="X567" s="232"/>
      <c r="Y567" s="232"/>
      <c r="Z567" s="232"/>
      <c r="AA567" s="232"/>
      <c r="AB567" s="232"/>
      <c r="AC567" s="232"/>
      <c r="AD567" s="232"/>
      <c r="AE567" s="232"/>
      <c r="AF567" s="232"/>
      <c r="AG567" s="232"/>
      <c r="AH567" s="232"/>
      <c r="AI567" s="232"/>
      <c r="AJ567" s="232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</row>
    <row r="568" spans="1:67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232"/>
      <c r="N568" s="232"/>
      <c r="O568" s="232"/>
      <c r="P568" s="232"/>
      <c r="Q568" s="232"/>
      <c r="R568" s="232"/>
      <c r="S568" s="232"/>
      <c r="T568" s="232"/>
      <c r="U568" s="232"/>
      <c r="V568" s="232"/>
      <c r="W568" s="232"/>
      <c r="X568" s="232"/>
      <c r="Y568" s="232"/>
      <c r="Z568" s="232"/>
      <c r="AA568" s="232"/>
      <c r="AB568" s="232"/>
      <c r="AC568" s="232"/>
      <c r="AD568" s="232"/>
      <c r="AE568" s="232"/>
      <c r="AF568" s="232"/>
      <c r="AG568" s="232"/>
      <c r="AH568" s="232"/>
      <c r="AI568" s="232"/>
      <c r="AJ568" s="232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</row>
    <row r="569" spans="1:67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232"/>
      <c r="N569" s="232"/>
      <c r="O569" s="232"/>
      <c r="P569" s="232"/>
      <c r="Q569" s="232"/>
      <c r="R569" s="232"/>
      <c r="S569" s="232"/>
      <c r="T569" s="232"/>
      <c r="U569" s="232"/>
      <c r="V569" s="232"/>
      <c r="W569" s="232"/>
      <c r="X569" s="232"/>
      <c r="Y569" s="232"/>
      <c r="Z569" s="232"/>
      <c r="AA569" s="232"/>
      <c r="AB569" s="232"/>
      <c r="AC569" s="232"/>
      <c r="AD569" s="232"/>
      <c r="AE569" s="232"/>
      <c r="AF569" s="232"/>
      <c r="AG569" s="232"/>
      <c r="AH569" s="232"/>
      <c r="AI569" s="232"/>
      <c r="AJ569" s="232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</row>
    <row r="570" spans="1:67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232"/>
      <c r="N570" s="232"/>
      <c r="O570" s="232"/>
      <c r="P570" s="232"/>
      <c r="Q570" s="232"/>
      <c r="R570" s="232"/>
      <c r="S570" s="232"/>
      <c r="T570" s="232"/>
      <c r="U570" s="232"/>
      <c r="V570" s="232"/>
      <c r="W570" s="232"/>
      <c r="X570" s="232"/>
      <c r="Y570" s="232"/>
      <c r="Z570" s="232"/>
      <c r="AA570" s="232"/>
      <c r="AB570" s="232"/>
      <c r="AC570" s="232"/>
      <c r="AD570" s="232"/>
      <c r="AE570" s="232"/>
      <c r="AF570" s="232"/>
      <c r="AG570" s="232"/>
      <c r="AH570" s="232"/>
      <c r="AI570" s="232"/>
      <c r="AJ570" s="232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</row>
    <row r="571" spans="1:67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232"/>
      <c r="N571" s="232"/>
      <c r="O571" s="232"/>
      <c r="P571" s="232"/>
      <c r="Q571" s="232"/>
      <c r="R571" s="232"/>
      <c r="S571" s="232"/>
      <c r="T571" s="232"/>
      <c r="U571" s="232"/>
      <c r="V571" s="232"/>
      <c r="W571" s="232"/>
      <c r="X571" s="232"/>
      <c r="Y571" s="232"/>
      <c r="Z571" s="232"/>
      <c r="AA571" s="232"/>
      <c r="AB571" s="232"/>
      <c r="AC571" s="232"/>
      <c r="AD571" s="232"/>
      <c r="AE571" s="232"/>
      <c r="AF571" s="232"/>
      <c r="AG571" s="232"/>
      <c r="AH571" s="232"/>
      <c r="AI571" s="232"/>
      <c r="AJ571" s="232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</row>
    <row r="572" spans="1:67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232"/>
      <c r="N572" s="232"/>
      <c r="O572" s="232"/>
      <c r="P572" s="232"/>
      <c r="Q572" s="232"/>
      <c r="R572" s="232"/>
      <c r="S572" s="232"/>
      <c r="T572" s="232"/>
      <c r="U572" s="232"/>
      <c r="V572" s="232"/>
      <c r="W572" s="232"/>
      <c r="X572" s="232"/>
      <c r="Y572" s="232"/>
      <c r="Z572" s="232"/>
      <c r="AA572" s="232"/>
      <c r="AB572" s="232"/>
      <c r="AC572" s="232"/>
      <c r="AD572" s="232"/>
      <c r="AE572" s="232"/>
      <c r="AF572" s="232"/>
      <c r="AG572" s="232"/>
      <c r="AH572" s="232"/>
      <c r="AI572" s="232"/>
      <c r="AJ572" s="232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</row>
    <row r="573" spans="1:67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232"/>
      <c r="N573" s="232"/>
      <c r="O573" s="232"/>
      <c r="P573" s="232"/>
      <c r="Q573" s="232"/>
      <c r="R573" s="232"/>
      <c r="S573" s="232"/>
      <c r="T573" s="232"/>
      <c r="U573" s="232"/>
      <c r="V573" s="232"/>
      <c r="W573" s="232"/>
      <c r="X573" s="232"/>
      <c r="Y573" s="232"/>
      <c r="Z573" s="232"/>
      <c r="AA573" s="232"/>
      <c r="AB573" s="232"/>
      <c r="AC573" s="232"/>
      <c r="AD573" s="232"/>
      <c r="AE573" s="232"/>
      <c r="AF573" s="232"/>
      <c r="AG573" s="232"/>
      <c r="AH573" s="232"/>
      <c r="AI573" s="232"/>
      <c r="AJ573" s="232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</row>
    <row r="574" spans="1:67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232"/>
      <c r="N574" s="232"/>
      <c r="O574" s="232"/>
      <c r="P574" s="232"/>
      <c r="Q574" s="232"/>
      <c r="R574" s="232"/>
      <c r="S574" s="232"/>
      <c r="T574" s="232"/>
      <c r="U574" s="232"/>
      <c r="V574" s="232"/>
      <c r="W574" s="232"/>
      <c r="X574" s="232"/>
      <c r="Y574" s="232"/>
      <c r="Z574" s="232"/>
      <c r="AA574" s="232"/>
      <c r="AB574" s="232"/>
      <c r="AC574" s="232"/>
      <c r="AD574" s="232"/>
      <c r="AE574" s="232"/>
      <c r="AF574" s="232"/>
      <c r="AG574" s="232"/>
      <c r="AH574" s="232"/>
      <c r="AI574" s="232"/>
      <c r="AJ574" s="232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</row>
    <row r="575" spans="1:67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232"/>
      <c r="N575" s="232"/>
      <c r="O575" s="232"/>
      <c r="P575" s="232"/>
      <c r="Q575" s="232"/>
      <c r="R575" s="232"/>
      <c r="S575" s="232"/>
      <c r="T575" s="232"/>
      <c r="U575" s="232"/>
      <c r="V575" s="232"/>
      <c r="W575" s="232"/>
      <c r="X575" s="232"/>
      <c r="Y575" s="232"/>
      <c r="Z575" s="232"/>
      <c r="AA575" s="232"/>
      <c r="AB575" s="232"/>
      <c r="AC575" s="232"/>
      <c r="AD575" s="232"/>
      <c r="AE575" s="232"/>
      <c r="AF575" s="232"/>
      <c r="AG575" s="232"/>
      <c r="AH575" s="232"/>
      <c r="AI575" s="232"/>
      <c r="AJ575" s="232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</row>
    <row r="576" spans="1:67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232"/>
      <c r="N576" s="232"/>
      <c r="O576" s="232"/>
      <c r="P576" s="232"/>
      <c r="Q576" s="232"/>
      <c r="R576" s="232"/>
      <c r="S576" s="232"/>
      <c r="T576" s="232"/>
      <c r="U576" s="232"/>
      <c r="V576" s="232"/>
      <c r="W576" s="232"/>
      <c r="X576" s="232"/>
      <c r="Y576" s="232"/>
      <c r="Z576" s="232"/>
      <c r="AA576" s="232"/>
      <c r="AB576" s="232"/>
      <c r="AC576" s="232"/>
      <c r="AD576" s="232"/>
      <c r="AE576" s="232"/>
      <c r="AF576" s="232"/>
      <c r="AG576" s="232"/>
      <c r="AH576" s="232"/>
      <c r="AI576" s="232"/>
      <c r="AJ576" s="232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</row>
    <row r="577" spans="1:6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232"/>
      <c r="N577" s="232"/>
      <c r="O577" s="232"/>
      <c r="P577" s="232"/>
      <c r="Q577" s="232"/>
      <c r="R577" s="232"/>
      <c r="S577" s="232"/>
      <c r="T577" s="232"/>
      <c r="U577" s="232"/>
      <c r="V577" s="232"/>
      <c r="W577" s="232"/>
      <c r="X577" s="232"/>
      <c r="Y577" s="232"/>
      <c r="Z577" s="232"/>
      <c r="AA577" s="232"/>
      <c r="AB577" s="232"/>
      <c r="AC577" s="232"/>
      <c r="AD577" s="232"/>
      <c r="AE577" s="232"/>
      <c r="AF577" s="232"/>
      <c r="AG577" s="232"/>
      <c r="AH577" s="232"/>
      <c r="AI577" s="232"/>
      <c r="AJ577" s="232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</row>
    <row r="578" spans="1:67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232"/>
      <c r="N578" s="232"/>
      <c r="O578" s="232"/>
      <c r="P578" s="232"/>
      <c r="Q578" s="232"/>
      <c r="R578" s="232"/>
      <c r="S578" s="232"/>
      <c r="T578" s="232"/>
      <c r="U578" s="232"/>
      <c r="V578" s="232"/>
      <c r="W578" s="232"/>
      <c r="X578" s="232"/>
      <c r="Y578" s="232"/>
      <c r="Z578" s="232"/>
      <c r="AA578" s="232"/>
      <c r="AB578" s="232"/>
      <c r="AC578" s="232"/>
      <c r="AD578" s="232"/>
      <c r="AE578" s="232"/>
      <c r="AF578" s="232"/>
      <c r="AG578" s="232"/>
      <c r="AH578" s="232"/>
      <c r="AI578" s="232"/>
      <c r="AJ578" s="232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</row>
    <row r="579" spans="1:67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232"/>
      <c r="N579" s="232"/>
      <c r="O579" s="232"/>
      <c r="P579" s="232"/>
      <c r="Q579" s="232"/>
      <c r="R579" s="232"/>
      <c r="S579" s="232"/>
      <c r="T579" s="232"/>
      <c r="U579" s="232"/>
      <c r="V579" s="232"/>
      <c r="W579" s="232"/>
      <c r="X579" s="232"/>
      <c r="Y579" s="232"/>
      <c r="Z579" s="232"/>
      <c r="AA579" s="232"/>
      <c r="AB579" s="232"/>
      <c r="AC579" s="232"/>
      <c r="AD579" s="232"/>
      <c r="AE579" s="232"/>
      <c r="AF579" s="232"/>
      <c r="AG579" s="232"/>
      <c r="AH579" s="232"/>
      <c r="AI579" s="232"/>
      <c r="AJ579" s="232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</row>
    <row r="580" spans="1:67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232"/>
      <c r="N580" s="232"/>
      <c r="O580" s="232"/>
      <c r="P580" s="232"/>
      <c r="Q580" s="232"/>
      <c r="R580" s="232"/>
      <c r="S580" s="232"/>
      <c r="T580" s="232"/>
      <c r="U580" s="232"/>
      <c r="V580" s="232"/>
      <c r="W580" s="232"/>
      <c r="X580" s="232"/>
      <c r="Y580" s="232"/>
      <c r="Z580" s="232"/>
      <c r="AA580" s="232"/>
      <c r="AB580" s="232"/>
      <c r="AC580" s="232"/>
      <c r="AD580" s="232"/>
      <c r="AE580" s="232"/>
      <c r="AF580" s="232"/>
      <c r="AG580" s="232"/>
      <c r="AH580" s="232"/>
      <c r="AI580" s="232"/>
      <c r="AJ580" s="232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</row>
    <row r="581" spans="1:67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232"/>
      <c r="N581" s="232"/>
      <c r="O581" s="232"/>
      <c r="P581" s="232"/>
      <c r="Q581" s="232"/>
      <c r="R581" s="232"/>
      <c r="S581" s="232"/>
      <c r="T581" s="232"/>
      <c r="U581" s="232"/>
      <c r="V581" s="232"/>
      <c r="W581" s="232"/>
      <c r="X581" s="232"/>
      <c r="Y581" s="232"/>
      <c r="Z581" s="232"/>
      <c r="AA581" s="232"/>
      <c r="AB581" s="232"/>
      <c r="AC581" s="232"/>
      <c r="AD581" s="232"/>
      <c r="AE581" s="232"/>
      <c r="AF581" s="232"/>
      <c r="AG581" s="232"/>
      <c r="AH581" s="232"/>
      <c r="AI581" s="232"/>
      <c r="AJ581" s="232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</row>
    <row r="582" spans="1:67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232"/>
      <c r="N582" s="232"/>
      <c r="O582" s="232"/>
      <c r="P582" s="232"/>
      <c r="Q582" s="232"/>
      <c r="R582" s="232"/>
      <c r="S582" s="232"/>
      <c r="T582" s="232"/>
      <c r="U582" s="232"/>
      <c r="V582" s="232"/>
      <c r="W582" s="232"/>
      <c r="X582" s="232"/>
      <c r="Y582" s="232"/>
      <c r="Z582" s="232"/>
      <c r="AA582" s="232"/>
      <c r="AB582" s="232"/>
      <c r="AC582" s="232"/>
      <c r="AD582" s="232"/>
      <c r="AE582" s="232"/>
      <c r="AF582" s="232"/>
      <c r="AG582" s="232"/>
      <c r="AH582" s="232"/>
      <c r="AI582" s="232"/>
      <c r="AJ582" s="232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</row>
    <row r="583" spans="1:67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232"/>
      <c r="N583" s="232"/>
      <c r="O583" s="232"/>
      <c r="P583" s="232"/>
      <c r="Q583" s="232"/>
      <c r="R583" s="232"/>
      <c r="S583" s="232"/>
      <c r="T583" s="232"/>
      <c r="U583" s="232"/>
      <c r="V583" s="232"/>
      <c r="W583" s="232"/>
      <c r="X583" s="232"/>
      <c r="Y583" s="232"/>
      <c r="Z583" s="232"/>
      <c r="AA583" s="232"/>
      <c r="AB583" s="232"/>
      <c r="AC583" s="232"/>
      <c r="AD583" s="232"/>
      <c r="AE583" s="232"/>
      <c r="AF583" s="232"/>
      <c r="AG583" s="232"/>
      <c r="AH583" s="232"/>
      <c r="AI583" s="232"/>
      <c r="AJ583" s="232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</row>
    <row r="584" spans="1:67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232"/>
      <c r="N584" s="232"/>
      <c r="O584" s="232"/>
      <c r="P584" s="232"/>
      <c r="Q584" s="232"/>
      <c r="R584" s="232"/>
      <c r="S584" s="232"/>
      <c r="T584" s="232"/>
      <c r="U584" s="232"/>
      <c r="V584" s="232"/>
      <c r="W584" s="232"/>
      <c r="X584" s="232"/>
      <c r="Y584" s="232"/>
      <c r="Z584" s="232"/>
      <c r="AA584" s="232"/>
      <c r="AB584" s="232"/>
      <c r="AC584" s="232"/>
      <c r="AD584" s="232"/>
      <c r="AE584" s="232"/>
      <c r="AF584" s="232"/>
      <c r="AG584" s="232"/>
      <c r="AH584" s="232"/>
      <c r="AI584" s="232"/>
      <c r="AJ584" s="232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</row>
    <row r="585" spans="1:67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232"/>
      <c r="N585" s="232"/>
      <c r="O585" s="232"/>
      <c r="P585" s="232"/>
      <c r="Q585" s="232"/>
      <c r="R585" s="232"/>
      <c r="S585" s="232"/>
      <c r="T585" s="232"/>
      <c r="U585" s="232"/>
      <c r="V585" s="232"/>
      <c r="W585" s="232"/>
      <c r="X585" s="232"/>
      <c r="Y585" s="232"/>
      <c r="Z585" s="232"/>
      <c r="AA585" s="232"/>
      <c r="AB585" s="232"/>
      <c r="AC585" s="232"/>
      <c r="AD585" s="232"/>
      <c r="AE585" s="232"/>
      <c r="AF585" s="232"/>
      <c r="AG585" s="232"/>
      <c r="AH585" s="232"/>
      <c r="AI585" s="232"/>
      <c r="AJ585" s="232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</row>
    <row r="586" spans="1:67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232"/>
      <c r="N586" s="232"/>
      <c r="O586" s="232"/>
      <c r="P586" s="232"/>
      <c r="Q586" s="232"/>
      <c r="R586" s="232"/>
      <c r="S586" s="232"/>
      <c r="T586" s="232"/>
      <c r="U586" s="232"/>
      <c r="V586" s="232"/>
      <c r="W586" s="232"/>
      <c r="X586" s="232"/>
      <c r="Y586" s="232"/>
      <c r="Z586" s="232"/>
      <c r="AA586" s="232"/>
      <c r="AB586" s="232"/>
      <c r="AC586" s="232"/>
      <c r="AD586" s="232"/>
      <c r="AE586" s="232"/>
      <c r="AF586" s="232"/>
      <c r="AG586" s="232"/>
      <c r="AH586" s="232"/>
      <c r="AI586" s="232"/>
      <c r="AJ586" s="232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</row>
    <row r="587" spans="1:6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232"/>
      <c r="N587" s="232"/>
      <c r="O587" s="232"/>
      <c r="P587" s="232"/>
      <c r="Q587" s="232"/>
      <c r="R587" s="232"/>
      <c r="S587" s="232"/>
      <c r="T587" s="232"/>
      <c r="U587" s="232"/>
      <c r="V587" s="232"/>
      <c r="W587" s="232"/>
      <c r="X587" s="232"/>
      <c r="Y587" s="232"/>
      <c r="Z587" s="232"/>
      <c r="AA587" s="232"/>
      <c r="AB587" s="232"/>
      <c r="AC587" s="232"/>
      <c r="AD587" s="232"/>
      <c r="AE587" s="232"/>
      <c r="AF587" s="232"/>
      <c r="AG587" s="232"/>
      <c r="AH587" s="232"/>
      <c r="AI587" s="232"/>
      <c r="AJ587" s="232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</row>
    <row r="588" spans="1:67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232"/>
      <c r="N588" s="232"/>
      <c r="O588" s="232"/>
      <c r="P588" s="232"/>
      <c r="Q588" s="232"/>
      <c r="R588" s="232"/>
      <c r="S588" s="232"/>
      <c r="T588" s="232"/>
      <c r="U588" s="232"/>
      <c r="V588" s="232"/>
      <c r="W588" s="232"/>
      <c r="X588" s="232"/>
      <c r="Y588" s="232"/>
      <c r="Z588" s="232"/>
      <c r="AA588" s="232"/>
      <c r="AB588" s="232"/>
      <c r="AC588" s="232"/>
      <c r="AD588" s="232"/>
      <c r="AE588" s="232"/>
      <c r="AF588" s="232"/>
      <c r="AG588" s="232"/>
      <c r="AH588" s="232"/>
      <c r="AI588" s="232"/>
      <c r="AJ588" s="232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</row>
    <row r="589" spans="1:67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232"/>
      <c r="N589" s="232"/>
      <c r="O589" s="232"/>
      <c r="P589" s="232"/>
      <c r="Q589" s="232"/>
      <c r="R589" s="232"/>
      <c r="S589" s="232"/>
      <c r="T589" s="232"/>
      <c r="U589" s="232"/>
      <c r="V589" s="232"/>
      <c r="W589" s="232"/>
      <c r="X589" s="232"/>
      <c r="Y589" s="232"/>
      <c r="Z589" s="232"/>
      <c r="AA589" s="232"/>
      <c r="AB589" s="232"/>
      <c r="AC589" s="232"/>
      <c r="AD589" s="232"/>
      <c r="AE589" s="232"/>
      <c r="AF589" s="232"/>
      <c r="AG589" s="232"/>
      <c r="AH589" s="232"/>
      <c r="AI589" s="232"/>
      <c r="AJ589" s="232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</row>
    <row r="590" spans="1:67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232"/>
      <c r="N590" s="232"/>
      <c r="O590" s="232"/>
      <c r="P590" s="232"/>
      <c r="Q590" s="232"/>
      <c r="R590" s="232"/>
      <c r="S590" s="232"/>
      <c r="T590" s="232"/>
      <c r="U590" s="232"/>
      <c r="V590" s="232"/>
      <c r="W590" s="232"/>
      <c r="X590" s="232"/>
      <c r="Y590" s="232"/>
      <c r="Z590" s="232"/>
      <c r="AA590" s="232"/>
      <c r="AB590" s="232"/>
      <c r="AC590" s="232"/>
      <c r="AD590" s="232"/>
      <c r="AE590" s="232"/>
      <c r="AF590" s="232"/>
      <c r="AG590" s="232"/>
      <c r="AH590" s="232"/>
      <c r="AI590" s="232"/>
      <c r="AJ590" s="232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</row>
    <row r="591" spans="1:67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232"/>
      <c r="N591" s="232"/>
      <c r="O591" s="232"/>
      <c r="P591" s="232"/>
      <c r="Q591" s="232"/>
      <c r="R591" s="232"/>
      <c r="S591" s="232"/>
      <c r="T591" s="232"/>
      <c r="U591" s="232"/>
      <c r="V591" s="232"/>
      <c r="W591" s="232"/>
      <c r="X591" s="232"/>
      <c r="Y591" s="232"/>
      <c r="Z591" s="232"/>
      <c r="AA591" s="232"/>
      <c r="AB591" s="232"/>
      <c r="AC591" s="232"/>
      <c r="AD591" s="232"/>
      <c r="AE591" s="232"/>
      <c r="AF591" s="232"/>
      <c r="AG591" s="232"/>
      <c r="AH591" s="232"/>
      <c r="AI591" s="232"/>
      <c r="AJ591" s="232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</row>
    <row r="592" spans="1:67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232"/>
      <c r="N592" s="232"/>
      <c r="O592" s="232"/>
      <c r="P592" s="232"/>
      <c r="Q592" s="232"/>
      <c r="R592" s="232"/>
      <c r="S592" s="232"/>
      <c r="T592" s="232"/>
      <c r="U592" s="232"/>
      <c r="V592" s="232"/>
      <c r="W592" s="232"/>
      <c r="X592" s="232"/>
      <c r="Y592" s="232"/>
      <c r="Z592" s="232"/>
      <c r="AA592" s="232"/>
      <c r="AB592" s="232"/>
      <c r="AC592" s="232"/>
      <c r="AD592" s="232"/>
      <c r="AE592" s="232"/>
      <c r="AF592" s="232"/>
      <c r="AG592" s="232"/>
      <c r="AH592" s="232"/>
      <c r="AI592" s="232"/>
      <c r="AJ592" s="232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</row>
    <row r="593" spans="1:67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232"/>
      <c r="N593" s="232"/>
      <c r="O593" s="232"/>
      <c r="P593" s="232"/>
      <c r="Q593" s="232"/>
      <c r="R593" s="232"/>
      <c r="S593" s="232"/>
      <c r="T593" s="232"/>
      <c r="U593" s="232"/>
      <c r="V593" s="232"/>
      <c r="W593" s="232"/>
      <c r="X593" s="232"/>
      <c r="Y593" s="232"/>
      <c r="Z593" s="232"/>
      <c r="AA593" s="232"/>
      <c r="AB593" s="232"/>
      <c r="AC593" s="232"/>
      <c r="AD593" s="232"/>
      <c r="AE593" s="232"/>
      <c r="AF593" s="232"/>
      <c r="AG593" s="232"/>
      <c r="AH593" s="232"/>
      <c r="AI593" s="232"/>
      <c r="AJ593" s="232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</row>
    <row r="594" spans="1:67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232"/>
      <c r="N594" s="232"/>
      <c r="O594" s="232"/>
      <c r="P594" s="232"/>
      <c r="Q594" s="232"/>
      <c r="R594" s="232"/>
      <c r="S594" s="232"/>
      <c r="T594" s="232"/>
      <c r="U594" s="232"/>
      <c r="V594" s="232"/>
      <c r="W594" s="232"/>
      <c r="X594" s="232"/>
      <c r="Y594" s="232"/>
      <c r="Z594" s="232"/>
      <c r="AA594" s="232"/>
      <c r="AB594" s="232"/>
      <c r="AC594" s="232"/>
      <c r="AD594" s="232"/>
      <c r="AE594" s="232"/>
      <c r="AF594" s="232"/>
      <c r="AG594" s="232"/>
      <c r="AH594" s="232"/>
      <c r="AI594" s="232"/>
      <c r="AJ594" s="232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</row>
    <row r="595" spans="1:67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232"/>
      <c r="N595" s="232"/>
      <c r="O595" s="232"/>
      <c r="P595" s="232"/>
      <c r="Q595" s="232"/>
      <c r="R595" s="232"/>
      <c r="S595" s="232"/>
      <c r="T595" s="232"/>
      <c r="U595" s="232"/>
      <c r="V595" s="232"/>
      <c r="W595" s="232"/>
      <c r="X595" s="232"/>
      <c r="Y595" s="232"/>
      <c r="Z595" s="232"/>
      <c r="AA595" s="232"/>
      <c r="AB595" s="232"/>
      <c r="AC595" s="232"/>
      <c r="AD595" s="232"/>
      <c r="AE595" s="232"/>
      <c r="AF595" s="232"/>
      <c r="AG595" s="232"/>
      <c r="AH595" s="232"/>
      <c r="AI595" s="232"/>
      <c r="AJ595" s="232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</row>
    <row r="596" spans="1:67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232"/>
      <c r="N596" s="232"/>
      <c r="O596" s="232"/>
      <c r="P596" s="232"/>
      <c r="Q596" s="232"/>
      <c r="R596" s="232"/>
      <c r="S596" s="232"/>
      <c r="T596" s="232"/>
      <c r="U596" s="232"/>
      <c r="V596" s="232"/>
      <c r="W596" s="232"/>
      <c r="X596" s="232"/>
      <c r="Y596" s="232"/>
      <c r="Z596" s="232"/>
      <c r="AA596" s="232"/>
      <c r="AB596" s="232"/>
      <c r="AC596" s="232"/>
      <c r="AD596" s="232"/>
      <c r="AE596" s="232"/>
      <c r="AF596" s="232"/>
      <c r="AG596" s="232"/>
      <c r="AH596" s="232"/>
      <c r="AI596" s="232"/>
      <c r="AJ596" s="232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</row>
    <row r="597" spans="1:6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232"/>
      <c r="N597" s="232"/>
      <c r="O597" s="232"/>
      <c r="P597" s="232"/>
      <c r="Q597" s="232"/>
      <c r="R597" s="232"/>
      <c r="S597" s="232"/>
      <c r="T597" s="232"/>
      <c r="U597" s="232"/>
      <c r="V597" s="232"/>
      <c r="W597" s="232"/>
      <c r="X597" s="232"/>
      <c r="Y597" s="232"/>
      <c r="Z597" s="232"/>
      <c r="AA597" s="232"/>
      <c r="AB597" s="232"/>
      <c r="AC597" s="232"/>
      <c r="AD597" s="232"/>
      <c r="AE597" s="232"/>
      <c r="AF597" s="232"/>
      <c r="AG597" s="232"/>
      <c r="AH597" s="232"/>
      <c r="AI597" s="232"/>
      <c r="AJ597" s="232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</row>
    <row r="598" spans="1:67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232"/>
      <c r="N598" s="232"/>
      <c r="O598" s="232"/>
      <c r="P598" s="232"/>
      <c r="Q598" s="232"/>
      <c r="R598" s="232"/>
      <c r="S598" s="232"/>
      <c r="T598" s="232"/>
      <c r="U598" s="232"/>
      <c r="V598" s="232"/>
      <c r="W598" s="232"/>
      <c r="X598" s="232"/>
      <c r="Y598" s="232"/>
      <c r="Z598" s="232"/>
      <c r="AA598" s="232"/>
      <c r="AB598" s="232"/>
      <c r="AC598" s="232"/>
      <c r="AD598" s="232"/>
      <c r="AE598" s="232"/>
      <c r="AF598" s="232"/>
      <c r="AG598" s="232"/>
      <c r="AH598" s="232"/>
      <c r="AI598" s="232"/>
      <c r="AJ598" s="232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</row>
    <row r="599" spans="1:67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232"/>
      <c r="N599" s="232"/>
      <c r="O599" s="232"/>
      <c r="P599" s="232"/>
      <c r="Q599" s="232"/>
      <c r="R599" s="232"/>
      <c r="S599" s="232"/>
      <c r="T599" s="232"/>
      <c r="U599" s="232"/>
      <c r="V599" s="232"/>
      <c r="W599" s="232"/>
      <c r="X599" s="232"/>
      <c r="Y599" s="232"/>
      <c r="Z599" s="232"/>
      <c r="AA599" s="232"/>
      <c r="AB599" s="232"/>
      <c r="AC599" s="232"/>
      <c r="AD599" s="232"/>
      <c r="AE599" s="232"/>
      <c r="AF599" s="232"/>
      <c r="AG599" s="232"/>
      <c r="AH599" s="232"/>
      <c r="AI599" s="232"/>
      <c r="AJ599" s="232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</row>
    <row r="600" spans="1:67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232"/>
      <c r="N600" s="232"/>
      <c r="O600" s="232"/>
      <c r="P600" s="232"/>
      <c r="Q600" s="232"/>
      <c r="R600" s="232"/>
      <c r="S600" s="232"/>
      <c r="T600" s="232"/>
      <c r="U600" s="232"/>
      <c r="V600" s="232"/>
      <c r="W600" s="232"/>
      <c r="X600" s="232"/>
      <c r="Y600" s="232"/>
      <c r="Z600" s="232"/>
      <c r="AA600" s="232"/>
      <c r="AB600" s="232"/>
      <c r="AC600" s="232"/>
      <c r="AD600" s="232"/>
      <c r="AE600" s="232"/>
      <c r="AF600" s="232"/>
      <c r="AG600" s="232"/>
      <c r="AH600" s="232"/>
      <c r="AI600" s="232"/>
      <c r="AJ600" s="232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</row>
    <row r="601" spans="1:67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232"/>
      <c r="N601" s="232"/>
      <c r="O601" s="232"/>
      <c r="P601" s="232"/>
      <c r="Q601" s="232"/>
      <c r="R601" s="232"/>
      <c r="S601" s="232"/>
      <c r="T601" s="232"/>
      <c r="U601" s="232"/>
      <c r="V601" s="232"/>
      <c r="W601" s="232"/>
      <c r="X601" s="232"/>
      <c r="Y601" s="232"/>
      <c r="Z601" s="232"/>
      <c r="AA601" s="232"/>
      <c r="AB601" s="232"/>
      <c r="AC601" s="232"/>
      <c r="AD601" s="232"/>
      <c r="AE601" s="232"/>
      <c r="AF601" s="232"/>
      <c r="AG601" s="232"/>
      <c r="AH601" s="232"/>
      <c r="AI601" s="232"/>
      <c r="AJ601" s="232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</row>
    <row r="602" spans="1:67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232"/>
      <c r="N602" s="232"/>
      <c r="O602" s="232"/>
      <c r="P602" s="232"/>
      <c r="Q602" s="232"/>
      <c r="R602" s="232"/>
      <c r="S602" s="232"/>
      <c r="T602" s="232"/>
      <c r="U602" s="232"/>
      <c r="V602" s="232"/>
      <c r="W602" s="232"/>
      <c r="X602" s="232"/>
      <c r="Y602" s="232"/>
      <c r="Z602" s="232"/>
      <c r="AA602" s="232"/>
      <c r="AB602" s="232"/>
      <c r="AC602" s="232"/>
      <c r="AD602" s="232"/>
      <c r="AE602" s="232"/>
      <c r="AF602" s="232"/>
      <c r="AG602" s="232"/>
      <c r="AH602" s="232"/>
      <c r="AI602" s="232"/>
      <c r="AJ602" s="232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</row>
    <row r="603" spans="1:67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232"/>
      <c r="N603" s="232"/>
      <c r="O603" s="232"/>
      <c r="P603" s="232"/>
      <c r="Q603" s="232"/>
      <c r="R603" s="232"/>
      <c r="S603" s="232"/>
      <c r="T603" s="232"/>
      <c r="U603" s="232"/>
      <c r="V603" s="232"/>
      <c r="W603" s="232"/>
      <c r="X603" s="232"/>
      <c r="Y603" s="232"/>
      <c r="Z603" s="232"/>
      <c r="AA603" s="232"/>
      <c r="AB603" s="232"/>
      <c r="AC603" s="232"/>
      <c r="AD603" s="232"/>
      <c r="AE603" s="232"/>
      <c r="AF603" s="232"/>
      <c r="AG603" s="232"/>
      <c r="AH603" s="232"/>
      <c r="AI603" s="232"/>
      <c r="AJ603" s="232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</row>
    <row r="604" spans="1:67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232"/>
      <c r="N604" s="232"/>
      <c r="O604" s="232"/>
      <c r="P604" s="232"/>
      <c r="Q604" s="232"/>
      <c r="R604" s="232"/>
      <c r="S604" s="232"/>
      <c r="T604" s="232"/>
      <c r="U604" s="232"/>
      <c r="V604" s="232"/>
      <c r="W604" s="232"/>
      <c r="X604" s="232"/>
      <c r="Y604" s="232"/>
      <c r="Z604" s="232"/>
      <c r="AA604" s="232"/>
      <c r="AB604" s="232"/>
      <c r="AC604" s="232"/>
      <c r="AD604" s="232"/>
      <c r="AE604" s="232"/>
      <c r="AF604" s="232"/>
      <c r="AG604" s="232"/>
      <c r="AH604" s="232"/>
      <c r="AI604" s="232"/>
      <c r="AJ604" s="232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</row>
    <row r="605" spans="1:67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232"/>
      <c r="N605" s="232"/>
      <c r="O605" s="232"/>
      <c r="P605" s="232"/>
      <c r="Q605" s="232"/>
      <c r="R605" s="232"/>
      <c r="S605" s="232"/>
      <c r="T605" s="232"/>
      <c r="U605" s="232"/>
      <c r="V605" s="232"/>
      <c r="W605" s="232"/>
      <c r="X605" s="232"/>
      <c r="Y605" s="232"/>
      <c r="Z605" s="232"/>
      <c r="AA605" s="232"/>
      <c r="AB605" s="232"/>
      <c r="AC605" s="232"/>
      <c r="AD605" s="232"/>
      <c r="AE605" s="232"/>
      <c r="AF605" s="232"/>
      <c r="AG605" s="232"/>
      <c r="AH605" s="232"/>
      <c r="AI605" s="232"/>
      <c r="AJ605" s="232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</row>
    <row r="606" spans="1:67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232"/>
      <c r="N606" s="232"/>
      <c r="O606" s="232"/>
      <c r="P606" s="232"/>
      <c r="Q606" s="232"/>
      <c r="R606" s="232"/>
      <c r="S606" s="232"/>
      <c r="T606" s="232"/>
      <c r="U606" s="232"/>
      <c r="V606" s="232"/>
      <c r="W606" s="232"/>
      <c r="X606" s="232"/>
      <c r="Y606" s="232"/>
      <c r="Z606" s="232"/>
      <c r="AA606" s="232"/>
      <c r="AB606" s="232"/>
      <c r="AC606" s="232"/>
      <c r="AD606" s="232"/>
      <c r="AE606" s="232"/>
      <c r="AF606" s="232"/>
      <c r="AG606" s="232"/>
      <c r="AH606" s="232"/>
      <c r="AI606" s="232"/>
      <c r="AJ606" s="232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</row>
    <row r="607" spans="1:6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232"/>
      <c r="N607" s="232"/>
      <c r="O607" s="232"/>
      <c r="P607" s="232"/>
      <c r="Q607" s="232"/>
      <c r="R607" s="232"/>
      <c r="S607" s="232"/>
      <c r="T607" s="232"/>
      <c r="U607" s="232"/>
      <c r="V607" s="232"/>
      <c r="W607" s="232"/>
      <c r="X607" s="232"/>
      <c r="Y607" s="232"/>
      <c r="Z607" s="232"/>
      <c r="AA607" s="232"/>
      <c r="AB607" s="232"/>
      <c r="AC607" s="232"/>
      <c r="AD607" s="232"/>
      <c r="AE607" s="232"/>
      <c r="AF607" s="232"/>
      <c r="AG607" s="232"/>
      <c r="AH607" s="232"/>
      <c r="AI607" s="232"/>
      <c r="AJ607" s="232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</row>
    <row r="608" spans="1:67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232"/>
      <c r="N608" s="232"/>
      <c r="O608" s="232"/>
      <c r="P608" s="232"/>
      <c r="Q608" s="232"/>
      <c r="R608" s="232"/>
      <c r="S608" s="232"/>
      <c r="T608" s="232"/>
      <c r="U608" s="232"/>
      <c r="V608" s="232"/>
      <c r="W608" s="232"/>
      <c r="X608" s="232"/>
      <c r="Y608" s="232"/>
      <c r="Z608" s="232"/>
      <c r="AA608" s="232"/>
      <c r="AB608" s="232"/>
      <c r="AC608" s="232"/>
      <c r="AD608" s="232"/>
      <c r="AE608" s="232"/>
      <c r="AF608" s="232"/>
      <c r="AG608" s="232"/>
      <c r="AH608" s="232"/>
      <c r="AI608" s="232"/>
      <c r="AJ608" s="232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</row>
    <row r="609" spans="1:67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232"/>
      <c r="N609" s="232"/>
      <c r="O609" s="232"/>
      <c r="P609" s="232"/>
      <c r="Q609" s="232"/>
      <c r="R609" s="232"/>
      <c r="S609" s="232"/>
      <c r="T609" s="232"/>
      <c r="U609" s="232"/>
      <c r="V609" s="232"/>
      <c r="W609" s="232"/>
      <c r="X609" s="232"/>
      <c r="Y609" s="232"/>
      <c r="Z609" s="232"/>
      <c r="AA609" s="232"/>
      <c r="AB609" s="232"/>
      <c r="AC609" s="232"/>
      <c r="AD609" s="232"/>
      <c r="AE609" s="232"/>
      <c r="AF609" s="232"/>
      <c r="AG609" s="232"/>
      <c r="AH609" s="232"/>
      <c r="AI609" s="232"/>
      <c r="AJ609" s="232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</row>
    <row r="610" spans="1:67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232"/>
      <c r="N610" s="232"/>
      <c r="O610" s="232"/>
      <c r="P610" s="232"/>
      <c r="Q610" s="232"/>
      <c r="R610" s="232"/>
      <c r="S610" s="232"/>
      <c r="T610" s="232"/>
      <c r="U610" s="232"/>
      <c r="V610" s="232"/>
      <c r="W610" s="232"/>
      <c r="X610" s="232"/>
      <c r="Y610" s="232"/>
      <c r="Z610" s="232"/>
      <c r="AA610" s="232"/>
      <c r="AB610" s="232"/>
      <c r="AC610" s="232"/>
      <c r="AD610" s="232"/>
      <c r="AE610" s="232"/>
      <c r="AF610" s="232"/>
      <c r="AG610" s="232"/>
      <c r="AH610" s="232"/>
      <c r="AI610" s="232"/>
      <c r="AJ610" s="232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</row>
    <row r="611" spans="1:67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232"/>
      <c r="N611" s="232"/>
      <c r="O611" s="232"/>
      <c r="P611" s="232"/>
      <c r="Q611" s="232"/>
      <c r="R611" s="232"/>
      <c r="S611" s="232"/>
      <c r="T611" s="232"/>
      <c r="U611" s="232"/>
      <c r="V611" s="232"/>
      <c r="W611" s="232"/>
      <c r="X611" s="232"/>
      <c r="Y611" s="232"/>
      <c r="Z611" s="232"/>
      <c r="AA611" s="232"/>
      <c r="AB611" s="232"/>
      <c r="AC611" s="232"/>
      <c r="AD611" s="232"/>
      <c r="AE611" s="232"/>
      <c r="AF611" s="232"/>
      <c r="AG611" s="232"/>
      <c r="AH611" s="232"/>
      <c r="AI611" s="232"/>
      <c r="AJ611" s="232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</row>
    <row r="612" spans="1:67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232"/>
      <c r="N612" s="232"/>
      <c r="O612" s="232"/>
      <c r="P612" s="232"/>
      <c r="Q612" s="232"/>
      <c r="R612" s="232"/>
      <c r="S612" s="232"/>
      <c r="T612" s="232"/>
      <c r="U612" s="232"/>
      <c r="V612" s="232"/>
      <c r="W612" s="232"/>
      <c r="X612" s="232"/>
      <c r="Y612" s="232"/>
      <c r="Z612" s="232"/>
      <c r="AA612" s="232"/>
      <c r="AB612" s="232"/>
      <c r="AC612" s="232"/>
      <c r="AD612" s="232"/>
      <c r="AE612" s="232"/>
      <c r="AF612" s="232"/>
      <c r="AG612" s="232"/>
      <c r="AH612" s="232"/>
      <c r="AI612" s="232"/>
      <c r="AJ612" s="232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</row>
    <row r="613" spans="1:67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232"/>
      <c r="N613" s="232"/>
      <c r="O613" s="232"/>
      <c r="P613" s="232"/>
      <c r="Q613" s="232"/>
      <c r="R613" s="232"/>
      <c r="S613" s="232"/>
      <c r="T613" s="232"/>
      <c r="U613" s="232"/>
      <c r="V613" s="232"/>
      <c r="W613" s="232"/>
      <c r="X613" s="232"/>
      <c r="Y613" s="232"/>
      <c r="Z613" s="232"/>
      <c r="AA613" s="232"/>
      <c r="AB613" s="232"/>
      <c r="AC613" s="232"/>
      <c r="AD613" s="232"/>
      <c r="AE613" s="232"/>
      <c r="AF613" s="232"/>
      <c r="AG613" s="232"/>
      <c r="AH613" s="232"/>
      <c r="AI613" s="232"/>
      <c r="AJ613" s="232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</row>
    <row r="614" spans="1:67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232"/>
      <c r="N614" s="232"/>
      <c r="O614" s="232"/>
      <c r="P614" s="232"/>
      <c r="Q614" s="232"/>
      <c r="R614" s="232"/>
      <c r="S614" s="232"/>
      <c r="T614" s="232"/>
      <c r="U614" s="232"/>
      <c r="V614" s="232"/>
      <c r="W614" s="232"/>
      <c r="X614" s="232"/>
      <c r="Y614" s="232"/>
      <c r="Z614" s="232"/>
      <c r="AA614" s="232"/>
      <c r="AB614" s="232"/>
      <c r="AC614" s="232"/>
      <c r="AD614" s="232"/>
      <c r="AE614" s="232"/>
      <c r="AF614" s="232"/>
      <c r="AG614" s="232"/>
      <c r="AH614" s="232"/>
      <c r="AI614" s="232"/>
      <c r="AJ614" s="232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</row>
    <row r="615" spans="1:67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232"/>
      <c r="N615" s="232"/>
      <c r="O615" s="232"/>
      <c r="P615" s="232"/>
      <c r="Q615" s="232"/>
      <c r="R615" s="232"/>
      <c r="S615" s="232"/>
      <c r="T615" s="232"/>
      <c r="U615" s="232"/>
      <c r="V615" s="232"/>
      <c r="W615" s="232"/>
      <c r="X615" s="232"/>
      <c r="Y615" s="232"/>
      <c r="Z615" s="232"/>
      <c r="AA615" s="232"/>
      <c r="AB615" s="232"/>
      <c r="AC615" s="232"/>
      <c r="AD615" s="232"/>
      <c r="AE615" s="232"/>
      <c r="AF615" s="232"/>
      <c r="AG615" s="232"/>
      <c r="AH615" s="232"/>
      <c r="AI615" s="232"/>
      <c r="AJ615" s="232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</row>
    <row r="616" spans="1:67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232"/>
      <c r="N616" s="232"/>
      <c r="O616" s="232"/>
      <c r="P616" s="232"/>
      <c r="Q616" s="232"/>
      <c r="R616" s="232"/>
      <c r="S616" s="232"/>
      <c r="T616" s="232"/>
      <c r="U616" s="232"/>
      <c r="V616" s="232"/>
      <c r="W616" s="232"/>
      <c r="X616" s="232"/>
      <c r="Y616" s="232"/>
      <c r="Z616" s="232"/>
      <c r="AA616" s="232"/>
      <c r="AB616" s="232"/>
      <c r="AC616" s="232"/>
      <c r="AD616" s="232"/>
      <c r="AE616" s="232"/>
      <c r="AF616" s="232"/>
      <c r="AG616" s="232"/>
      <c r="AH616" s="232"/>
      <c r="AI616" s="232"/>
      <c r="AJ616" s="232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</row>
    <row r="617" spans="1:6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232"/>
      <c r="N617" s="232"/>
      <c r="O617" s="232"/>
      <c r="P617" s="232"/>
      <c r="Q617" s="232"/>
      <c r="R617" s="232"/>
      <c r="S617" s="232"/>
      <c r="T617" s="232"/>
      <c r="U617" s="232"/>
      <c r="V617" s="232"/>
      <c r="W617" s="232"/>
      <c r="X617" s="232"/>
      <c r="Y617" s="232"/>
      <c r="Z617" s="232"/>
      <c r="AA617" s="232"/>
      <c r="AB617" s="232"/>
      <c r="AC617" s="232"/>
      <c r="AD617" s="232"/>
      <c r="AE617" s="232"/>
      <c r="AF617" s="232"/>
      <c r="AG617" s="232"/>
      <c r="AH617" s="232"/>
      <c r="AI617" s="232"/>
      <c r="AJ617" s="232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</row>
    <row r="618" spans="1:67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232"/>
      <c r="N618" s="232"/>
      <c r="O618" s="232"/>
      <c r="P618" s="232"/>
      <c r="Q618" s="232"/>
      <c r="R618" s="232"/>
      <c r="S618" s="232"/>
      <c r="T618" s="232"/>
      <c r="U618" s="232"/>
      <c r="V618" s="232"/>
      <c r="W618" s="232"/>
      <c r="X618" s="232"/>
      <c r="Y618" s="232"/>
      <c r="Z618" s="232"/>
      <c r="AA618" s="232"/>
      <c r="AB618" s="232"/>
      <c r="AC618" s="232"/>
      <c r="AD618" s="232"/>
      <c r="AE618" s="232"/>
      <c r="AF618" s="232"/>
      <c r="AG618" s="232"/>
      <c r="AH618" s="232"/>
      <c r="AI618" s="232"/>
      <c r="AJ618" s="232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</row>
    <row r="619" spans="1:67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232"/>
      <c r="N619" s="232"/>
      <c r="O619" s="232"/>
      <c r="P619" s="232"/>
      <c r="Q619" s="232"/>
      <c r="R619" s="232"/>
      <c r="S619" s="232"/>
      <c r="T619" s="232"/>
      <c r="U619" s="232"/>
      <c r="V619" s="232"/>
      <c r="W619" s="232"/>
      <c r="X619" s="232"/>
      <c r="Y619" s="232"/>
      <c r="Z619" s="232"/>
      <c r="AA619" s="232"/>
      <c r="AB619" s="232"/>
      <c r="AC619" s="232"/>
      <c r="AD619" s="232"/>
      <c r="AE619" s="232"/>
      <c r="AF619" s="232"/>
      <c r="AG619" s="232"/>
      <c r="AH619" s="232"/>
      <c r="AI619" s="232"/>
      <c r="AJ619" s="232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</row>
    <row r="620" spans="1:67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232"/>
      <c r="N620" s="232"/>
      <c r="O620" s="232"/>
      <c r="P620" s="232"/>
      <c r="Q620" s="232"/>
      <c r="R620" s="232"/>
      <c r="S620" s="232"/>
      <c r="T620" s="232"/>
      <c r="U620" s="232"/>
      <c r="V620" s="232"/>
      <c r="W620" s="232"/>
      <c r="X620" s="232"/>
      <c r="Y620" s="232"/>
      <c r="Z620" s="232"/>
      <c r="AA620" s="232"/>
      <c r="AB620" s="232"/>
      <c r="AC620" s="232"/>
      <c r="AD620" s="232"/>
      <c r="AE620" s="232"/>
      <c r="AF620" s="232"/>
      <c r="AG620" s="232"/>
      <c r="AH620" s="232"/>
      <c r="AI620" s="232"/>
      <c r="AJ620" s="232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</row>
    <row r="621" spans="1:67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232"/>
      <c r="N621" s="232"/>
      <c r="O621" s="232"/>
      <c r="P621" s="232"/>
      <c r="Q621" s="232"/>
      <c r="R621" s="232"/>
      <c r="S621" s="232"/>
      <c r="T621" s="232"/>
      <c r="U621" s="232"/>
      <c r="V621" s="232"/>
      <c r="W621" s="232"/>
      <c r="X621" s="232"/>
      <c r="Y621" s="232"/>
      <c r="Z621" s="232"/>
      <c r="AA621" s="232"/>
      <c r="AB621" s="232"/>
      <c r="AC621" s="232"/>
      <c r="AD621" s="232"/>
      <c r="AE621" s="232"/>
      <c r="AF621" s="232"/>
      <c r="AG621" s="232"/>
      <c r="AH621" s="232"/>
      <c r="AI621" s="232"/>
      <c r="AJ621" s="232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</row>
    <row r="622" spans="1:67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232"/>
      <c r="N622" s="232"/>
      <c r="O622" s="232"/>
      <c r="P622" s="232"/>
      <c r="Q622" s="232"/>
      <c r="R622" s="232"/>
      <c r="S622" s="232"/>
      <c r="T622" s="232"/>
      <c r="U622" s="232"/>
      <c r="V622" s="232"/>
      <c r="W622" s="232"/>
      <c r="X622" s="232"/>
      <c r="Y622" s="232"/>
      <c r="Z622" s="232"/>
      <c r="AA622" s="232"/>
      <c r="AB622" s="232"/>
      <c r="AC622" s="232"/>
      <c r="AD622" s="232"/>
      <c r="AE622" s="232"/>
      <c r="AF622" s="232"/>
      <c r="AG622" s="232"/>
      <c r="AH622" s="232"/>
      <c r="AI622" s="232"/>
      <c r="AJ622" s="232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</row>
    <row r="623" spans="1:67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232"/>
      <c r="N623" s="232"/>
      <c r="O623" s="232"/>
      <c r="P623" s="232"/>
      <c r="Q623" s="232"/>
      <c r="R623" s="232"/>
      <c r="S623" s="232"/>
      <c r="T623" s="232"/>
      <c r="U623" s="232"/>
      <c r="V623" s="232"/>
      <c r="W623" s="232"/>
      <c r="X623" s="232"/>
      <c r="Y623" s="232"/>
      <c r="Z623" s="232"/>
      <c r="AA623" s="232"/>
      <c r="AB623" s="232"/>
      <c r="AC623" s="232"/>
      <c r="AD623" s="232"/>
      <c r="AE623" s="232"/>
      <c r="AF623" s="232"/>
      <c r="AG623" s="232"/>
      <c r="AH623" s="232"/>
      <c r="AI623" s="232"/>
      <c r="AJ623" s="232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</row>
    <row r="624" spans="1:67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232"/>
      <c r="N624" s="232"/>
      <c r="O624" s="232"/>
      <c r="P624" s="232"/>
      <c r="Q624" s="232"/>
      <c r="R624" s="232"/>
      <c r="S624" s="232"/>
      <c r="T624" s="232"/>
      <c r="U624" s="232"/>
      <c r="V624" s="232"/>
      <c r="W624" s="232"/>
      <c r="X624" s="232"/>
      <c r="Y624" s="232"/>
      <c r="Z624" s="232"/>
      <c r="AA624" s="232"/>
      <c r="AB624" s="232"/>
      <c r="AC624" s="232"/>
      <c r="AD624" s="232"/>
      <c r="AE624" s="232"/>
      <c r="AF624" s="232"/>
      <c r="AG624" s="232"/>
      <c r="AH624" s="232"/>
      <c r="AI624" s="232"/>
      <c r="AJ624" s="232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</row>
    <row r="625" spans="1:67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232"/>
      <c r="N625" s="232"/>
      <c r="O625" s="232"/>
      <c r="P625" s="232"/>
      <c r="Q625" s="232"/>
      <c r="R625" s="232"/>
      <c r="S625" s="232"/>
      <c r="T625" s="232"/>
      <c r="U625" s="232"/>
      <c r="V625" s="232"/>
      <c r="W625" s="232"/>
      <c r="X625" s="232"/>
      <c r="Y625" s="232"/>
      <c r="Z625" s="232"/>
      <c r="AA625" s="232"/>
      <c r="AB625" s="232"/>
      <c r="AC625" s="232"/>
      <c r="AD625" s="232"/>
      <c r="AE625" s="232"/>
      <c r="AF625" s="232"/>
      <c r="AG625" s="232"/>
      <c r="AH625" s="232"/>
      <c r="AI625" s="232"/>
      <c r="AJ625" s="232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</row>
    <row r="626" spans="1:67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232"/>
      <c r="N626" s="232"/>
      <c r="O626" s="232"/>
      <c r="P626" s="232"/>
      <c r="Q626" s="232"/>
      <c r="R626" s="232"/>
      <c r="S626" s="232"/>
      <c r="T626" s="232"/>
      <c r="U626" s="232"/>
      <c r="V626" s="232"/>
      <c r="W626" s="232"/>
      <c r="X626" s="232"/>
      <c r="Y626" s="232"/>
      <c r="Z626" s="232"/>
      <c r="AA626" s="232"/>
      <c r="AB626" s="232"/>
      <c r="AC626" s="232"/>
      <c r="AD626" s="232"/>
      <c r="AE626" s="232"/>
      <c r="AF626" s="232"/>
      <c r="AG626" s="232"/>
      <c r="AH626" s="232"/>
      <c r="AI626" s="232"/>
      <c r="AJ626" s="232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</row>
    <row r="627" spans="1:6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232"/>
      <c r="N627" s="232"/>
      <c r="O627" s="232"/>
      <c r="P627" s="232"/>
      <c r="Q627" s="232"/>
      <c r="R627" s="232"/>
      <c r="S627" s="232"/>
      <c r="T627" s="232"/>
      <c r="U627" s="232"/>
      <c r="V627" s="232"/>
      <c r="W627" s="232"/>
      <c r="X627" s="232"/>
      <c r="Y627" s="232"/>
      <c r="Z627" s="232"/>
      <c r="AA627" s="232"/>
      <c r="AB627" s="232"/>
      <c r="AC627" s="232"/>
      <c r="AD627" s="232"/>
      <c r="AE627" s="232"/>
      <c r="AF627" s="232"/>
      <c r="AG627" s="232"/>
      <c r="AH627" s="232"/>
      <c r="AI627" s="232"/>
      <c r="AJ627" s="232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</row>
    <row r="628" spans="1:67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232"/>
      <c r="N628" s="232"/>
      <c r="O628" s="232"/>
      <c r="P628" s="232"/>
      <c r="Q628" s="232"/>
      <c r="R628" s="232"/>
      <c r="S628" s="232"/>
      <c r="T628" s="232"/>
      <c r="U628" s="232"/>
      <c r="V628" s="232"/>
      <c r="W628" s="232"/>
      <c r="X628" s="232"/>
      <c r="Y628" s="232"/>
      <c r="Z628" s="232"/>
      <c r="AA628" s="232"/>
      <c r="AB628" s="232"/>
      <c r="AC628" s="232"/>
      <c r="AD628" s="232"/>
      <c r="AE628" s="232"/>
      <c r="AF628" s="232"/>
      <c r="AG628" s="232"/>
      <c r="AH628" s="232"/>
      <c r="AI628" s="232"/>
      <c r="AJ628" s="232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</row>
    <row r="629" spans="1:67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232"/>
      <c r="N629" s="232"/>
      <c r="O629" s="232"/>
      <c r="P629" s="232"/>
      <c r="Q629" s="232"/>
      <c r="R629" s="232"/>
      <c r="S629" s="232"/>
      <c r="T629" s="232"/>
      <c r="U629" s="232"/>
      <c r="V629" s="232"/>
      <c r="W629" s="232"/>
      <c r="X629" s="232"/>
      <c r="Y629" s="232"/>
      <c r="Z629" s="232"/>
      <c r="AA629" s="232"/>
      <c r="AB629" s="232"/>
      <c r="AC629" s="232"/>
      <c r="AD629" s="232"/>
      <c r="AE629" s="232"/>
      <c r="AF629" s="232"/>
      <c r="AG629" s="232"/>
      <c r="AH629" s="232"/>
      <c r="AI629" s="232"/>
      <c r="AJ629" s="232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</row>
    <row r="630" spans="1:67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232"/>
      <c r="N630" s="232"/>
      <c r="O630" s="232"/>
      <c r="P630" s="232"/>
      <c r="Q630" s="232"/>
      <c r="R630" s="232"/>
      <c r="S630" s="232"/>
      <c r="T630" s="232"/>
      <c r="U630" s="232"/>
      <c r="V630" s="232"/>
      <c r="W630" s="232"/>
      <c r="X630" s="232"/>
      <c r="Y630" s="232"/>
      <c r="Z630" s="232"/>
      <c r="AA630" s="232"/>
      <c r="AB630" s="232"/>
      <c r="AC630" s="232"/>
      <c r="AD630" s="232"/>
      <c r="AE630" s="232"/>
      <c r="AF630" s="232"/>
      <c r="AG630" s="232"/>
      <c r="AH630" s="232"/>
      <c r="AI630" s="232"/>
      <c r="AJ630" s="232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</row>
    <row r="631" spans="1:67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232"/>
      <c r="N631" s="232"/>
      <c r="O631" s="232"/>
      <c r="P631" s="232"/>
      <c r="Q631" s="232"/>
      <c r="R631" s="232"/>
      <c r="S631" s="232"/>
      <c r="T631" s="232"/>
      <c r="U631" s="232"/>
      <c r="V631" s="232"/>
      <c r="W631" s="232"/>
      <c r="X631" s="232"/>
      <c r="Y631" s="232"/>
      <c r="Z631" s="232"/>
      <c r="AA631" s="232"/>
      <c r="AB631" s="232"/>
      <c r="AC631" s="232"/>
      <c r="AD631" s="232"/>
      <c r="AE631" s="232"/>
      <c r="AF631" s="232"/>
      <c r="AG631" s="232"/>
      <c r="AH631" s="232"/>
      <c r="AI631" s="232"/>
      <c r="AJ631" s="232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</row>
    <row r="632" spans="1:67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232"/>
      <c r="N632" s="232"/>
      <c r="O632" s="232"/>
      <c r="P632" s="232"/>
      <c r="Q632" s="232"/>
      <c r="R632" s="232"/>
      <c r="S632" s="232"/>
      <c r="T632" s="232"/>
      <c r="U632" s="232"/>
      <c r="V632" s="232"/>
      <c r="W632" s="232"/>
      <c r="X632" s="232"/>
      <c r="Y632" s="232"/>
      <c r="Z632" s="232"/>
      <c r="AA632" s="232"/>
      <c r="AB632" s="232"/>
      <c r="AC632" s="232"/>
      <c r="AD632" s="232"/>
      <c r="AE632" s="232"/>
      <c r="AF632" s="232"/>
      <c r="AG632" s="232"/>
      <c r="AH632" s="232"/>
      <c r="AI632" s="232"/>
      <c r="AJ632" s="232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</row>
    <row r="633" spans="1:67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232"/>
      <c r="N633" s="232"/>
      <c r="O633" s="232"/>
      <c r="P633" s="232"/>
      <c r="Q633" s="232"/>
      <c r="R633" s="232"/>
      <c r="S633" s="232"/>
      <c r="T633" s="232"/>
      <c r="U633" s="232"/>
      <c r="V633" s="232"/>
      <c r="W633" s="232"/>
      <c r="X633" s="232"/>
      <c r="Y633" s="232"/>
      <c r="Z633" s="232"/>
      <c r="AA633" s="232"/>
      <c r="AB633" s="232"/>
      <c r="AC633" s="232"/>
      <c r="AD633" s="232"/>
      <c r="AE633" s="232"/>
      <c r="AF633" s="232"/>
      <c r="AG633" s="232"/>
      <c r="AH633" s="232"/>
      <c r="AI633" s="232"/>
      <c r="AJ633" s="232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</row>
    <row r="634" spans="1:67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232"/>
      <c r="N634" s="232"/>
      <c r="O634" s="232"/>
      <c r="P634" s="232"/>
      <c r="Q634" s="232"/>
      <c r="R634" s="232"/>
      <c r="S634" s="232"/>
      <c r="T634" s="232"/>
      <c r="U634" s="232"/>
      <c r="V634" s="232"/>
      <c r="W634" s="232"/>
      <c r="X634" s="232"/>
      <c r="Y634" s="232"/>
      <c r="Z634" s="232"/>
      <c r="AA634" s="232"/>
      <c r="AB634" s="232"/>
      <c r="AC634" s="232"/>
      <c r="AD634" s="232"/>
      <c r="AE634" s="232"/>
      <c r="AF634" s="232"/>
      <c r="AG634" s="232"/>
      <c r="AH634" s="232"/>
      <c r="AI634" s="232"/>
      <c r="AJ634" s="232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</row>
    <row r="635" spans="1:67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232"/>
      <c r="N635" s="232"/>
      <c r="O635" s="232"/>
      <c r="P635" s="232"/>
      <c r="Q635" s="232"/>
      <c r="R635" s="232"/>
      <c r="S635" s="232"/>
      <c r="T635" s="232"/>
      <c r="U635" s="232"/>
      <c r="V635" s="232"/>
      <c r="W635" s="232"/>
      <c r="X635" s="232"/>
      <c r="Y635" s="232"/>
      <c r="Z635" s="232"/>
      <c r="AA635" s="232"/>
      <c r="AB635" s="232"/>
      <c r="AC635" s="232"/>
      <c r="AD635" s="232"/>
      <c r="AE635" s="232"/>
      <c r="AF635" s="232"/>
      <c r="AG635" s="232"/>
      <c r="AH635" s="232"/>
      <c r="AI635" s="232"/>
      <c r="AJ635" s="232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</row>
    <row r="636" spans="1:67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232"/>
      <c r="N636" s="232"/>
      <c r="O636" s="232"/>
      <c r="P636" s="232"/>
      <c r="Q636" s="232"/>
      <c r="R636" s="232"/>
      <c r="S636" s="232"/>
      <c r="T636" s="232"/>
      <c r="U636" s="232"/>
      <c r="V636" s="232"/>
      <c r="W636" s="232"/>
      <c r="X636" s="232"/>
      <c r="Y636" s="232"/>
      <c r="Z636" s="232"/>
      <c r="AA636" s="232"/>
      <c r="AB636" s="232"/>
      <c r="AC636" s="232"/>
      <c r="AD636" s="232"/>
      <c r="AE636" s="232"/>
      <c r="AF636" s="232"/>
      <c r="AG636" s="232"/>
      <c r="AH636" s="232"/>
      <c r="AI636" s="232"/>
      <c r="AJ636" s="232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</row>
    <row r="637" spans="1:6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232"/>
      <c r="N637" s="232"/>
      <c r="O637" s="232"/>
      <c r="P637" s="232"/>
      <c r="Q637" s="232"/>
      <c r="R637" s="232"/>
      <c r="S637" s="232"/>
      <c r="T637" s="232"/>
      <c r="U637" s="232"/>
      <c r="V637" s="232"/>
      <c r="W637" s="232"/>
      <c r="X637" s="232"/>
      <c r="Y637" s="232"/>
      <c r="Z637" s="232"/>
      <c r="AA637" s="232"/>
      <c r="AB637" s="232"/>
      <c r="AC637" s="232"/>
      <c r="AD637" s="232"/>
      <c r="AE637" s="232"/>
      <c r="AF637" s="232"/>
      <c r="AG637" s="232"/>
      <c r="AH637" s="232"/>
      <c r="AI637" s="232"/>
      <c r="AJ637" s="232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</row>
    <row r="638" spans="1:67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232"/>
      <c r="N638" s="232"/>
      <c r="O638" s="232"/>
      <c r="P638" s="232"/>
      <c r="Q638" s="232"/>
      <c r="R638" s="232"/>
      <c r="S638" s="232"/>
      <c r="T638" s="232"/>
      <c r="U638" s="232"/>
      <c r="V638" s="232"/>
      <c r="W638" s="232"/>
      <c r="X638" s="232"/>
      <c r="Y638" s="232"/>
      <c r="Z638" s="232"/>
      <c r="AA638" s="232"/>
      <c r="AB638" s="232"/>
      <c r="AC638" s="232"/>
      <c r="AD638" s="232"/>
      <c r="AE638" s="232"/>
      <c r="AF638" s="232"/>
      <c r="AG638" s="232"/>
      <c r="AH638" s="232"/>
      <c r="AI638" s="232"/>
      <c r="AJ638" s="232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</row>
    <row r="639" spans="1:67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232"/>
      <c r="N639" s="232"/>
      <c r="O639" s="232"/>
      <c r="P639" s="232"/>
      <c r="Q639" s="232"/>
      <c r="R639" s="232"/>
      <c r="S639" s="232"/>
      <c r="T639" s="232"/>
      <c r="U639" s="232"/>
      <c r="V639" s="232"/>
      <c r="W639" s="232"/>
      <c r="X639" s="232"/>
      <c r="Y639" s="232"/>
      <c r="Z639" s="232"/>
      <c r="AA639" s="232"/>
      <c r="AB639" s="232"/>
      <c r="AC639" s="232"/>
      <c r="AD639" s="232"/>
      <c r="AE639" s="232"/>
      <c r="AF639" s="232"/>
      <c r="AG639" s="232"/>
      <c r="AH639" s="232"/>
      <c r="AI639" s="232"/>
      <c r="AJ639" s="232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</row>
    <row r="640" spans="1:67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232"/>
      <c r="N640" s="232"/>
      <c r="O640" s="232"/>
      <c r="P640" s="232"/>
      <c r="Q640" s="232"/>
      <c r="R640" s="232"/>
      <c r="S640" s="232"/>
      <c r="T640" s="232"/>
      <c r="U640" s="232"/>
      <c r="V640" s="232"/>
      <c r="W640" s="232"/>
      <c r="X640" s="232"/>
      <c r="Y640" s="232"/>
      <c r="Z640" s="232"/>
      <c r="AA640" s="232"/>
      <c r="AB640" s="232"/>
      <c r="AC640" s="232"/>
      <c r="AD640" s="232"/>
      <c r="AE640" s="232"/>
      <c r="AF640" s="232"/>
      <c r="AG640" s="232"/>
      <c r="AH640" s="232"/>
      <c r="AI640" s="232"/>
      <c r="AJ640" s="232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</row>
    <row r="641" spans="1:67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232"/>
      <c r="N641" s="232"/>
      <c r="O641" s="232"/>
      <c r="P641" s="232"/>
      <c r="Q641" s="232"/>
      <c r="R641" s="232"/>
      <c r="S641" s="232"/>
      <c r="T641" s="232"/>
      <c r="U641" s="232"/>
      <c r="V641" s="232"/>
      <c r="W641" s="232"/>
      <c r="X641" s="232"/>
      <c r="Y641" s="232"/>
      <c r="Z641" s="232"/>
      <c r="AA641" s="232"/>
      <c r="AB641" s="232"/>
      <c r="AC641" s="232"/>
      <c r="AD641" s="232"/>
      <c r="AE641" s="232"/>
      <c r="AF641" s="232"/>
      <c r="AG641" s="232"/>
      <c r="AH641" s="232"/>
      <c r="AI641" s="232"/>
      <c r="AJ641" s="232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</row>
    <row r="642" spans="1:67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232"/>
      <c r="N642" s="232"/>
      <c r="O642" s="232"/>
      <c r="P642" s="232"/>
      <c r="Q642" s="232"/>
      <c r="R642" s="232"/>
      <c r="S642" s="232"/>
      <c r="T642" s="232"/>
      <c r="U642" s="232"/>
      <c r="V642" s="232"/>
      <c r="W642" s="232"/>
      <c r="X642" s="232"/>
      <c r="Y642" s="232"/>
      <c r="Z642" s="232"/>
      <c r="AA642" s="232"/>
      <c r="AB642" s="232"/>
      <c r="AC642" s="232"/>
      <c r="AD642" s="232"/>
      <c r="AE642" s="232"/>
      <c r="AF642" s="232"/>
      <c r="AG642" s="232"/>
      <c r="AH642" s="232"/>
      <c r="AI642" s="232"/>
      <c r="AJ642" s="232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</row>
    <row r="643" spans="1:67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232"/>
      <c r="N643" s="232"/>
      <c r="O643" s="232"/>
      <c r="P643" s="232"/>
      <c r="Q643" s="232"/>
      <c r="R643" s="232"/>
      <c r="S643" s="232"/>
      <c r="T643" s="232"/>
      <c r="U643" s="232"/>
      <c r="V643" s="232"/>
      <c r="W643" s="232"/>
      <c r="X643" s="232"/>
      <c r="Y643" s="232"/>
      <c r="Z643" s="232"/>
      <c r="AA643" s="232"/>
      <c r="AB643" s="232"/>
      <c r="AC643" s="232"/>
      <c r="AD643" s="232"/>
      <c r="AE643" s="232"/>
      <c r="AF643" s="232"/>
      <c r="AG643" s="232"/>
      <c r="AH643" s="232"/>
      <c r="AI643" s="232"/>
      <c r="AJ643" s="232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</row>
    <row r="644" spans="1:67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232"/>
      <c r="N644" s="232"/>
      <c r="O644" s="232"/>
      <c r="P644" s="232"/>
      <c r="Q644" s="232"/>
      <c r="R644" s="232"/>
      <c r="S644" s="232"/>
      <c r="T644" s="232"/>
      <c r="U644" s="232"/>
      <c r="V644" s="232"/>
      <c r="W644" s="232"/>
      <c r="X644" s="232"/>
      <c r="Y644" s="232"/>
      <c r="Z644" s="232"/>
      <c r="AA644" s="232"/>
      <c r="AB644" s="232"/>
      <c r="AC644" s="232"/>
      <c r="AD644" s="232"/>
      <c r="AE644" s="232"/>
      <c r="AF644" s="232"/>
      <c r="AG644" s="232"/>
      <c r="AH644" s="232"/>
      <c r="AI644" s="232"/>
      <c r="AJ644" s="232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</row>
    <row r="645" spans="1:67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232"/>
      <c r="N645" s="232"/>
      <c r="O645" s="232"/>
      <c r="P645" s="232"/>
      <c r="Q645" s="232"/>
      <c r="R645" s="232"/>
      <c r="S645" s="232"/>
      <c r="T645" s="232"/>
      <c r="U645" s="232"/>
      <c r="V645" s="232"/>
      <c r="W645" s="232"/>
      <c r="X645" s="232"/>
      <c r="Y645" s="232"/>
      <c r="Z645" s="232"/>
      <c r="AA645" s="232"/>
      <c r="AB645" s="232"/>
      <c r="AC645" s="232"/>
      <c r="AD645" s="232"/>
      <c r="AE645" s="232"/>
      <c r="AF645" s="232"/>
      <c r="AG645" s="232"/>
      <c r="AH645" s="232"/>
      <c r="AI645" s="232"/>
      <c r="AJ645" s="232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</row>
    <row r="646" spans="1:67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232"/>
      <c r="N646" s="232"/>
      <c r="O646" s="232"/>
      <c r="P646" s="232"/>
      <c r="Q646" s="232"/>
      <c r="R646" s="232"/>
      <c r="S646" s="232"/>
      <c r="T646" s="232"/>
      <c r="U646" s="232"/>
      <c r="V646" s="232"/>
      <c r="W646" s="232"/>
      <c r="X646" s="232"/>
      <c r="Y646" s="232"/>
      <c r="Z646" s="232"/>
      <c r="AA646" s="232"/>
      <c r="AB646" s="232"/>
      <c r="AC646" s="232"/>
      <c r="AD646" s="232"/>
      <c r="AE646" s="232"/>
      <c r="AF646" s="232"/>
      <c r="AG646" s="232"/>
      <c r="AH646" s="232"/>
      <c r="AI646" s="232"/>
      <c r="AJ646" s="232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</row>
    <row r="647" spans="1:6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232"/>
      <c r="N647" s="232"/>
      <c r="O647" s="232"/>
      <c r="P647" s="232"/>
      <c r="Q647" s="232"/>
      <c r="R647" s="232"/>
      <c r="S647" s="232"/>
      <c r="T647" s="232"/>
      <c r="U647" s="232"/>
      <c r="V647" s="232"/>
      <c r="W647" s="232"/>
      <c r="X647" s="232"/>
      <c r="Y647" s="232"/>
      <c r="Z647" s="232"/>
      <c r="AA647" s="232"/>
      <c r="AB647" s="232"/>
      <c r="AC647" s="232"/>
      <c r="AD647" s="232"/>
      <c r="AE647" s="232"/>
      <c r="AF647" s="232"/>
      <c r="AG647" s="232"/>
      <c r="AH647" s="232"/>
      <c r="AI647" s="232"/>
      <c r="AJ647" s="232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</row>
    <row r="648" spans="1:67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232"/>
      <c r="N648" s="232"/>
      <c r="O648" s="232"/>
      <c r="P648" s="232"/>
      <c r="Q648" s="232"/>
      <c r="R648" s="232"/>
      <c r="S648" s="232"/>
      <c r="T648" s="232"/>
      <c r="U648" s="232"/>
      <c r="V648" s="232"/>
      <c r="W648" s="232"/>
      <c r="X648" s="232"/>
      <c r="Y648" s="232"/>
      <c r="Z648" s="232"/>
      <c r="AA648" s="232"/>
      <c r="AB648" s="232"/>
      <c r="AC648" s="232"/>
      <c r="AD648" s="232"/>
      <c r="AE648" s="232"/>
      <c r="AF648" s="232"/>
      <c r="AG648" s="232"/>
      <c r="AH648" s="232"/>
      <c r="AI648" s="232"/>
      <c r="AJ648" s="232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</row>
    <row r="649" spans="1:67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232"/>
      <c r="N649" s="232"/>
      <c r="O649" s="232"/>
      <c r="P649" s="232"/>
      <c r="Q649" s="232"/>
      <c r="R649" s="232"/>
      <c r="S649" s="232"/>
      <c r="T649" s="232"/>
      <c r="U649" s="232"/>
      <c r="V649" s="232"/>
      <c r="W649" s="232"/>
      <c r="X649" s="232"/>
      <c r="Y649" s="232"/>
      <c r="Z649" s="232"/>
      <c r="AA649" s="232"/>
      <c r="AB649" s="232"/>
      <c r="AC649" s="232"/>
      <c r="AD649" s="232"/>
      <c r="AE649" s="232"/>
      <c r="AF649" s="232"/>
      <c r="AG649" s="232"/>
      <c r="AH649" s="232"/>
      <c r="AI649" s="232"/>
      <c r="AJ649" s="232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</row>
    <row r="650" spans="1:67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232"/>
      <c r="N650" s="232"/>
      <c r="O650" s="232"/>
      <c r="P650" s="232"/>
      <c r="Q650" s="232"/>
      <c r="R650" s="232"/>
      <c r="S650" s="232"/>
      <c r="T650" s="232"/>
      <c r="U650" s="232"/>
      <c r="V650" s="232"/>
      <c r="W650" s="232"/>
      <c r="X650" s="232"/>
      <c r="Y650" s="232"/>
      <c r="Z650" s="232"/>
      <c r="AA650" s="232"/>
      <c r="AB650" s="232"/>
      <c r="AC650" s="232"/>
      <c r="AD650" s="232"/>
      <c r="AE650" s="232"/>
      <c r="AF650" s="232"/>
      <c r="AG650" s="232"/>
      <c r="AH650" s="232"/>
      <c r="AI650" s="232"/>
      <c r="AJ650" s="232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</row>
    <row r="651" spans="1:67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232"/>
      <c r="N651" s="232"/>
      <c r="O651" s="232"/>
      <c r="P651" s="232"/>
      <c r="Q651" s="232"/>
      <c r="R651" s="232"/>
      <c r="S651" s="232"/>
      <c r="T651" s="232"/>
      <c r="U651" s="232"/>
      <c r="V651" s="232"/>
      <c r="W651" s="232"/>
      <c r="X651" s="232"/>
      <c r="Y651" s="232"/>
      <c r="Z651" s="232"/>
      <c r="AA651" s="232"/>
      <c r="AB651" s="232"/>
      <c r="AC651" s="232"/>
      <c r="AD651" s="232"/>
      <c r="AE651" s="232"/>
      <c r="AF651" s="232"/>
      <c r="AG651" s="232"/>
      <c r="AH651" s="232"/>
      <c r="AI651" s="232"/>
      <c r="AJ651" s="232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</row>
    <row r="652" spans="1:67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232"/>
      <c r="N652" s="232"/>
      <c r="O652" s="232"/>
      <c r="P652" s="232"/>
      <c r="Q652" s="232"/>
      <c r="R652" s="232"/>
      <c r="S652" s="232"/>
      <c r="T652" s="232"/>
      <c r="U652" s="232"/>
      <c r="V652" s="232"/>
      <c r="W652" s="232"/>
      <c r="X652" s="232"/>
      <c r="Y652" s="232"/>
      <c r="Z652" s="232"/>
      <c r="AA652" s="232"/>
      <c r="AB652" s="232"/>
      <c r="AC652" s="232"/>
      <c r="AD652" s="232"/>
      <c r="AE652" s="232"/>
      <c r="AF652" s="232"/>
      <c r="AG652" s="232"/>
      <c r="AH652" s="232"/>
      <c r="AI652" s="232"/>
      <c r="AJ652" s="232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</row>
    <row r="653" spans="1:67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232"/>
      <c r="N653" s="232"/>
      <c r="O653" s="232"/>
      <c r="P653" s="232"/>
      <c r="Q653" s="232"/>
      <c r="R653" s="232"/>
      <c r="S653" s="232"/>
      <c r="T653" s="232"/>
      <c r="U653" s="232"/>
      <c r="V653" s="232"/>
      <c r="W653" s="232"/>
      <c r="X653" s="232"/>
      <c r="Y653" s="232"/>
      <c r="Z653" s="232"/>
      <c r="AA653" s="232"/>
      <c r="AB653" s="232"/>
      <c r="AC653" s="232"/>
      <c r="AD653" s="232"/>
      <c r="AE653" s="232"/>
      <c r="AF653" s="232"/>
      <c r="AG653" s="232"/>
      <c r="AH653" s="232"/>
      <c r="AI653" s="232"/>
      <c r="AJ653" s="232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</row>
    <row r="654" spans="1:67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232"/>
      <c r="N654" s="232"/>
      <c r="O654" s="232"/>
      <c r="P654" s="232"/>
      <c r="Q654" s="232"/>
      <c r="R654" s="232"/>
      <c r="S654" s="232"/>
      <c r="T654" s="232"/>
      <c r="U654" s="232"/>
      <c r="V654" s="232"/>
      <c r="W654" s="232"/>
      <c r="X654" s="232"/>
      <c r="Y654" s="232"/>
      <c r="Z654" s="232"/>
      <c r="AA654" s="232"/>
      <c r="AB654" s="232"/>
      <c r="AC654" s="232"/>
      <c r="AD654" s="232"/>
      <c r="AE654" s="232"/>
      <c r="AF654" s="232"/>
      <c r="AG654" s="232"/>
      <c r="AH654" s="232"/>
      <c r="AI654" s="232"/>
      <c r="AJ654" s="232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</row>
    <row r="655" spans="1:67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232"/>
      <c r="N655" s="232"/>
      <c r="O655" s="232"/>
      <c r="P655" s="232"/>
      <c r="Q655" s="232"/>
      <c r="R655" s="232"/>
      <c r="S655" s="232"/>
      <c r="T655" s="232"/>
      <c r="U655" s="232"/>
      <c r="V655" s="232"/>
      <c r="W655" s="232"/>
      <c r="X655" s="232"/>
      <c r="Y655" s="232"/>
      <c r="Z655" s="232"/>
      <c r="AA655" s="232"/>
      <c r="AB655" s="232"/>
      <c r="AC655" s="232"/>
      <c r="AD655" s="232"/>
      <c r="AE655" s="232"/>
      <c r="AF655" s="232"/>
      <c r="AG655" s="232"/>
      <c r="AH655" s="232"/>
      <c r="AI655" s="232"/>
      <c r="AJ655" s="232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</row>
    <row r="656" spans="1:67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232"/>
      <c r="N656" s="232"/>
      <c r="O656" s="232"/>
      <c r="P656" s="232"/>
      <c r="Q656" s="232"/>
      <c r="R656" s="232"/>
      <c r="S656" s="232"/>
      <c r="T656" s="232"/>
      <c r="U656" s="232"/>
      <c r="V656" s="232"/>
      <c r="W656" s="232"/>
      <c r="X656" s="232"/>
      <c r="Y656" s="232"/>
      <c r="Z656" s="232"/>
      <c r="AA656" s="232"/>
      <c r="AB656" s="232"/>
      <c r="AC656" s="232"/>
      <c r="AD656" s="232"/>
      <c r="AE656" s="232"/>
      <c r="AF656" s="232"/>
      <c r="AG656" s="232"/>
      <c r="AH656" s="232"/>
      <c r="AI656" s="232"/>
      <c r="AJ656" s="232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</row>
    <row r="657" spans="1:6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232"/>
      <c r="N657" s="232"/>
      <c r="O657" s="232"/>
      <c r="P657" s="232"/>
      <c r="Q657" s="232"/>
      <c r="R657" s="232"/>
      <c r="S657" s="232"/>
      <c r="T657" s="232"/>
      <c r="U657" s="232"/>
      <c r="V657" s="232"/>
      <c r="W657" s="232"/>
      <c r="X657" s="232"/>
      <c r="Y657" s="232"/>
      <c r="Z657" s="232"/>
      <c r="AA657" s="232"/>
      <c r="AB657" s="232"/>
      <c r="AC657" s="232"/>
      <c r="AD657" s="232"/>
      <c r="AE657" s="232"/>
      <c r="AF657" s="232"/>
      <c r="AG657" s="232"/>
      <c r="AH657" s="232"/>
      <c r="AI657" s="232"/>
      <c r="AJ657" s="232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</row>
    <row r="658" spans="1:67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232"/>
      <c r="N658" s="232"/>
      <c r="O658" s="232"/>
      <c r="P658" s="232"/>
      <c r="Q658" s="232"/>
      <c r="R658" s="232"/>
      <c r="S658" s="232"/>
      <c r="T658" s="232"/>
      <c r="U658" s="232"/>
      <c r="V658" s="232"/>
      <c r="W658" s="232"/>
      <c r="X658" s="232"/>
      <c r="Y658" s="232"/>
      <c r="Z658" s="232"/>
      <c r="AA658" s="232"/>
      <c r="AB658" s="232"/>
      <c r="AC658" s="232"/>
      <c r="AD658" s="232"/>
      <c r="AE658" s="232"/>
      <c r="AF658" s="232"/>
      <c r="AG658" s="232"/>
      <c r="AH658" s="232"/>
      <c r="AI658" s="232"/>
      <c r="AJ658" s="232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</row>
    <row r="659" spans="1:67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232"/>
      <c r="N659" s="232"/>
      <c r="O659" s="232"/>
      <c r="P659" s="232"/>
      <c r="Q659" s="232"/>
      <c r="R659" s="232"/>
      <c r="S659" s="232"/>
      <c r="T659" s="232"/>
      <c r="U659" s="232"/>
      <c r="V659" s="232"/>
      <c r="W659" s="232"/>
      <c r="X659" s="232"/>
      <c r="Y659" s="232"/>
      <c r="Z659" s="232"/>
      <c r="AA659" s="232"/>
      <c r="AB659" s="232"/>
      <c r="AC659" s="232"/>
      <c r="AD659" s="232"/>
      <c r="AE659" s="232"/>
      <c r="AF659" s="232"/>
      <c r="AG659" s="232"/>
      <c r="AH659" s="232"/>
      <c r="AI659" s="232"/>
      <c r="AJ659" s="232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</row>
    <row r="660" spans="1:67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232"/>
      <c r="N660" s="232"/>
      <c r="O660" s="232"/>
      <c r="P660" s="232"/>
      <c r="Q660" s="232"/>
      <c r="R660" s="232"/>
      <c r="S660" s="232"/>
      <c r="T660" s="232"/>
      <c r="U660" s="232"/>
      <c r="V660" s="232"/>
      <c r="W660" s="232"/>
      <c r="X660" s="232"/>
      <c r="Y660" s="232"/>
      <c r="Z660" s="232"/>
      <c r="AA660" s="232"/>
      <c r="AB660" s="232"/>
      <c r="AC660" s="232"/>
      <c r="AD660" s="232"/>
      <c r="AE660" s="232"/>
      <c r="AF660" s="232"/>
      <c r="AG660" s="232"/>
      <c r="AH660" s="232"/>
      <c r="AI660" s="232"/>
      <c r="AJ660" s="232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</row>
    <row r="661" spans="1:67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232"/>
      <c r="N661" s="232"/>
      <c r="O661" s="232"/>
      <c r="P661" s="232"/>
      <c r="Q661" s="232"/>
      <c r="R661" s="232"/>
      <c r="S661" s="232"/>
      <c r="T661" s="232"/>
      <c r="U661" s="232"/>
      <c r="V661" s="232"/>
      <c r="W661" s="232"/>
      <c r="X661" s="232"/>
      <c r="Y661" s="232"/>
      <c r="Z661" s="232"/>
      <c r="AA661" s="232"/>
      <c r="AB661" s="232"/>
      <c r="AC661" s="232"/>
      <c r="AD661" s="232"/>
      <c r="AE661" s="232"/>
      <c r="AF661" s="232"/>
      <c r="AG661" s="232"/>
      <c r="AH661" s="232"/>
      <c r="AI661" s="232"/>
      <c r="AJ661" s="232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</row>
    <row r="662" spans="1:67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232"/>
      <c r="N662" s="232"/>
      <c r="O662" s="232"/>
      <c r="P662" s="232"/>
      <c r="Q662" s="232"/>
      <c r="R662" s="232"/>
      <c r="S662" s="232"/>
      <c r="T662" s="232"/>
      <c r="U662" s="232"/>
      <c r="V662" s="232"/>
      <c r="W662" s="232"/>
      <c r="X662" s="232"/>
      <c r="Y662" s="232"/>
      <c r="Z662" s="232"/>
      <c r="AA662" s="232"/>
      <c r="AB662" s="232"/>
      <c r="AC662" s="232"/>
      <c r="AD662" s="232"/>
      <c r="AE662" s="232"/>
      <c r="AF662" s="232"/>
      <c r="AG662" s="232"/>
      <c r="AH662" s="232"/>
      <c r="AI662" s="232"/>
      <c r="AJ662" s="232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</row>
    <row r="663" spans="1:67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232"/>
      <c r="N663" s="232"/>
      <c r="O663" s="232"/>
      <c r="P663" s="232"/>
      <c r="Q663" s="232"/>
      <c r="R663" s="232"/>
      <c r="S663" s="232"/>
      <c r="T663" s="232"/>
      <c r="U663" s="232"/>
      <c r="V663" s="232"/>
      <c r="W663" s="232"/>
      <c r="X663" s="232"/>
      <c r="Y663" s="232"/>
      <c r="Z663" s="232"/>
      <c r="AA663" s="232"/>
      <c r="AB663" s="232"/>
      <c r="AC663" s="232"/>
      <c r="AD663" s="232"/>
      <c r="AE663" s="232"/>
      <c r="AF663" s="232"/>
      <c r="AG663" s="232"/>
      <c r="AH663" s="232"/>
      <c r="AI663" s="232"/>
      <c r="AJ663" s="232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</row>
    <row r="664" spans="1:67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232"/>
      <c r="N664" s="232"/>
      <c r="O664" s="232"/>
      <c r="P664" s="232"/>
      <c r="Q664" s="232"/>
      <c r="R664" s="232"/>
      <c r="S664" s="232"/>
      <c r="T664" s="232"/>
      <c r="U664" s="232"/>
      <c r="V664" s="232"/>
      <c r="W664" s="232"/>
      <c r="X664" s="232"/>
      <c r="Y664" s="232"/>
      <c r="Z664" s="232"/>
      <c r="AA664" s="232"/>
      <c r="AB664" s="232"/>
      <c r="AC664" s="232"/>
      <c r="AD664" s="232"/>
      <c r="AE664" s="232"/>
      <c r="AF664" s="232"/>
      <c r="AG664" s="232"/>
      <c r="AH664" s="232"/>
      <c r="AI664" s="232"/>
      <c r="AJ664" s="232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</row>
    <row r="665" spans="1:67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232"/>
      <c r="N665" s="232"/>
      <c r="O665" s="232"/>
      <c r="P665" s="232"/>
      <c r="Q665" s="232"/>
      <c r="R665" s="232"/>
      <c r="S665" s="232"/>
      <c r="T665" s="232"/>
      <c r="U665" s="232"/>
      <c r="V665" s="232"/>
      <c r="W665" s="232"/>
      <c r="X665" s="232"/>
      <c r="Y665" s="232"/>
      <c r="Z665" s="232"/>
      <c r="AA665" s="232"/>
      <c r="AB665" s="232"/>
      <c r="AC665" s="232"/>
      <c r="AD665" s="232"/>
      <c r="AE665" s="232"/>
      <c r="AF665" s="232"/>
      <c r="AG665" s="232"/>
      <c r="AH665" s="232"/>
      <c r="AI665" s="232"/>
      <c r="AJ665" s="232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</row>
    <row r="666" spans="1:67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232"/>
      <c r="N666" s="232"/>
      <c r="O666" s="232"/>
      <c r="P666" s="232"/>
      <c r="Q666" s="232"/>
      <c r="R666" s="232"/>
      <c r="S666" s="232"/>
      <c r="T666" s="232"/>
      <c r="U666" s="232"/>
      <c r="V666" s="232"/>
      <c r="W666" s="232"/>
      <c r="X666" s="232"/>
      <c r="Y666" s="232"/>
      <c r="Z666" s="232"/>
      <c r="AA666" s="232"/>
      <c r="AB666" s="232"/>
      <c r="AC666" s="232"/>
      <c r="AD666" s="232"/>
      <c r="AE666" s="232"/>
      <c r="AF666" s="232"/>
      <c r="AG666" s="232"/>
      <c r="AH666" s="232"/>
      <c r="AI666" s="232"/>
      <c r="AJ666" s="232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</row>
    <row r="667" spans="1: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232"/>
      <c r="N667" s="232"/>
      <c r="O667" s="232"/>
      <c r="P667" s="232"/>
      <c r="Q667" s="232"/>
      <c r="R667" s="232"/>
      <c r="S667" s="232"/>
      <c r="T667" s="232"/>
      <c r="U667" s="232"/>
      <c r="V667" s="232"/>
      <c r="W667" s="232"/>
      <c r="X667" s="232"/>
      <c r="Y667" s="232"/>
      <c r="Z667" s="232"/>
      <c r="AA667" s="232"/>
      <c r="AB667" s="232"/>
      <c r="AC667" s="232"/>
      <c r="AD667" s="232"/>
      <c r="AE667" s="232"/>
      <c r="AF667" s="232"/>
      <c r="AG667" s="232"/>
      <c r="AH667" s="232"/>
      <c r="AI667" s="232"/>
      <c r="AJ667" s="232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</row>
    <row r="668" spans="1:67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232"/>
      <c r="N668" s="232"/>
      <c r="O668" s="232"/>
      <c r="P668" s="232"/>
      <c r="Q668" s="232"/>
      <c r="R668" s="232"/>
      <c r="S668" s="232"/>
      <c r="T668" s="232"/>
      <c r="U668" s="232"/>
      <c r="V668" s="232"/>
      <c r="W668" s="232"/>
      <c r="X668" s="232"/>
      <c r="Y668" s="232"/>
      <c r="Z668" s="232"/>
      <c r="AA668" s="232"/>
      <c r="AB668" s="232"/>
      <c r="AC668" s="232"/>
      <c r="AD668" s="232"/>
      <c r="AE668" s="232"/>
      <c r="AF668" s="232"/>
      <c r="AG668" s="232"/>
      <c r="AH668" s="232"/>
      <c r="AI668" s="232"/>
      <c r="AJ668" s="232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</row>
    <row r="669" spans="1:67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232"/>
      <c r="N669" s="232"/>
      <c r="O669" s="232"/>
      <c r="P669" s="232"/>
      <c r="Q669" s="232"/>
      <c r="R669" s="232"/>
      <c r="S669" s="232"/>
      <c r="T669" s="232"/>
      <c r="U669" s="232"/>
      <c r="V669" s="232"/>
      <c r="W669" s="232"/>
      <c r="X669" s="232"/>
      <c r="Y669" s="232"/>
      <c r="Z669" s="232"/>
      <c r="AA669" s="232"/>
      <c r="AB669" s="232"/>
      <c r="AC669" s="232"/>
      <c r="AD669" s="232"/>
      <c r="AE669" s="232"/>
      <c r="AF669" s="232"/>
      <c r="AG669" s="232"/>
      <c r="AH669" s="232"/>
      <c r="AI669" s="232"/>
      <c r="AJ669" s="232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</row>
    <row r="670" spans="1:67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232"/>
      <c r="N670" s="232"/>
      <c r="O670" s="232"/>
      <c r="P670" s="232"/>
      <c r="Q670" s="232"/>
      <c r="R670" s="232"/>
      <c r="S670" s="232"/>
      <c r="T670" s="232"/>
      <c r="U670" s="232"/>
      <c r="V670" s="232"/>
      <c r="W670" s="232"/>
      <c r="X670" s="232"/>
      <c r="Y670" s="232"/>
      <c r="Z670" s="232"/>
      <c r="AA670" s="232"/>
      <c r="AB670" s="232"/>
      <c r="AC670" s="232"/>
      <c r="AD670" s="232"/>
      <c r="AE670" s="232"/>
      <c r="AF670" s="232"/>
      <c r="AG670" s="232"/>
      <c r="AH670" s="232"/>
      <c r="AI670" s="232"/>
      <c r="AJ670" s="232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</row>
    <row r="671" spans="1:67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232"/>
      <c r="N671" s="232"/>
      <c r="O671" s="232"/>
      <c r="P671" s="232"/>
      <c r="Q671" s="232"/>
      <c r="R671" s="232"/>
      <c r="S671" s="232"/>
      <c r="T671" s="232"/>
      <c r="U671" s="232"/>
      <c r="V671" s="232"/>
      <c r="W671" s="232"/>
      <c r="X671" s="232"/>
      <c r="Y671" s="232"/>
      <c r="Z671" s="232"/>
      <c r="AA671" s="232"/>
      <c r="AB671" s="232"/>
      <c r="AC671" s="232"/>
      <c r="AD671" s="232"/>
      <c r="AE671" s="232"/>
      <c r="AF671" s="232"/>
      <c r="AG671" s="232"/>
      <c r="AH671" s="232"/>
      <c r="AI671" s="232"/>
      <c r="AJ671" s="232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</row>
    <row r="672" spans="1:67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232"/>
      <c r="N672" s="232"/>
      <c r="O672" s="232"/>
      <c r="P672" s="232"/>
      <c r="Q672" s="232"/>
      <c r="R672" s="232"/>
      <c r="S672" s="232"/>
      <c r="T672" s="232"/>
      <c r="U672" s="232"/>
      <c r="V672" s="232"/>
      <c r="W672" s="232"/>
      <c r="X672" s="232"/>
      <c r="Y672" s="232"/>
      <c r="Z672" s="232"/>
      <c r="AA672" s="232"/>
      <c r="AB672" s="232"/>
      <c r="AC672" s="232"/>
      <c r="AD672" s="232"/>
      <c r="AE672" s="232"/>
      <c r="AF672" s="232"/>
      <c r="AG672" s="232"/>
      <c r="AH672" s="232"/>
      <c r="AI672" s="232"/>
      <c r="AJ672" s="232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</row>
    <row r="673" spans="1:67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232"/>
      <c r="N673" s="232"/>
      <c r="O673" s="232"/>
      <c r="P673" s="232"/>
      <c r="Q673" s="232"/>
      <c r="R673" s="232"/>
      <c r="S673" s="232"/>
      <c r="T673" s="232"/>
      <c r="U673" s="232"/>
      <c r="V673" s="232"/>
      <c r="W673" s="232"/>
      <c r="X673" s="232"/>
      <c r="Y673" s="232"/>
      <c r="Z673" s="232"/>
      <c r="AA673" s="232"/>
      <c r="AB673" s="232"/>
      <c r="AC673" s="232"/>
      <c r="AD673" s="232"/>
      <c r="AE673" s="232"/>
      <c r="AF673" s="232"/>
      <c r="AG673" s="232"/>
      <c r="AH673" s="232"/>
      <c r="AI673" s="232"/>
      <c r="AJ673" s="232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</row>
    <row r="674" spans="1:67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232"/>
      <c r="N674" s="232"/>
      <c r="O674" s="232"/>
      <c r="P674" s="232"/>
      <c r="Q674" s="232"/>
      <c r="R674" s="232"/>
      <c r="S674" s="232"/>
      <c r="T674" s="232"/>
      <c r="U674" s="232"/>
      <c r="V674" s="232"/>
      <c r="W674" s="232"/>
      <c r="X674" s="232"/>
      <c r="Y674" s="232"/>
      <c r="Z674" s="232"/>
      <c r="AA674" s="232"/>
      <c r="AB674" s="232"/>
      <c r="AC674" s="232"/>
      <c r="AD674" s="232"/>
      <c r="AE674" s="232"/>
      <c r="AF674" s="232"/>
      <c r="AG674" s="232"/>
      <c r="AH674" s="232"/>
      <c r="AI674" s="232"/>
      <c r="AJ674" s="232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</row>
    <row r="675" spans="1:67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232"/>
      <c r="N675" s="232"/>
      <c r="O675" s="232"/>
      <c r="P675" s="232"/>
      <c r="Q675" s="232"/>
      <c r="R675" s="232"/>
      <c r="S675" s="232"/>
      <c r="T675" s="232"/>
      <c r="U675" s="232"/>
      <c r="V675" s="232"/>
      <c r="W675" s="232"/>
      <c r="X675" s="232"/>
      <c r="Y675" s="232"/>
      <c r="Z675" s="232"/>
      <c r="AA675" s="232"/>
      <c r="AB675" s="232"/>
      <c r="AC675" s="232"/>
      <c r="AD675" s="232"/>
      <c r="AE675" s="232"/>
      <c r="AF675" s="232"/>
      <c r="AG675" s="232"/>
      <c r="AH675" s="232"/>
      <c r="AI675" s="232"/>
      <c r="AJ675" s="232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</row>
    <row r="676" spans="1:67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232"/>
      <c r="N676" s="232"/>
      <c r="O676" s="232"/>
      <c r="P676" s="232"/>
      <c r="Q676" s="232"/>
      <c r="R676" s="232"/>
      <c r="S676" s="232"/>
      <c r="T676" s="232"/>
      <c r="U676" s="232"/>
      <c r="V676" s="232"/>
      <c r="W676" s="232"/>
      <c r="X676" s="232"/>
      <c r="Y676" s="232"/>
      <c r="Z676" s="232"/>
      <c r="AA676" s="232"/>
      <c r="AB676" s="232"/>
      <c r="AC676" s="232"/>
      <c r="AD676" s="232"/>
      <c r="AE676" s="232"/>
      <c r="AF676" s="232"/>
      <c r="AG676" s="232"/>
      <c r="AH676" s="232"/>
      <c r="AI676" s="232"/>
      <c r="AJ676" s="232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</row>
    <row r="677" spans="1:6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232"/>
      <c r="N677" s="232"/>
      <c r="O677" s="232"/>
      <c r="P677" s="232"/>
      <c r="Q677" s="232"/>
      <c r="R677" s="232"/>
      <c r="S677" s="232"/>
      <c r="T677" s="232"/>
      <c r="U677" s="232"/>
      <c r="V677" s="232"/>
      <c r="W677" s="232"/>
      <c r="X677" s="232"/>
      <c r="Y677" s="232"/>
      <c r="Z677" s="232"/>
      <c r="AA677" s="232"/>
      <c r="AB677" s="232"/>
      <c r="AC677" s="232"/>
      <c r="AD677" s="232"/>
      <c r="AE677" s="232"/>
      <c r="AF677" s="232"/>
      <c r="AG677" s="232"/>
      <c r="AH677" s="232"/>
      <c r="AI677" s="232"/>
      <c r="AJ677" s="232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</row>
    <row r="678" spans="1:67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232"/>
      <c r="N678" s="232"/>
      <c r="O678" s="232"/>
      <c r="P678" s="232"/>
      <c r="Q678" s="232"/>
      <c r="R678" s="232"/>
      <c r="S678" s="232"/>
      <c r="T678" s="232"/>
      <c r="U678" s="232"/>
      <c r="V678" s="232"/>
      <c r="W678" s="232"/>
      <c r="X678" s="232"/>
      <c r="Y678" s="232"/>
      <c r="Z678" s="232"/>
      <c r="AA678" s="232"/>
      <c r="AB678" s="232"/>
      <c r="AC678" s="232"/>
      <c r="AD678" s="232"/>
      <c r="AE678" s="232"/>
      <c r="AF678" s="232"/>
      <c r="AG678" s="232"/>
      <c r="AH678" s="232"/>
      <c r="AI678" s="232"/>
      <c r="AJ678" s="232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</row>
    <row r="679" spans="1:67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232"/>
      <c r="N679" s="232"/>
      <c r="O679" s="232"/>
      <c r="P679" s="232"/>
      <c r="Q679" s="232"/>
      <c r="R679" s="232"/>
      <c r="S679" s="232"/>
      <c r="T679" s="232"/>
      <c r="U679" s="232"/>
      <c r="V679" s="232"/>
      <c r="W679" s="232"/>
      <c r="X679" s="232"/>
      <c r="Y679" s="232"/>
      <c r="Z679" s="232"/>
      <c r="AA679" s="232"/>
      <c r="AB679" s="232"/>
      <c r="AC679" s="232"/>
      <c r="AD679" s="232"/>
      <c r="AE679" s="232"/>
      <c r="AF679" s="232"/>
      <c r="AG679" s="232"/>
      <c r="AH679" s="232"/>
      <c r="AI679" s="232"/>
      <c r="AJ679" s="232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</row>
    <row r="680" spans="1:67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232"/>
      <c r="N680" s="232"/>
      <c r="O680" s="232"/>
      <c r="P680" s="232"/>
      <c r="Q680" s="232"/>
      <c r="R680" s="232"/>
      <c r="S680" s="232"/>
      <c r="T680" s="232"/>
      <c r="U680" s="232"/>
      <c r="V680" s="232"/>
      <c r="W680" s="232"/>
      <c r="X680" s="232"/>
      <c r="Y680" s="232"/>
      <c r="Z680" s="232"/>
      <c r="AA680" s="232"/>
      <c r="AB680" s="232"/>
      <c r="AC680" s="232"/>
      <c r="AD680" s="232"/>
      <c r="AE680" s="232"/>
      <c r="AF680" s="232"/>
      <c r="AG680" s="232"/>
      <c r="AH680" s="232"/>
      <c r="AI680" s="232"/>
      <c r="AJ680" s="232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</row>
    <row r="681" spans="1:67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232"/>
      <c r="N681" s="232"/>
      <c r="O681" s="232"/>
      <c r="P681" s="232"/>
      <c r="Q681" s="232"/>
      <c r="R681" s="232"/>
      <c r="S681" s="232"/>
      <c r="T681" s="232"/>
      <c r="U681" s="232"/>
      <c r="V681" s="232"/>
      <c r="W681" s="232"/>
      <c r="X681" s="232"/>
      <c r="Y681" s="232"/>
      <c r="Z681" s="232"/>
      <c r="AA681" s="232"/>
      <c r="AB681" s="232"/>
      <c r="AC681" s="232"/>
      <c r="AD681" s="232"/>
      <c r="AE681" s="232"/>
      <c r="AF681" s="232"/>
      <c r="AG681" s="232"/>
      <c r="AH681" s="232"/>
      <c r="AI681" s="232"/>
      <c r="AJ681" s="232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</row>
    <row r="682" spans="1:67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232"/>
      <c r="N682" s="232"/>
      <c r="O682" s="232"/>
      <c r="P682" s="232"/>
      <c r="Q682" s="232"/>
      <c r="R682" s="232"/>
      <c r="S682" s="232"/>
      <c r="T682" s="232"/>
      <c r="U682" s="232"/>
      <c r="V682" s="232"/>
      <c r="W682" s="232"/>
      <c r="X682" s="232"/>
      <c r="Y682" s="232"/>
      <c r="Z682" s="232"/>
      <c r="AA682" s="232"/>
      <c r="AB682" s="232"/>
      <c r="AC682" s="232"/>
      <c r="AD682" s="232"/>
      <c r="AE682" s="232"/>
      <c r="AF682" s="232"/>
      <c r="AG682" s="232"/>
      <c r="AH682" s="232"/>
      <c r="AI682" s="232"/>
      <c r="AJ682" s="232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</row>
    <row r="683" spans="1:67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232"/>
      <c r="N683" s="232"/>
      <c r="O683" s="232"/>
      <c r="P683" s="232"/>
      <c r="Q683" s="232"/>
      <c r="R683" s="232"/>
      <c r="S683" s="232"/>
      <c r="T683" s="232"/>
      <c r="U683" s="232"/>
      <c r="V683" s="232"/>
      <c r="W683" s="232"/>
      <c r="X683" s="232"/>
      <c r="Y683" s="232"/>
      <c r="Z683" s="232"/>
      <c r="AA683" s="232"/>
      <c r="AB683" s="232"/>
      <c r="AC683" s="232"/>
      <c r="AD683" s="232"/>
      <c r="AE683" s="232"/>
      <c r="AF683" s="232"/>
      <c r="AG683" s="232"/>
      <c r="AH683" s="232"/>
      <c r="AI683" s="232"/>
      <c r="AJ683" s="232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</row>
    <row r="684" spans="1:67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232"/>
      <c r="N684" s="232"/>
      <c r="O684" s="232"/>
      <c r="P684" s="232"/>
      <c r="Q684" s="232"/>
      <c r="R684" s="232"/>
      <c r="S684" s="232"/>
      <c r="T684" s="232"/>
      <c r="U684" s="232"/>
      <c r="V684" s="232"/>
      <c r="W684" s="232"/>
      <c r="X684" s="232"/>
      <c r="Y684" s="232"/>
      <c r="Z684" s="232"/>
      <c r="AA684" s="232"/>
      <c r="AB684" s="232"/>
      <c r="AC684" s="232"/>
      <c r="AD684" s="232"/>
      <c r="AE684" s="232"/>
      <c r="AF684" s="232"/>
      <c r="AG684" s="232"/>
      <c r="AH684" s="232"/>
      <c r="AI684" s="232"/>
      <c r="AJ684" s="232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</row>
    <row r="685" spans="1:67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232"/>
      <c r="N685" s="232"/>
      <c r="O685" s="232"/>
      <c r="P685" s="232"/>
      <c r="Q685" s="232"/>
      <c r="R685" s="232"/>
      <c r="S685" s="232"/>
      <c r="T685" s="232"/>
      <c r="U685" s="232"/>
      <c r="V685" s="232"/>
      <c r="W685" s="232"/>
      <c r="X685" s="232"/>
      <c r="Y685" s="232"/>
      <c r="Z685" s="232"/>
      <c r="AA685" s="232"/>
      <c r="AB685" s="232"/>
      <c r="AC685" s="232"/>
      <c r="AD685" s="232"/>
      <c r="AE685" s="232"/>
      <c r="AF685" s="232"/>
      <c r="AG685" s="232"/>
      <c r="AH685" s="232"/>
      <c r="AI685" s="232"/>
      <c r="AJ685" s="232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</row>
    <row r="686" spans="1:67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232"/>
      <c r="N686" s="232"/>
      <c r="O686" s="232"/>
      <c r="P686" s="232"/>
      <c r="Q686" s="232"/>
      <c r="R686" s="232"/>
      <c r="S686" s="232"/>
      <c r="T686" s="232"/>
      <c r="U686" s="232"/>
      <c r="V686" s="232"/>
      <c r="W686" s="232"/>
      <c r="X686" s="232"/>
      <c r="Y686" s="232"/>
      <c r="Z686" s="232"/>
      <c r="AA686" s="232"/>
      <c r="AB686" s="232"/>
      <c r="AC686" s="232"/>
      <c r="AD686" s="232"/>
      <c r="AE686" s="232"/>
      <c r="AF686" s="232"/>
      <c r="AG686" s="232"/>
      <c r="AH686" s="232"/>
      <c r="AI686" s="232"/>
      <c r="AJ686" s="232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</row>
    <row r="687" spans="1:6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232"/>
      <c r="N687" s="232"/>
      <c r="O687" s="232"/>
      <c r="P687" s="232"/>
      <c r="Q687" s="232"/>
      <c r="R687" s="232"/>
      <c r="S687" s="232"/>
      <c r="T687" s="232"/>
      <c r="U687" s="232"/>
      <c r="V687" s="232"/>
      <c r="W687" s="232"/>
      <c r="X687" s="232"/>
      <c r="Y687" s="232"/>
      <c r="Z687" s="232"/>
      <c r="AA687" s="232"/>
      <c r="AB687" s="232"/>
      <c r="AC687" s="232"/>
      <c r="AD687" s="232"/>
      <c r="AE687" s="232"/>
      <c r="AF687" s="232"/>
      <c r="AG687" s="232"/>
      <c r="AH687" s="232"/>
      <c r="AI687" s="232"/>
      <c r="AJ687" s="232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</row>
    <row r="688" spans="1:67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232"/>
      <c r="N688" s="232"/>
      <c r="O688" s="232"/>
      <c r="P688" s="232"/>
      <c r="Q688" s="232"/>
      <c r="R688" s="232"/>
      <c r="S688" s="232"/>
      <c r="T688" s="232"/>
      <c r="U688" s="232"/>
      <c r="V688" s="232"/>
      <c r="W688" s="232"/>
      <c r="X688" s="232"/>
      <c r="Y688" s="232"/>
      <c r="Z688" s="232"/>
      <c r="AA688" s="232"/>
      <c r="AB688" s="232"/>
      <c r="AC688" s="232"/>
      <c r="AD688" s="232"/>
      <c r="AE688" s="232"/>
      <c r="AF688" s="232"/>
      <c r="AG688" s="232"/>
      <c r="AH688" s="232"/>
      <c r="AI688" s="232"/>
      <c r="AJ688" s="232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</row>
    <row r="689" spans="1:67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232"/>
      <c r="N689" s="232"/>
      <c r="O689" s="232"/>
      <c r="P689" s="232"/>
      <c r="Q689" s="232"/>
      <c r="R689" s="232"/>
      <c r="S689" s="232"/>
      <c r="T689" s="232"/>
      <c r="U689" s="232"/>
      <c r="V689" s="232"/>
      <c r="W689" s="232"/>
      <c r="X689" s="232"/>
      <c r="Y689" s="232"/>
      <c r="Z689" s="232"/>
      <c r="AA689" s="232"/>
      <c r="AB689" s="232"/>
      <c r="AC689" s="232"/>
      <c r="AD689" s="232"/>
      <c r="AE689" s="232"/>
      <c r="AF689" s="232"/>
      <c r="AG689" s="232"/>
      <c r="AH689" s="232"/>
      <c r="AI689" s="232"/>
      <c r="AJ689" s="232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</row>
    <row r="690" spans="1:67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232"/>
      <c r="N690" s="232"/>
      <c r="O690" s="232"/>
      <c r="P690" s="232"/>
      <c r="Q690" s="232"/>
      <c r="R690" s="232"/>
      <c r="S690" s="232"/>
      <c r="T690" s="232"/>
      <c r="U690" s="232"/>
      <c r="V690" s="232"/>
      <c r="W690" s="232"/>
      <c r="X690" s="232"/>
      <c r="Y690" s="232"/>
      <c r="Z690" s="232"/>
      <c r="AA690" s="232"/>
      <c r="AB690" s="232"/>
      <c r="AC690" s="232"/>
      <c r="AD690" s="232"/>
      <c r="AE690" s="232"/>
      <c r="AF690" s="232"/>
      <c r="AG690" s="232"/>
      <c r="AH690" s="232"/>
      <c r="AI690" s="232"/>
      <c r="AJ690" s="232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</row>
    <row r="691" spans="1:67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232"/>
      <c r="N691" s="232"/>
      <c r="O691" s="232"/>
      <c r="P691" s="232"/>
      <c r="Q691" s="232"/>
      <c r="R691" s="232"/>
      <c r="S691" s="232"/>
      <c r="T691" s="232"/>
      <c r="U691" s="232"/>
      <c r="V691" s="232"/>
      <c r="W691" s="232"/>
      <c r="X691" s="232"/>
      <c r="Y691" s="232"/>
      <c r="Z691" s="232"/>
      <c r="AA691" s="232"/>
      <c r="AB691" s="232"/>
      <c r="AC691" s="232"/>
      <c r="AD691" s="232"/>
      <c r="AE691" s="232"/>
      <c r="AF691" s="232"/>
      <c r="AG691" s="232"/>
      <c r="AH691" s="232"/>
      <c r="AI691" s="232"/>
      <c r="AJ691" s="232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</row>
    <row r="692" spans="1:67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232"/>
      <c r="N692" s="232"/>
      <c r="O692" s="232"/>
      <c r="P692" s="232"/>
      <c r="Q692" s="232"/>
      <c r="R692" s="232"/>
      <c r="S692" s="232"/>
      <c r="T692" s="232"/>
      <c r="U692" s="232"/>
      <c r="V692" s="232"/>
      <c r="W692" s="232"/>
      <c r="X692" s="232"/>
      <c r="Y692" s="232"/>
      <c r="Z692" s="232"/>
      <c r="AA692" s="232"/>
      <c r="AB692" s="232"/>
      <c r="AC692" s="232"/>
      <c r="AD692" s="232"/>
      <c r="AE692" s="232"/>
      <c r="AF692" s="232"/>
      <c r="AG692" s="232"/>
      <c r="AH692" s="232"/>
      <c r="AI692" s="232"/>
      <c r="AJ692" s="232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</row>
    <row r="693" spans="1:67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232"/>
      <c r="N693" s="232"/>
      <c r="O693" s="232"/>
      <c r="P693" s="232"/>
      <c r="Q693" s="232"/>
      <c r="R693" s="232"/>
      <c r="S693" s="232"/>
      <c r="T693" s="232"/>
      <c r="U693" s="232"/>
      <c r="V693" s="232"/>
      <c r="W693" s="232"/>
      <c r="X693" s="232"/>
      <c r="Y693" s="232"/>
      <c r="Z693" s="232"/>
      <c r="AA693" s="232"/>
      <c r="AB693" s="232"/>
      <c r="AC693" s="232"/>
      <c r="AD693" s="232"/>
      <c r="AE693" s="232"/>
      <c r="AF693" s="232"/>
      <c r="AG693" s="232"/>
      <c r="AH693" s="232"/>
      <c r="AI693" s="232"/>
      <c r="AJ693" s="232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</row>
    <row r="694" spans="1:67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232"/>
      <c r="N694" s="232"/>
      <c r="O694" s="232"/>
      <c r="P694" s="232"/>
      <c r="Q694" s="232"/>
      <c r="R694" s="232"/>
      <c r="S694" s="232"/>
      <c r="T694" s="232"/>
      <c r="U694" s="232"/>
      <c r="V694" s="232"/>
      <c r="W694" s="232"/>
      <c r="X694" s="232"/>
      <c r="Y694" s="232"/>
      <c r="Z694" s="232"/>
      <c r="AA694" s="232"/>
      <c r="AB694" s="232"/>
      <c r="AC694" s="232"/>
      <c r="AD694" s="232"/>
      <c r="AE694" s="232"/>
      <c r="AF694" s="232"/>
      <c r="AG694" s="232"/>
      <c r="AH694" s="232"/>
      <c r="AI694" s="232"/>
      <c r="AJ694" s="232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</row>
    <row r="695" spans="1:67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232"/>
      <c r="N695" s="232"/>
      <c r="O695" s="232"/>
      <c r="P695" s="232"/>
      <c r="Q695" s="232"/>
      <c r="R695" s="232"/>
      <c r="S695" s="232"/>
      <c r="T695" s="232"/>
      <c r="U695" s="232"/>
      <c r="V695" s="232"/>
      <c r="W695" s="232"/>
      <c r="X695" s="232"/>
      <c r="Y695" s="232"/>
      <c r="Z695" s="232"/>
      <c r="AA695" s="232"/>
      <c r="AB695" s="232"/>
      <c r="AC695" s="232"/>
      <c r="AD695" s="232"/>
      <c r="AE695" s="232"/>
      <c r="AF695" s="232"/>
      <c r="AG695" s="232"/>
      <c r="AH695" s="232"/>
      <c r="AI695" s="232"/>
      <c r="AJ695" s="232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</row>
    <row r="696" spans="1:67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232"/>
      <c r="N696" s="232"/>
      <c r="O696" s="232"/>
      <c r="P696" s="232"/>
      <c r="Q696" s="232"/>
      <c r="R696" s="232"/>
      <c r="S696" s="232"/>
      <c r="T696" s="232"/>
      <c r="U696" s="232"/>
      <c r="V696" s="232"/>
      <c r="W696" s="232"/>
      <c r="X696" s="232"/>
      <c r="Y696" s="232"/>
      <c r="Z696" s="232"/>
      <c r="AA696" s="232"/>
      <c r="AB696" s="232"/>
      <c r="AC696" s="232"/>
      <c r="AD696" s="232"/>
      <c r="AE696" s="232"/>
      <c r="AF696" s="232"/>
      <c r="AG696" s="232"/>
      <c r="AH696" s="232"/>
      <c r="AI696" s="232"/>
      <c r="AJ696" s="232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</row>
    <row r="697" spans="1:6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232"/>
      <c r="N697" s="232"/>
      <c r="O697" s="232"/>
      <c r="P697" s="232"/>
      <c r="Q697" s="232"/>
      <c r="R697" s="232"/>
      <c r="S697" s="232"/>
      <c r="T697" s="232"/>
      <c r="U697" s="232"/>
      <c r="V697" s="232"/>
      <c r="W697" s="232"/>
      <c r="X697" s="232"/>
      <c r="Y697" s="232"/>
      <c r="Z697" s="232"/>
      <c r="AA697" s="232"/>
      <c r="AB697" s="232"/>
      <c r="AC697" s="232"/>
      <c r="AD697" s="232"/>
      <c r="AE697" s="232"/>
      <c r="AF697" s="232"/>
      <c r="AG697" s="232"/>
      <c r="AH697" s="232"/>
      <c r="AI697" s="232"/>
      <c r="AJ697" s="232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</row>
    <row r="698" spans="1:67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232"/>
      <c r="N698" s="232"/>
      <c r="O698" s="232"/>
      <c r="P698" s="232"/>
      <c r="Q698" s="232"/>
      <c r="R698" s="232"/>
      <c r="S698" s="232"/>
      <c r="T698" s="232"/>
      <c r="U698" s="232"/>
      <c r="V698" s="232"/>
      <c r="W698" s="232"/>
      <c r="X698" s="232"/>
      <c r="Y698" s="232"/>
      <c r="Z698" s="232"/>
      <c r="AA698" s="232"/>
      <c r="AB698" s="232"/>
      <c r="AC698" s="232"/>
      <c r="AD698" s="232"/>
      <c r="AE698" s="232"/>
      <c r="AF698" s="232"/>
      <c r="AG698" s="232"/>
      <c r="AH698" s="232"/>
      <c r="AI698" s="232"/>
      <c r="AJ698" s="232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</row>
    <row r="699" spans="1:67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232"/>
      <c r="N699" s="232"/>
      <c r="O699" s="232"/>
      <c r="P699" s="232"/>
      <c r="Q699" s="232"/>
      <c r="R699" s="232"/>
      <c r="S699" s="232"/>
      <c r="T699" s="232"/>
      <c r="U699" s="232"/>
      <c r="V699" s="232"/>
      <c r="W699" s="232"/>
      <c r="X699" s="232"/>
      <c r="Y699" s="232"/>
      <c r="Z699" s="232"/>
      <c r="AA699" s="232"/>
      <c r="AB699" s="232"/>
      <c r="AC699" s="232"/>
      <c r="AD699" s="232"/>
      <c r="AE699" s="232"/>
      <c r="AF699" s="232"/>
      <c r="AG699" s="232"/>
      <c r="AH699" s="232"/>
      <c r="AI699" s="232"/>
      <c r="AJ699" s="232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</row>
    <row r="700" spans="1:67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232"/>
      <c r="N700" s="232"/>
      <c r="O700" s="232"/>
      <c r="P700" s="232"/>
      <c r="Q700" s="232"/>
      <c r="R700" s="232"/>
      <c r="S700" s="232"/>
      <c r="T700" s="232"/>
      <c r="U700" s="232"/>
      <c r="V700" s="232"/>
      <c r="W700" s="232"/>
      <c r="X700" s="232"/>
      <c r="Y700" s="232"/>
      <c r="Z700" s="232"/>
      <c r="AA700" s="232"/>
      <c r="AB700" s="232"/>
      <c r="AC700" s="232"/>
      <c r="AD700" s="232"/>
      <c r="AE700" s="232"/>
      <c r="AF700" s="232"/>
      <c r="AG700" s="232"/>
      <c r="AH700" s="232"/>
      <c r="AI700" s="232"/>
      <c r="AJ700" s="232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</row>
    <row r="701" spans="1:67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232"/>
      <c r="N701" s="232"/>
      <c r="O701" s="232"/>
      <c r="P701" s="232"/>
      <c r="Q701" s="232"/>
      <c r="R701" s="232"/>
      <c r="S701" s="232"/>
      <c r="T701" s="232"/>
      <c r="U701" s="232"/>
      <c r="V701" s="232"/>
      <c r="W701" s="232"/>
      <c r="X701" s="232"/>
      <c r="Y701" s="232"/>
      <c r="Z701" s="232"/>
      <c r="AA701" s="232"/>
      <c r="AB701" s="232"/>
      <c r="AC701" s="232"/>
      <c r="AD701" s="232"/>
      <c r="AE701" s="232"/>
      <c r="AF701" s="232"/>
      <c r="AG701" s="232"/>
      <c r="AH701" s="232"/>
      <c r="AI701" s="232"/>
      <c r="AJ701" s="232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</row>
    <row r="702" spans="1:67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232"/>
      <c r="N702" s="232"/>
      <c r="O702" s="232"/>
      <c r="P702" s="232"/>
      <c r="Q702" s="232"/>
      <c r="R702" s="232"/>
      <c r="S702" s="232"/>
      <c r="T702" s="232"/>
      <c r="U702" s="232"/>
      <c r="V702" s="232"/>
      <c r="W702" s="232"/>
      <c r="X702" s="232"/>
      <c r="Y702" s="232"/>
      <c r="Z702" s="232"/>
      <c r="AA702" s="232"/>
      <c r="AB702" s="232"/>
      <c r="AC702" s="232"/>
      <c r="AD702" s="232"/>
      <c r="AE702" s="232"/>
      <c r="AF702" s="232"/>
      <c r="AG702" s="232"/>
      <c r="AH702" s="232"/>
      <c r="AI702" s="232"/>
      <c r="AJ702" s="232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</row>
    <row r="703" spans="1:67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232"/>
      <c r="N703" s="232"/>
      <c r="O703" s="232"/>
      <c r="P703" s="232"/>
      <c r="Q703" s="232"/>
      <c r="R703" s="232"/>
      <c r="S703" s="232"/>
      <c r="T703" s="232"/>
      <c r="U703" s="232"/>
      <c r="V703" s="232"/>
      <c r="W703" s="232"/>
      <c r="X703" s="232"/>
      <c r="Y703" s="232"/>
      <c r="Z703" s="232"/>
      <c r="AA703" s="232"/>
      <c r="AB703" s="232"/>
      <c r="AC703" s="232"/>
      <c r="AD703" s="232"/>
      <c r="AE703" s="232"/>
      <c r="AF703" s="232"/>
      <c r="AG703" s="232"/>
      <c r="AH703" s="232"/>
      <c r="AI703" s="232"/>
      <c r="AJ703" s="232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</row>
    <row r="704" spans="1:67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232"/>
      <c r="N704" s="232"/>
      <c r="O704" s="232"/>
      <c r="P704" s="232"/>
      <c r="Q704" s="232"/>
      <c r="R704" s="232"/>
      <c r="S704" s="232"/>
      <c r="T704" s="232"/>
      <c r="U704" s="232"/>
      <c r="V704" s="232"/>
      <c r="W704" s="232"/>
      <c r="X704" s="232"/>
      <c r="Y704" s="232"/>
      <c r="Z704" s="232"/>
      <c r="AA704" s="232"/>
      <c r="AB704" s="232"/>
      <c r="AC704" s="232"/>
      <c r="AD704" s="232"/>
      <c r="AE704" s="232"/>
      <c r="AF704" s="232"/>
      <c r="AG704" s="232"/>
      <c r="AH704" s="232"/>
      <c r="AI704" s="232"/>
      <c r="AJ704" s="232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</row>
    <row r="705" spans="1:67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232"/>
      <c r="N705" s="232"/>
      <c r="O705" s="232"/>
      <c r="P705" s="232"/>
      <c r="Q705" s="232"/>
      <c r="R705" s="232"/>
      <c r="S705" s="232"/>
      <c r="T705" s="232"/>
      <c r="U705" s="232"/>
      <c r="V705" s="232"/>
      <c r="W705" s="232"/>
      <c r="X705" s="232"/>
      <c r="Y705" s="232"/>
      <c r="Z705" s="232"/>
      <c r="AA705" s="232"/>
      <c r="AB705" s="232"/>
      <c r="AC705" s="232"/>
      <c r="AD705" s="232"/>
      <c r="AE705" s="232"/>
      <c r="AF705" s="232"/>
      <c r="AG705" s="232"/>
      <c r="AH705" s="232"/>
      <c r="AI705" s="232"/>
      <c r="AJ705" s="232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</row>
    <row r="706" spans="1:67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232"/>
      <c r="N706" s="232"/>
      <c r="O706" s="232"/>
      <c r="P706" s="232"/>
      <c r="Q706" s="232"/>
      <c r="R706" s="232"/>
      <c r="S706" s="232"/>
      <c r="T706" s="232"/>
      <c r="U706" s="232"/>
      <c r="V706" s="232"/>
      <c r="W706" s="232"/>
      <c r="X706" s="232"/>
      <c r="Y706" s="232"/>
      <c r="Z706" s="232"/>
      <c r="AA706" s="232"/>
      <c r="AB706" s="232"/>
      <c r="AC706" s="232"/>
      <c r="AD706" s="232"/>
      <c r="AE706" s="232"/>
      <c r="AF706" s="232"/>
      <c r="AG706" s="232"/>
      <c r="AH706" s="232"/>
      <c r="AI706" s="232"/>
      <c r="AJ706" s="232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</row>
    <row r="707" spans="1:6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232"/>
      <c r="N707" s="232"/>
      <c r="O707" s="232"/>
      <c r="P707" s="232"/>
      <c r="Q707" s="232"/>
      <c r="R707" s="232"/>
      <c r="S707" s="232"/>
      <c r="T707" s="232"/>
      <c r="U707" s="232"/>
      <c r="V707" s="232"/>
      <c r="W707" s="232"/>
      <c r="X707" s="232"/>
      <c r="Y707" s="232"/>
      <c r="Z707" s="232"/>
      <c r="AA707" s="232"/>
      <c r="AB707" s="232"/>
      <c r="AC707" s="232"/>
      <c r="AD707" s="232"/>
      <c r="AE707" s="232"/>
      <c r="AF707" s="232"/>
      <c r="AG707" s="232"/>
      <c r="AH707" s="232"/>
      <c r="AI707" s="232"/>
      <c r="AJ707" s="232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</row>
    <row r="708" spans="1:67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232"/>
      <c r="N708" s="232"/>
      <c r="O708" s="232"/>
      <c r="P708" s="232"/>
      <c r="Q708" s="232"/>
      <c r="R708" s="232"/>
      <c r="S708" s="232"/>
      <c r="T708" s="232"/>
      <c r="U708" s="232"/>
      <c r="V708" s="232"/>
      <c r="W708" s="232"/>
      <c r="X708" s="232"/>
      <c r="Y708" s="232"/>
      <c r="Z708" s="232"/>
      <c r="AA708" s="232"/>
      <c r="AB708" s="232"/>
      <c r="AC708" s="232"/>
      <c r="AD708" s="232"/>
      <c r="AE708" s="232"/>
      <c r="AF708" s="232"/>
      <c r="AG708" s="232"/>
      <c r="AH708" s="232"/>
      <c r="AI708" s="232"/>
      <c r="AJ708" s="232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</row>
    <row r="709" spans="1:67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232"/>
      <c r="N709" s="232"/>
      <c r="O709" s="232"/>
      <c r="P709" s="232"/>
      <c r="Q709" s="232"/>
      <c r="R709" s="232"/>
      <c r="S709" s="232"/>
      <c r="T709" s="232"/>
      <c r="U709" s="232"/>
      <c r="V709" s="232"/>
      <c r="W709" s="232"/>
      <c r="X709" s="232"/>
      <c r="Y709" s="232"/>
      <c r="Z709" s="232"/>
      <c r="AA709" s="232"/>
      <c r="AB709" s="232"/>
      <c r="AC709" s="232"/>
      <c r="AD709" s="232"/>
      <c r="AE709" s="232"/>
      <c r="AF709" s="232"/>
      <c r="AG709" s="232"/>
      <c r="AH709" s="232"/>
      <c r="AI709" s="232"/>
      <c r="AJ709" s="232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</row>
    <row r="710" spans="1:67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232"/>
      <c r="N710" s="232"/>
      <c r="O710" s="232"/>
      <c r="P710" s="232"/>
      <c r="Q710" s="232"/>
      <c r="R710" s="232"/>
      <c r="S710" s="232"/>
      <c r="T710" s="232"/>
      <c r="U710" s="232"/>
      <c r="V710" s="232"/>
      <c r="W710" s="232"/>
      <c r="X710" s="232"/>
      <c r="Y710" s="232"/>
      <c r="Z710" s="232"/>
      <c r="AA710" s="232"/>
      <c r="AB710" s="232"/>
      <c r="AC710" s="232"/>
      <c r="AD710" s="232"/>
      <c r="AE710" s="232"/>
      <c r="AF710" s="232"/>
      <c r="AG710" s="232"/>
      <c r="AH710" s="232"/>
      <c r="AI710" s="232"/>
      <c r="AJ710" s="232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</row>
    <row r="711" spans="1:67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232"/>
      <c r="N711" s="232"/>
      <c r="O711" s="232"/>
      <c r="P711" s="232"/>
      <c r="Q711" s="232"/>
      <c r="R711" s="232"/>
      <c r="S711" s="232"/>
      <c r="T711" s="232"/>
      <c r="U711" s="232"/>
      <c r="V711" s="232"/>
      <c r="W711" s="232"/>
      <c r="X711" s="232"/>
      <c r="Y711" s="232"/>
      <c r="Z711" s="232"/>
      <c r="AA711" s="232"/>
      <c r="AB711" s="232"/>
      <c r="AC711" s="232"/>
      <c r="AD711" s="232"/>
      <c r="AE711" s="232"/>
      <c r="AF711" s="232"/>
      <c r="AG711" s="232"/>
      <c r="AH711" s="232"/>
      <c r="AI711" s="232"/>
      <c r="AJ711" s="232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</row>
    <row r="712" spans="1:67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232"/>
      <c r="N712" s="232"/>
      <c r="O712" s="232"/>
      <c r="P712" s="232"/>
      <c r="Q712" s="232"/>
      <c r="R712" s="232"/>
      <c r="S712" s="232"/>
      <c r="T712" s="232"/>
      <c r="U712" s="232"/>
      <c r="V712" s="232"/>
      <c r="W712" s="232"/>
      <c r="X712" s="232"/>
      <c r="Y712" s="232"/>
      <c r="Z712" s="232"/>
      <c r="AA712" s="232"/>
      <c r="AB712" s="232"/>
      <c r="AC712" s="232"/>
      <c r="AD712" s="232"/>
      <c r="AE712" s="232"/>
      <c r="AF712" s="232"/>
      <c r="AG712" s="232"/>
      <c r="AH712" s="232"/>
      <c r="AI712" s="232"/>
      <c r="AJ712" s="232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</row>
    <row r="713" spans="1:67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232"/>
      <c r="N713" s="232"/>
      <c r="O713" s="232"/>
      <c r="P713" s="232"/>
      <c r="Q713" s="232"/>
      <c r="R713" s="232"/>
      <c r="S713" s="232"/>
      <c r="T713" s="232"/>
      <c r="U713" s="232"/>
      <c r="V713" s="232"/>
      <c r="W713" s="232"/>
      <c r="X713" s="232"/>
      <c r="Y713" s="232"/>
      <c r="Z713" s="232"/>
      <c r="AA713" s="232"/>
      <c r="AB713" s="232"/>
      <c r="AC713" s="232"/>
      <c r="AD713" s="232"/>
      <c r="AE713" s="232"/>
      <c r="AF713" s="232"/>
      <c r="AG713" s="232"/>
      <c r="AH713" s="232"/>
      <c r="AI713" s="232"/>
      <c r="AJ713" s="232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</row>
    <row r="714" spans="1:67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232"/>
      <c r="N714" s="232"/>
      <c r="O714" s="232"/>
      <c r="P714" s="232"/>
      <c r="Q714" s="232"/>
      <c r="R714" s="232"/>
      <c r="S714" s="232"/>
      <c r="T714" s="232"/>
      <c r="U714" s="232"/>
      <c r="V714" s="232"/>
      <c r="W714" s="232"/>
      <c r="X714" s="232"/>
      <c r="Y714" s="232"/>
      <c r="Z714" s="232"/>
      <c r="AA714" s="232"/>
      <c r="AB714" s="232"/>
      <c r="AC714" s="232"/>
      <c r="AD714" s="232"/>
      <c r="AE714" s="232"/>
      <c r="AF714" s="232"/>
      <c r="AG714" s="232"/>
      <c r="AH714" s="232"/>
      <c r="AI714" s="232"/>
      <c r="AJ714" s="232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</row>
    <row r="715" spans="1:67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232"/>
      <c r="N715" s="232"/>
      <c r="O715" s="232"/>
      <c r="P715" s="232"/>
      <c r="Q715" s="232"/>
      <c r="R715" s="232"/>
      <c r="S715" s="232"/>
      <c r="T715" s="232"/>
      <c r="U715" s="232"/>
      <c r="V715" s="232"/>
      <c r="W715" s="232"/>
      <c r="X715" s="232"/>
      <c r="Y715" s="232"/>
      <c r="Z715" s="232"/>
      <c r="AA715" s="232"/>
      <c r="AB715" s="232"/>
      <c r="AC715" s="232"/>
      <c r="AD715" s="232"/>
      <c r="AE715" s="232"/>
      <c r="AF715" s="232"/>
      <c r="AG715" s="232"/>
      <c r="AH715" s="232"/>
      <c r="AI715" s="232"/>
      <c r="AJ715" s="232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</row>
    <row r="716" spans="1:67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232"/>
      <c r="N716" s="232"/>
      <c r="O716" s="232"/>
      <c r="P716" s="232"/>
      <c r="Q716" s="232"/>
      <c r="R716" s="232"/>
      <c r="S716" s="232"/>
      <c r="T716" s="232"/>
      <c r="U716" s="232"/>
      <c r="V716" s="232"/>
      <c r="W716" s="232"/>
      <c r="X716" s="232"/>
      <c r="Y716" s="232"/>
      <c r="Z716" s="232"/>
      <c r="AA716" s="232"/>
      <c r="AB716" s="232"/>
      <c r="AC716" s="232"/>
      <c r="AD716" s="232"/>
      <c r="AE716" s="232"/>
      <c r="AF716" s="232"/>
      <c r="AG716" s="232"/>
      <c r="AH716" s="232"/>
      <c r="AI716" s="232"/>
      <c r="AJ716" s="232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</row>
    <row r="717" spans="1:6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232"/>
      <c r="N717" s="232"/>
      <c r="O717" s="232"/>
      <c r="P717" s="232"/>
      <c r="Q717" s="232"/>
      <c r="R717" s="232"/>
      <c r="S717" s="232"/>
      <c r="T717" s="232"/>
      <c r="U717" s="232"/>
      <c r="V717" s="232"/>
      <c r="W717" s="232"/>
      <c r="X717" s="232"/>
      <c r="Y717" s="232"/>
      <c r="Z717" s="232"/>
      <c r="AA717" s="232"/>
      <c r="AB717" s="232"/>
      <c r="AC717" s="232"/>
      <c r="AD717" s="232"/>
      <c r="AE717" s="232"/>
      <c r="AF717" s="232"/>
      <c r="AG717" s="232"/>
      <c r="AH717" s="232"/>
      <c r="AI717" s="232"/>
      <c r="AJ717" s="232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</row>
    <row r="718" spans="1:67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232"/>
      <c r="N718" s="232"/>
      <c r="O718" s="232"/>
      <c r="P718" s="232"/>
      <c r="Q718" s="232"/>
      <c r="R718" s="232"/>
      <c r="S718" s="232"/>
      <c r="T718" s="232"/>
      <c r="U718" s="232"/>
      <c r="V718" s="232"/>
      <c r="W718" s="232"/>
      <c r="X718" s="232"/>
      <c r="Y718" s="232"/>
      <c r="Z718" s="232"/>
      <c r="AA718" s="232"/>
      <c r="AB718" s="232"/>
      <c r="AC718" s="232"/>
      <c r="AD718" s="232"/>
      <c r="AE718" s="232"/>
      <c r="AF718" s="232"/>
      <c r="AG718" s="232"/>
      <c r="AH718" s="232"/>
      <c r="AI718" s="232"/>
      <c r="AJ718" s="232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</row>
    <row r="719" spans="1:67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232"/>
      <c r="N719" s="232"/>
      <c r="O719" s="232"/>
      <c r="P719" s="232"/>
      <c r="Q719" s="232"/>
      <c r="R719" s="232"/>
      <c r="S719" s="232"/>
      <c r="T719" s="232"/>
      <c r="U719" s="232"/>
      <c r="V719" s="232"/>
      <c r="W719" s="232"/>
      <c r="X719" s="232"/>
      <c r="Y719" s="232"/>
      <c r="Z719" s="232"/>
      <c r="AA719" s="232"/>
      <c r="AB719" s="232"/>
      <c r="AC719" s="232"/>
      <c r="AD719" s="232"/>
      <c r="AE719" s="232"/>
      <c r="AF719" s="232"/>
      <c r="AG719" s="232"/>
      <c r="AH719" s="232"/>
      <c r="AI719" s="232"/>
      <c r="AJ719" s="232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</row>
    <row r="720" spans="1:67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232"/>
      <c r="N720" s="232"/>
      <c r="O720" s="232"/>
      <c r="P720" s="232"/>
      <c r="Q720" s="232"/>
      <c r="R720" s="232"/>
      <c r="S720" s="232"/>
      <c r="T720" s="232"/>
      <c r="U720" s="232"/>
      <c r="V720" s="232"/>
      <c r="W720" s="232"/>
      <c r="X720" s="232"/>
      <c r="Y720" s="232"/>
      <c r="Z720" s="232"/>
      <c r="AA720" s="232"/>
      <c r="AB720" s="232"/>
      <c r="AC720" s="232"/>
      <c r="AD720" s="232"/>
      <c r="AE720" s="232"/>
      <c r="AF720" s="232"/>
      <c r="AG720" s="232"/>
      <c r="AH720" s="232"/>
      <c r="AI720" s="232"/>
      <c r="AJ720" s="232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</row>
    <row r="721" spans="1:67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232"/>
      <c r="N721" s="232"/>
      <c r="O721" s="232"/>
      <c r="P721" s="232"/>
      <c r="Q721" s="232"/>
      <c r="R721" s="232"/>
      <c r="S721" s="232"/>
      <c r="T721" s="232"/>
      <c r="U721" s="232"/>
      <c r="V721" s="232"/>
      <c r="W721" s="232"/>
      <c r="X721" s="232"/>
      <c r="Y721" s="232"/>
      <c r="Z721" s="232"/>
      <c r="AA721" s="232"/>
      <c r="AB721" s="232"/>
      <c r="AC721" s="232"/>
      <c r="AD721" s="232"/>
      <c r="AE721" s="232"/>
      <c r="AF721" s="232"/>
      <c r="AG721" s="232"/>
      <c r="AH721" s="232"/>
      <c r="AI721" s="232"/>
      <c r="AJ721" s="232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</row>
    <row r="722" spans="1:67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232"/>
      <c r="N722" s="232"/>
      <c r="O722" s="232"/>
      <c r="P722" s="232"/>
      <c r="Q722" s="232"/>
      <c r="R722" s="232"/>
      <c r="S722" s="232"/>
      <c r="T722" s="232"/>
      <c r="U722" s="232"/>
      <c r="V722" s="232"/>
      <c r="W722" s="232"/>
      <c r="X722" s="232"/>
      <c r="Y722" s="232"/>
      <c r="Z722" s="232"/>
      <c r="AA722" s="232"/>
      <c r="AB722" s="232"/>
      <c r="AC722" s="232"/>
      <c r="AD722" s="232"/>
      <c r="AE722" s="232"/>
      <c r="AF722" s="232"/>
      <c r="AG722" s="232"/>
      <c r="AH722" s="232"/>
      <c r="AI722" s="232"/>
      <c r="AJ722" s="232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</row>
    <row r="723" spans="1:67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232"/>
      <c r="N723" s="232"/>
      <c r="O723" s="232"/>
      <c r="P723" s="232"/>
      <c r="Q723" s="232"/>
      <c r="R723" s="232"/>
      <c r="S723" s="232"/>
      <c r="T723" s="232"/>
      <c r="U723" s="232"/>
      <c r="V723" s="232"/>
      <c r="W723" s="232"/>
      <c r="X723" s="232"/>
      <c r="Y723" s="232"/>
      <c r="Z723" s="232"/>
      <c r="AA723" s="232"/>
      <c r="AB723" s="232"/>
      <c r="AC723" s="232"/>
      <c r="AD723" s="232"/>
      <c r="AE723" s="232"/>
      <c r="AF723" s="232"/>
      <c r="AG723" s="232"/>
      <c r="AH723" s="232"/>
      <c r="AI723" s="232"/>
      <c r="AJ723" s="232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</row>
    <row r="724" spans="1:67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232"/>
      <c r="N724" s="232"/>
      <c r="O724" s="232"/>
      <c r="P724" s="232"/>
      <c r="Q724" s="232"/>
      <c r="R724" s="232"/>
      <c r="S724" s="232"/>
      <c r="T724" s="232"/>
      <c r="U724" s="232"/>
      <c r="V724" s="232"/>
      <c r="W724" s="232"/>
      <c r="X724" s="232"/>
      <c r="Y724" s="232"/>
      <c r="Z724" s="232"/>
      <c r="AA724" s="232"/>
      <c r="AB724" s="232"/>
      <c r="AC724" s="232"/>
      <c r="AD724" s="232"/>
      <c r="AE724" s="232"/>
      <c r="AF724" s="232"/>
      <c r="AG724" s="232"/>
      <c r="AH724" s="232"/>
      <c r="AI724" s="232"/>
      <c r="AJ724" s="232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</row>
    <row r="725" spans="1:67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232"/>
      <c r="N725" s="232"/>
      <c r="O725" s="232"/>
      <c r="P725" s="232"/>
      <c r="Q725" s="232"/>
      <c r="R725" s="232"/>
      <c r="S725" s="232"/>
      <c r="T725" s="232"/>
      <c r="U725" s="232"/>
      <c r="V725" s="232"/>
      <c r="W725" s="232"/>
      <c r="X725" s="232"/>
      <c r="Y725" s="232"/>
      <c r="Z725" s="232"/>
      <c r="AA725" s="232"/>
      <c r="AB725" s="232"/>
      <c r="AC725" s="232"/>
      <c r="AD725" s="232"/>
      <c r="AE725" s="232"/>
      <c r="AF725" s="232"/>
      <c r="AG725" s="232"/>
      <c r="AH725" s="232"/>
      <c r="AI725" s="232"/>
      <c r="AJ725" s="232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</row>
    <row r="726" spans="1:67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232"/>
      <c r="N726" s="232"/>
      <c r="O726" s="232"/>
      <c r="P726" s="232"/>
      <c r="Q726" s="232"/>
      <c r="R726" s="232"/>
      <c r="S726" s="232"/>
      <c r="T726" s="232"/>
      <c r="U726" s="232"/>
      <c r="V726" s="232"/>
      <c r="W726" s="232"/>
      <c r="X726" s="232"/>
      <c r="Y726" s="232"/>
      <c r="Z726" s="232"/>
      <c r="AA726" s="232"/>
      <c r="AB726" s="232"/>
      <c r="AC726" s="232"/>
      <c r="AD726" s="232"/>
      <c r="AE726" s="232"/>
      <c r="AF726" s="232"/>
      <c r="AG726" s="232"/>
      <c r="AH726" s="232"/>
      <c r="AI726" s="232"/>
      <c r="AJ726" s="232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</row>
    <row r="727" spans="1:6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232"/>
      <c r="N727" s="232"/>
      <c r="O727" s="232"/>
      <c r="P727" s="232"/>
      <c r="Q727" s="232"/>
      <c r="R727" s="232"/>
      <c r="S727" s="232"/>
      <c r="T727" s="232"/>
      <c r="U727" s="232"/>
      <c r="V727" s="232"/>
      <c r="W727" s="232"/>
      <c r="X727" s="232"/>
      <c r="Y727" s="232"/>
      <c r="Z727" s="232"/>
      <c r="AA727" s="232"/>
      <c r="AB727" s="232"/>
      <c r="AC727" s="232"/>
      <c r="AD727" s="232"/>
      <c r="AE727" s="232"/>
      <c r="AF727" s="232"/>
      <c r="AG727" s="232"/>
      <c r="AH727" s="232"/>
      <c r="AI727" s="232"/>
      <c r="AJ727" s="232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</row>
    <row r="728" spans="1:67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232"/>
      <c r="N728" s="232"/>
      <c r="O728" s="232"/>
      <c r="P728" s="232"/>
      <c r="Q728" s="232"/>
      <c r="R728" s="232"/>
      <c r="S728" s="232"/>
      <c r="T728" s="232"/>
      <c r="U728" s="232"/>
      <c r="V728" s="232"/>
      <c r="W728" s="232"/>
      <c r="X728" s="232"/>
      <c r="Y728" s="232"/>
      <c r="Z728" s="232"/>
      <c r="AA728" s="232"/>
      <c r="AB728" s="232"/>
      <c r="AC728" s="232"/>
      <c r="AD728" s="232"/>
      <c r="AE728" s="232"/>
      <c r="AF728" s="232"/>
      <c r="AG728" s="232"/>
      <c r="AH728" s="232"/>
      <c r="AI728" s="232"/>
      <c r="AJ728" s="232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</row>
    <row r="729" spans="1:67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232"/>
      <c r="N729" s="232"/>
      <c r="O729" s="232"/>
      <c r="P729" s="232"/>
      <c r="Q729" s="232"/>
      <c r="R729" s="232"/>
      <c r="S729" s="232"/>
      <c r="T729" s="232"/>
      <c r="U729" s="232"/>
      <c r="V729" s="232"/>
      <c r="W729" s="232"/>
      <c r="X729" s="232"/>
      <c r="Y729" s="232"/>
      <c r="Z729" s="232"/>
      <c r="AA729" s="232"/>
      <c r="AB729" s="232"/>
      <c r="AC729" s="232"/>
      <c r="AD729" s="232"/>
      <c r="AE729" s="232"/>
      <c r="AF729" s="232"/>
      <c r="AG729" s="232"/>
      <c r="AH729" s="232"/>
      <c r="AI729" s="232"/>
      <c r="AJ729" s="232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</row>
    <row r="730" spans="1:67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232"/>
      <c r="N730" s="232"/>
      <c r="O730" s="232"/>
      <c r="P730" s="232"/>
      <c r="Q730" s="232"/>
      <c r="R730" s="232"/>
      <c r="S730" s="232"/>
      <c r="T730" s="232"/>
      <c r="U730" s="232"/>
      <c r="V730" s="232"/>
      <c r="W730" s="232"/>
      <c r="X730" s="232"/>
      <c r="Y730" s="232"/>
      <c r="Z730" s="232"/>
      <c r="AA730" s="232"/>
      <c r="AB730" s="232"/>
      <c r="AC730" s="232"/>
      <c r="AD730" s="232"/>
      <c r="AE730" s="232"/>
      <c r="AF730" s="232"/>
      <c r="AG730" s="232"/>
      <c r="AH730" s="232"/>
      <c r="AI730" s="232"/>
      <c r="AJ730" s="232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</row>
    <row r="731" spans="1:67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232"/>
      <c r="N731" s="232"/>
      <c r="O731" s="232"/>
      <c r="P731" s="232"/>
      <c r="Q731" s="232"/>
      <c r="R731" s="232"/>
      <c r="S731" s="232"/>
      <c r="T731" s="232"/>
      <c r="U731" s="232"/>
      <c r="V731" s="232"/>
      <c r="W731" s="232"/>
      <c r="X731" s="232"/>
      <c r="Y731" s="232"/>
      <c r="Z731" s="232"/>
      <c r="AA731" s="232"/>
      <c r="AB731" s="232"/>
      <c r="AC731" s="232"/>
      <c r="AD731" s="232"/>
      <c r="AE731" s="232"/>
      <c r="AF731" s="232"/>
      <c r="AG731" s="232"/>
      <c r="AH731" s="232"/>
      <c r="AI731" s="232"/>
      <c r="AJ731" s="232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</row>
    <row r="732" spans="1:67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232"/>
      <c r="N732" s="232"/>
      <c r="O732" s="232"/>
      <c r="P732" s="232"/>
      <c r="Q732" s="232"/>
      <c r="R732" s="232"/>
      <c r="S732" s="232"/>
      <c r="T732" s="232"/>
      <c r="U732" s="232"/>
      <c r="V732" s="232"/>
      <c r="W732" s="232"/>
      <c r="X732" s="232"/>
      <c r="Y732" s="232"/>
      <c r="Z732" s="232"/>
      <c r="AA732" s="232"/>
      <c r="AB732" s="232"/>
      <c r="AC732" s="232"/>
      <c r="AD732" s="232"/>
      <c r="AE732" s="232"/>
      <c r="AF732" s="232"/>
      <c r="AG732" s="232"/>
      <c r="AH732" s="232"/>
      <c r="AI732" s="232"/>
      <c r="AJ732" s="232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</row>
    <row r="733" spans="1:67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232"/>
      <c r="N733" s="232"/>
      <c r="O733" s="232"/>
      <c r="P733" s="232"/>
      <c r="Q733" s="232"/>
      <c r="R733" s="232"/>
      <c r="S733" s="232"/>
      <c r="T733" s="232"/>
      <c r="U733" s="232"/>
      <c r="V733" s="232"/>
      <c r="W733" s="232"/>
      <c r="X733" s="232"/>
      <c r="Y733" s="232"/>
      <c r="Z733" s="232"/>
      <c r="AA733" s="232"/>
      <c r="AB733" s="232"/>
      <c r="AC733" s="232"/>
      <c r="AD733" s="232"/>
      <c r="AE733" s="232"/>
      <c r="AF733" s="232"/>
      <c r="AG733" s="232"/>
      <c r="AH733" s="232"/>
      <c r="AI733" s="232"/>
      <c r="AJ733" s="232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</row>
    <row r="734" spans="1:67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232"/>
      <c r="N734" s="232"/>
      <c r="O734" s="232"/>
      <c r="P734" s="232"/>
      <c r="Q734" s="232"/>
      <c r="R734" s="232"/>
      <c r="S734" s="232"/>
      <c r="T734" s="232"/>
      <c r="U734" s="232"/>
      <c r="V734" s="232"/>
      <c r="W734" s="232"/>
      <c r="X734" s="232"/>
      <c r="Y734" s="232"/>
      <c r="Z734" s="232"/>
      <c r="AA734" s="232"/>
      <c r="AB734" s="232"/>
      <c r="AC734" s="232"/>
      <c r="AD734" s="232"/>
      <c r="AE734" s="232"/>
      <c r="AF734" s="232"/>
      <c r="AG734" s="232"/>
      <c r="AH734" s="232"/>
      <c r="AI734" s="232"/>
      <c r="AJ734" s="232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</row>
    <row r="735" spans="1:67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232"/>
      <c r="N735" s="232"/>
      <c r="O735" s="232"/>
      <c r="P735" s="232"/>
      <c r="Q735" s="232"/>
      <c r="R735" s="232"/>
      <c r="S735" s="232"/>
      <c r="T735" s="232"/>
      <c r="U735" s="232"/>
      <c r="V735" s="232"/>
      <c r="W735" s="232"/>
      <c r="X735" s="232"/>
      <c r="Y735" s="232"/>
      <c r="Z735" s="232"/>
      <c r="AA735" s="232"/>
      <c r="AB735" s="232"/>
      <c r="AC735" s="232"/>
      <c r="AD735" s="232"/>
      <c r="AE735" s="232"/>
      <c r="AF735" s="232"/>
      <c r="AG735" s="232"/>
      <c r="AH735" s="232"/>
      <c r="AI735" s="232"/>
      <c r="AJ735" s="232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</row>
    <row r="736" spans="1:67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232"/>
      <c r="N736" s="232"/>
      <c r="O736" s="232"/>
      <c r="P736" s="232"/>
      <c r="Q736" s="232"/>
      <c r="R736" s="232"/>
      <c r="S736" s="232"/>
      <c r="T736" s="232"/>
      <c r="U736" s="232"/>
      <c r="V736" s="232"/>
      <c r="W736" s="232"/>
      <c r="X736" s="232"/>
      <c r="Y736" s="232"/>
      <c r="Z736" s="232"/>
      <c r="AA736" s="232"/>
      <c r="AB736" s="232"/>
      <c r="AC736" s="232"/>
      <c r="AD736" s="232"/>
      <c r="AE736" s="232"/>
      <c r="AF736" s="232"/>
      <c r="AG736" s="232"/>
      <c r="AH736" s="232"/>
      <c r="AI736" s="232"/>
      <c r="AJ736" s="232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</row>
    <row r="737" spans="1:6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232"/>
      <c r="N737" s="232"/>
      <c r="O737" s="232"/>
      <c r="P737" s="232"/>
      <c r="Q737" s="232"/>
      <c r="R737" s="232"/>
      <c r="S737" s="232"/>
      <c r="T737" s="232"/>
      <c r="U737" s="232"/>
      <c r="V737" s="232"/>
      <c r="W737" s="232"/>
      <c r="X737" s="232"/>
      <c r="Y737" s="232"/>
      <c r="Z737" s="232"/>
      <c r="AA737" s="232"/>
      <c r="AB737" s="232"/>
      <c r="AC737" s="232"/>
      <c r="AD737" s="232"/>
      <c r="AE737" s="232"/>
      <c r="AF737" s="232"/>
      <c r="AG737" s="232"/>
      <c r="AH737" s="232"/>
      <c r="AI737" s="232"/>
      <c r="AJ737" s="232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</row>
    <row r="738" spans="1:67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232"/>
      <c r="N738" s="232"/>
      <c r="O738" s="232"/>
      <c r="P738" s="232"/>
      <c r="Q738" s="232"/>
      <c r="R738" s="232"/>
      <c r="S738" s="232"/>
      <c r="T738" s="232"/>
      <c r="U738" s="232"/>
      <c r="V738" s="232"/>
      <c r="W738" s="232"/>
      <c r="X738" s="232"/>
      <c r="Y738" s="232"/>
      <c r="Z738" s="232"/>
      <c r="AA738" s="232"/>
      <c r="AB738" s="232"/>
      <c r="AC738" s="232"/>
      <c r="AD738" s="232"/>
      <c r="AE738" s="232"/>
      <c r="AF738" s="232"/>
      <c r="AG738" s="232"/>
      <c r="AH738" s="232"/>
      <c r="AI738" s="232"/>
      <c r="AJ738" s="232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</row>
    <row r="739" spans="1:67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232"/>
      <c r="N739" s="232"/>
      <c r="O739" s="232"/>
      <c r="P739" s="232"/>
      <c r="Q739" s="232"/>
      <c r="R739" s="232"/>
      <c r="S739" s="232"/>
      <c r="T739" s="232"/>
      <c r="U739" s="232"/>
      <c r="V739" s="232"/>
      <c r="W739" s="232"/>
      <c r="X739" s="232"/>
      <c r="Y739" s="232"/>
      <c r="Z739" s="232"/>
      <c r="AA739" s="232"/>
      <c r="AB739" s="232"/>
      <c r="AC739" s="232"/>
      <c r="AD739" s="232"/>
      <c r="AE739" s="232"/>
      <c r="AF739" s="232"/>
      <c r="AG739" s="232"/>
      <c r="AH739" s="232"/>
      <c r="AI739" s="232"/>
      <c r="AJ739" s="232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</row>
    <row r="740" spans="1:67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232"/>
      <c r="N740" s="232"/>
      <c r="O740" s="232"/>
      <c r="P740" s="232"/>
      <c r="Q740" s="232"/>
      <c r="R740" s="232"/>
      <c r="S740" s="232"/>
      <c r="T740" s="232"/>
      <c r="U740" s="232"/>
      <c r="V740" s="232"/>
      <c r="W740" s="232"/>
      <c r="X740" s="232"/>
      <c r="Y740" s="232"/>
      <c r="Z740" s="232"/>
      <c r="AA740" s="232"/>
      <c r="AB740" s="232"/>
      <c r="AC740" s="232"/>
      <c r="AD740" s="232"/>
      <c r="AE740" s="232"/>
      <c r="AF740" s="232"/>
      <c r="AG740" s="232"/>
      <c r="AH740" s="232"/>
      <c r="AI740" s="232"/>
      <c r="AJ740" s="232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</row>
    <row r="741" spans="1:67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232"/>
      <c r="N741" s="232"/>
      <c r="O741" s="232"/>
      <c r="P741" s="232"/>
      <c r="Q741" s="232"/>
      <c r="R741" s="232"/>
      <c r="S741" s="232"/>
      <c r="T741" s="232"/>
      <c r="U741" s="232"/>
      <c r="V741" s="232"/>
      <c r="W741" s="232"/>
      <c r="X741" s="232"/>
      <c r="Y741" s="232"/>
      <c r="Z741" s="232"/>
      <c r="AA741" s="232"/>
      <c r="AB741" s="232"/>
      <c r="AC741" s="232"/>
      <c r="AD741" s="232"/>
      <c r="AE741" s="232"/>
      <c r="AF741" s="232"/>
      <c r="AG741" s="232"/>
      <c r="AH741" s="232"/>
      <c r="AI741" s="232"/>
      <c r="AJ741" s="232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</row>
    <row r="742" spans="1:67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232"/>
      <c r="N742" s="232"/>
      <c r="O742" s="232"/>
      <c r="P742" s="232"/>
      <c r="Q742" s="232"/>
      <c r="R742" s="232"/>
      <c r="S742" s="232"/>
      <c r="T742" s="232"/>
      <c r="U742" s="232"/>
      <c r="V742" s="232"/>
      <c r="W742" s="232"/>
      <c r="X742" s="232"/>
      <c r="Y742" s="232"/>
      <c r="Z742" s="232"/>
      <c r="AA742" s="232"/>
      <c r="AB742" s="232"/>
      <c r="AC742" s="232"/>
      <c r="AD742" s="232"/>
      <c r="AE742" s="232"/>
      <c r="AF742" s="232"/>
      <c r="AG742" s="232"/>
      <c r="AH742" s="232"/>
      <c r="AI742" s="232"/>
      <c r="AJ742" s="232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</row>
    <row r="743" spans="1:67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232"/>
      <c r="N743" s="232"/>
      <c r="O743" s="232"/>
      <c r="P743" s="232"/>
      <c r="Q743" s="232"/>
      <c r="R743" s="232"/>
      <c r="S743" s="232"/>
      <c r="T743" s="232"/>
      <c r="U743" s="232"/>
      <c r="V743" s="232"/>
      <c r="W743" s="232"/>
      <c r="X743" s="232"/>
      <c r="Y743" s="232"/>
      <c r="Z743" s="232"/>
      <c r="AA743" s="232"/>
      <c r="AB743" s="232"/>
      <c r="AC743" s="232"/>
      <c r="AD743" s="232"/>
      <c r="AE743" s="232"/>
      <c r="AF743" s="232"/>
      <c r="AG743" s="232"/>
      <c r="AH743" s="232"/>
      <c r="AI743" s="232"/>
      <c r="AJ743" s="232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</row>
    <row r="744" spans="1:67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232"/>
      <c r="N744" s="232"/>
      <c r="O744" s="232"/>
      <c r="P744" s="232"/>
      <c r="Q744" s="232"/>
      <c r="R744" s="232"/>
      <c r="S744" s="232"/>
      <c r="T744" s="232"/>
      <c r="U744" s="232"/>
      <c r="V744" s="232"/>
      <c r="W744" s="232"/>
      <c r="X744" s="232"/>
      <c r="Y744" s="232"/>
      <c r="Z744" s="232"/>
      <c r="AA744" s="232"/>
      <c r="AB744" s="232"/>
      <c r="AC744" s="232"/>
      <c r="AD744" s="232"/>
      <c r="AE744" s="232"/>
      <c r="AF744" s="232"/>
      <c r="AG744" s="232"/>
      <c r="AH744" s="232"/>
      <c r="AI744" s="232"/>
      <c r="AJ744" s="232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</row>
    <row r="745" spans="1:67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232"/>
      <c r="N745" s="232"/>
      <c r="O745" s="232"/>
      <c r="P745" s="232"/>
      <c r="Q745" s="232"/>
      <c r="R745" s="232"/>
      <c r="S745" s="232"/>
      <c r="T745" s="232"/>
      <c r="U745" s="232"/>
      <c r="V745" s="232"/>
      <c r="W745" s="232"/>
      <c r="X745" s="232"/>
      <c r="Y745" s="232"/>
      <c r="Z745" s="232"/>
      <c r="AA745" s="232"/>
      <c r="AB745" s="232"/>
      <c r="AC745" s="232"/>
      <c r="AD745" s="232"/>
      <c r="AE745" s="232"/>
      <c r="AF745" s="232"/>
      <c r="AG745" s="232"/>
      <c r="AH745" s="232"/>
      <c r="AI745" s="232"/>
      <c r="AJ745" s="232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</row>
    <row r="746" spans="1:67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232"/>
      <c r="N746" s="232"/>
      <c r="O746" s="232"/>
      <c r="P746" s="232"/>
      <c r="Q746" s="232"/>
      <c r="R746" s="232"/>
      <c r="S746" s="232"/>
      <c r="T746" s="232"/>
      <c r="U746" s="232"/>
      <c r="V746" s="232"/>
      <c r="W746" s="232"/>
      <c r="X746" s="232"/>
      <c r="Y746" s="232"/>
      <c r="Z746" s="232"/>
      <c r="AA746" s="232"/>
      <c r="AB746" s="232"/>
      <c r="AC746" s="232"/>
      <c r="AD746" s="232"/>
      <c r="AE746" s="232"/>
      <c r="AF746" s="232"/>
      <c r="AG746" s="232"/>
      <c r="AH746" s="232"/>
      <c r="AI746" s="232"/>
      <c r="AJ746" s="232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</row>
    <row r="747" spans="1:6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232"/>
      <c r="N747" s="232"/>
      <c r="O747" s="232"/>
      <c r="P747" s="232"/>
      <c r="Q747" s="232"/>
      <c r="R747" s="232"/>
      <c r="S747" s="232"/>
      <c r="T747" s="232"/>
      <c r="U747" s="232"/>
      <c r="V747" s="232"/>
      <c r="W747" s="232"/>
      <c r="X747" s="232"/>
      <c r="Y747" s="232"/>
      <c r="Z747" s="232"/>
      <c r="AA747" s="232"/>
      <c r="AB747" s="232"/>
      <c r="AC747" s="232"/>
      <c r="AD747" s="232"/>
      <c r="AE747" s="232"/>
      <c r="AF747" s="232"/>
      <c r="AG747" s="232"/>
      <c r="AH747" s="232"/>
      <c r="AI747" s="232"/>
      <c r="AJ747" s="232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</row>
    <row r="748" spans="1:67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232"/>
      <c r="N748" s="232"/>
      <c r="O748" s="232"/>
      <c r="P748" s="232"/>
      <c r="Q748" s="232"/>
      <c r="R748" s="232"/>
      <c r="S748" s="232"/>
      <c r="T748" s="232"/>
      <c r="U748" s="232"/>
      <c r="V748" s="232"/>
      <c r="W748" s="232"/>
      <c r="X748" s="232"/>
      <c r="Y748" s="232"/>
      <c r="Z748" s="232"/>
      <c r="AA748" s="232"/>
      <c r="AB748" s="232"/>
      <c r="AC748" s="232"/>
      <c r="AD748" s="232"/>
      <c r="AE748" s="232"/>
      <c r="AF748" s="232"/>
      <c r="AG748" s="232"/>
      <c r="AH748" s="232"/>
      <c r="AI748" s="232"/>
      <c r="AJ748" s="232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</row>
    <row r="749" spans="1:67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232"/>
      <c r="N749" s="232"/>
      <c r="O749" s="232"/>
      <c r="P749" s="232"/>
      <c r="Q749" s="232"/>
      <c r="R749" s="232"/>
      <c r="S749" s="232"/>
      <c r="T749" s="232"/>
      <c r="U749" s="232"/>
      <c r="V749" s="232"/>
      <c r="W749" s="232"/>
      <c r="X749" s="232"/>
      <c r="Y749" s="232"/>
      <c r="Z749" s="232"/>
      <c r="AA749" s="232"/>
      <c r="AB749" s="232"/>
      <c r="AC749" s="232"/>
      <c r="AD749" s="232"/>
      <c r="AE749" s="232"/>
      <c r="AF749" s="232"/>
      <c r="AG749" s="232"/>
      <c r="AH749" s="232"/>
      <c r="AI749" s="232"/>
      <c r="AJ749" s="232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</row>
    <row r="750" spans="1:67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232"/>
      <c r="N750" s="232"/>
      <c r="O750" s="232"/>
      <c r="P750" s="232"/>
      <c r="Q750" s="232"/>
      <c r="R750" s="232"/>
      <c r="S750" s="232"/>
      <c r="T750" s="232"/>
      <c r="U750" s="232"/>
      <c r="V750" s="232"/>
      <c r="W750" s="232"/>
      <c r="X750" s="232"/>
      <c r="Y750" s="232"/>
      <c r="Z750" s="232"/>
      <c r="AA750" s="232"/>
      <c r="AB750" s="232"/>
      <c r="AC750" s="232"/>
      <c r="AD750" s="232"/>
      <c r="AE750" s="232"/>
      <c r="AF750" s="232"/>
      <c r="AG750" s="232"/>
      <c r="AH750" s="232"/>
      <c r="AI750" s="232"/>
      <c r="AJ750" s="232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</row>
    <row r="751" spans="1:67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232"/>
      <c r="N751" s="232"/>
      <c r="O751" s="232"/>
      <c r="P751" s="232"/>
      <c r="Q751" s="232"/>
      <c r="R751" s="232"/>
      <c r="S751" s="232"/>
      <c r="T751" s="232"/>
      <c r="U751" s="232"/>
      <c r="V751" s="232"/>
      <c r="W751" s="232"/>
      <c r="X751" s="232"/>
      <c r="Y751" s="232"/>
      <c r="Z751" s="232"/>
      <c r="AA751" s="232"/>
      <c r="AB751" s="232"/>
      <c r="AC751" s="232"/>
      <c r="AD751" s="232"/>
      <c r="AE751" s="232"/>
      <c r="AF751" s="232"/>
      <c r="AG751" s="232"/>
      <c r="AH751" s="232"/>
      <c r="AI751" s="232"/>
      <c r="AJ751" s="232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</row>
    <row r="752" spans="1:67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232"/>
      <c r="N752" s="232"/>
      <c r="O752" s="232"/>
      <c r="P752" s="232"/>
      <c r="Q752" s="232"/>
      <c r="R752" s="232"/>
      <c r="S752" s="232"/>
      <c r="T752" s="232"/>
      <c r="U752" s="232"/>
      <c r="V752" s="232"/>
      <c r="W752" s="232"/>
      <c r="X752" s="232"/>
      <c r="Y752" s="232"/>
      <c r="Z752" s="232"/>
      <c r="AA752" s="232"/>
      <c r="AB752" s="232"/>
      <c r="AC752" s="232"/>
      <c r="AD752" s="232"/>
      <c r="AE752" s="232"/>
      <c r="AF752" s="232"/>
      <c r="AG752" s="232"/>
      <c r="AH752" s="232"/>
      <c r="AI752" s="232"/>
      <c r="AJ752" s="232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</row>
    <row r="753" spans="1:67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232"/>
      <c r="N753" s="232"/>
      <c r="O753" s="232"/>
      <c r="P753" s="232"/>
      <c r="Q753" s="232"/>
      <c r="R753" s="232"/>
      <c r="S753" s="232"/>
      <c r="T753" s="232"/>
      <c r="U753" s="232"/>
      <c r="V753" s="232"/>
      <c r="W753" s="232"/>
      <c r="X753" s="232"/>
      <c r="Y753" s="232"/>
      <c r="Z753" s="232"/>
      <c r="AA753" s="232"/>
      <c r="AB753" s="232"/>
      <c r="AC753" s="232"/>
      <c r="AD753" s="232"/>
      <c r="AE753" s="232"/>
      <c r="AF753" s="232"/>
      <c r="AG753" s="232"/>
      <c r="AH753" s="232"/>
      <c r="AI753" s="232"/>
      <c r="AJ753" s="232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</row>
    <row r="754" spans="1:67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232"/>
      <c r="N754" s="232"/>
      <c r="O754" s="232"/>
      <c r="P754" s="232"/>
      <c r="Q754" s="232"/>
      <c r="R754" s="232"/>
      <c r="S754" s="232"/>
      <c r="T754" s="232"/>
      <c r="U754" s="232"/>
      <c r="V754" s="232"/>
      <c r="W754" s="232"/>
      <c r="X754" s="232"/>
      <c r="Y754" s="232"/>
      <c r="Z754" s="232"/>
      <c r="AA754" s="232"/>
      <c r="AB754" s="232"/>
      <c r="AC754" s="232"/>
      <c r="AD754" s="232"/>
      <c r="AE754" s="232"/>
      <c r="AF754" s="232"/>
      <c r="AG754" s="232"/>
      <c r="AH754" s="232"/>
      <c r="AI754" s="232"/>
      <c r="AJ754" s="232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</row>
    <row r="755" spans="1:67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232"/>
      <c r="N755" s="232"/>
      <c r="O755" s="232"/>
      <c r="P755" s="232"/>
      <c r="Q755" s="232"/>
      <c r="R755" s="232"/>
      <c r="S755" s="232"/>
      <c r="T755" s="232"/>
      <c r="U755" s="232"/>
      <c r="V755" s="232"/>
      <c r="W755" s="232"/>
      <c r="X755" s="232"/>
      <c r="Y755" s="232"/>
      <c r="Z755" s="232"/>
      <c r="AA755" s="232"/>
      <c r="AB755" s="232"/>
      <c r="AC755" s="232"/>
      <c r="AD755" s="232"/>
      <c r="AE755" s="232"/>
      <c r="AF755" s="232"/>
      <c r="AG755" s="232"/>
      <c r="AH755" s="232"/>
      <c r="AI755" s="232"/>
      <c r="AJ755" s="232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</row>
    <row r="756" spans="1:67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232"/>
      <c r="N756" s="232"/>
      <c r="O756" s="232"/>
      <c r="P756" s="232"/>
      <c r="Q756" s="232"/>
      <c r="R756" s="232"/>
      <c r="S756" s="232"/>
      <c r="T756" s="232"/>
      <c r="U756" s="232"/>
      <c r="V756" s="232"/>
      <c r="W756" s="232"/>
      <c r="X756" s="232"/>
      <c r="Y756" s="232"/>
      <c r="Z756" s="232"/>
      <c r="AA756" s="232"/>
      <c r="AB756" s="232"/>
      <c r="AC756" s="232"/>
      <c r="AD756" s="232"/>
      <c r="AE756" s="232"/>
      <c r="AF756" s="232"/>
      <c r="AG756" s="232"/>
      <c r="AH756" s="232"/>
      <c r="AI756" s="232"/>
      <c r="AJ756" s="232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</row>
    <row r="757" spans="1:6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232"/>
      <c r="N757" s="232"/>
      <c r="O757" s="232"/>
      <c r="P757" s="232"/>
      <c r="Q757" s="232"/>
      <c r="R757" s="232"/>
      <c r="S757" s="232"/>
      <c r="T757" s="232"/>
      <c r="U757" s="232"/>
      <c r="V757" s="232"/>
      <c r="W757" s="232"/>
      <c r="X757" s="232"/>
      <c r="Y757" s="232"/>
      <c r="Z757" s="232"/>
      <c r="AA757" s="232"/>
      <c r="AB757" s="232"/>
      <c r="AC757" s="232"/>
      <c r="AD757" s="232"/>
      <c r="AE757" s="232"/>
      <c r="AF757" s="232"/>
      <c r="AG757" s="232"/>
      <c r="AH757" s="232"/>
      <c r="AI757" s="232"/>
      <c r="AJ757" s="232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</row>
    <row r="758" spans="1:67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232"/>
      <c r="N758" s="232"/>
      <c r="O758" s="232"/>
      <c r="P758" s="232"/>
      <c r="Q758" s="232"/>
      <c r="R758" s="232"/>
      <c r="S758" s="232"/>
      <c r="T758" s="232"/>
      <c r="U758" s="232"/>
      <c r="V758" s="232"/>
      <c r="W758" s="232"/>
      <c r="X758" s="232"/>
      <c r="Y758" s="232"/>
      <c r="Z758" s="232"/>
      <c r="AA758" s="232"/>
      <c r="AB758" s="232"/>
      <c r="AC758" s="232"/>
      <c r="AD758" s="232"/>
      <c r="AE758" s="232"/>
      <c r="AF758" s="232"/>
      <c r="AG758" s="232"/>
      <c r="AH758" s="232"/>
      <c r="AI758" s="232"/>
      <c r="AJ758" s="232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</row>
    <row r="759" spans="1:67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232"/>
      <c r="N759" s="232"/>
      <c r="O759" s="232"/>
      <c r="P759" s="232"/>
      <c r="Q759" s="232"/>
      <c r="R759" s="232"/>
      <c r="S759" s="232"/>
      <c r="T759" s="232"/>
      <c r="U759" s="232"/>
      <c r="V759" s="232"/>
      <c r="W759" s="232"/>
      <c r="X759" s="232"/>
      <c r="Y759" s="232"/>
      <c r="Z759" s="232"/>
      <c r="AA759" s="232"/>
      <c r="AB759" s="232"/>
      <c r="AC759" s="232"/>
      <c r="AD759" s="232"/>
      <c r="AE759" s="232"/>
      <c r="AF759" s="232"/>
      <c r="AG759" s="232"/>
      <c r="AH759" s="232"/>
      <c r="AI759" s="232"/>
      <c r="AJ759" s="232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</row>
    <row r="760" spans="1:67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232"/>
      <c r="N760" s="232"/>
      <c r="O760" s="232"/>
      <c r="P760" s="232"/>
      <c r="Q760" s="232"/>
      <c r="R760" s="232"/>
      <c r="S760" s="232"/>
      <c r="T760" s="232"/>
      <c r="U760" s="232"/>
      <c r="V760" s="232"/>
      <c r="W760" s="232"/>
      <c r="X760" s="232"/>
      <c r="Y760" s="232"/>
      <c r="Z760" s="232"/>
      <c r="AA760" s="232"/>
      <c r="AB760" s="232"/>
      <c r="AC760" s="232"/>
      <c r="AD760" s="232"/>
      <c r="AE760" s="232"/>
      <c r="AF760" s="232"/>
      <c r="AG760" s="232"/>
      <c r="AH760" s="232"/>
      <c r="AI760" s="232"/>
      <c r="AJ760" s="232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</row>
    <row r="761" spans="1:67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232"/>
      <c r="N761" s="232"/>
      <c r="O761" s="232"/>
      <c r="P761" s="232"/>
      <c r="Q761" s="232"/>
      <c r="R761" s="232"/>
      <c r="S761" s="232"/>
      <c r="T761" s="232"/>
      <c r="U761" s="232"/>
      <c r="V761" s="232"/>
      <c r="W761" s="232"/>
      <c r="X761" s="232"/>
      <c r="Y761" s="232"/>
      <c r="Z761" s="232"/>
      <c r="AA761" s="232"/>
      <c r="AB761" s="232"/>
      <c r="AC761" s="232"/>
      <c r="AD761" s="232"/>
      <c r="AE761" s="232"/>
      <c r="AF761" s="232"/>
      <c r="AG761" s="232"/>
      <c r="AH761" s="232"/>
      <c r="AI761" s="232"/>
      <c r="AJ761" s="232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</row>
    <row r="762" spans="1:67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232"/>
      <c r="N762" s="232"/>
      <c r="O762" s="232"/>
      <c r="P762" s="232"/>
      <c r="Q762" s="232"/>
      <c r="R762" s="232"/>
      <c r="S762" s="232"/>
      <c r="T762" s="232"/>
      <c r="U762" s="232"/>
      <c r="V762" s="232"/>
      <c r="W762" s="232"/>
      <c r="X762" s="232"/>
      <c r="Y762" s="232"/>
      <c r="Z762" s="232"/>
      <c r="AA762" s="232"/>
      <c r="AB762" s="232"/>
      <c r="AC762" s="232"/>
      <c r="AD762" s="232"/>
      <c r="AE762" s="232"/>
      <c r="AF762" s="232"/>
      <c r="AG762" s="232"/>
      <c r="AH762" s="232"/>
      <c r="AI762" s="232"/>
      <c r="AJ762" s="232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</row>
    <row r="763" spans="1:67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232"/>
      <c r="N763" s="232"/>
      <c r="O763" s="232"/>
      <c r="P763" s="232"/>
      <c r="Q763" s="232"/>
      <c r="R763" s="232"/>
      <c r="S763" s="232"/>
      <c r="T763" s="232"/>
      <c r="U763" s="232"/>
      <c r="V763" s="232"/>
      <c r="W763" s="232"/>
      <c r="X763" s="232"/>
      <c r="Y763" s="232"/>
      <c r="Z763" s="232"/>
      <c r="AA763" s="232"/>
      <c r="AB763" s="232"/>
      <c r="AC763" s="232"/>
      <c r="AD763" s="232"/>
      <c r="AE763" s="232"/>
      <c r="AF763" s="232"/>
      <c r="AG763" s="232"/>
      <c r="AH763" s="232"/>
      <c r="AI763" s="232"/>
      <c r="AJ763" s="232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</row>
    <row r="764" spans="1:67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232"/>
      <c r="N764" s="232"/>
      <c r="O764" s="232"/>
      <c r="P764" s="232"/>
      <c r="Q764" s="232"/>
      <c r="R764" s="232"/>
      <c r="S764" s="232"/>
      <c r="T764" s="232"/>
      <c r="U764" s="232"/>
      <c r="V764" s="232"/>
      <c r="W764" s="232"/>
      <c r="X764" s="232"/>
      <c r="Y764" s="232"/>
      <c r="Z764" s="232"/>
      <c r="AA764" s="232"/>
      <c r="AB764" s="232"/>
      <c r="AC764" s="232"/>
      <c r="AD764" s="232"/>
      <c r="AE764" s="232"/>
      <c r="AF764" s="232"/>
      <c r="AG764" s="232"/>
      <c r="AH764" s="232"/>
      <c r="AI764" s="232"/>
      <c r="AJ764" s="232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</row>
    <row r="765" spans="1:67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232"/>
      <c r="N765" s="232"/>
      <c r="O765" s="232"/>
      <c r="P765" s="232"/>
      <c r="Q765" s="232"/>
      <c r="R765" s="232"/>
      <c r="S765" s="232"/>
      <c r="T765" s="232"/>
      <c r="U765" s="232"/>
      <c r="V765" s="232"/>
      <c r="W765" s="232"/>
      <c r="X765" s="232"/>
      <c r="Y765" s="232"/>
      <c r="Z765" s="232"/>
      <c r="AA765" s="232"/>
      <c r="AB765" s="232"/>
      <c r="AC765" s="232"/>
      <c r="AD765" s="232"/>
      <c r="AE765" s="232"/>
      <c r="AF765" s="232"/>
      <c r="AG765" s="232"/>
      <c r="AH765" s="232"/>
      <c r="AI765" s="232"/>
      <c r="AJ765" s="232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</row>
    <row r="766" spans="1:67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232"/>
      <c r="N766" s="232"/>
      <c r="O766" s="232"/>
      <c r="P766" s="232"/>
      <c r="Q766" s="232"/>
      <c r="R766" s="232"/>
      <c r="S766" s="232"/>
      <c r="T766" s="232"/>
      <c r="U766" s="232"/>
      <c r="V766" s="232"/>
      <c r="W766" s="232"/>
      <c r="X766" s="232"/>
      <c r="Y766" s="232"/>
      <c r="Z766" s="232"/>
      <c r="AA766" s="232"/>
      <c r="AB766" s="232"/>
      <c r="AC766" s="232"/>
      <c r="AD766" s="232"/>
      <c r="AE766" s="232"/>
      <c r="AF766" s="232"/>
      <c r="AG766" s="232"/>
      <c r="AH766" s="232"/>
      <c r="AI766" s="232"/>
      <c r="AJ766" s="232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</row>
    <row r="767" spans="1: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232"/>
      <c r="N767" s="232"/>
      <c r="O767" s="232"/>
      <c r="P767" s="232"/>
      <c r="Q767" s="232"/>
      <c r="R767" s="232"/>
      <c r="S767" s="232"/>
      <c r="T767" s="232"/>
      <c r="U767" s="232"/>
      <c r="V767" s="232"/>
      <c r="W767" s="232"/>
      <c r="X767" s="232"/>
      <c r="Y767" s="232"/>
      <c r="Z767" s="232"/>
      <c r="AA767" s="232"/>
      <c r="AB767" s="232"/>
      <c r="AC767" s="232"/>
      <c r="AD767" s="232"/>
      <c r="AE767" s="232"/>
      <c r="AF767" s="232"/>
      <c r="AG767" s="232"/>
      <c r="AH767" s="232"/>
      <c r="AI767" s="232"/>
      <c r="AJ767" s="232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</row>
    <row r="768" spans="1:67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232"/>
      <c r="N768" s="232"/>
      <c r="O768" s="232"/>
      <c r="P768" s="232"/>
      <c r="Q768" s="232"/>
      <c r="R768" s="232"/>
      <c r="S768" s="232"/>
      <c r="T768" s="232"/>
      <c r="U768" s="232"/>
      <c r="V768" s="232"/>
      <c r="W768" s="232"/>
      <c r="X768" s="232"/>
      <c r="Y768" s="232"/>
      <c r="Z768" s="232"/>
      <c r="AA768" s="232"/>
      <c r="AB768" s="232"/>
      <c r="AC768" s="232"/>
      <c r="AD768" s="232"/>
      <c r="AE768" s="232"/>
      <c r="AF768" s="232"/>
      <c r="AG768" s="232"/>
      <c r="AH768" s="232"/>
      <c r="AI768" s="232"/>
      <c r="AJ768" s="232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</row>
    <row r="769" spans="1:67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232"/>
      <c r="N769" s="232"/>
      <c r="O769" s="232"/>
      <c r="P769" s="232"/>
      <c r="Q769" s="232"/>
      <c r="R769" s="232"/>
      <c r="S769" s="232"/>
      <c r="T769" s="232"/>
      <c r="U769" s="232"/>
      <c r="V769" s="232"/>
      <c r="W769" s="232"/>
      <c r="X769" s="232"/>
      <c r="Y769" s="232"/>
      <c r="Z769" s="232"/>
      <c r="AA769" s="232"/>
      <c r="AB769" s="232"/>
      <c r="AC769" s="232"/>
      <c r="AD769" s="232"/>
      <c r="AE769" s="232"/>
      <c r="AF769" s="232"/>
      <c r="AG769" s="232"/>
      <c r="AH769" s="232"/>
      <c r="AI769" s="232"/>
      <c r="AJ769" s="232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</row>
    <row r="770" spans="1:67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232"/>
      <c r="N770" s="232"/>
      <c r="O770" s="232"/>
      <c r="P770" s="232"/>
      <c r="Q770" s="232"/>
      <c r="R770" s="232"/>
      <c r="S770" s="232"/>
      <c r="T770" s="232"/>
      <c r="U770" s="232"/>
      <c r="V770" s="232"/>
      <c r="W770" s="232"/>
      <c r="X770" s="232"/>
      <c r="Y770" s="232"/>
      <c r="Z770" s="232"/>
      <c r="AA770" s="232"/>
      <c r="AB770" s="232"/>
      <c r="AC770" s="232"/>
      <c r="AD770" s="232"/>
      <c r="AE770" s="232"/>
      <c r="AF770" s="232"/>
      <c r="AG770" s="232"/>
      <c r="AH770" s="232"/>
      <c r="AI770" s="232"/>
      <c r="AJ770" s="232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</row>
    <row r="771" spans="1:67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232"/>
      <c r="N771" s="232"/>
      <c r="O771" s="232"/>
      <c r="P771" s="232"/>
      <c r="Q771" s="232"/>
      <c r="R771" s="232"/>
      <c r="S771" s="232"/>
      <c r="T771" s="232"/>
      <c r="U771" s="232"/>
      <c r="V771" s="232"/>
      <c r="W771" s="232"/>
      <c r="X771" s="232"/>
      <c r="Y771" s="232"/>
      <c r="Z771" s="232"/>
      <c r="AA771" s="232"/>
      <c r="AB771" s="232"/>
      <c r="AC771" s="232"/>
      <c r="AD771" s="232"/>
      <c r="AE771" s="232"/>
      <c r="AF771" s="232"/>
      <c r="AG771" s="232"/>
      <c r="AH771" s="232"/>
      <c r="AI771" s="232"/>
      <c r="AJ771" s="232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</row>
    <row r="772" spans="1:67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232"/>
      <c r="N772" s="232"/>
      <c r="O772" s="232"/>
      <c r="P772" s="232"/>
      <c r="Q772" s="232"/>
      <c r="R772" s="232"/>
      <c r="S772" s="232"/>
      <c r="T772" s="232"/>
      <c r="U772" s="232"/>
      <c r="V772" s="232"/>
      <c r="W772" s="232"/>
      <c r="X772" s="232"/>
      <c r="Y772" s="232"/>
      <c r="Z772" s="232"/>
      <c r="AA772" s="232"/>
      <c r="AB772" s="232"/>
      <c r="AC772" s="232"/>
      <c r="AD772" s="232"/>
      <c r="AE772" s="232"/>
      <c r="AF772" s="232"/>
      <c r="AG772" s="232"/>
      <c r="AH772" s="232"/>
      <c r="AI772" s="232"/>
      <c r="AJ772" s="232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</row>
    <row r="773" spans="1:67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232"/>
      <c r="N773" s="232"/>
      <c r="O773" s="232"/>
      <c r="P773" s="232"/>
      <c r="Q773" s="232"/>
      <c r="R773" s="232"/>
      <c r="S773" s="232"/>
      <c r="T773" s="232"/>
      <c r="U773" s="232"/>
      <c r="V773" s="232"/>
      <c r="W773" s="232"/>
      <c r="X773" s="232"/>
      <c r="Y773" s="232"/>
      <c r="Z773" s="232"/>
      <c r="AA773" s="232"/>
      <c r="AB773" s="232"/>
      <c r="AC773" s="232"/>
      <c r="AD773" s="232"/>
      <c r="AE773" s="232"/>
      <c r="AF773" s="232"/>
      <c r="AG773" s="232"/>
      <c r="AH773" s="232"/>
      <c r="AI773" s="232"/>
      <c r="AJ773" s="232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</row>
    <row r="774" spans="1:67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232"/>
      <c r="N774" s="232"/>
      <c r="O774" s="232"/>
      <c r="P774" s="232"/>
      <c r="Q774" s="232"/>
      <c r="R774" s="232"/>
      <c r="S774" s="232"/>
      <c r="T774" s="232"/>
      <c r="U774" s="232"/>
      <c r="V774" s="232"/>
      <c r="W774" s="232"/>
      <c r="X774" s="232"/>
      <c r="Y774" s="232"/>
      <c r="Z774" s="232"/>
      <c r="AA774" s="232"/>
      <c r="AB774" s="232"/>
      <c r="AC774" s="232"/>
      <c r="AD774" s="232"/>
      <c r="AE774" s="232"/>
      <c r="AF774" s="232"/>
      <c r="AG774" s="232"/>
      <c r="AH774" s="232"/>
      <c r="AI774" s="232"/>
      <c r="AJ774" s="232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</row>
    <row r="775" spans="1:67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232"/>
      <c r="N775" s="232"/>
      <c r="O775" s="232"/>
      <c r="P775" s="232"/>
      <c r="Q775" s="232"/>
      <c r="R775" s="232"/>
      <c r="S775" s="232"/>
      <c r="T775" s="232"/>
      <c r="U775" s="232"/>
      <c r="V775" s="232"/>
      <c r="W775" s="232"/>
      <c r="X775" s="232"/>
      <c r="Y775" s="232"/>
      <c r="Z775" s="232"/>
      <c r="AA775" s="232"/>
      <c r="AB775" s="232"/>
      <c r="AC775" s="232"/>
      <c r="AD775" s="232"/>
      <c r="AE775" s="232"/>
      <c r="AF775" s="232"/>
      <c r="AG775" s="232"/>
      <c r="AH775" s="232"/>
      <c r="AI775" s="232"/>
      <c r="AJ775" s="232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</row>
    <row r="776" spans="1:67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232"/>
      <c r="N776" s="232"/>
      <c r="O776" s="232"/>
      <c r="P776" s="232"/>
      <c r="Q776" s="232"/>
      <c r="R776" s="232"/>
      <c r="S776" s="232"/>
      <c r="T776" s="232"/>
      <c r="U776" s="232"/>
      <c r="V776" s="232"/>
      <c r="W776" s="232"/>
      <c r="X776" s="232"/>
      <c r="Y776" s="232"/>
      <c r="Z776" s="232"/>
      <c r="AA776" s="232"/>
      <c r="AB776" s="232"/>
      <c r="AC776" s="232"/>
      <c r="AD776" s="232"/>
      <c r="AE776" s="232"/>
      <c r="AF776" s="232"/>
      <c r="AG776" s="232"/>
      <c r="AH776" s="232"/>
      <c r="AI776" s="232"/>
      <c r="AJ776" s="232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</row>
    <row r="777" spans="1:6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232"/>
      <c r="N777" s="232"/>
      <c r="O777" s="232"/>
      <c r="P777" s="232"/>
      <c r="Q777" s="232"/>
      <c r="R777" s="232"/>
      <c r="S777" s="232"/>
      <c r="T777" s="232"/>
      <c r="U777" s="232"/>
      <c r="V777" s="232"/>
      <c r="W777" s="232"/>
      <c r="X777" s="232"/>
      <c r="Y777" s="232"/>
      <c r="Z777" s="232"/>
      <c r="AA777" s="232"/>
      <c r="AB777" s="232"/>
      <c r="AC777" s="232"/>
      <c r="AD777" s="232"/>
      <c r="AE777" s="232"/>
      <c r="AF777" s="232"/>
      <c r="AG777" s="232"/>
      <c r="AH777" s="232"/>
      <c r="AI777" s="232"/>
      <c r="AJ777" s="232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</row>
    <row r="778" spans="1:67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232"/>
      <c r="N778" s="232"/>
      <c r="O778" s="232"/>
      <c r="P778" s="232"/>
      <c r="Q778" s="232"/>
      <c r="R778" s="232"/>
      <c r="S778" s="232"/>
      <c r="T778" s="232"/>
      <c r="U778" s="232"/>
      <c r="V778" s="232"/>
      <c r="W778" s="232"/>
      <c r="X778" s="232"/>
      <c r="Y778" s="232"/>
      <c r="Z778" s="232"/>
      <c r="AA778" s="232"/>
      <c r="AB778" s="232"/>
      <c r="AC778" s="232"/>
      <c r="AD778" s="232"/>
      <c r="AE778" s="232"/>
      <c r="AF778" s="232"/>
      <c r="AG778" s="232"/>
      <c r="AH778" s="232"/>
      <c r="AI778" s="232"/>
      <c r="AJ778" s="232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</row>
    <row r="779" spans="1:67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232"/>
      <c r="N779" s="232"/>
      <c r="O779" s="232"/>
      <c r="P779" s="232"/>
      <c r="Q779" s="232"/>
      <c r="R779" s="232"/>
      <c r="S779" s="232"/>
      <c r="T779" s="232"/>
      <c r="U779" s="232"/>
      <c r="V779" s="232"/>
      <c r="W779" s="232"/>
      <c r="X779" s="232"/>
      <c r="Y779" s="232"/>
      <c r="Z779" s="232"/>
      <c r="AA779" s="232"/>
      <c r="AB779" s="232"/>
      <c r="AC779" s="232"/>
      <c r="AD779" s="232"/>
      <c r="AE779" s="232"/>
      <c r="AF779" s="232"/>
      <c r="AG779" s="232"/>
      <c r="AH779" s="232"/>
      <c r="AI779" s="232"/>
      <c r="AJ779" s="232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</row>
    <row r="780" spans="1:67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232"/>
      <c r="N780" s="232"/>
      <c r="O780" s="232"/>
      <c r="P780" s="232"/>
      <c r="Q780" s="232"/>
      <c r="R780" s="232"/>
      <c r="S780" s="232"/>
      <c r="T780" s="232"/>
      <c r="U780" s="232"/>
      <c r="V780" s="232"/>
      <c r="W780" s="232"/>
      <c r="X780" s="232"/>
      <c r="Y780" s="232"/>
      <c r="Z780" s="232"/>
      <c r="AA780" s="232"/>
      <c r="AB780" s="232"/>
      <c r="AC780" s="232"/>
      <c r="AD780" s="232"/>
      <c r="AE780" s="232"/>
      <c r="AF780" s="232"/>
      <c r="AG780" s="232"/>
      <c r="AH780" s="232"/>
      <c r="AI780" s="232"/>
      <c r="AJ780" s="232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</row>
    <row r="781" spans="1:67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232"/>
      <c r="N781" s="232"/>
      <c r="O781" s="232"/>
      <c r="P781" s="232"/>
      <c r="Q781" s="232"/>
      <c r="R781" s="232"/>
      <c r="S781" s="232"/>
      <c r="T781" s="232"/>
      <c r="U781" s="232"/>
      <c r="V781" s="232"/>
      <c r="W781" s="232"/>
      <c r="X781" s="232"/>
      <c r="Y781" s="232"/>
      <c r="Z781" s="232"/>
      <c r="AA781" s="232"/>
      <c r="AB781" s="232"/>
      <c r="AC781" s="232"/>
      <c r="AD781" s="232"/>
      <c r="AE781" s="232"/>
      <c r="AF781" s="232"/>
      <c r="AG781" s="232"/>
      <c r="AH781" s="232"/>
      <c r="AI781" s="232"/>
      <c r="AJ781" s="232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</row>
    <row r="782" spans="1:67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232"/>
      <c r="N782" s="232"/>
      <c r="O782" s="232"/>
      <c r="P782" s="232"/>
      <c r="Q782" s="232"/>
      <c r="R782" s="232"/>
      <c r="S782" s="232"/>
      <c r="T782" s="232"/>
      <c r="U782" s="232"/>
      <c r="V782" s="232"/>
      <c r="W782" s="232"/>
      <c r="X782" s="232"/>
      <c r="Y782" s="232"/>
      <c r="Z782" s="232"/>
      <c r="AA782" s="232"/>
      <c r="AB782" s="232"/>
      <c r="AC782" s="232"/>
      <c r="AD782" s="232"/>
      <c r="AE782" s="232"/>
      <c r="AF782" s="232"/>
      <c r="AG782" s="232"/>
      <c r="AH782" s="232"/>
      <c r="AI782" s="232"/>
      <c r="AJ782" s="232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</row>
    <row r="783" spans="1:67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232"/>
      <c r="N783" s="232"/>
      <c r="O783" s="232"/>
      <c r="P783" s="232"/>
      <c r="Q783" s="232"/>
      <c r="R783" s="232"/>
      <c r="S783" s="232"/>
      <c r="T783" s="232"/>
      <c r="U783" s="232"/>
      <c r="V783" s="232"/>
      <c r="W783" s="232"/>
      <c r="X783" s="232"/>
      <c r="Y783" s="232"/>
      <c r="Z783" s="232"/>
      <c r="AA783" s="232"/>
      <c r="AB783" s="232"/>
      <c r="AC783" s="232"/>
      <c r="AD783" s="232"/>
      <c r="AE783" s="232"/>
      <c r="AF783" s="232"/>
      <c r="AG783" s="232"/>
      <c r="AH783" s="232"/>
      <c r="AI783" s="232"/>
      <c r="AJ783" s="232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</row>
    <row r="784" spans="1:67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232"/>
      <c r="N784" s="232"/>
      <c r="O784" s="232"/>
      <c r="P784" s="232"/>
      <c r="Q784" s="232"/>
      <c r="R784" s="232"/>
      <c r="S784" s="232"/>
      <c r="T784" s="232"/>
      <c r="U784" s="232"/>
      <c r="V784" s="232"/>
      <c r="W784" s="232"/>
      <c r="X784" s="232"/>
      <c r="Y784" s="232"/>
      <c r="Z784" s="232"/>
      <c r="AA784" s="232"/>
      <c r="AB784" s="232"/>
      <c r="AC784" s="232"/>
      <c r="AD784" s="232"/>
      <c r="AE784" s="232"/>
      <c r="AF784" s="232"/>
      <c r="AG784" s="232"/>
      <c r="AH784" s="232"/>
      <c r="AI784" s="232"/>
      <c r="AJ784" s="232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</row>
    <row r="785" spans="1:67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232"/>
      <c r="N785" s="232"/>
      <c r="O785" s="232"/>
      <c r="P785" s="232"/>
      <c r="Q785" s="232"/>
      <c r="R785" s="232"/>
      <c r="S785" s="232"/>
      <c r="T785" s="232"/>
      <c r="U785" s="232"/>
      <c r="V785" s="232"/>
      <c r="W785" s="232"/>
      <c r="X785" s="232"/>
      <c r="Y785" s="232"/>
      <c r="Z785" s="232"/>
      <c r="AA785" s="232"/>
      <c r="AB785" s="232"/>
      <c r="AC785" s="232"/>
      <c r="AD785" s="232"/>
      <c r="AE785" s="232"/>
      <c r="AF785" s="232"/>
      <c r="AG785" s="232"/>
      <c r="AH785" s="232"/>
      <c r="AI785" s="232"/>
      <c r="AJ785" s="232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</row>
    <row r="786" spans="1:67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232"/>
      <c r="N786" s="232"/>
      <c r="O786" s="232"/>
      <c r="P786" s="232"/>
      <c r="Q786" s="232"/>
      <c r="R786" s="232"/>
      <c r="S786" s="232"/>
      <c r="T786" s="232"/>
      <c r="U786" s="232"/>
      <c r="V786" s="232"/>
      <c r="W786" s="232"/>
      <c r="X786" s="232"/>
      <c r="Y786" s="232"/>
      <c r="Z786" s="232"/>
      <c r="AA786" s="232"/>
      <c r="AB786" s="232"/>
      <c r="AC786" s="232"/>
      <c r="AD786" s="232"/>
      <c r="AE786" s="232"/>
      <c r="AF786" s="232"/>
      <c r="AG786" s="232"/>
      <c r="AH786" s="232"/>
      <c r="AI786" s="232"/>
      <c r="AJ786" s="232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</row>
    <row r="787" spans="1:6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232"/>
      <c r="N787" s="232"/>
      <c r="O787" s="232"/>
      <c r="P787" s="232"/>
      <c r="Q787" s="232"/>
      <c r="R787" s="232"/>
      <c r="S787" s="232"/>
      <c r="T787" s="232"/>
      <c r="U787" s="232"/>
      <c r="V787" s="232"/>
      <c r="W787" s="232"/>
      <c r="X787" s="232"/>
      <c r="Y787" s="232"/>
      <c r="Z787" s="232"/>
      <c r="AA787" s="232"/>
      <c r="AB787" s="232"/>
      <c r="AC787" s="232"/>
      <c r="AD787" s="232"/>
      <c r="AE787" s="232"/>
      <c r="AF787" s="232"/>
      <c r="AG787" s="232"/>
      <c r="AH787" s="232"/>
      <c r="AI787" s="232"/>
      <c r="AJ787" s="232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</row>
    <row r="788" spans="1:67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232"/>
      <c r="N788" s="232"/>
      <c r="O788" s="232"/>
      <c r="P788" s="232"/>
      <c r="Q788" s="232"/>
      <c r="R788" s="232"/>
      <c r="S788" s="232"/>
      <c r="T788" s="232"/>
      <c r="U788" s="232"/>
      <c r="V788" s="232"/>
      <c r="W788" s="232"/>
      <c r="X788" s="232"/>
      <c r="Y788" s="232"/>
      <c r="Z788" s="232"/>
      <c r="AA788" s="232"/>
      <c r="AB788" s="232"/>
      <c r="AC788" s="232"/>
      <c r="AD788" s="232"/>
      <c r="AE788" s="232"/>
      <c r="AF788" s="232"/>
      <c r="AG788" s="232"/>
      <c r="AH788" s="232"/>
      <c r="AI788" s="232"/>
      <c r="AJ788" s="232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</row>
    <row r="789" spans="1:67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232"/>
      <c r="N789" s="232"/>
      <c r="O789" s="232"/>
      <c r="P789" s="232"/>
      <c r="Q789" s="232"/>
      <c r="R789" s="232"/>
      <c r="S789" s="232"/>
      <c r="T789" s="232"/>
      <c r="U789" s="232"/>
      <c r="V789" s="232"/>
      <c r="W789" s="232"/>
      <c r="X789" s="232"/>
      <c r="Y789" s="232"/>
      <c r="Z789" s="232"/>
      <c r="AA789" s="232"/>
      <c r="AB789" s="232"/>
      <c r="AC789" s="232"/>
      <c r="AD789" s="232"/>
      <c r="AE789" s="232"/>
      <c r="AF789" s="232"/>
      <c r="AG789" s="232"/>
      <c r="AH789" s="232"/>
      <c r="AI789" s="232"/>
      <c r="AJ789" s="232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</row>
    <row r="790" spans="1:67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232"/>
      <c r="N790" s="232"/>
      <c r="O790" s="232"/>
      <c r="P790" s="232"/>
      <c r="Q790" s="232"/>
      <c r="R790" s="232"/>
      <c r="S790" s="232"/>
      <c r="T790" s="232"/>
      <c r="U790" s="232"/>
      <c r="V790" s="232"/>
      <c r="W790" s="232"/>
      <c r="X790" s="232"/>
      <c r="Y790" s="232"/>
      <c r="Z790" s="232"/>
      <c r="AA790" s="232"/>
      <c r="AB790" s="232"/>
      <c r="AC790" s="232"/>
      <c r="AD790" s="232"/>
      <c r="AE790" s="232"/>
      <c r="AF790" s="232"/>
      <c r="AG790" s="232"/>
      <c r="AH790" s="232"/>
      <c r="AI790" s="232"/>
      <c r="AJ790" s="232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</row>
    <row r="791" spans="1:67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232"/>
      <c r="N791" s="232"/>
      <c r="O791" s="232"/>
      <c r="P791" s="232"/>
      <c r="Q791" s="232"/>
      <c r="R791" s="232"/>
      <c r="S791" s="232"/>
      <c r="T791" s="232"/>
      <c r="U791" s="232"/>
      <c r="V791" s="232"/>
      <c r="W791" s="232"/>
      <c r="X791" s="232"/>
      <c r="Y791" s="232"/>
      <c r="Z791" s="232"/>
      <c r="AA791" s="232"/>
      <c r="AB791" s="232"/>
      <c r="AC791" s="232"/>
      <c r="AD791" s="232"/>
      <c r="AE791" s="232"/>
      <c r="AF791" s="232"/>
      <c r="AG791" s="232"/>
      <c r="AH791" s="232"/>
      <c r="AI791" s="232"/>
      <c r="AJ791" s="232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</row>
    <row r="792" spans="1:67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232"/>
      <c r="N792" s="232"/>
      <c r="O792" s="232"/>
      <c r="P792" s="232"/>
      <c r="Q792" s="232"/>
      <c r="R792" s="232"/>
      <c r="S792" s="232"/>
      <c r="T792" s="232"/>
      <c r="U792" s="232"/>
      <c r="V792" s="232"/>
      <c r="W792" s="232"/>
      <c r="X792" s="232"/>
      <c r="Y792" s="232"/>
      <c r="Z792" s="232"/>
      <c r="AA792" s="232"/>
      <c r="AB792" s="232"/>
      <c r="AC792" s="232"/>
      <c r="AD792" s="232"/>
      <c r="AE792" s="232"/>
      <c r="AF792" s="232"/>
      <c r="AG792" s="232"/>
      <c r="AH792" s="232"/>
      <c r="AI792" s="232"/>
      <c r="AJ792" s="232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</row>
    <row r="793" spans="1:67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232"/>
      <c r="N793" s="232"/>
      <c r="O793" s="232"/>
      <c r="P793" s="232"/>
      <c r="Q793" s="232"/>
      <c r="R793" s="232"/>
      <c r="S793" s="232"/>
      <c r="T793" s="232"/>
      <c r="U793" s="232"/>
      <c r="V793" s="232"/>
      <c r="W793" s="232"/>
      <c r="X793" s="232"/>
      <c r="Y793" s="232"/>
      <c r="Z793" s="232"/>
      <c r="AA793" s="232"/>
      <c r="AB793" s="232"/>
      <c r="AC793" s="232"/>
      <c r="AD793" s="232"/>
      <c r="AE793" s="232"/>
      <c r="AF793" s="232"/>
      <c r="AG793" s="232"/>
      <c r="AH793" s="232"/>
      <c r="AI793" s="232"/>
      <c r="AJ793" s="232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</row>
    <row r="794" spans="1:67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232"/>
      <c r="N794" s="232"/>
      <c r="O794" s="232"/>
      <c r="P794" s="232"/>
      <c r="Q794" s="232"/>
      <c r="R794" s="232"/>
      <c r="S794" s="232"/>
      <c r="T794" s="232"/>
      <c r="U794" s="232"/>
      <c r="V794" s="232"/>
      <c r="W794" s="232"/>
      <c r="X794" s="232"/>
      <c r="Y794" s="232"/>
      <c r="Z794" s="232"/>
      <c r="AA794" s="232"/>
      <c r="AB794" s="232"/>
      <c r="AC794" s="232"/>
      <c r="AD794" s="232"/>
      <c r="AE794" s="232"/>
      <c r="AF794" s="232"/>
      <c r="AG794" s="232"/>
      <c r="AH794" s="232"/>
      <c r="AI794" s="232"/>
      <c r="AJ794" s="232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</row>
    <row r="795" spans="1:67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232"/>
      <c r="N795" s="232"/>
      <c r="O795" s="232"/>
      <c r="P795" s="232"/>
      <c r="Q795" s="232"/>
      <c r="R795" s="232"/>
      <c r="S795" s="232"/>
      <c r="T795" s="232"/>
      <c r="U795" s="232"/>
      <c r="V795" s="232"/>
      <c r="W795" s="232"/>
      <c r="X795" s="232"/>
      <c r="Y795" s="232"/>
      <c r="Z795" s="232"/>
      <c r="AA795" s="232"/>
      <c r="AB795" s="232"/>
      <c r="AC795" s="232"/>
      <c r="AD795" s="232"/>
      <c r="AE795" s="232"/>
      <c r="AF795" s="232"/>
      <c r="AG795" s="232"/>
      <c r="AH795" s="232"/>
      <c r="AI795" s="232"/>
      <c r="AJ795" s="232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</row>
    <row r="796" spans="1:67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232"/>
      <c r="N796" s="232"/>
      <c r="O796" s="232"/>
      <c r="P796" s="232"/>
      <c r="Q796" s="232"/>
      <c r="R796" s="232"/>
      <c r="S796" s="232"/>
      <c r="T796" s="232"/>
      <c r="U796" s="232"/>
      <c r="V796" s="232"/>
      <c r="W796" s="232"/>
      <c r="X796" s="232"/>
      <c r="Y796" s="232"/>
      <c r="Z796" s="232"/>
      <c r="AA796" s="232"/>
      <c r="AB796" s="232"/>
      <c r="AC796" s="232"/>
      <c r="AD796" s="232"/>
      <c r="AE796" s="232"/>
      <c r="AF796" s="232"/>
      <c r="AG796" s="232"/>
      <c r="AH796" s="232"/>
      <c r="AI796" s="232"/>
      <c r="AJ796" s="232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</row>
    <row r="797" spans="1:6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232"/>
      <c r="N797" s="232"/>
      <c r="O797" s="232"/>
      <c r="P797" s="232"/>
      <c r="Q797" s="232"/>
      <c r="R797" s="232"/>
      <c r="S797" s="232"/>
      <c r="T797" s="232"/>
      <c r="U797" s="232"/>
      <c r="V797" s="232"/>
      <c r="W797" s="232"/>
      <c r="X797" s="232"/>
      <c r="Y797" s="232"/>
      <c r="Z797" s="232"/>
      <c r="AA797" s="232"/>
      <c r="AB797" s="232"/>
      <c r="AC797" s="232"/>
      <c r="AD797" s="232"/>
      <c r="AE797" s="232"/>
      <c r="AF797" s="232"/>
      <c r="AG797" s="232"/>
      <c r="AH797" s="232"/>
      <c r="AI797" s="232"/>
      <c r="AJ797" s="232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</row>
    <row r="798" spans="1:67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232"/>
      <c r="N798" s="232"/>
      <c r="O798" s="232"/>
      <c r="P798" s="232"/>
      <c r="Q798" s="232"/>
      <c r="R798" s="232"/>
      <c r="S798" s="232"/>
      <c r="T798" s="232"/>
      <c r="U798" s="232"/>
      <c r="V798" s="232"/>
      <c r="W798" s="232"/>
      <c r="X798" s="232"/>
      <c r="Y798" s="232"/>
      <c r="Z798" s="232"/>
      <c r="AA798" s="232"/>
      <c r="AB798" s="232"/>
      <c r="AC798" s="232"/>
      <c r="AD798" s="232"/>
      <c r="AE798" s="232"/>
      <c r="AF798" s="232"/>
      <c r="AG798" s="232"/>
      <c r="AH798" s="232"/>
      <c r="AI798" s="232"/>
      <c r="AJ798" s="232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</row>
    <row r="799" spans="1:67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232"/>
      <c r="N799" s="232"/>
      <c r="O799" s="232"/>
      <c r="P799" s="232"/>
      <c r="Q799" s="232"/>
      <c r="R799" s="232"/>
      <c r="S799" s="232"/>
      <c r="T799" s="232"/>
      <c r="U799" s="232"/>
      <c r="V799" s="232"/>
      <c r="W799" s="232"/>
      <c r="X799" s="232"/>
      <c r="Y799" s="232"/>
      <c r="Z799" s="232"/>
      <c r="AA799" s="232"/>
      <c r="AB799" s="232"/>
      <c r="AC799" s="232"/>
      <c r="AD799" s="232"/>
      <c r="AE799" s="232"/>
      <c r="AF799" s="232"/>
      <c r="AG799" s="232"/>
      <c r="AH799" s="232"/>
      <c r="AI799" s="232"/>
      <c r="AJ799" s="232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</row>
    <row r="800" spans="1:67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232"/>
      <c r="N800" s="232"/>
      <c r="O800" s="232"/>
      <c r="P800" s="232"/>
      <c r="Q800" s="232"/>
      <c r="R800" s="232"/>
      <c r="S800" s="232"/>
      <c r="T800" s="232"/>
      <c r="U800" s="232"/>
      <c r="V800" s="232"/>
      <c r="W800" s="232"/>
      <c r="X800" s="232"/>
      <c r="Y800" s="232"/>
      <c r="Z800" s="232"/>
      <c r="AA800" s="232"/>
      <c r="AB800" s="232"/>
      <c r="AC800" s="232"/>
      <c r="AD800" s="232"/>
      <c r="AE800" s="232"/>
      <c r="AF800" s="232"/>
      <c r="AG800" s="232"/>
      <c r="AH800" s="232"/>
      <c r="AI800" s="232"/>
      <c r="AJ800" s="232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</row>
    <row r="801" spans="1:67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232"/>
      <c r="N801" s="232"/>
      <c r="O801" s="232"/>
      <c r="P801" s="232"/>
      <c r="Q801" s="232"/>
      <c r="R801" s="232"/>
      <c r="S801" s="232"/>
      <c r="T801" s="232"/>
      <c r="U801" s="232"/>
      <c r="V801" s="232"/>
      <c r="W801" s="232"/>
      <c r="X801" s="232"/>
      <c r="Y801" s="232"/>
      <c r="Z801" s="232"/>
      <c r="AA801" s="232"/>
      <c r="AB801" s="232"/>
      <c r="AC801" s="232"/>
      <c r="AD801" s="232"/>
      <c r="AE801" s="232"/>
      <c r="AF801" s="232"/>
      <c r="AG801" s="232"/>
      <c r="AH801" s="232"/>
      <c r="AI801" s="232"/>
      <c r="AJ801" s="232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</row>
    <row r="802" spans="1:67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232"/>
      <c r="N802" s="232"/>
      <c r="O802" s="232"/>
      <c r="P802" s="232"/>
      <c r="Q802" s="232"/>
      <c r="R802" s="232"/>
      <c r="S802" s="232"/>
      <c r="T802" s="232"/>
      <c r="U802" s="232"/>
      <c r="V802" s="232"/>
      <c r="W802" s="232"/>
      <c r="X802" s="232"/>
      <c r="Y802" s="232"/>
      <c r="Z802" s="232"/>
      <c r="AA802" s="232"/>
      <c r="AB802" s="232"/>
      <c r="AC802" s="232"/>
      <c r="AD802" s="232"/>
      <c r="AE802" s="232"/>
      <c r="AF802" s="232"/>
      <c r="AG802" s="232"/>
      <c r="AH802" s="232"/>
      <c r="AI802" s="232"/>
      <c r="AJ802" s="232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</row>
    <row r="803" spans="1:67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232"/>
      <c r="N803" s="232"/>
      <c r="O803" s="232"/>
      <c r="P803" s="232"/>
      <c r="Q803" s="232"/>
      <c r="R803" s="232"/>
      <c r="S803" s="232"/>
      <c r="T803" s="232"/>
      <c r="U803" s="232"/>
      <c r="V803" s="232"/>
      <c r="W803" s="232"/>
      <c r="X803" s="232"/>
      <c r="Y803" s="232"/>
      <c r="Z803" s="232"/>
      <c r="AA803" s="232"/>
      <c r="AB803" s="232"/>
      <c r="AC803" s="232"/>
      <c r="AD803" s="232"/>
      <c r="AE803" s="232"/>
      <c r="AF803" s="232"/>
      <c r="AG803" s="232"/>
      <c r="AH803" s="232"/>
      <c r="AI803" s="232"/>
      <c r="AJ803" s="232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</row>
    <row r="804" spans="1:67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232"/>
      <c r="N804" s="232"/>
      <c r="O804" s="232"/>
      <c r="P804" s="232"/>
      <c r="Q804" s="232"/>
      <c r="R804" s="232"/>
      <c r="S804" s="232"/>
      <c r="T804" s="232"/>
      <c r="U804" s="232"/>
      <c r="V804" s="232"/>
      <c r="W804" s="232"/>
      <c r="X804" s="232"/>
      <c r="Y804" s="232"/>
      <c r="Z804" s="232"/>
      <c r="AA804" s="232"/>
      <c r="AB804" s="232"/>
      <c r="AC804" s="232"/>
      <c r="AD804" s="232"/>
      <c r="AE804" s="232"/>
      <c r="AF804" s="232"/>
      <c r="AG804" s="232"/>
      <c r="AH804" s="232"/>
      <c r="AI804" s="232"/>
      <c r="AJ804" s="232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</row>
    <row r="805" spans="1:67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232"/>
      <c r="N805" s="232"/>
      <c r="O805" s="232"/>
      <c r="P805" s="232"/>
      <c r="Q805" s="232"/>
      <c r="R805" s="232"/>
      <c r="S805" s="232"/>
      <c r="T805" s="232"/>
      <c r="U805" s="232"/>
      <c r="V805" s="232"/>
      <c r="W805" s="232"/>
      <c r="X805" s="232"/>
      <c r="Y805" s="232"/>
      <c r="Z805" s="232"/>
      <c r="AA805" s="232"/>
      <c r="AB805" s="232"/>
      <c r="AC805" s="232"/>
      <c r="AD805" s="232"/>
      <c r="AE805" s="232"/>
      <c r="AF805" s="232"/>
      <c r="AG805" s="232"/>
      <c r="AH805" s="232"/>
      <c r="AI805" s="232"/>
      <c r="AJ805" s="232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</row>
    <row r="806" spans="1:67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232"/>
      <c r="N806" s="232"/>
      <c r="O806" s="232"/>
      <c r="P806" s="232"/>
      <c r="Q806" s="232"/>
      <c r="R806" s="232"/>
      <c r="S806" s="232"/>
      <c r="T806" s="232"/>
      <c r="U806" s="232"/>
      <c r="V806" s="232"/>
      <c r="W806" s="232"/>
      <c r="X806" s="232"/>
      <c r="Y806" s="232"/>
      <c r="Z806" s="232"/>
      <c r="AA806" s="232"/>
      <c r="AB806" s="232"/>
      <c r="AC806" s="232"/>
      <c r="AD806" s="232"/>
      <c r="AE806" s="232"/>
      <c r="AF806" s="232"/>
      <c r="AG806" s="232"/>
      <c r="AH806" s="232"/>
      <c r="AI806" s="232"/>
      <c r="AJ806" s="232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</row>
    <row r="807" spans="1:6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232"/>
      <c r="N807" s="232"/>
      <c r="O807" s="232"/>
      <c r="P807" s="232"/>
      <c r="Q807" s="232"/>
      <c r="R807" s="232"/>
      <c r="S807" s="232"/>
      <c r="T807" s="232"/>
      <c r="U807" s="232"/>
      <c r="V807" s="232"/>
      <c r="W807" s="232"/>
      <c r="X807" s="232"/>
      <c r="Y807" s="232"/>
      <c r="Z807" s="232"/>
      <c r="AA807" s="232"/>
      <c r="AB807" s="232"/>
      <c r="AC807" s="232"/>
      <c r="AD807" s="232"/>
      <c r="AE807" s="232"/>
      <c r="AF807" s="232"/>
      <c r="AG807" s="232"/>
      <c r="AH807" s="232"/>
      <c r="AI807" s="232"/>
      <c r="AJ807" s="232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</row>
    <row r="808" spans="1:67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232"/>
      <c r="N808" s="232"/>
      <c r="O808" s="232"/>
      <c r="P808" s="232"/>
      <c r="Q808" s="232"/>
      <c r="R808" s="232"/>
      <c r="S808" s="232"/>
      <c r="T808" s="232"/>
      <c r="U808" s="232"/>
      <c r="V808" s="232"/>
      <c r="W808" s="232"/>
      <c r="X808" s="232"/>
      <c r="Y808" s="232"/>
      <c r="Z808" s="232"/>
      <c r="AA808" s="232"/>
      <c r="AB808" s="232"/>
      <c r="AC808" s="232"/>
      <c r="AD808" s="232"/>
      <c r="AE808" s="232"/>
      <c r="AF808" s="232"/>
      <c r="AG808" s="232"/>
      <c r="AH808" s="232"/>
      <c r="AI808" s="232"/>
      <c r="AJ808" s="232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</row>
    <row r="809" spans="1:67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232"/>
      <c r="N809" s="232"/>
      <c r="O809" s="232"/>
      <c r="P809" s="232"/>
      <c r="Q809" s="232"/>
      <c r="R809" s="232"/>
      <c r="S809" s="232"/>
      <c r="T809" s="232"/>
      <c r="U809" s="232"/>
      <c r="V809" s="232"/>
      <c r="W809" s="232"/>
      <c r="X809" s="232"/>
      <c r="Y809" s="232"/>
      <c r="Z809" s="232"/>
      <c r="AA809" s="232"/>
      <c r="AB809" s="232"/>
      <c r="AC809" s="232"/>
      <c r="AD809" s="232"/>
      <c r="AE809" s="232"/>
      <c r="AF809" s="232"/>
      <c r="AG809" s="232"/>
      <c r="AH809" s="232"/>
      <c r="AI809" s="232"/>
      <c r="AJ809" s="232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</row>
    <row r="810" spans="1:67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232"/>
      <c r="N810" s="232"/>
      <c r="O810" s="232"/>
      <c r="P810" s="232"/>
      <c r="Q810" s="232"/>
      <c r="R810" s="232"/>
      <c r="S810" s="232"/>
      <c r="T810" s="232"/>
      <c r="U810" s="232"/>
      <c r="V810" s="232"/>
      <c r="W810" s="232"/>
      <c r="X810" s="232"/>
      <c r="Y810" s="232"/>
      <c r="Z810" s="232"/>
      <c r="AA810" s="232"/>
      <c r="AB810" s="232"/>
      <c r="AC810" s="232"/>
      <c r="AD810" s="232"/>
      <c r="AE810" s="232"/>
      <c r="AF810" s="232"/>
      <c r="AG810" s="232"/>
      <c r="AH810" s="232"/>
      <c r="AI810" s="232"/>
      <c r="AJ810" s="232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</row>
    <row r="811" spans="1:67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232"/>
      <c r="N811" s="232"/>
      <c r="O811" s="232"/>
      <c r="P811" s="232"/>
      <c r="Q811" s="232"/>
      <c r="R811" s="232"/>
      <c r="S811" s="232"/>
      <c r="T811" s="232"/>
      <c r="U811" s="232"/>
      <c r="V811" s="232"/>
      <c r="W811" s="232"/>
      <c r="X811" s="232"/>
      <c r="Y811" s="232"/>
      <c r="Z811" s="232"/>
      <c r="AA811" s="232"/>
      <c r="AB811" s="232"/>
      <c r="AC811" s="232"/>
      <c r="AD811" s="232"/>
      <c r="AE811" s="232"/>
      <c r="AF811" s="232"/>
      <c r="AG811" s="232"/>
      <c r="AH811" s="232"/>
      <c r="AI811" s="232"/>
      <c r="AJ811" s="232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</row>
    <row r="812" spans="1:67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232"/>
      <c r="N812" s="232"/>
      <c r="O812" s="232"/>
      <c r="P812" s="232"/>
      <c r="Q812" s="232"/>
      <c r="R812" s="232"/>
      <c r="S812" s="232"/>
      <c r="T812" s="232"/>
      <c r="U812" s="232"/>
      <c r="V812" s="232"/>
      <c r="W812" s="232"/>
      <c r="X812" s="232"/>
      <c r="Y812" s="232"/>
      <c r="Z812" s="232"/>
      <c r="AA812" s="232"/>
      <c r="AB812" s="232"/>
      <c r="AC812" s="232"/>
      <c r="AD812" s="232"/>
      <c r="AE812" s="232"/>
      <c r="AF812" s="232"/>
      <c r="AG812" s="232"/>
      <c r="AH812" s="232"/>
      <c r="AI812" s="232"/>
      <c r="AJ812" s="232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</row>
    <row r="813" spans="1:67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232"/>
      <c r="N813" s="232"/>
      <c r="O813" s="232"/>
      <c r="P813" s="232"/>
      <c r="Q813" s="232"/>
      <c r="R813" s="232"/>
      <c r="S813" s="232"/>
      <c r="T813" s="232"/>
      <c r="U813" s="232"/>
      <c r="V813" s="232"/>
      <c r="W813" s="232"/>
      <c r="X813" s="232"/>
      <c r="Y813" s="232"/>
      <c r="Z813" s="232"/>
      <c r="AA813" s="232"/>
      <c r="AB813" s="232"/>
      <c r="AC813" s="232"/>
      <c r="AD813" s="232"/>
      <c r="AE813" s="232"/>
      <c r="AF813" s="232"/>
      <c r="AG813" s="232"/>
      <c r="AH813" s="232"/>
      <c r="AI813" s="232"/>
      <c r="AJ813" s="232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</row>
    <row r="814" spans="1:67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232"/>
      <c r="N814" s="232"/>
      <c r="O814" s="232"/>
      <c r="P814" s="232"/>
      <c r="Q814" s="232"/>
      <c r="R814" s="232"/>
      <c r="S814" s="232"/>
      <c r="T814" s="232"/>
      <c r="U814" s="232"/>
      <c r="V814" s="232"/>
      <c r="W814" s="232"/>
      <c r="X814" s="232"/>
      <c r="Y814" s="232"/>
      <c r="Z814" s="232"/>
      <c r="AA814" s="232"/>
      <c r="AB814" s="232"/>
      <c r="AC814" s="232"/>
      <c r="AD814" s="232"/>
      <c r="AE814" s="232"/>
      <c r="AF814" s="232"/>
      <c r="AG814" s="232"/>
      <c r="AH814" s="232"/>
      <c r="AI814" s="232"/>
      <c r="AJ814" s="232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</row>
    <row r="815" spans="1:67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232"/>
      <c r="N815" s="232"/>
      <c r="O815" s="232"/>
      <c r="P815" s="232"/>
      <c r="Q815" s="232"/>
      <c r="R815" s="232"/>
      <c r="S815" s="232"/>
      <c r="T815" s="232"/>
      <c r="U815" s="232"/>
      <c r="V815" s="232"/>
      <c r="W815" s="232"/>
      <c r="X815" s="232"/>
      <c r="Y815" s="232"/>
      <c r="Z815" s="232"/>
      <c r="AA815" s="232"/>
      <c r="AB815" s="232"/>
      <c r="AC815" s="232"/>
      <c r="AD815" s="232"/>
      <c r="AE815" s="232"/>
      <c r="AF815" s="232"/>
      <c r="AG815" s="232"/>
      <c r="AH815" s="232"/>
      <c r="AI815" s="232"/>
      <c r="AJ815" s="232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</row>
    <row r="816" spans="1:67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232"/>
      <c r="N816" s="232"/>
      <c r="O816" s="232"/>
      <c r="P816" s="232"/>
      <c r="Q816" s="232"/>
      <c r="R816" s="232"/>
      <c r="S816" s="232"/>
      <c r="T816" s="232"/>
      <c r="U816" s="232"/>
      <c r="V816" s="232"/>
      <c r="W816" s="232"/>
      <c r="X816" s="232"/>
      <c r="Y816" s="232"/>
      <c r="Z816" s="232"/>
      <c r="AA816" s="232"/>
      <c r="AB816" s="232"/>
      <c r="AC816" s="232"/>
      <c r="AD816" s="232"/>
      <c r="AE816" s="232"/>
      <c r="AF816" s="232"/>
      <c r="AG816" s="232"/>
      <c r="AH816" s="232"/>
      <c r="AI816" s="232"/>
      <c r="AJ816" s="232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</row>
    <row r="817" spans="1:6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232"/>
      <c r="N817" s="232"/>
      <c r="O817" s="232"/>
      <c r="P817" s="232"/>
      <c r="Q817" s="232"/>
      <c r="R817" s="232"/>
      <c r="S817" s="232"/>
      <c r="T817" s="232"/>
      <c r="U817" s="232"/>
      <c r="V817" s="232"/>
      <c r="W817" s="232"/>
      <c r="X817" s="232"/>
      <c r="Y817" s="232"/>
      <c r="Z817" s="232"/>
      <c r="AA817" s="232"/>
      <c r="AB817" s="232"/>
      <c r="AC817" s="232"/>
      <c r="AD817" s="232"/>
      <c r="AE817" s="232"/>
      <c r="AF817" s="232"/>
      <c r="AG817" s="232"/>
      <c r="AH817" s="232"/>
      <c r="AI817" s="232"/>
      <c r="AJ817" s="232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</row>
    <row r="818" spans="1:67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232"/>
      <c r="N818" s="232"/>
      <c r="O818" s="232"/>
      <c r="P818" s="232"/>
      <c r="Q818" s="232"/>
      <c r="R818" s="232"/>
      <c r="S818" s="232"/>
      <c r="T818" s="232"/>
      <c r="U818" s="232"/>
      <c r="V818" s="232"/>
      <c r="W818" s="232"/>
      <c r="X818" s="232"/>
      <c r="Y818" s="232"/>
      <c r="Z818" s="232"/>
      <c r="AA818" s="232"/>
      <c r="AB818" s="232"/>
      <c r="AC818" s="232"/>
      <c r="AD818" s="232"/>
      <c r="AE818" s="232"/>
      <c r="AF818" s="232"/>
      <c r="AG818" s="232"/>
      <c r="AH818" s="232"/>
      <c r="AI818" s="232"/>
      <c r="AJ818" s="232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</row>
    <row r="819" spans="1:67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232"/>
      <c r="N819" s="232"/>
      <c r="O819" s="232"/>
      <c r="P819" s="232"/>
      <c r="Q819" s="232"/>
      <c r="R819" s="232"/>
      <c r="S819" s="232"/>
      <c r="T819" s="232"/>
      <c r="U819" s="232"/>
      <c r="V819" s="232"/>
      <c r="W819" s="232"/>
      <c r="X819" s="232"/>
      <c r="Y819" s="232"/>
      <c r="Z819" s="232"/>
      <c r="AA819" s="232"/>
      <c r="AB819" s="232"/>
      <c r="AC819" s="232"/>
      <c r="AD819" s="232"/>
      <c r="AE819" s="232"/>
      <c r="AF819" s="232"/>
      <c r="AG819" s="232"/>
      <c r="AH819" s="232"/>
      <c r="AI819" s="232"/>
      <c r="AJ819" s="232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</row>
    <row r="820" spans="1:67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232"/>
      <c r="N820" s="232"/>
      <c r="O820" s="232"/>
      <c r="P820" s="232"/>
      <c r="Q820" s="232"/>
      <c r="R820" s="232"/>
      <c r="S820" s="232"/>
      <c r="T820" s="232"/>
      <c r="U820" s="232"/>
      <c r="V820" s="232"/>
      <c r="W820" s="232"/>
      <c r="X820" s="232"/>
      <c r="Y820" s="232"/>
      <c r="Z820" s="232"/>
      <c r="AA820" s="232"/>
      <c r="AB820" s="232"/>
      <c r="AC820" s="232"/>
      <c r="AD820" s="232"/>
      <c r="AE820" s="232"/>
      <c r="AF820" s="232"/>
      <c r="AG820" s="232"/>
      <c r="AH820" s="232"/>
      <c r="AI820" s="232"/>
      <c r="AJ820" s="232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</row>
    <row r="821" spans="1:67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232"/>
      <c r="N821" s="232"/>
      <c r="O821" s="232"/>
      <c r="P821" s="232"/>
      <c r="Q821" s="232"/>
      <c r="R821" s="232"/>
      <c r="S821" s="232"/>
      <c r="T821" s="232"/>
      <c r="U821" s="232"/>
      <c r="V821" s="232"/>
      <c r="W821" s="232"/>
      <c r="X821" s="232"/>
      <c r="Y821" s="232"/>
      <c r="Z821" s="232"/>
      <c r="AA821" s="232"/>
      <c r="AB821" s="232"/>
      <c r="AC821" s="232"/>
      <c r="AD821" s="232"/>
      <c r="AE821" s="232"/>
      <c r="AF821" s="232"/>
      <c r="AG821" s="232"/>
      <c r="AH821" s="232"/>
      <c r="AI821" s="232"/>
      <c r="AJ821" s="232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</row>
    <row r="822" spans="1:67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232"/>
      <c r="N822" s="232"/>
      <c r="O822" s="232"/>
      <c r="P822" s="232"/>
      <c r="Q822" s="232"/>
      <c r="R822" s="232"/>
      <c r="S822" s="232"/>
      <c r="T822" s="232"/>
      <c r="U822" s="232"/>
      <c r="V822" s="232"/>
      <c r="W822" s="232"/>
      <c r="X822" s="232"/>
      <c r="Y822" s="232"/>
      <c r="Z822" s="232"/>
      <c r="AA822" s="232"/>
      <c r="AB822" s="232"/>
      <c r="AC822" s="232"/>
      <c r="AD822" s="232"/>
      <c r="AE822" s="232"/>
      <c r="AF822" s="232"/>
      <c r="AG822" s="232"/>
      <c r="AH822" s="232"/>
      <c r="AI822" s="232"/>
      <c r="AJ822" s="232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</row>
    <row r="823" spans="1:67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232"/>
      <c r="N823" s="232"/>
      <c r="O823" s="232"/>
      <c r="P823" s="232"/>
      <c r="Q823" s="232"/>
      <c r="R823" s="232"/>
      <c r="S823" s="232"/>
      <c r="T823" s="232"/>
      <c r="U823" s="232"/>
      <c r="V823" s="232"/>
      <c r="W823" s="232"/>
      <c r="X823" s="232"/>
      <c r="Y823" s="232"/>
      <c r="Z823" s="232"/>
      <c r="AA823" s="232"/>
      <c r="AB823" s="232"/>
      <c r="AC823" s="232"/>
      <c r="AD823" s="232"/>
      <c r="AE823" s="232"/>
      <c r="AF823" s="232"/>
      <c r="AG823" s="232"/>
      <c r="AH823" s="232"/>
      <c r="AI823" s="232"/>
      <c r="AJ823" s="232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</row>
    <row r="824" spans="1:67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232"/>
      <c r="N824" s="232"/>
      <c r="O824" s="232"/>
      <c r="P824" s="232"/>
      <c r="Q824" s="232"/>
      <c r="R824" s="232"/>
      <c r="S824" s="232"/>
      <c r="T824" s="232"/>
      <c r="U824" s="232"/>
      <c r="V824" s="232"/>
      <c r="W824" s="232"/>
      <c r="X824" s="232"/>
      <c r="Y824" s="232"/>
      <c r="Z824" s="232"/>
      <c r="AA824" s="232"/>
      <c r="AB824" s="232"/>
      <c r="AC824" s="232"/>
      <c r="AD824" s="232"/>
      <c r="AE824" s="232"/>
      <c r="AF824" s="232"/>
      <c r="AG824" s="232"/>
      <c r="AH824" s="232"/>
      <c r="AI824" s="232"/>
      <c r="AJ824" s="232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</row>
    <row r="825" spans="1:67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232"/>
      <c r="N825" s="232"/>
      <c r="O825" s="232"/>
      <c r="P825" s="232"/>
      <c r="Q825" s="232"/>
      <c r="R825" s="232"/>
      <c r="S825" s="232"/>
      <c r="T825" s="232"/>
      <c r="U825" s="232"/>
      <c r="V825" s="232"/>
      <c r="W825" s="232"/>
      <c r="X825" s="232"/>
      <c r="Y825" s="232"/>
      <c r="Z825" s="232"/>
      <c r="AA825" s="232"/>
      <c r="AB825" s="232"/>
      <c r="AC825" s="232"/>
      <c r="AD825" s="232"/>
      <c r="AE825" s="232"/>
      <c r="AF825" s="232"/>
      <c r="AG825" s="232"/>
      <c r="AH825" s="232"/>
      <c r="AI825" s="232"/>
      <c r="AJ825" s="232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</row>
    <row r="826" spans="1:67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232"/>
      <c r="N826" s="232"/>
      <c r="O826" s="232"/>
      <c r="P826" s="232"/>
      <c r="Q826" s="232"/>
      <c r="R826" s="232"/>
      <c r="S826" s="232"/>
      <c r="T826" s="232"/>
      <c r="U826" s="232"/>
      <c r="V826" s="232"/>
      <c r="W826" s="232"/>
      <c r="X826" s="232"/>
      <c r="Y826" s="232"/>
      <c r="Z826" s="232"/>
      <c r="AA826" s="232"/>
      <c r="AB826" s="232"/>
      <c r="AC826" s="232"/>
      <c r="AD826" s="232"/>
      <c r="AE826" s="232"/>
      <c r="AF826" s="232"/>
      <c r="AG826" s="232"/>
      <c r="AH826" s="232"/>
      <c r="AI826" s="232"/>
      <c r="AJ826" s="232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</row>
    <row r="827" spans="1:6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232"/>
      <c r="N827" s="232"/>
      <c r="O827" s="232"/>
      <c r="P827" s="232"/>
      <c r="Q827" s="232"/>
      <c r="R827" s="232"/>
      <c r="S827" s="232"/>
      <c r="T827" s="232"/>
      <c r="U827" s="232"/>
      <c r="V827" s="232"/>
      <c r="W827" s="232"/>
      <c r="X827" s="232"/>
      <c r="Y827" s="232"/>
      <c r="Z827" s="232"/>
      <c r="AA827" s="232"/>
      <c r="AB827" s="232"/>
      <c r="AC827" s="232"/>
      <c r="AD827" s="232"/>
      <c r="AE827" s="232"/>
      <c r="AF827" s="232"/>
      <c r="AG827" s="232"/>
      <c r="AH827" s="232"/>
      <c r="AI827" s="232"/>
      <c r="AJ827" s="232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</row>
    <row r="828" spans="1:67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232"/>
      <c r="N828" s="232"/>
      <c r="O828" s="232"/>
      <c r="P828" s="232"/>
      <c r="Q828" s="232"/>
      <c r="R828" s="232"/>
      <c r="S828" s="232"/>
      <c r="T828" s="232"/>
      <c r="U828" s="232"/>
      <c r="V828" s="232"/>
      <c r="W828" s="232"/>
      <c r="X828" s="232"/>
      <c r="Y828" s="232"/>
      <c r="Z828" s="232"/>
      <c r="AA828" s="232"/>
      <c r="AB828" s="232"/>
      <c r="AC828" s="232"/>
      <c r="AD828" s="232"/>
      <c r="AE828" s="232"/>
      <c r="AF828" s="232"/>
      <c r="AG828" s="232"/>
      <c r="AH828" s="232"/>
      <c r="AI828" s="232"/>
      <c r="AJ828" s="232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</row>
    <row r="829" spans="1:67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232"/>
      <c r="N829" s="232"/>
      <c r="O829" s="232"/>
      <c r="P829" s="232"/>
      <c r="Q829" s="232"/>
      <c r="R829" s="232"/>
      <c r="S829" s="232"/>
      <c r="T829" s="232"/>
      <c r="U829" s="232"/>
      <c r="V829" s="232"/>
      <c r="W829" s="232"/>
      <c r="X829" s="232"/>
      <c r="Y829" s="232"/>
      <c r="Z829" s="232"/>
      <c r="AA829" s="232"/>
      <c r="AB829" s="232"/>
      <c r="AC829" s="232"/>
      <c r="AD829" s="232"/>
      <c r="AE829" s="232"/>
      <c r="AF829" s="232"/>
      <c r="AG829" s="232"/>
      <c r="AH829" s="232"/>
      <c r="AI829" s="232"/>
      <c r="AJ829" s="232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</row>
    <row r="830" spans="1:67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232"/>
      <c r="N830" s="232"/>
      <c r="O830" s="232"/>
      <c r="P830" s="232"/>
      <c r="Q830" s="232"/>
      <c r="R830" s="232"/>
      <c r="S830" s="232"/>
      <c r="T830" s="232"/>
      <c r="U830" s="232"/>
      <c r="V830" s="232"/>
      <c r="W830" s="232"/>
      <c r="X830" s="232"/>
      <c r="Y830" s="232"/>
      <c r="Z830" s="232"/>
      <c r="AA830" s="232"/>
      <c r="AB830" s="232"/>
      <c r="AC830" s="232"/>
      <c r="AD830" s="232"/>
      <c r="AE830" s="232"/>
      <c r="AF830" s="232"/>
      <c r="AG830" s="232"/>
      <c r="AH830" s="232"/>
      <c r="AI830" s="232"/>
      <c r="AJ830" s="232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</row>
    <row r="831" spans="1:67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232"/>
      <c r="N831" s="232"/>
      <c r="O831" s="232"/>
      <c r="P831" s="232"/>
      <c r="Q831" s="232"/>
      <c r="R831" s="232"/>
      <c r="S831" s="232"/>
      <c r="T831" s="232"/>
      <c r="U831" s="232"/>
      <c r="V831" s="232"/>
      <c r="W831" s="232"/>
      <c r="X831" s="232"/>
      <c r="Y831" s="232"/>
      <c r="Z831" s="232"/>
      <c r="AA831" s="232"/>
      <c r="AB831" s="232"/>
      <c r="AC831" s="232"/>
      <c r="AD831" s="232"/>
      <c r="AE831" s="232"/>
      <c r="AF831" s="232"/>
      <c r="AG831" s="232"/>
      <c r="AH831" s="232"/>
      <c r="AI831" s="232"/>
      <c r="AJ831" s="232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</row>
    <row r="832" spans="1:67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232"/>
      <c r="N832" s="232"/>
      <c r="O832" s="232"/>
      <c r="P832" s="232"/>
      <c r="Q832" s="232"/>
      <c r="R832" s="232"/>
      <c r="S832" s="232"/>
      <c r="T832" s="232"/>
      <c r="U832" s="232"/>
      <c r="V832" s="232"/>
      <c r="W832" s="232"/>
      <c r="X832" s="232"/>
      <c r="Y832" s="232"/>
      <c r="Z832" s="232"/>
      <c r="AA832" s="232"/>
      <c r="AB832" s="232"/>
      <c r="AC832" s="232"/>
      <c r="AD832" s="232"/>
      <c r="AE832" s="232"/>
      <c r="AF832" s="232"/>
      <c r="AG832" s="232"/>
      <c r="AH832" s="232"/>
      <c r="AI832" s="232"/>
      <c r="AJ832" s="232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</row>
    <row r="833" spans="1:67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232"/>
      <c r="N833" s="232"/>
      <c r="O833" s="232"/>
      <c r="P833" s="232"/>
      <c r="Q833" s="232"/>
      <c r="R833" s="232"/>
      <c r="S833" s="232"/>
      <c r="T833" s="232"/>
      <c r="U833" s="232"/>
      <c r="V833" s="232"/>
      <c r="W833" s="232"/>
      <c r="X833" s="232"/>
      <c r="Y833" s="232"/>
      <c r="Z833" s="232"/>
      <c r="AA833" s="232"/>
      <c r="AB833" s="232"/>
      <c r="AC833" s="232"/>
      <c r="AD833" s="232"/>
      <c r="AE833" s="232"/>
      <c r="AF833" s="232"/>
      <c r="AG833" s="232"/>
      <c r="AH833" s="232"/>
      <c r="AI833" s="232"/>
      <c r="AJ833" s="232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</row>
    <row r="834" spans="1:67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232"/>
      <c r="N834" s="232"/>
      <c r="O834" s="232"/>
      <c r="P834" s="232"/>
      <c r="Q834" s="232"/>
      <c r="R834" s="232"/>
      <c r="S834" s="232"/>
      <c r="T834" s="232"/>
      <c r="U834" s="232"/>
      <c r="V834" s="232"/>
      <c r="W834" s="232"/>
      <c r="X834" s="232"/>
      <c r="Y834" s="232"/>
      <c r="Z834" s="232"/>
      <c r="AA834" s="232"/>
      <c r="AB834" s="232"/>
      <c r="AC834" s="232"/>
      <c r="AD834" s="232"/>
      <c r="AE834" s="232"/>
      <c r="AF834" s="232"/>
      <c r="AG834" s="232"/>
      <c r="AH834" s="232"/>
      <c r="AI834" s="232"/>
      <c r="AJ834" s="232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</row>
    <row r="835" spans="1:67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232"/>
      <c r="N835" s="232"/>
      <c r="O835" s="232"/>
      <c r="P835" s="232"/>
      <c r="Q835" s="232"/>
      <c r="R835" s="232"/>
      <c r="S835" s="232"/>
      <c r="T835" s="232"/>
      <c r="U835" s="232"/>
      <c r="V835" s="232"/>
      <c r="W835" s="232"/>
      <c r="X835" s="232"/>
      <c r="Y835" s="232"/>
      <c r="Z835" s="232"/>
      <c r="AA835" s="232"/>
      <c r="AB835" s="232"/>
      <c r="AC835" s="232"/>
      <c r="AD835" s="232"/>
      <c r="AE835" s="232"/>
      <c r="AF835" s="232"/>
      <c r="AG835" s="232"/>
      <c r="AH835" s="232"/>
      <c r="AI835" s="232"/>
      <c r="AJ835" s="232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</row>
    <row r="836" spans="1:67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232"/>
      <c r="N836" s="232"/>
      <c r="O836" s="232"/>
      <c r="P836" s="232"/>
      <c r="Q836" s="232"/>
      <c r="R836" s="232"/>
      <c r="S836" s="232"/>
      <c r="T836" s="232"/>
      <c r="U836" s="232"/>
      <c r="V836" s="232"/>
      <c r="W836" s="232"/>
      <c r="X836" s="232"/>
      <c r="Y836" s="232"/>
      <c r="Z836" s="232"/>
      <c r="AA836" s="232"/>
      <c r="AB836" s="232"/>
      <c r="AC836" s="232"/>
      <c r="AD836" s="232"/>
      <c r="AE836" s="232"/>
      <c r="AF836" s="232"/>
      <c r="AG836" s="232"/>
      <c r="AH836" s="232"/>
      <c r="AI836" s="232"/>
      <c r="AJ836" s="232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</row>
    <row r="837" spans="1:6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232"/>
      <c r="N837" s="232"/>
      <c r="O837" s="232"/>
      <c r="P837" s="232"/>
      <c r="Q837" s="232"/>
      <c r="R837" s="232"/>
      <c r="S837" s="232"/>
      <c r="T837" s="232"/>
      <c r="U837" s="232"/>
      <c r="V837" s="232"/>
      <c r="W837" s="232"/>
      <c r="X837" s="232"/>
      <c r="Y837" s="232"/>
      <c r="Z837" s="232"/>
      <c r="AA837" s="232"/>
      <c r="AB837" s="232"/>
      <c r="AC837" s="232"/>
      <c r="AD837" s="232"/>
      <c r="AE837" s="232"/>
      <c r="AF837" s="232"/>
      <c r="AG837" s="232"/>
      <c r="AH837" s="232"/>
      <c r="AI837" s="232"/>
      <c r="AJ837" s="232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</row>
    <row r="838" spans="1:67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232"/>
      <c r="N838" s="232"/>
      <c r="O838" s="232"/>
      <c r="P838" s="232"/>
      <c r="Q838" s="232"/>
      <c r="R838" s="232"/>
      <c r="S838" s="232"/>
      <c r="T838" s="232"/>
      <c r="U838" s="232"/>
      <c r="V838" s="232"/>
      <c r="W838" s="232"/>
      <c r="X838" s="232"/>
      <c r="Y838" s="232"/>
      <c r="Z838" s="232"/>
      <c r="AA838" s="232"/>
      <c r="AB838" s="232"/>
      <c r="AC838" s="232"/>
      <c r="AD838" s="232"/>
      <c r="AE838" s="232"/>
      <c r="AF838" s="232"/>
      <c r="AG838" s="232"/>
      <c r="AH838" s="232"/>
      <c r="AI838" s="232"/>
      <c r="AJ838" s="232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</row>
    <row r="839" spans="1:67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232"/>
      <c r="N839" s="232"/>
      <c r="O839" s="232"/>
      <c r="P839" s="232"/>
      <c r="Q839" s="232"/>
      <c r="R839" s="232"/>
      <c r="S839" s="232"/>
      <c r="T839" s="232"/>
      <c r="U839" s="232"/>
      <c r="V839" s="232"/>
      <c r="W839" s="232"/>
      <c r="X839" s="232"/>
      <c r="Y839" s="232"/>
      <c r="Z839" s="232"/>
      <c r="AA839" s="232"/>
      <c r="AB839" s="232"/>
      <c r="AC839" s="232"/>
      <c r="AD839" s="232"/>
      <c r="AE839" s="232"/>
      <c r="AF839" s="232"/>
      <c r="AG839" s="232"/>
      <c r="AH839" s="232"/>
      <c r="AI839" s="232"/>
      <c r="AJ839" s="232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</row>
    <row r="840" spans="1:67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232"/>
      <c r="N840" s="232"/>
      <c r="O840" s="232"/>
      <c r="P840" s="232"/>
      <c r="Q840" s="232"/>
      <c r="R840" s="232"/>
      <c r="S840" s="232"/>
      <c r="T840" s="232"/>
      <c r="U840" s="232"/>
      <c r="V840" s="232"/>
      <c r="W840" s="232"/>
      <c r="X840" s="232"/>
      <c r="Y840" s="232"/>
      <c r="Z840" s="232"/>
      <c r="AA840" s="232"/>
      <c r="AB840" s="232"/>
      <c r="AC840" s="232"/>
      <c r="AD840" s="232"/>
      <c r="AE840" s="232"/>
      <c r="AF840" s="232"/>
      <c r="AG840" s="232"/>
      <c r="AH840" s="232"/>
      <c r="AI840" s="232"/>
      <c r="AJ840" s="232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</row>
    <row r="841" spans="1:67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232"/>
      <c r="N841" s="232"/>
      <c r="O841" s="232"/>
      <c r="P841" s="232"/>
      <c r="Q841" s="232"/>
      <c r="R841" s="232"/>
      <c r="S841" s="232"/>
      <c r="T841" s="232"/>
      <c r="U841" s="232"/>
      <c r="V841" s="232"/>
      <c r="W841" s="232"/>
      <c r="X841" s="232"/>
      <c r="Y841" s="232"/>
      <c r="Z841" s="232"/>
      <c r="AA841" s="232"/>
      <c r="AB841" s="232"/>
      <c r="AC841" s="232"/>
      <c r="AD841" s="232"/>
      <c r="AE841" s="232"/>
      <c r="AF841" s="232"/>
      <c r="AG841" s="232"/>
      <c r="AH841" s="232"/>
      <c r="AI841" s="232"/>
      <c r="AJ841" s="232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</row>
    <row r="842" spans="1:67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232"/>
      <c r="N842" s="232"/>
      <c r="O842" s="232"/>
      <c r="P842" s="232"/>
      <c r="Q842" s="232"/>
      <c r="R842" s="232"/>
      <c r="S842" s="232"/>
      <c r="T842" s="232"/>
      <c r="U842" s="232"/>
      <c r="V842" s="232"/>
      <c r="W842" s="232"/>
      <c r="X842" s="232"/>
      <c r="Y842" s="232"/>
      <c r="Z842" s="232"/>
      <c r="AA842" s="232"/>
      <c r="AB842" s="232"/>
      <c r="AC842" s="232"/>
      <c r="AD842" s="232"/>
      <c r="AE842" s="232"/>
      <c r="AF842" s="232"/>
      <c r="AG842" s="232"/>
      <c r="AH842" s="232"/>
      <c r="AI842" s="232"/>
      <c r="AJ842" s="232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</row>
    <row r="843" spans="1:67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232"/>
      <c r="N843" s="232"/>
      <c r="O843" s="232"/>
      <c r="P843" s="232"/>
      <c r="Q843" s="232"/>
      <c r="R843" s="232"/>
      <c r="S843" s="232"/>
      <c r="T843" s="232"/>
      <c r="U843" s="232"/>
      <c r="V843" s="232"/>
      <c r="W843" s="232"/>
      <c r="X843" s="232"/>
      <c r="Y843" s="232"/>
      <c r="Z843" s="232"/>
      <c r="AA843" s="232"/>
      <c r="AB843" s="232"/>
      <c r="AC843" s="232"/>
      <c r="AD843" s="232"/>
      <c r="AE843" s="232"/>
      <c r="AF843" s="232"/>
      <c r="AG843" s="232"/>
      <c r="AH843" s="232"/>
      <c r="AI843" s="232"/>
      <c r="AJ843" s="232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</row>
    <row r="844" spans="1:67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232"/>
      <c r="N844" s="232"/>
      <c r="O844" s="232"/>
      <c r="P844" s="232"/>
      <c r="Q844" s="232"/>
      <c r="R844" s="232"/>
      <c r="S844" s="232"/>
      <c r="T844" s="232"/>
      <c r="U844" s="232"/>
      <c r="V844" s="232"/>
      <c r="W844" s="232"/>
      <c r="X844" s="232"/>
      <c r="Y844" s="232"/>
      <c r="Z844" s="232"/>
      <c r="AA844" s="232"/>
      <c r="AB844" s="232"/>
      <c r="AC844" s="232"/>
      <c r="AD844" s="232"/>
      <c r="AE844" s="232"/>
      <c r="AF844" s="232"/>
      <c r="AG844" s="232"/>
      <c r="AH844" s="232"/>
      <c r="AI844" s="232"/>
      <c r="AJ844" s="232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</row>
    <row r="845" spans="1:67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232"/>
      <c r="N845" s="232"/>
      <c r="O845" s="232"/>
      <c r="P845" s="232"/>
      <c r="Q845" s="232"/>
      <c r="R845" s="232"/>
      <c r="S845" s="232"/>
      <c r="T845" s="232"/>
      <c r="U845" s="232"/>
      <c r="V845" s="232"/>
      <c r="W845" s="232"/>
      <c r="X845" s="232"/>
      <c r="Y845" s="232"/>
      <c r="Z845" s="232"/>
      <c r="AA845" s="232"/>
      <c r="AB845" s="232"/>
      <c r="AC845" s="232"/>
      <c r="AD845" s="232"/>
      <c r="AE845" s="232"/>
      <c r="AF845" s="232"/>
      <c r="AG845" s="232"/>
      <c r="AH845" s="232"/>
      <c r="AI845" s="232"/>
      <c r="AJ845" s="232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</row>
    <row r="846" spans="1:67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232"/>
      <c r="N846" s="232"/>
      <c r="O846" s="232"/>
      <c r="P846" s="232"/>
      <c r="Q846" s="232"/>
      <c r="R846" s="232"/>
      <c r="S846" s="232"/>
      <c r="T846" s="232"/>
      <c r="U846" s="232"/>
      <c r="V846" s="232"/>
      <c r="W846" s="232"/>
      <c r="X846" s="232"/>
      <c r="Y846" s="232"/>
      <c r="Z846" s="232"/>
      <c r="AA846" s="232"/>
      <c r="AB846" s="232"/>
      <c r="AC846" s="232"/>
      <c r="AD846" s="232"/>
      <c r="AE846" s="232"/>
      <c r="AF846" s="232"/>
      <c r="AG846" s="232"/>
      <c r="AH846" s="232"/>
      <c r="AI846" s="232"/>
      <c r="AJ846" s="232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</row>
    <row r="847" spans="1:6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232"/>
      <c r="N847" s="232"/>
      <c r="O847" s="232"/>
      <c r="P847" s="232"/>
      <c r="Q847" s="232"/>
      <c r="R847" s="232"/>
      <c r="S847" s="232"/>
      <c r="T847" s="232"/>
      <c r="U847" s="232"/>
      <c r="V847" s="232"/>
      <c r="W847" s="232"/>
      <c r="X847" s="232"/>
      <c r="Y847" s="232"/>
      <c r="Z847" s="232"/>
      <c r="AA847" s="232"/>
      <c r="AB847" s="232"/>
      <c r="AC847" s="232"/>
      <c r="AD847" s="232"/>
      <c r="AE847" s="232"/>
      <c r="AF847" s="232"/>
      <c r="AG847" s="232"/>
      <c r="AH847" s="232"/>
      <c r="AI847" s="232"/>
      <c r="AJ847" s="232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</row>
    <row r="848" spans="1:67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232"/>
      <c r="N848" s="232"/>
      <c r="O848" s="232"/>
      <c r="P848" s="232"/>
      <c r="Q848" s="232"/>
      <c r="R848" s="232"/>
      <c r="S848" s="232"/>
      <c r="T848" s="232"/>
      <c r="U848" s="232"/>
      <c r="V848" s="232"/>
      <c r="W848" s="232"/>
      <c r="X848" s="232"/>
      <c r="Y848" s="232"/>
      <c r="Z848" s="232"/>
      <c r="AA848" s="232"/>
      <c r="AB848" s="232"/>
      <c r="AC848" s="232"/>
      <c r="AD848" s="232"/>
      <c r="AE848" s="232"/>
      <c r="AF848" s="232"/>
      <c r="AG848" s="232"/>
      <c r="AH848" s="232"/>
      <c r="AI848" s="232"/>
      <c r="AJ848" s="232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</row>
    <row r="849" spans="1:67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232"/>
      <c r="N849" s="232"/>
      <c r="O849" s="232"/>
      <c r="P849" s="232"/>
      <c r="Q849" s="232"/>
      <c r="R849" s="232"/>
      <c r="S849" s="232"/>
      <c r="T849" s="232"/>
      <c r="U849" s="232"/>
      <c r="V849" s="232"/>
      <c r="W849" s="232"/>
      <c r="X849" s="232"/>
      <c r="Y849" s="232"/>
      <c r="Z849" s="232"/>
      <c r="AA849" s="232"/>
      <c r="AB849" s="232"/>
      <c r="AC849" s="232"/>
      <c r="AD849" s="232"/>
      <c r="AE849" s="232"/>
      <c r="AF849" s="232"/>
      <c r="AG849" s="232"/>
      <c r="AH849" s="232"/>
      <c r="AI849" s="232"/>
      <c r="AJ849" s="232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</row>
    <row r="850" spans="1:67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232"/>
      <c r="N850" s="232"/>
      <c r="O850" s="232"/>
      <c r="P850" s="232"/>
      <c r="Q850" s="232"/>
      <c r="R850" s="232"/>
      <c r="S850" s="232"/>
      <c r="T850" s="232"/>
      <c r="U850" s="232"/>
      <c r="V850" s="232"/>
      <c r="W850" s="232"/>
      <c r="X850" s="232"/>
      <c r="Y850" s="232"/>
      <c r="Z850" s="232"/>
      <c r="AA850" s="232"/>
      <c r="AB850" s="232"/>
      <c r="AC850" s="232"/>
      <c r="AD850" s="232"/>
      <c r="AE850" s="232"/>
      <c r="AF850" s="232"/>
      <c r="AG850" s="232"/>
      <c r="AH850" s="232"/>
      <c r="AI850" s="232"/>
      <c r="AJ850" s="232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</row>
    <row r="851" spans="1:67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232"/>
      <c r="N851" s="232"/>
      <c r="O851" s="232"/>
      <c r="P851" s="232"/>
      <c r="Q851" s="232"/>
      <c r="R851" s="232"/>
      <c r="S851" s="232"/>
      <c r="T851" s="232"/>
      <c r="U851" s="232"/>
      <c r="V851" s="232"/>
      <c r="W851" s="232"/>
      <c r="X851" s="232"/>
      <c r="Y851" s="232"/>
      <c r="Z851" s="232"/>
      <c r="AA851" s="232"/>
      <c r="AB851" s="232"/>
      <c r="AC851" s="232"/>
      <c r="AD851" s="232"/>
      <c r="AE851" s="232"/>
      <c r="AF851" s="232"/>
      <c r="AG851" s="232"/>
      <c r="AH851" s="232"/>
      <c r="AI851" s="232"/>
      <c r="AJ851" s="232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</row>
    <row r="852" spans="1:67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232"/>
      <c r="N852" s="232"/>
      <c r="O852" s="232"/>
      <c r="P852" s="232"/>
      <c r="Q852" s="232"/>
      <c r="R852" s="232"/>
      <c r="S852" s="232"/>
      <c r="T852" s="232"/>
      <c r="U852" s="232"/>
      <c r="V852" s="232"/>
      <c r="W852" s="232"/>
      <c r="X852" s="232"/>
      <c r="Y852" s="232"/>
      <c r="Z852" s="232"/>
      <c r="AA852" s="232"/>
      <c r="AB852" s="232"/>
      <c r="AC852" s="232"/>
      <c r="AD852" s="232"/>
      <c r="AE852" s="232"/>
      <c r="AF852" s="232"/>
      <c r="AG852" s="232"/>
      <c r="AH852" s="232"/>
      <c r="AI852" s="232"/>
      <c r="AJ852" s="232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</row>
    <row r="853" spans="1:67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232"/>
      <c r="N853" s="232"/>
      <c r="O853" s="232"/>
      <c r="P853" s="232"/>
      <c r="Q853" s="232"/>
      <c r="R853" s="232"/>
      <c r="S853" s="232"/>
      <c r="T853" s="232"/>
      <c r="U853" s="232"/>
      <c r="V853" s="232"/>
      <c r="W853" s="232"/>
      <c r="X853" s="232"/>
      <c r="Y853" s="232"/>
      <c r="Z853" s="232"/>
      <c r="AA853" s="232"/>
      <c r="AB853" s="232"/>
      <c r="AC853" s="232"/>
      <c r="AD853" s="232"/>
      <c r="AE853" s="232"/>
      <c r="AF853" s="232"/>
      <c r="AG853" s="232"/>
      <c r="AH853" s="232"/>
      <c r="AI853" s="232"/>
      <c r="AJ853" s="232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</row>
    <row r="854" spans="1:67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232"/>
      <c r="N854" s="232"/>
      <c r="O854" s="232"/>
      <c r="P854" s="232"/>
      <c r="Q854" s="232"/>
      <c r="R854" s="232"/>
      <c r="S854" s="232"/>
      <c r="T854" s="232"/>
      <c r="U854" s="232"/>
      <c r="V854" s="232"/>
      <c r="W854" s="232"/>
      <c r="X854" s="232"/>
      <c r="Y854" s="232"/>
      <c r="Z854" s="232"/>
      <c r="AA854" s="232"/>
      <c r="AB854" s="232"/>
      <c r="AC854" s="232"/>
      <c r="AD854" s="232"/>
      <c r="AE854" s="232"/>
      <c r="AF854" s="232"/>
      <c r="AG854" s="232"/>
      <c r="AH854" s="232"/>
      <c r="AI854" s="232"/>
      <c r="AJ854" s="232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</row>
    <row r="855" spans="1:67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232"/>
      <c r="N855" s="232"/>
      <c r="O855" s="232"/>
      <c r="P855" s="232"/>
      <c r="Q855" s="232"/>
      <c r="R855" s="232"/>
      <c r="S855" s="232"/>
      <c r="T855" s="232"/>
      <c r="U855" s="232"/>
      <c r="V855" s="232"/>
      <c r="W855" s="232"/>
      <c r="X855" s="232"/>
      <c r="Y855" s="232"/>
      <c r="Z855" s="232"/>
      <c r="AA855" s="232"/>
      <c r="AB855" s="232"/>
      <c r="AC855" s="232"/>
      <c r="AD855" s="232"/>
      <c r="AE855" s="232"/>
      <c r="AF855" s="232"/>
      <c r="AG855" s="232"/>
      <c r="AH855" s="232"/>
      <c r="AI855" s="232"/>
      <c r="AJ855" s="232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</row>
    <row r="856" spans="1:67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232"/>
      <c r="N856" s="232"/>
      <c r="O856" s="232"/>
      <c r="P856" s="232"/>
      <c r="Q856" s="232"/>
      <c r="R856" s="232"/>
      <c r="S856" s="232"/>
      <c r="T856" s="232"/>
      <c r="U856" s="232"/>
      <c r="V856" s="232"/>
      <c r="W856" s="232"/>
      <c r="X856" s="232"/>
      <c r="Y856" s="232"/>
      <c r="Z856" s="232"/>
      <c r="AA856" s="232"/>
      <c r="AB856" s="232"/>
      <c r="AC856" s="232"/>
      <c r="AD856" s="232"/>
      <c r="AE856" s="232"/>
      <c r="AF856" s="232"/>
      <c r="AG856" s="232"/>
      <c r="AH856" s="232"/>
      <c r="AI856" s="232"/>
      <c r="AJ856" s="232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</row>
    <row r="857" spans="1:6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232"/>
      <c r="N857" s="232"/>
      <c r="O857" s="232"/>
      <c r="P857" s="232"/>
      <c r="Q857" s="232"/>
      <c r="R857" s="232"/>
      <c r="S857" s="232"/>
      <c r="T857" s="232"/>
      <c r="U857" s="232"/>
      <c r="V857" s="232"/>
      <c r="W857" s="232"/>
      <c r="X857" s="232"/>
      <c r="Y857" s="232"/>
      <c r="Z857" s="232"/>
      <c r="AA857" s="232"/>
      <c r="AB857" s="232"/>
      <c r="AC857" s="232"/>
      <c r="AD857" s="232"/>
      <c r="AE857" s="232"/>
      <c r="AF857" s="232"/>
      <c r="AG857" s="232"/>
      <c r="AH857" s="232"/>
      <c r="AI857" s="232"/>
      <c r="AJ857" s="232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</row>
    <row r="858" spans="1:67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232"/>
      <c r="N858" s="232"/>
      <c r="O858" s="232"/>
      <c r="P858" s="232"/>
      <c r="Q858" s="232"/>
      <c r="R858" s="232"/>
      <c r="S858" s="232"/>
      <c r="T858" s="232"/>
      <c r="U858" s="232"/>
      <c r="V858" s="232"/>
      <c r="W858" s="232"/>
      <c r="X858" s="232"/>
      <c r="Y858" s="232"/>
      <c r="Z858" s="232"/>
      <c r="AA858" s="232"/>
      <c r="AB858" s="232"/>
      <c r="AC858" s="232"/>
      <c r="AD858" s="232"/>
      <c r="AE858" s="232"/>
      <c r="AF858" s="232"/>
      <c r="AG858" s="232"/>
      <c r="AH858" s="232"/>
      <c r="AI858" s="232"/>
      <c r="AJ858" s="232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</row>
    <row r="859" spans="1:67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232"/>
      <c r="N859" s="232"/>
      <c r="O859" s="232"/>
      <c r="P859" s="232"/>
      <c r="Q859" s="232"/>
      <c r="R859" s="232"/>
      <c r="S859" s="232"/>
      <c r="T859" s="232"/>
      <c r="U859" s="232"/>
      <c r="V859" s="232"/>
      <c r="W859" s="232"/>
      <c r="X859" s="232"/>
      <c r="Y859" s="232"/>
      <c r="Z859" s="232"/>
      <c r="AA859" s="232"/>
      <c r="AB859" s="232"/>
      <c r="AC859" s="232"/>
      <c r="AD859" s="232"/>
      <c r="AE859" s="232"/>
      <c r="AF859" s="232"/>
      <c r="AG859" s="232"/>
      <c r="AH859" s="232"/>
      <c r="AI859" s="232"/>
      <c r="AJ859" s="232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</row>
    <row r="860" spans="1:67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232"/>
      <c r="N860" s="232"/>
      <c r="O860" s="232"/>
      <c r="P860" s="232"/>
      <c r="Q860" s="232"/>
      <c r="R860" s="232"/>
      <c r="S860" s="232"/>
      <c r="T860" s="232"/>
      <c r="U860" s="232"/>
      <c r="V860" s="232"/>
      <c r="W860" s="232"/>
      <c r="X860" s="232"/>
      <c r="Y860" s="232"/>
      <c r="Z860" s="232"/>
      <c r="AA860" s="232"/>
      <c r="AB860" s="232"/>
      <c r="AC860" s="232"/>
      <c r="AD860" s="232"/>
      <c r="AE860" s="232"/>
      <c r="AF860" s="232"/>
      <c r="AG860" s="232"/>
      <c r="AH860" s="232"/>
      <c r="AI860" s="232"/>
      <c r="AJ860" s="232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</row>
    <row r="861" spans="1:67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232"/>
      <c r="N861" s="232"/>
      <c r="O861" s="232"/>
      <c r="P861" s="232"/>
      <c r="Q861" s="232"/>
      <c r="R861" s="232"/>
      <c r="S861" s="232"/>
      <c r="T861" s="232"/>
      <c r="U861" s="232"/>
      <c r="V861" s="232"/>
      <c r="W861" s="232"/>
      <c r="X861" s="232"/>
      <c r="Y861" s="232"/>
      <c r="Z861" s="232"/>
      <c r="AA861" s="232"/>
      <c r="AB861" s="232"/>
      <c r="AC861" s="232"/>
      <c r="AD861" s="232"/>
      <c r="AE861" s="232"/>
      <c r="AF861" s="232"/>
      <c r="AG861" s="232"/>
      <c r="AH861" s="232"/>
      <c r="AI861" s="232"/>
      <c r="AJ861" s="232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</row>
    <row r="862" spans="1:67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232"/>
      <c r="N862" s="232"/>
      <c r="O862" s="232"/>
      <c r="P862" s="232"/>
      <c r="Q862" s="232"/>
      <c r="R862" s="232"/>
      <c r="S862" s="232"/>
      <c r="T862" s="232"/>
      <c r="U862" s="232"/>
      <c r="V862" s="232"/>
      <c r="W862" s="232"/>
      <c r="X862" s="232"/>
      <c r="Y862" s="232"/>
      <c r="Z862" s="232"/>
      <c r="AA862" s="232"/>
      <c r="AB862" s="232"/>
      <c r="AC862" s="232"/>
      <c r="AD862" s="232"/>
      <c r="AE862" s="232"/>
      <c r="AF862" s="232"/>
      <c r="AG862" s="232"/>
      <c r="AH862" s="232"/>
      <c r="AI862" s="232"/>
      <c r="AJ862" s="232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</row>
    <row r="863" spans="1:67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232"/>
      <c r="N863" s="232"/>
      <c r="O863" s="232"/>
      <c r="P863" s="232"/>
      <c r="Q863" s="232"/>
      <c r="R863" s="232"/>
      <c r="S863" s="232"/>
      <c r="T863" s="232"/>
      <c r="U863" s="232"/>
      <c r="V863" s="232"/>
      <c r="W863" s="232"/>
      <c r="X863" s="232"/>
      <c r="Y863" s="232"/>
      <c r="Z863" s="232"/>
      <c r="AA863" s="232"/>
      <c r="AB863" s="232"/>
      <c r="AC863" s="232"/>
      <c r="AD863" s="232"/>
      <c r="AE863" s="232"/>
      <c r="AF863" s="232"/>
      <c r="AG863" s="232"/>
      <c r="AH863" s="232"/>
      <c r="AI863" s="232"/>
      <c r="AJ863" s="232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</row>
    <row r="864" spans="1:67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232"/>
      <c r="N864" s="232"/>
      <c r="O864" s="232"/>
      <c r="P864" s="232"/>
      <c r="Q864" s="232"/>
      <c r="R864" s="232"/>
      <c r="S864" s="232"/>
      <c r="T864" s="232"/>
      <c r="U864" s="232"/>
      <c r="V864" s="232"/>
      <c r="W864" s="232"/>
      <c r="X864" s="232"/>
      <c r="Y864" s="232"/>
      <c r="Z864" s="232"/>
      <c r="AA864" s="232"/>
      <c r="AB864" s="232"/>
      <c r="AC864" s="232"/>
      <c r="AD864" s="232"/>
      <c r="AE864" s="232"/>
      <c r="AF864" s="232"/>
      <c r="AG864" s="232"/>
      <c r="AH864" s="232"/>
      <c r="AI864" s="232"/>
      <c r="AJ864" s="232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</row>
    <row r="865" spans="1:67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232"/>
      <c r="N865" s="232"/>
      <c r="O865" s="232"/>
      <c r="P865" s="232"/>
      <c r="Q865" s="232"/>
      <c r="R865" s="232"/>
      <c r="S865" s="232"/>
      <c r="T865" s="232"/>
      <c r="U865" s="232"/>
      <c r="V865" s="232"/>
      <c r="W865" s="232"/>
      <c r="X865" s="232"/>
      <c r="Y865" s="232"/>
      <c r="Z865" s="232"/>
      <c r="AA865" s="232"/>
      <c r="AB865" s="232"/>
      <c r="AC865" s="232"/>
      <c r="AD865" s="232"/>
      <c r="AE865" s="232"/>
      <c r="AF865" s="232"/>
      <c r="AG865" s="232"/>
      <c r="AH865" s="232"/>
      <c r="AI865" s="232"/>
      <c r="AJ865" s="232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</row>
    <row r="866" spans="1:67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232"/>
      <c r="N866" s="232"/>
      <c r="O866" s="232"/>
      <c r="P866" s="232"/>
      <c r="Q866" s="232"/>
      <c r="R866" s="232"/>
      <c r="S866" s="232"/>
      <c r="T866" s="232"/>
      <c r="U866" s="232"/>
      <c r="V866" s="232"/>
      <c r="W866" s="232"/>
      <c r="X866" s="232"/>
      <c r="Y866" s="232"/>
      <c r="Z866" s="232"/>
      <c r="AA866" s="232"/>
      <c r="AB866" s="232"/>
      <c r="AC866" s="232"/>
      <c r="AD866" s="232"/>
      <c r="AE866" s="232"/>
      <c r="AF866" s="232"/>
      <c r="AG866" s="232"/>
      <c r="AH866" s="232"/>
      <c r="AI866" s="232"/>
      <c r="AJ866" s="232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</row>
    <row r="867" spans="1: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232"/>
      <c r="N867" s="232"/>
      <c r="O867" s="232"/>
      <c r="P867" s="232"/>
      <c r="Q867" s="232"/>
      <c r="R867" s="232"/>
      <c r="S867" s="232"/>
      <c r="T867" s="232"/>
      <c r="U867" s="232"/>
      <c r="V867" s="232"/>
      <c r="W867" s="232"/>
      <c r="X867" s="232"/>
      <c r="Y867" s="232"/>
      <c r="Z867" s="232"/>
      <c r="AA867" s="232"/>
      <c r="AB867" s="232"/>
      <c r="AC867" s="232"/>
      <c r="AD867" s="232"/>
      <c r="AE867" s="232"/>
      <c r="AF867" s="232"/>
      <c r="AG867" s="232"/>
      <c r="AH867" s="232"/>
      <c r="AI867" s="232"/>
      <c r="AJ867" s="232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</row>
    <row r="868" spans="1:67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232"/>
      <c r="N868" s="232"/>
      <c r="O868" s="232"/>
      <c r="P868" s="232"/>
      <c r="Q868" s="232"/>
      <c r="R868" s="232"/>
      <c r="S868" s="232"/>
      <c r="T868" s="232"/>
      <c r="U868" s="232"/>
      <c r="V868" s="232"/>
      <c r="W868" s="232"/>
      <c r="X868" s="232"/>
      <c r="Y868" s="232"/>
      <c r="Z868" s="232"/>
      <c r="AA868" s="232"/>
      <c r="AB868" s="232"/>
      <c r="AC868" s="232"/>
      <c r="AD868" s="232"/>
      <c r="AE868" s="232"/>
      <c r="AF868" s="232"/>
      <c r="AG868" s="232"/>
      <c r="AH868" s="232"/>
      <c r="AI868" s="232"/>
      <c r="AJ868" s="232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</row>
    <row r="869" spans="1:67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232"/>
      <c r="N869" s="232"/>
      <c r="O869" s="232"/>
      <c r="P869" s="232"/>
      <c r="Q869" s="232"/>
      <c r="R869" s="232"/>
      <c r="S869" s="232"/>
      <c r="T869" s="232"/>
      <c r="U869" s="232"/>
      <c r="V869" s="232"/>
      <c r="W869" s="232"/>
      <c r="X869" s="232"/>
      <c r="Y869" s="232"/>
      <c r="Z869" s="232"/>
      <c r="AA869" s="232"/>
      <c r="AB869" s="232"/>
      <c r="AC869" s="232"/>
      <c r="AD869" s="232"/>
      <c r="AE869" s="232"/>
      <c r="AF869" s="232"/>
      <c r="AG869" s="232"/>
      <c r="AH869" s="232"/>
      <c r="AI869" s="232"/>
      <c r="AJ869" s="232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</row>
    <row r="870" spans="1:67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232"/>
      <c r="N870" s="232"/>
      <c r="O870" s="232"/>
      <c r="P870" s="232"/>
      <c r="Q870" s="232"/>
      <c r="R870" s="232"/>
      <c r="S870" s="232"/>
      <c r="T870" s="232"/>
      <c r="U870" s="232"/>
      <c r="V870" s="232"/>
      <c r="W870" s="232"/>
      <c r="X870" s="232"/>
      <c r="Y870" s="232"/>
      <c r="Z870" s="232"/>
      <c r="AA870" s="232"/>
      <c r="AB870" s="232"/>
      <c r="AC870" s="232"/>
      <c r="AD870" s="232"/>
      <c r="AE870" s="232"/>
      <c r="AF870" s="232"/>
      <c r="AG870" s="232"/>
      <c r="AH870" s="232"/>
      <c r="AI870" s="232"/>
      <c r="AJ870" s="232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</row>
    <row r="871" spans="1:67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232"/>
      <c r="N871" s="232"/>
      <c r="O871" s="232"/>
      <c r="P871" s="232"/>
      <c r="Q871" s="232"/>
      <c r="R871" s="232"/>
      <c r="S871" s="232"/>
      <c r="T871" s="232"/>
      <c r="U871" s="232"/>
      <c r="V871" s="232"/>
      <c r="W871" s="232"/>
      <c r="X871" s="232"/>
      <c r="Y871" s="232"/>
      <c r="Z871" s="232"/>
      <c r="AA871" s="232"/>
      <c r="AB871" s="232"/>
      <c r="AC871" s="232"/>
      <c r="AD871" s="232"/>
      <c r="AE871" s="232"/>
      <c r="AF871" s="232"/>
      <c r="AG871" s="232"/>
      <c r="AH871" s="232"/>
      <c r="AI871" s="232"/>
      <c r="AJ871" s="232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</row>
    <row r="872" spans="1:67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232"/>
      <c r="N872" s="232"/>
      <c r="O872" s="232"/>
      <c r="P872" s="232"/>
      <c r="Q872" s="232"/>
      <c r="R872" s="232"/>
      <c r="S872" s="232"/>
      <c r="T872" s="232"/>
      <c r="U872" s="232"/>
      <c r="V872" s="232"/>
      <c r="W872" s="232"/>
      <c r="X872" s="232"/>
      <c r="Y872" s="232"/>
      <c r="Z872" s="232"/>
      <c r="AA872" s="232"/>
      <c r="AB872" s="232"/>
      <c r="AC872" s="232"/>
      <c r="AD872" s="232"/>
      <c r="AE872" s="232"/>
      <c r="AF872" s="232"/>
      <c r="AG872" s="232"/>
      <c r="AH872" s="232"/>
      <c r="AI872" s="232"/>
      <c r="AJ872" s="232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</row>
    <row r="873" spans="1:67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232"/>
      <c r="N873" s="232"/>
      <c r="O873" s="232"/>
      <c r="P873" s="232"/>
      <c r="Q873" s="232"/>
      <c r="R873" s="232"/>
      <c r="S873" s="232"/>
      <c r="T873" s="232"/>
      <c r="U873" s="232"/>
      <c r="V873" s="232"/>
      <c r="W873" s="232"/>
      <c r="X873" s="232"/>
      <c r="Y873" s="232"/>
      <c r="Z873" s="232"/>
      <c r="AA873" s="232"/>
      <c r="AB873" s="232"/>
      <c r="AC873" s="232"/>
      <c r="AD873" s="232"/>
      <c r="AE873" s="232"/>
      <c r="AF873" s="232"/>
      <c r="AG873" s="232"/>
      <c r="AH873" s="232"/>
      <c r="AI873" s="232"/>
      <c r="AJ873" s="232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</row>
    <row r="874" spans="1:67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232"/>
      <c r="N874" s="232"/>
      <c r="O874" s="232"/>
      <c r="P874" s="232"/>
      <c r="Q874" s="232"/>
      <c r="R874" s="232"/>
      <c r="S874" s="232"/>
      <c r="T874" s="232"/>
      <c r="U874" s="232"/>
      <c r="V874" s="232"/>
      <c r="W874" s="232"/>
      <c r="X874" s="232"/>
      <c r="Y874" s="232"/>
      <c r="Z874" s="232"/>
      <c r="AA874" s="232"/>
      <c r="AB874" s="232"/>
      <c r="AC874" s="232"/>
      <c r="AD874" s="232"/>
      <c r="AE874" s="232"/>
      <c r="AF874" s="232"/>
      <c r="AG874" s="232"/>
      <c r="AH874" s="232"/>
      <c r="AI874" s="232"/>
      <c r="AJ874" s="232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</row>
    <row r="875" spans="1:67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232"/>
      <c r="N875" s="232"/>
      <c r="O875" s="232"/>
      <c r="P875" s="232"/>
      <c r="Q875" s="232"/>
      <c r="R875" s="232"/>
      <c r="S875" s="232"/>
      <c r="T875" s="232"/>
      <c r="U875" s="232"/>
      <c r="V875" s="232"/>
      <c r="W875" s="232"/>
      <c r="X875" s="232"/>
      <c r="Y875" s="232"/>
      <c r="Z875" s="232"/>
      <c r="AA875" s="232"/>
      <c r="AB875" s="232"/>
      <c r="AC875" s="232"/>
      <c r="AD875" s="232"/>
      <c r="AE875" s="232"/>
      <c r="AF875" s="232"/>
      <c r="AG875" s="232"/>
      <c r="AH875" s="232"/>
      <c r="AI875" s="232"/>
      <c r="AJ875" s="232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</row>
    <row r="876" spans="1:67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232"/>
      <c r="N876" s="232"/>
      <c r="O876" s="232"/>
      <c r="P876" s="232"/>
      <c r="Q876" s="232"/>
      <c r="R876" s="232"/>
      <c r="S876" s="232"/>
      <c r="T876" s="232"/>
      <c r="U876" s="232"/>
      <c r="V876" s="232"/>
      <c r="W876" s="232"/>
      <c r="X876" s="232"/>
      <c r="Y876" s="232"/>
      <c r="Z876" s="232"/>
      <c r="AA876" s="232"/>
      <c r="AB876" s="232"/>
      <c r="AC876" s="232"/>
      <c r="AD876" s="232"/>
      <c r="AE876" s="232"/>
      <c r="AF876" s="232"/>
      <c r="AG876" s="232"/>
      <c r="AH876" s="232"/>
      <c r="AI876" s="232"/>
      <c r="AJ876" s="232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</row>
    <row r="877" spans="1:6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232"/>
      <c r="N877" s="232"/>
      <c r="O877" s="232"/>
      <c r="P877" s="232"/>
      <c r="Q877" s="232"/>
      <c r="R877" s="232"/>
      <c r="S877" s="232"/>
      <c r="T877" s="232"/>
      <c r="U877" s="232"/>
      <c r="V877" s="232"/>
      <c r="W877" s="232"/>
      <c r="X877" s="232"/>
      <c r="Y877" s="232"/>
      <c r="Z877" s="232"/>
      <c r="AA877" s="232"/>
      <c r="AB877" s="232"/>
      <c r="AC877" s="232"/>
      <c r="AD877" s="232"/>
      <c r="AE877" s="232"/>
      <c r="AF877" s="232"/>
      <c r="AG877" s="232"/>
      <c r="AH877" s="232"/>
      <c r="AI877" s="232"/>
      <c r="AJ877" s="232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</row>
    <row r="878" spans="1:67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232"/>
      <c r="N878" s="232"/>
      <c r="O878" s="232"/>
      <c r="P878" s="232"/>
      <c r="Q878" s="232"/>
      <c r="R878" s="232"/>
      <c r="S878" s="232"/>
      <c r="T878" s="232"/>
      <c r="U878" s="232"/>
      <c r="V878" s="232"/>
      <c r="W878" s="232"/>
      <c r="X878" s="232"/>
      <c r="Y878" s="232"/>
      <c r="Z878" s="232"/>
      <c r="AA878" s="232"/>
      <c r="AB878" s="232"/>
      <c r="AC878" s="232"/>
      <c r="AD878" s="232"/>
      <c r="AE878" s="232"/>
      <c r="AF878" s="232"/>
      <c r="AG878" s="232"/>
      <c r="AH878" s="232"/>
      <c r="AI878" s="232"/>
      <c r="AJ878" s="232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</row>
    <row r="879" spans="1:67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232"/>
      <c r="N879" s="232"/>
      <c r="O879" s="232"/>
      <c r="P879" s="232"/>
      <c r="Q879" s="232"/>
      <c r="R879" s="232"/>
      <c r="S879" s="232"/>
      <c r="T879" s="232"/>
      <c r="U879" s="232"/>
      <c r="V879" s="232"/>
      <c r="W879" s="232"/>
      <c r="X879" s="232"/>
      <c r="Y879" s="232"/>
      <c r="Z879" s="232"/>
      <c r="AA879" s="232"/>
      <c r="AB879" s="232"/>
      <c r="AC879" s="232"/>
      <c r="AD879" s="232"/>
      <c r="AE879" s="232"/>
      <c r="AF879" s="232"/>
      <c r="AG879" s="232"/>
      <c r="AH879" s="232"/>
      <c r="AI879" s="232"/>
      <c r="AJ879" s="232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</row>
    <row r="880" spans="1:67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232"/>
      <c r="N880" s="232"/>
      <c r="O880" s="232"/>
      <c r="P880" s="232"/>
      <c r="Q880" s="232"/>
      <c r="R880" s="232"/>
      <c r="S880" s="232"/>
      <c r="T880" s="232"/>
      <c r="U880" s="232"/>
      <c r="V880" s="232"/>
      <c r="W880" s="232"/>
      <c r="X880" s="232"/>
      <c r="Y880" s="232"/>
      <c r="Z880" s="232"/>
      <c r="AA880" s="232"/>
      <c r="AB880" s="232"/>
      <c r="AC880" s="232"/>
      <c r="AD880" s="232"/>
      <c r="AE880" s="232"/>
      <c r="AF880" s="232"/>
      <c r="AG880" s="232"/>
      <c r="AH880" s="232"/>
      <c r="AI880" s="232"/>
      <c r="AJ880" s="232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</row>
    <row r="881" spans="1:67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232"/>
      <c r="N881" s="232"/>
      <c r="O881" s="232"/>
      <c r="P881" s="232"/>
      <c r="Q881" s="232"/>
      <c r="R881" s="232"/>
      <c r="S881" s="232"/>
      <c r="T881" s="232"/>
      <c r="U881" s="232"/>
      <c r="V881" s="232"/>
      <c r="W881" s="232"/>
      <c r="X881" s="232"/>
      <c r="Y881" s="232"/>
      <c r="Z881" s="232"/>
      <c r="AA881" s="232"/>
      <c r="AB881" s="232"/>
      <c r="AC881" s="232"/>
      <c r="AD881" s="232"/>
      <c r="AE881" s="232"/>
      <c r="AF881" s="232"/>
      <c r="AG881" s="232"/>
      <c r="AH881" s="232"/>
      <c r="AI881" s="232"/>
      <c r="AJ881" s="232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</row>
    <row r="882" spans="1:67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232"/>
      <c r="N882" s="232"/>
      <c r="O882" s="232"/>
      <c r="P882" s="232"/>
      <c r="Q882" s="232"/>
      <c r="R882" s="232"/>
      <c r="S882" s="232"/>
      <c r="T882" s="232"/>
      <c r="U882" s="232"/>
      <c r="V882" s="232"/>
      <c r="W882" s="232"/>
      <c r="X882" s="232"/>
      <c r="Y882" s="232"/>
      <c r="Z882" s="232"/>
      <c r="AA882" s="232"/>
      <c r="AB882" s="232"/>
      <c r="AC882" s="232"/>
      <c r="AD882" s="232"/>
      <c r="AE882" s="232"/>
      <c r="AF882" s="232"/>
      <c r="AG882" s="232"/>
      <c r="AH882" s="232"/>
      <c r="AI882" s="232"/>
      <c r="AJ882" s="232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</row>
    <row r="883" spans="1:67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232"/>
      <c r="N883" s="232"/>
      <c r="O883" s="232"/>
      <c r="P883" s="232"/>
      <c r="Q883" s="232"/>
      <c r="R883" s="232"/>
      <c r="S883" s="232"/>
      <c r="T883" s="232"/>
      <c r="U883" s="232"/>
      <c r="V883" s="232"/>
      <c r="W883" s="232"/>
      <c r="X883" s="232"/>
      <c r="Y883" s="232"/>
      <c r="Z883" s="232"/>
      <c r="AA883" s="232"/>
      <c r="AB883" s="232"/>
      <c r="AC883" s="232"/>
      <c r="AD883" s="232"/>
      <c r="AE883" s="232"/>
      <c r="AF883" s="232"/>
      <c r="AG883" s="232"/>
      <c r="AH883" s="232"/>
      <c r="AI883" s="232"/>
      <c r="AJ883" s="232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</row>
    <row r="884" spans="1:67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232"/>
      <c r="N884" s="232"/>
      <c r="O884" s="232"/>
      <c r="P884" s="232"/>
      <c r="Q884" s="232"/>
      <c r="R884" s="232"/>
      <c r="S884" s="232"/>
      <c r="T884" s="232"/>
      <c r="U884" s="232"/>
      <c r="V884" s="232"/>
      <c r="W884" s="232"/>
      <c r="X884" s="232"/>
      <c r="Y884" s="232"/>
      <c r="Z884" s="232"/>
      <c r="AA884" s="232"/>
      <c r="AB884" s="232"/>
      <c r="AC884" s="232"/>
      <c r="AD884" s="232"/>
      <c r="AE884" s="232"/>
      <c r="AF884" s="232"/>
      <c r="AG884" s="232"/>
      <c r="AH884" s="232"/>
      <c r="AI884" s="232"/>
      <c r="AJ884" s="232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</row>
    <row r="885" spans="1:67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232"/>
      <c r="N885" s="232"/>
      <c r="O885" s="232"/>
      <c r="P885" s="232"/>
      <c r="Q885" s="232"/>
      <c r="R885" s="232"/>
      <c r="S885" s="232"/>
      <c r="T885" s="232"/>
      <c r="U885" s="232"/>
      <c r="V885" s="232"/>
      <c r="W885" s="232"/>
      <c r="X885" s="232"/>
      <c r="Y885" s="232"/>
      <c r="Z885" s="232"/>
      <c r="AA885" s="232"/>
      <c r="AB885" s="232"/>
      <c r="AC885" s="232"/>
      <c r="AD885" s="232"/>
      <c r="AE885" s="232"/>
      <c r="AF885" s="232"/>
      <c r="AG885" s="232"/>
      <c r="AH885" s="232"/>
      <c r="AI885" s="232"/>
      <c r="AJ885" s="232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</row>
    <row r="886" spans="1:67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232"/>
      <c r="N886" s="232"/>
      <c r="O886" s="232"/>
      <c r="P886" s="232"/>
      <c r="Q886" s="232"/>
      <c r="R886" s="232"/>
      <c r="S886" s="232"/>
      <c r="T886" s="232"/>
      <c r="U886" s="232"/>
      <c r="V886" s="232"/>
      <c r="W886" s="232"/>
      <c r="X886" s="232"/>
      <c r="Y886" s="232"/>
      <c r="Z886" s="232"/>
      <c r="AA886" s="232"/>
      <c r="AB886" s="232"/>
      <c r="AC886" s="232"/>
      <c r="AD886" s="232"/>
      <c r="AE886" s="232"/>
      <c r="AF886" s="232"/>
      <c r="AG886" s="232"/>
      <c r="AH886" s="232"/>
      <c r="AI886" s="232"/>
      <c r="AJ886" s="232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</row>
    <row r="887" spans="1:6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232"/>
      <c r="N887" s="232"/>
      <c r="O887" s="232"/>
      <c r="P887" s="232"/>
      <c r="Q887" s="232"/>
      <c r="R887" s="232"/>
      <c r="S887" s="232"/>
      <c r="T887" s="232"/>
      <c r="U887" s="232"/>
      <c r="V887" s="232"/>
      <c r="W887" s="232"/>
      <c r="X887" s="232"/>
      <c r="Y887" s="232"/>
      <c r="Z887" s="232"/>
      <c r="AA887" s="232"/>
      <c r="AB887" s="232"/>
      <c r="AC887" s="232"/>
      <c r="AD887" s="232"/>
      <c r="AE887" s="232"/>
      <c r="AF887" s="232"/>
      <c r="AG887" s="232"/>
      <c r="AH887" s="232"/>
      <c r="AI887" s="232"/>
      <c r="AJ887" s="232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</row>
    <row r="888" spans="1:67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232"/>
      <c r="N888" s="232"/>
      <c r="O888" s="232"/>
      <c r="P888" s="232"/>
      <c r="Q888" s="232"/>
      <c r="R888" s="232"/>
      <c r="S888" s="232"/>
      <c r="T888" s="232"/>
      <c r="U888" s="232"/>
      <c r="V888" s="232"/>
      <c r="W888" s="232"/>
      <c r="X888" s="232"/>
      <c r="Y888" s="232"/>
      <c r="Z888" s="232"/>
      <c r="AA888" s="232"/>
      <c r="AB888" s="232"/>
      <c r="AC888" s="232"/>
      <c r="AD888" s="232"/>
      <c r="AE888" s="232"/>
      <c r="AF888" s="232"/>
      <c r="AG888" s="232"/>
      <c r="AH888" s="232"/>
      <c r="AI888" s="232"/>
      <c r="AJ888" s="232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</row>
    <row r="889" spans="1:67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232"/>
      <c r="N889" s="232"/>
      <c r="O889" s="232"/>
      <c r="P889" s="232"/>
      <c r="Q889" s="232"/>
      <c r="R889" s="232"/>
      <c r="S889" s="232"/>
      <c r="T889" s="232"/>
      <c r="U889" s="232"/>
      <c r="V889" s="232"/>
      <c r="W889" s="232"/>
      <c r="X889" s="232"/>
      <c r="Y889" s="232"/>
      <c r="Z889" s="232"/>
      <c r="AA889" s="232"/>
      <c r="AB889" s="232"/>
      <c r="AC889" s="232"/>
      <c r="AD889" s="232"/>
      <c r="AE889" s="232"/>
      <c r="AF889" s="232"/>
      <c r="AG889" s="232"/>
      <c r="AH889" s="232"/>
      <c r="AI889" s="232"/>
      <c r="AJ889" s="232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</row>
    <row r="890" spans="1:67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232"/>
      <c r="N890" s="232"/>
      <c r="O890" s="232"/>
      <c r="P890" s="232"/>
      <c r="Q890" s="232"/>
      <c r="R890" s="232"/>
      <c r="S890" s="232"/>
      <c r="T890" s="232"/>
      <c r="U890" s="232"/>
      <c r="V890" s="232"/>
      <c r="W890" s="232"/>
      <c r="X890" s="232"/>
      <c r="Y890" s="232"/>
      <c r="Z890" s="232"/>
      <c r="AA890" s="232"/>
      <c r="AB890" s="232"/>
      <c r="AC890" s="232"/>
      <c r="AD890" s="232"/>
      <c r="AE890" s="232"/>
      <c r="AF890" s="232"/>
      <c r="AG890" s="232"/>
      <c r="AH890" s="232"/>
      <c r="AI890" s="232"/>
      <c r="AJ890" s="232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</row>
    <row r="891" spans="1:67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232"/>
      <c r="N891" s="232"/>
      <c r="O891" s="232"/>
      <c r="P891" s="232"/>
      <c r="Q891" s="232"/>
      <c r="R891" s="232"/>
      <c r="S891" s="232"/>
      <c r="T891" s="232"/>
      <c r="U891" s="232"/>
      <c r="V891" s="232"/>
      <c r="W891" s="232"/>
      <c r="X891" s="232"/>
      <c r="Y891" s="232"/>
      <c r="Z891" s="232"/>
      <c r="AA891" s="232"/>
      <c r="AB891" s="232"/>
      <c r="AC891" s="232"/>
      <c r="AD891" s="232"/>
      <c r="AE891" s="232"/>
      <c r="AF891" s="232"/>
      <c r="AG891" s="232"/>
      <c r="AH891" s="232"/>
      <c r="AI891" s="232"/>
      <c r="AJ891" s="232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</row>
    <row r="892" spans="1:67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232"/>
      <c r="N892" s="232"/>
      <c r="O892" s="232"/>
      <c r="P892" s="232"/>
      <c r="Q892" s="232"/>
      <c r="R892" s="232"/>
      <c r="S892" s="232"/>
      <c r="T892" s="232"/>
      <c r="U892" s="232"/>
      <c r="V892" s="232"/>
      <c r="W892" s="232"/>
      <c r="X892" s="232"/>
      <c r="Y892" s="232"/>
      <c r="Z892" s="232"/>
      <c r="AA892" s="232"/>
      <c r="AB892" s="232"/>
      <c r="AC892" s="232"/>
      <c r="AD892" s="232"/>
      <c r="AE892" s="232"/>
      <c r="AF892" s="232"/>
      <c r="AG892" s="232"/>
      <c r="AH892" s="232"/>
      <c r="AI892" s="232"/>
      <c r="AJ892" s="232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</row>
    <row r="893" spans="1:67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232"/>
      <c r="N893" s="232"/>
      <c r="O893" s="232"/>
      <c r="P893" s="232"/>
      <c r="Q893" s="232"/>
      <c r="R893" s="232"/>
      <c r="S893" s="232"/>
      <c r="T893" s="232"/>
      <c r="U893" s="232"/>
      <c r="V893" s="232"/>
      <c r="W893" s="232"/>
      <c r="X893" s="232"/>
      <c r="Y893" s="232"/>
      <c r="Z893" s="232"/>
      <c r="AA893" s="232"/>
      <c r="AB893" s="232"/>
      <c r="AC893" s="232"/>
      <c r="AD893" s="232"/>
      <c r="AE893" s="232"/>
      <c r="AF893" s="232"/>
      <c r="AG893" s="232"/>
      <c r="AH893" s="232"/>
      <c r="AI893" s="232"/>
      <c r="AJ893" s="232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</row>
    <row r="894" spans="1:67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232"/>
      <c r="N894" s="232"/>
      <c r="O894" s="232"/>
      <c r="P894" s="232"/>
      <c r="Q894" s="232"/>
      <c r="R894" s="232"/>
      <c r="S894" s="232"/>
      <c r="T894" s="232"/>
      <c r="U894" s="232"/>
      <c r="V894" s="232"/>
      <c r="W894" s="232"/>
      <c r="X894" s="232"/>
      <c r="Y894" s="232"/>
      <c r="Z894" s="232"/>
      <c r="AA894" s="232"/>
      <c r="AB894" s="232"/>
      <c r="AC894" s="232"/>
      <c r="AD894" s="232"/>
      <c r="AE894" s="232"/>
      <c r="AF894" s="232"/>
      <c r="AG894" s="232"/>
      <c r="AH894" s="232"/>
      <c r="AI894" s="232"/>
      <c r="AJ894" s="232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</row>
    <row r="895" spans="1:67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232"/>
      <c r="N895" s="232"/>
      <c r="O895" s="232"/>
      <c r="P895" s="232"/>
      <c r="Q895" s="232"/>
      <c r="R895" s="232"/>
      <c r="S895" s="232"/>
      <c r="T895" s="232"/>
      <c r="U895" s="232"/>
      <c r="V895" s="232"/>
      <c r="W895" s="232"/>
      <c r="X895" s="232"/>
      <c r="Y895" s="232"/>
      <c r="Z895" s="232"/>
      <c r="AA895" s="232"/>
      <c r="AB895" s="232"/>
      <c r="AC895" s="232"/>
      <c r="AD895" s="232"/>
      <c r="AE895" s="232"/>
      <c r="AF895" s="232"/>
      <c r="AG895" s="232"/>
      <c r="AH895" s="232"/>
      <c r="AI895" s="232"/>
      <c r="AJ895" s="232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</row>
    <row r="896" spans="1:67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232"/>
      <c r="N896" s="232"/>
      <c r="O896" s="232"/>
      <c r="P896" s="232"/>
      <c r="Q896" s="232"/>
      <c r="R896" s="232"/>
      <c r="S896" s="232"/>
      <c r="T896" s="232"/>
      <c r="U896" s="232"/>
      <c r="V896" s="232"/>
      <c r="W896" s="232"/>
      <c r="X896" s="232"/>
      <c r="Y896" s="232"/>
      <c r="Z896" s="232"/>
      <c r="AA896" s="232"/>
      <c r="AB896" s="232"/>
      <c r="AC896" s="232"/>
      <c r="AD896" s="232"/>
      <c r="AE896" s="232"/>
      <c r="AF896" s="232"/>
      <c r="AG896" s="232"/>
      <c r="AH896" s="232"/>
      <c r="AI896" s="232"/>
      <c r="AJ896" s="232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</row>
    <row r="897" spans="1:6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232"/>
      <c r="N897" s="232"/>
      <c r="O897" s="232"/>
      <c r="P897" s="232"/>
      <c r="Q897" s="232"/>
      <c r="R897" s="232"/>
      <c r="S897" s="232"/>
      <c r="T897" s="232"/>
      <c r="U897" s="232"/>
      <c r="V897" s="232"/>
      <c r="W897" s="232"/>
      <c r="X897" s="232"/>
      <c r="Y897" s="232"/>
      <c r="Z897" s="232"/>
      <c r="AA897" s="232"/>
      <c r="AB897" s="232"/>
      <c r="AC897" s="232"/>
      <c r="AD897" s="232"/>
      <c r="AE897" s="232"/>
      <c r="AF897" s="232"/>
      <c r="AG897" s="232"/>
      <c r="AH897" s="232"/>
      <c r="AI897" s="232"/>
      <c r="AJ897" s="232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</row>
    <row r="898" spans="1:67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232"/>
      <c r="N898" s="232"/>
      <c r="O898" s="232"/>
      <c r="P898" s="232"/>
      <c r="Q898" s="232"/>
      <c r="R898" s="232"/>
      <c r="S898" s="232"/>
      <c r="T898" s="232"/>
      <c r="U898" s="232"/>
      <c r="V898" s="232"/>
      <c r="W898" s="232"/>
      <c r="X898" s="232"/>
      <c r="Y898" s="232"/>
      <c r="Z898" s="232"/>
      <c r="AA898" s="232"/>
      <c r="AB898" s="232"/>
      <c r="AC898" s="232"/>
      <c r="AD898" s="232"/>
      <c r="AE898" s="232"/>
      <c r="AF898" s="232"/>
      <c r="AG898" s="232"/>
      <c r="AH898" s="232"/>
      <c r="AI898" s="232"/>
      <c r="AJ898" s="232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</row>
    <row r="899" spans="1:67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232"/>
      <c r="N899" s="232"/>
      <c r="O899" s="232"/>
      <c r="P899" s="232"/>
      <c r="Q899" s="232"/>
      <c r="R899" s="232"/>
      <c r="S899" s="232"/>
      <c r="T899" s="232"/>
      <c r="U899" s="232"/>
      <c r="V899" s="232"/>
      <c r="W899" s="232"/>
      <c r="X899" s="232"/>
      <c r="Y899" s="232"/>
      <c r="Z899" s="232"/>
      <c r="AA899" s="232"/>
      <c r="AB899" s="232"/>
      <c r="AC899" s="232"/>
      <c r="AD899" s="232"/>
      <c r="AE899" s="232"/>
      <c r="AF899" s="232"/>
      <c r="AG899" s="232"/>
      <c r="AH899" s="232"/>
      <c r="AI899" s="232"/>
      <c r="AJ899" s="232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</row>
    <row r="900" spans="1:67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232"/>
      <c r="N900" s="232"/>
      <c r="O900" s="232"/>
      <c r="P900" s="232"/>
      <c r="Q900" s="232"/>
      <c r="R900" s="232"/>
      <c r="S900" s="232"/>
      <c r="T900" s="232"/>
      <c r="U900" s="232"/>
      <c r="V900" s="232"/>
      <c r="W900" s="232"/>
      <c r="X900" s="232"/>
      <c r="Y900" s="232"/>
      <c r="Z900" s="232"/>
      <c r="AA900" s="232"/>
      <c r="AB900" s="232"/>
      <c r="AC900" s="232"/>
      <c r="AD900" s="232"/>
      <c r="AE900" s="232"/>
      <c r="AF900" s="232"/>
      <c r="AG900" s="232"/>
      <c r="AH900" s="232"/>
      <c r="AI900" s="232"/>
      <c r="AJ900" s="232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</row>
    <row r="901" spans="1:67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232"/>
      <c r="N901" s="232"/>
      <c r="O901" s="232"/>
      <c r="P901" s="232"/>
      <c r="Q901" s="232"/>
      <c r="R901" s="232"/>
      <c r="S901" s="232"/>
      <c r="T901" s="232"/>
      <c r="U901" s="232"/>
      <c r="V901" s="232"/>
      <c r="W901" s="232"/>
      <c r="X901" s="232"/>
      <c r="Y901" s="232"/>
      <c r="Z901" s="232"/>
      <c r="AA901" s="232"/>
      <c r="AB901" s="232"/>
      <c r="AC901" s="232"/>
      <c r="AD901" s="232"/>
      <c r="AE901" s="232"/>
      <c r="AF901" s="232"/>
      <c r="AG901" s="232"/>
      <c r="AH901" s="232"/>
      <c r="AI901" s="232"/>
      <c r="AJ901" s="232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</row>
    <row r="902" spans="1:67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232"/>
      <c r="N902" s="232"/>
      <c r="O902" s="232"/>
      <c r="P902" s="232"/>
      <c r="Q902" s="232"/>
      <c r="R902" s="232"/>
      <c r="S902" s="232"/>
      <c r="T902" s="232"/>
      <c r="U902" s="232"/>
      <c r="V902" s="232"/>
      <c r="W902" s="232"/>
      <c r="X902" s="232"/>
      <c r="Y902" s="232"/>
      <c r="Z902" s="232"/>
      <c r="AA902" s="232"/>
      <c r="AB902" s="232"/>
      <c r="AC902" s="232"/>
      <c r="AD902" s="232"/>
      <c r="AE902" s="232"/>
      <c r="AF902" s="232"/>
      <c r="AG902" s="232"/>
      <c r="AH902" s="232"/>
      <c r="AI902" s="232"/>
      <c r="AJ902" s="232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</row>
    <row r="903" spans="1:67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232"/>
      <c r="N903" s="232"/>
      <c r="O903" s="232"/>
      <c r="P903" s="232"/>
      <c r="Q903" s="232"/>
      <c r="R903" s="232"/>
      <c r="S903" s="232"/>
      <c r="T903" s="232"/>
      <c r="U903" s="232"/>
      <c r="V903" s="232"/>
      <c r="W903" s="232"/>
      <c r="X903" s="232"/>
      <c r="Y903" s="232"/>
      <c r="Z903" s="232"/>
      <c r="AA903" s="232"/>
      <c r="AB903" s="232"/>
      <c r="AC903" s="232"/>
      <c r="AD903" s="232"/>
      <c r="AE903" s="232"/>
      <c r="AF903" s="232"/>
      <c r="AG903" s="232"/>
      <c r="AH903" s="232"/>
      <c r="AI903" s="232"/>
      <c r="AJ903" s="232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</row>
    <row r="904" spans="1:67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232"/>
      <c r="N904" s="232"/>
      <c r="O904" s="232"/>
      <c r="P904" s="232"/>
      <c r="Q904" s="232"/>
      <c r="R904" s="232"/>
      <c r="S904" s="232"/>
      <c r="T904" s="232"/>
      <c r="U904" s="232"/>
      <c r="V904" s="232"/>
      <c r="W904" s="232"/>
      <c r="X904" s="232"/>
      <c r="Y904" s="232"/>
      <c r="Z904" s="232"/>
      <c r="AA904" s="232"/>
      <c r="AB904" s="232"/>
      <c r="AC904" s="232"/>
      <c r="AD904" s="232"/>
      <c r="AE904" s="232"/>
      <c r="AF904" s="232"/>
      <c r="AG904" s="232"/>
      <c r="AH904" s="232"/>
      <c r="AI904" s="232"/>
      <c r="AJ904" s="232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Z904" s="18"/>
      <c r="BA904" s="18"/>
      <c r="BB904" s="18"/>
      <c r="BH904" s="18"/>
      <c r="BI904" s="18"/>
      <c r="BJ904" s="18"/>
      <c r="BK904" s="18"/>
      <c r="BL904" s="18"/>
      <c r="BM904" s="18"/>
      <c r="BN904" s="18"/>
      <c r="BO904" s="18"/>
    </row>
    <row r="905" spans="1:67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232"/>
      <c r="N905" s="232"/>
      <c r="O905" s="232"/>
      <c r="P905" s="232"/>
      <c r="Q905" s="232"/>
      <c r="R905" s="232"/>
      <c r="S905" s="232"/>
      <c r="T905" s="232"/>
      <c r="U905" s="232"/>
      <c r="V905" s="232"/>
      <c r="W905" s="232"/>
      <c r="X905" s="232"/>
      <c r="Y905" s="232"/>
      <c r="Z905" s="232"/>
      <c r="AA905" s="232"/>
      <c r="AB905" s="232"/>
      <c r="AC905" s="232"/>
      <c r="AD905" s="232"/>
      <c r="AE905" s="232"/>
      <c r="AF905" s="232"/>
      <c r="AG905" s="232"/>
      <c r="AH905" s="232"/>
      <c r="AI905" s="232"/>
      <c r="AJ905" s="232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Z905" s="18"/>
      <c r="BA905" s="18"/>
      <c r="BB905" s="18"/>
      <c r="BH905" s="18"/>
      <c r="BI905" s="18"/>
      <c r="BJ905" s="18"/>
      <c r="BK905" s="18"/>
      <c r="BL905" s="18"/>
      <c r="BM905" s="18"/>
      <c r="BN905" s="18"/>
      <c r="BO905" s="18"/>
    </row>
    <row r="906" spans="1:67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232"/>
      <c r="N906" s="232"/>
      <c r="O906" s="232"/>
      <c r="P906" s="232"/>
      <c r="Q906" s="232"/>
      <c r="R906" s="232"/>
      <c r="S906" s="232"/>
      <c r="T906" s="232"/>
      <c r="U906" s="232"/>
      <c r="V906" s="232"/>
      <c r="W906" s="232"/>
      <c r="X906" s="232"/>
      <c r="Y906" s="232"/>
      <c r="Z906" s="232"/>
      <c r="AA906" s="232"/>
      <c r="AB906" s="232"/>
      <c r="AC906" s="232"/>
      <c r="AD906" s="232"/>
      <c r="AE906" s="232"/>
      <c r="AF906" s="232"/>
      <c r="AG906" s="232"/>
      <c r="AH906" s="232"/>
      <c r="AI906" s="232"/>
      <c r="AJ906" s="232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Z906" s="18"/>
      <c r="BA906" s="18"/>
      <c r="BB906" s="18"/>
      <c r="BH906" s="18"/>
      <c r="BI906" s="18"/>
      <c r="BJ906" s="18"/>
      <c r="BK906" s="18"/>
      <c r="BL906" s="18"/>
      <c r="BM906" s="18"/>
      <c r="BN906" s="18"/>
      <c r="BO906" s="18"/>
    </row>
    <row r="907" spans="1:6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232"/>
      <c r="N907" s="232"/>
      <c r="O907" s="232"/>
      <c r="P907" s="232"/>
      <c r="Q907" s="232"/>
      <c r="R907" s="232"/>
      <c r="S907" s="232"/>
      <c r="T907" s="232"/>
      <c r="U907" s="232"/>
      <c r="V907" s="232"/>
      <c r="W907" s="232"/>
      <c r="X907" s="232"/>
      <c r="Y907" s="232"/>
      <c r="Z907" s="232"/>
      <c r="AA907" s="232"/>
      <c r="AB907" s="232"/>
      <c r="AC907" s="232"/>
      <c r="AD907" s="232"/>
      <c r="AE907" s="232"/>
      <c r="AF907" s="232"/>
      <c r="AG907" s="232"/>
      <c r="AH907" s="232"/>
      <c r="AI907" s="232"/>
      <c r="AJ907" s="232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Z907" s="18"/>
      <c r="BA907" s="18"/>
      <c r="BB907" s="18"/>
      <c r="BH907" s="18"/>
      <c r="BI907" s="18"/>
      <c r="BJ907" s="18"/>
      <c r="BK907" s="18"/>
      <c r="BL907" s="18"/>
      <c r="BM907" s="18"/>
      <c r="BN907" s="18"/>
      <c r="BO907" s="18"/>
    </row>
    <row r="908" spans="1:67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232"/>
      <c r="N908" s="232"/>
      <c r="O908" s="232"/>
      <c r="P908" s="232"/>
      <c r="Q908" s="232"/>
      <c r="R908" s="232"/>
      <c r="S908" s="232"/>
      <c r="T908" s="232"/>
      <c r="U908" s="232"/>
      <c r="V908" s="232"/>
      <c r="W908" s="232"/>
      <c r="X908" s="232"/>
      <c r="Y908" s="232"/>
      <c r="Z908" s="232"/>
      <c r="AA908" s="232"/>
      <c r="AB908" s="232"/>
      <c r="AC908" s="232"/>
      <c r="AD908" s="232"/>
      <c r="AE908" s="232"/>
      <c r="AF908" s="232"/>
      <c r="AG908" s="232"/>
      <c r="AH908" s="232"/>
      <c r="AI908" s="232"/>
      <c r="AJ908" s="232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Z908" s="18"/>
      <c r="BA908" s="18"/>
      <c r="BB908" s="18"/>
      <c r="BH908" s="18"/>
      <c r="BI908" s="18"/>
      <c r="BJ908" s="18"/>
      <c r="BK908" s="18"/>
      <c r="BL908" s="18"/>
      <c r="BM908" s="18"/>
      <c r="BN908" s="18"/>
      <c r="BO908" s="18"/>
    </row>
    <row r="909" spans="1:67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232"/>
      <c r="N909" s="232"/>
      <c r="O909" s="232"/>
      <c r="P909" s="232"/>
      <c r="Q909" s="232"/>
      <c r="R909" s="232"/>
      <c r="S909" s="232"/>
      <c r="T909" s="232"/>
      <c r="U909" s="232"/>
      <c r="V909" s="232"/>
      <c r="W909" s="232"/>
      <c r="X909" s="232"/>
      <c r="Y909" s="232"/>
      <c r="Z909" s="232"/>
      <c r="AA909" s="232"/>
      <c r="AB909" s="232"/>
      <c r="AC909" s="232"/>
      <c r="AD909" s="232"/>
      <c r="AE909" s="232"/>
      <c r="AF909" s="232"/>
      <c r="AG909" s="232"/>
      <c r="AH909" s="232"/>
      <c r="AI909" s="232"/>
      <c r="AJ909" s="232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Z909" s="18"/>
      <c r="BA909" s="18"/>
      <c r="BB909" s="18"/>
      <c r="BH909" s="18"/>
      <c r="BI909" s="18"/>
      <c r="BJ909" s="18"/>
      <c r="BK909" s="18"/>
      <c r="BL909" s="18"/>
      <c r="BM909" s="18"/>
      <c r="BN909" s="18"/>
      <c r="BO909" s="18"/>
    </row>
    <row r="910" spans="1:67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232"/>
      <c r="N910" s="232"/>
      <c r="O910" s="232"/>
      <c r="P910" s="232"/>
      <c r="Q910" s="232"/>
      <c r="R910" s="232"/>
      <c r="S910" s="232"/>
      <c r="T910" s="232"/>
      <c r="U910" s="232"/>
      <c r="V910" s="232"/>
      <c r="W910" s="232"/>
      <c r="X910" s="232"/>
      <c r="Y910" s="232"/>
      <c r="Z910" s="232"/>
      <c r="AA910" s="232"/>
      <c r="AB910" s="232"/>
      <c r="AC910" s="232"/>
      <c r="AD910" s="232"/>
      <c r="AE910" s="232"/>
      <c r="AF910" s="232"/>
      <c r="AG910" s="232"/>
      <c r="AH910" s="232"/>
      <c r="AI910" s="232"/>
      <c r="AJ910" s="232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Z910" s="18"/>
      <c r="BA910" s="18"/>
      <c r="BB910" s="18"/>
      <c r="BH910" s="18"/>
      <c r="BI910" s="18"/>
      <c r="BJ910" s="18"/>
      <c r="BK910" s="18"/>
      <c r="BL910" s="18"/>
      <c r="BM910" s="18"/>
      <c r="BN910" s="18"/>
      <c r="BO910" s="18"/>
    </row>
    <row r="911" spans="1:67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232"/>
      <c r="N911" s="232"/>
      <c r="O911" s="232"/>
      <c r="P911" s="232"/>
      <c r="Q911" s="232"/>
      <c r="R911" s="232"/>
      <c r="S911" s="232"/>
      <c r="T911" s="232"/>
      <c r="U911" s="232"/>
      <c r="V911" s="232"/>
      <c r="W911" s="232"/>
      <c r="X911" s="232"/>
      <c r="Y911" s="232"/>
      <c r="Z911" s="232"/>
      <c r="AA911" s="232"/>
      <c r="AB911" s="232"/>
      <c r="AC911" s="232"/>
      <c r="AD911" s="232"/>
      <c r="AE911" s="232"/>
      <c r="AF911" s="232"/>
      <c r="AG911" s="232"/>
      <c r="AH911" s="232"/>
      <c r="AI911" s="232"/>
      <c r="AJ911" s="232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Z911" s="18"/>
      <c r="BA911" s="18"/>
      <c r="BB911" s="18"/>
      <c r="BH911" s="18"/>
      <c r="BI911" s="18"/>
      <c r="BJ911" s="18"/>
      <c r="BK911" s="18"/>
      <c r="BL911" s="18"/>
      <c r="BM911" s="18"/>
      <c r="BN911" s="18"/>
      <c r="BO911" s="18"/>
    </row>
    <row r="912" spans="1:67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232"/>
      <c r="N912" s="232"/>
      <c r="O912" s="232"/>
      <c r="P912" s="232"/>
      <c r="Q912" s="232"/>
      <c r="R912" s="232"/>
      <c r="S912" s="232"/>
      <c r="T912" s="232"/>
      <c r="U912" s="232"/>
      <c r="V912" s="232"/>
      <c r="W912" s="232"/>
      <c r="X912" s="232"/>
      <c r="Y912" s="232"/>
      <c r="Z912" s="232"/>
      <c r="AA912" s="232"/>
      <c r="AB912" s="232"/>
      <c r="AC912" s="232"/>
      <c r="AD912" s="232"/>
      <c r="AE912" s="232"/>
      <c r="AF912" s="232"/>
      <c r="AG912" s="232"/>
      <c r="AH912" s="232"/>
      <c r="AI912" s="232"/>
      <c r="AJ912" s="232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Z912" s="18"/>
      <c r="BA912" s="18"/>
      <c r="BB912" s="18"/>
      <c r="BH912" s="18"/>
      <c r="BI912" s="18"/>
      <c r="BJ912" s="18"/>
      <c r="BK912" s="18"/>
      <c r="BL912" s="18"/>
      <c r="BM912" s="18"/>
      <c r="BN912" s="18"/>
      <c r="BO912" s="18"/>
    </row>
    <row r="913" spans="1:67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232"/>
      <c r="N913" s="232"/>
      <c r="O913" s="232"/>
      <c r="P913" s="232"/>
      <c r="Q913" s="232"/>
      <c r="R913" s="232"/>
      <c r="S913" s="232"/>
      <c r="T913" s="232"/>
      <c r="U913" s="232"/>
      <c r="V913" s="232"/>
      <c r="W913" s="232"/>
      <c r="X913" s="232"/>
      <c r="Y913" s="232"/>
      <c r="Z913" s="232"/>
      <c r="AA913" s="232"/>
      <c r="AB913" s="232"/>
      <c r="AC913" s="232"/>
      <c r="AD913" s="232"/>
      <c r="AE913" s="232"/>
      <c r="AF913" s="232"/>
      <c r="AG913" s="232"/>
      <c r="AH913" s="232"/>
      <c r="AI913" s="232"/>
      <c r="AJ913" s="232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Z913" s="18"/>
      <c r="BA913" s="18"/>
      <c r="BB913" s="18"/>
      <c r="BH913" s="18"/>
      <c r="BI913" s="18"/>
      <c r="BJ913" s="18"/>
      <c r="BK913" s="18"/>
      <c r="BL913" s="18"/>
      <c r="BM913" s="18"/>
      <c r="BN913" s="18"/>
      <c r="BO913" s="18"/>
    </row>
    <row r="914" spans="1:67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232"/>
      <c r="N914" s="232"/>
      <c r="O914" s="232"/>
      <c r="P914" s="232"/>
      <c r="Q914" s="232"/>
      <c r="R914" s="232"/>
      <c r="S914" s="232"/>
      <c r="T914" s="232"/>
      <c r="U914" s="232"/>
      <c r="V914" s="232"/>
      <c r="W914" s="232"/>
      <c r="X914" s="232"/>
      <c r="Y914" s="232"/>
      <c r="Z914" s="232"/>
      <c r="AA914" s="232"/>
      <c r="AB914" s="232"/>
      <c r="AC914" s="232"/>
      <c r="AD914" s="232"/>
      <c r="AE914" s="232"/>
      <c r="AF914" s="232"/>
      <c r="AG914" s="232"/>
      <c r="AH914" s="232"/>
      <c r="AI914" s="232"/>
      <c r="AJ914" s="232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Z914" s="18"/>
      <c r="BA914" s="18"/>
      <c r="BB914" s="18"/>
      <c r="BH914" s="18"/>
      <c r="BI914" s="18"/>
      <c r="BJ914" s="18"/>
      <c r="BK914" s="18"/>
      <c r="BL914" s="18"/>
      <c r="BM914" s="18"/>
      <c r="BN914" s="18"/>
      <c r="BO914" s="18"/>
    </row>
    <row r="915" spans="1:67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232"/>
      <c r="N915" s="232"/>
      <c r="O915" s="232"/>
      <c r="P915" s="232"/>
      <c r="Q915" s="232"/>
      <c r="R915" s="232"/>
      <c r="S915" s="232"/>
      <c r="T915" s="232"/>
      <c r="U915" s="232"/>
      <c r="V915" s="232"/>
      <c r="W915" s="232"/>
      <c r="X915" s="232"/>
      <c r="Y915" s="232"/>
      <c r="Z915" s="232"/>
      <c r="AA915" s="232"/>
      <c r="AB915" s="232"/>
      <c r="AC915" s="232"/>
      <c r="AD915" s="232"/>
      <c r="AE915" s="232"/>
      <c r="AF915" s="232"/>
      <c r="AG915" s="232"/>
      <c r="AH915" s="232"/>
      <c r="AI915" s="232"/>
      <c r="AJ915" s="232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Z915" s="18"/>
      <c r="BA915" s="18"/>
      <c r="BB915" s="18"/>
      <c r="BH915" s="18"/>
      <c r="BI915" s="18"/>
      <c r="BJ915" s="18"/>
      <c r="BK915" s="18"/>
      <c r="BL915" s="18"/>
      <c r="BM915" s="18"/>
      <c r="BN915" s="18"/>
      <c r="BO915" s="18"/>
    </row>
    <row r="916" spans="1:67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232"/>
      <c r="N916" s="232"/>
      <c r="O916" s="232"/>
      <c r="P916" s="232"/>
      <c r="Q916" s="232"/>
      <c r="R916" s="232"/>
      <c r="S916" s="232"/>
      <c r="T916" s="232"/>
      <c r="U916" s="232"/>
      <c r="V916" s="232"/>
      <c r="W916" s="232"/>
      <c r="X916" s="232"/>
      <c r="Y916" s="232"/>
      <c r="Z916" s="232"/>
      <c r="AA916" s="232"/>
      <c r="AB916" s="232"/>
      <c r="AC916" s="232"/>
      <c r="AD916" s="232"/>
      <c r="AE916" s="232"/>
      <c r="AF916" s="232"/>
      <c r="AG916" s="232"/>
      <c r="AH916" s="232"/>
      <c r="AI916" s="232"/>
      <c r="AJ916" s="232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Z916" s="18"/>
      <c r="BA916" s="18"/>
      <c r="BB916" s="18"/>
      <c r="BH916" s="18"/>
      <c r="BI916" s="18"/>
      <c r="BJ916" s="18"/>
      <c r="BK916" s="18"/>
      <c r="BL916" s="18"/>
      <c r="BM916" s="18"/>
      <c r="BN916" s="18"/>
      <c r="BO916" s="18"/>
    </row>
    <row r="917" spans="1:6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232"/>
      <c r="N917" s="232"/>
      <c r="O917" s="232"/>
      <c r="P917" s="232"/>
      <c r="Q917" s="232"/>
      <c r="R917" s="232"/>
      <c r="S917" s="232"/>
      <c r="T917" s="232"/>
      <c r="U917" s="232"/>
      <c r="V917" s="232"/>
      <c r="W917" s="232"/>
      <c r="X917" s="232"/>
      <c r="Y917" s="232"/>
      <c r="Z917" s="232"/>
      <c r="AA917" s="232"/>
      <c r="AB917" s="232"/>
      <c r="AC917" s="232"/>
      <c r="AD917" s="232"/>
      <c r="AE917" s="232"/>
      <c r="AF917" s="232"/>
      <c r="AG917" s="232"/>
      <c r="AH917" s="232"/>
      <c r="AI917" s="232"/>
      <c r="AJ917" s="232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Z917" s="18"/>
      <c r="BA917" s="18"/>
      <c r="BB917" s="18"/>
      <c r="BH917" s="18"/>
      <c r="BI917" s="18"/>
      <c r="BJ917" s="18"/>
      <c r="BK917" s="18"/>
      <c r="BL917" s="18"/>
      <c r="BM917" s="18"/>
      <c r="BN917" s="18"/>
      <c r="BO917" s="18"/>
    </row>
    <row r="918" spans="1:67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232"/>
      <c r="N918" s="232"/>
      <c r="O918" s="232"/>
      <c r="P918" s="232"/>
      <c r="Q918" s="232"/>
      <c r="R918" s="232"/>
      <c r="S918" s="232"/>
      <c r="T918" s="232"/>
      <c r="U918" s="232"/>
      <c r="V918" s="232"/>
      <c r="W918" s="232"/>
      <c r="X918" s="232"/>
      <c r="Y918" s="232"/>
      <c r="Z918" s="232"/>
      <c r="AA918" s="232"/>
      <c r="AB918" s="232"/>
      <c r="AC918" s="232"/>
      <c r="AD918" s="232"/>
      <c r="AE918" s="232"/>
      <c r="AF918" s="232"/>
      <c r="AG918" s="232"/>
      <c r="AH918" s="232"/>
      <c r="AI918" s="232"/>
      <c r="AJ918" s="232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Z918" s="18"/>
      <c r="BA918" s="18"/>
      <c r="BB918" s="18"/>
      <c r="BH918" s="18"/>
      <c r="BI918" s="18"/>
      <c r="BJ918" s="18"/>
      <c r="BK918" s="18"/>
      <c r="BL918" s="18"/>
      <c r="BM918" s="18"/>
      <c r="BN918" s="18"/>
      <c r="BO918" s="18"/>
    </row>
    <row r="919" spans="1:67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232"/>
      <c r="N919" s="232"/>
      <c r="O919" s="232"/>
      <c r="P919" s="232"/>
      <c r="Q919" s="232"/>
      <c r="R919" s="232"/>
      <c r="S919" s="232"/>
      <c r="T919" s="232"/>
      <c r="U919" s="232"/>
      <c r="V919" s="232"/>
      <c r="W919" s="232"/>
      <c r="X919" s="232"/>
      <c r="Y919" s="232"/>
      <c r="Z919" s="232"/>
      <c r="AA919" s="232"/>
      <c r="AB919" s="232"/>
      <c r="AC919" s="232"/>
      <c r="AD919" s="232"/>
      <c r="AE919" s="232"/>
      <c r="AF919" s="232"/>
      <c r="AG919" s="232"/>
      <c r="AH919" s="232"/>
      <c r="AI919" s="232"/>
      <c r="AJ919" s="232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Z919" s="18"/>
      <c r="BA919" s="18"/>
      <c r="BB919" s="18"/>
      <c r="BH919" s="18"/>
      <c r="BI919" s="18"/>
      <c r="BJ919" s="18"/>
      <c r="BK919" s="18"/>
      <c r="BL919" s="18"/>
      <c r="BM919" s="18"/>
      <c r="BN919" s="18"/>
      <c r="BO919" s="18"/>
    </row>
    <row r="920" spans="1:67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232"/>
      <c r="N920" s="232"/>
      <c r="O920" s="232"/>
      <c r="P920" s="232"/>
      <c r="Q920" s="232"/>
      <c r="R920" s="232"/>
      <c r="S920" s="232"/>
      <c r="T920" s="232"/>
      <c r="U920" s="232"/>
      <c r="V920" s="232"/>
      <c r="W920" s="232"/>
      <c r="X920" s="232"/>
      <c r="Y920" s="232"/>
      <c r="Z920" s="232"/>
      <c r="AA920" s="232"/>
      <c r="AB920" s="232"/>
      <c r="AC920" s="232"/>
      <c r="AD920" s="232"/>
      <c r="AE920" s="232"/>
      <c r="AF920" s="232"/>
      <c r="AG920" s="232"/>
      <c r="AH920" s="232"/>
      <c r="AI920" s="232"/>
      <c r="AJ920" s="232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Z920" s="18"/>
      <c r="BA920" s="18"/>
      <c r="BB920" s="18"/>
      <c r="BH920" s="18"/>
      <c r="BI920" s="18"/>
      <c r="BJ920" s="18"/>
      <c r="BK920" s="18"/>
      <c r="BL920" s="18"/>
      <c r="BM920" s="18"/>
      <c r="BN920" s="18"/>
      <c r="BO920" s="18"/>
    </row>
    <row r="921" spans="1:67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232"/>
      <c r="N921" s="232"/>
      <c r="O921" s="232"/>
      <c r="P921" s="232"/>
      <c r="Q921" s="232"/>
      <c r="R921" s="232"/>
      <c r="S921" s="232"/>
      <c r="T921" s="232"/>
      <c r="U921" s="232"/>
      <c r="V921" s="232"/>
      <c r="W921" s="232"/>
      <c r="X921" s="232"/>
      <c r="Y921" s="232"/>
      <c r="Z921" s="232"/>
      <c r="AA921" s="232"/>
      <c r="AB921" s="232"/>
      <c r="AC921" s="232"/>
      <c r="AD921" s="232"/>
      <c r="AE921" s="232"/>
      <c r="AF921" s="232"/>
      <c r="AG921" s="232"/>
      <c r="AH921" s="232"/>
      <c r="AI921" s="232"/>
      <c r="AJ921" s="232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Z921" s="18"/>
      <c r="BA921" s="18"/>
      <c r="BB921" s="18"/>
      <c r="BH921" s="18"/>
      <c r="BI921" s="18"/>
      <c r="BJ921" s="18"/>
      <c r="BK921" s="18"/>
      <c r="BL921" s="18"/>
      <c r="BM921" s="18"/>
      <c r="BN921" s="18"/>
      <c r="BO921" s="18"/>
    </row>
    <row r="922" spans="1:67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232"/>
      <c r="N922" s="232"/>
      <c r="O922" s="232"/>
      <c r="P922" s="232"/>
      <c r="Q922" s="232"/>
      <c r="R922" s="232"/>
      <c r="S922" s="232"/>
      <c r="T922" s="232"/>
      <c r="U922" s="232"/>
      <c r="V922" s="232"/>
      <c r="W922" s="232"/>
      <c r="X922" s="232"/>
      <c r="Y922" s="232"/>
      <c r="Z922" s="232"/>
      <c r="AA922" s="232"/>
      <c r="AB922" s="232"/>
      <c r="AC922" s="232"/>
      <c r="AD922" s="232"/>
      <c r="AE922" s="232"/>
      <c r="AF922" s="232"/>
      <c r="AG922" s="232"/>
      <c r="AH922" s="232"/>
      <c r="AI922" s="232"/>
      <c r="AJ922" s="232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Z922" s="18"/>
      <c r="BA922" s="18"/>
      <c r="BB922" s="18"/>
      <c r="BH922" s="18"/>
      <c r="BI922" s="18"/>
      <c r="BJ922" s="18"/>
      <c r="BK922" s="18"/>
      <c r="BL922" s="18"/>
      <c r="BM922" s="18"/>
      <c r="BN922" s="18"/>
      <c r="BO922" s="18"/>
    </row>
    <row r="923" spans="1:67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232"/>
      <c r="N923" s="232"/>
      <c r="O923" s="232"/>
      <c r="P923" s="232"/>
      <c r="Q923" s="232"/>
      <c r="R923" s="232"/>
      <c r="S923" s="232"/>
      <c r="T923" s="232"/>
      <c r="U923" s="232"/>
      <c r="V923" s="232"/>
      <c r="W923" s="232"/>
      <c r="X923" s="232"/>
      <c r="Y923" s="232"/>
      <c r="Z923" s="232"/>
      <c r="AA923" s="232"/>
      <c r="AB923" s="232"/>
      <c r="AC923" s="232"/>
      <c r="AD923" s="232"/>
      <c r="AE923" s="232"/>
      <c r="AF923" s="232"/>
      <c r="AG923" s="232"/>
      <c r="AH923" s="232"/>
      <c r="AI923" s="232"/>
      <c r="AJ923" s="232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Z923" s="18"/>
      <c r="BA923" s="18"/>
      <c r="BB923" s="18"/>
      <c r="BH923" s="18"/>
      <c r="BI923" s="18"/>
      <c r="BJ923" s="18"/>
      <c r="BK923" s="18"/>
      <c r="BL923" s="18"/>
      <c r="BM923" s="18"/>
      <c r="BN923" s="18"/>
      <c r="BO923" s="18"/>
    </row>
    <row r="924" spans="1:67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232"/>
      <c r="N924" s="232"/>
      <c r="O924" s="232"/>
      <c r="P924" s="232"/>
      <c r="Q924" s="232"/>
      <c r="R924" s="232"/>
      <c r="S924" s="232"/>
      <c r="T924" s="232"/>
      <c r="U924" s="232"/>
      <c r="V924" s="232"/>
      <c r="W924" s="232"/>
      <c r="X924" s="232"/>
      <c r="Y924" s="232"/>
      <c r="Z924" s="232"/>
      <c r="AA924" s="232"/>
      <c r="AB924" s="232"/>
      <c r="AC924" s="232"/>
      <c r="AD924" s="232"/>
      <c r="AE924" s="232"/>
      <c r="AF924" s="232"/>
      <c r="AG924" s="232"/>
      <c r="AH924" s="232"/>
      <c r="AI924" s="232"/>
      <c r="AJ924" s="232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Z924" s="18"/>
      <c r="BA924" s="18"/>
      <c r="BB924" s="18"/>
      <c r="BH924" s="18"/>
      <c r="BI924" s="18"/>
      <c r="BJ924" s="18"/>
      <c r="BK924" s="18"/>
      <c r="BL924" s="18"/>
      <c r="BM924" s="18"/>
      <c r="BN924" s="18"/>
      <c r="BO924" s="18"/>
    </row>
    <row r="925" spans="1:67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232"/>
      <c r="N925" s="232"/>
      <c r="O925" s="232"/>
      <c r="P925" s="232"/>
      <c r="Q925" s="232"/>
      <c r="R925" s="232"/>
      <c r="S925" s="232"/>
      <c r="T925" s="232"/>
      <c r="U925" s="232"/>
      <c r="V925" s="232"/>
      <c r="W925" s="232"/>
      <c r="X925" s="232"/>
      <c r="Y925" s="232"/>
      <c r="Z925" s="232"/>
      <c r="AA925" s="232"/>
      <c r="AB925" s="232"/>
      <c r="AC925" s="232"/>
      <c r="AD925" s="232"/>
      <c r="AE925" s="232"/>
      <c r="AF925" s="232"/>
      <c r="AG925" s="232"/>
      <c r="AH925" s="232"/>
      <c r="AI925" s="232"/>
      <c r="AJ925" s="232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Z925" s="18"/>
      <c r="BA925" s="18"/>
      <c r="BB925" s="18"/>
      <c r="BH925" s="18"/>
      <c r="BI925" s="18"/>
      <c r="BJ925" s="18"/>
      <c r="BK925" s="18"/>
      <c r="BL925" s="18"/>
      <c r="BM925" s="18"/>
      <c r="BN925" s="18"/>
      <c r="BO925" s="18"/>
    </row>
    <row r="926" spans="1:67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232"/>
      <c r="N926" s="232"/>
      <c r="O926" s="232"/>
      <c r="P926" s="232"/>
      <c r="Q926" s="232"/>
      <c r="R926" s="232"/>
      <c r="S926" s="232"/>
      <c r="T926" s="232"/>
      <c r="U926" s="232"/>
      <c r="V926" s="232"/>
      <c r="W926" s="232"/>
      <c r="X926" s="232"/>
      <c r="Y926" s="232"/>
      <c r="Z926" s="232"/>
      <c r="AA926" s="232"/>
      <c r="AB926" s="232"/>
      <c r="AC926" s="232"/>
      <c r="AD926" s="232"/>
      <c r="AE926" s="232"/>
      <c r="AF926" s="232"/>
      <c r="AG926" s="232"/>
      <c r="AH926" s="232"/>
      <c r="AI926" s="232"/>
      <c r="AJ926" s="232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Z926" s="18"/>
      <c r="BA926" s="18"/>
      <c r="BB926" s="18"/>
      <c r="BH926" s="18"/>
      <c r="BI926" s="18"/>
      <c r="BJ926" s="18"/>
      <c r="BK926" s="18"/>
      <c r="BL926" s="18"/>
      <c r="BM926" s="18"/>
      <c r="BN926" s="18"/>
      <c r="BO926" s="18"/>
    </row>
    <row r="927" spans="1:6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232"/>
      <c r="N927" s="232"/>
      <c r="O927" s="232"/>
      <c r="P927" s="232"/>
      <c r="Q927" s="232"/>
      <c r="R927" s="232"/>
      <c r="S927" s="232"/>
      <c r="T927" s="232"/>
      <c r="U927" s="232"/>
      <c r="V927" s="232"/>
      <c r="W927" s="232"/>
      <c r="X927" s="232"/>
      <c r="Y927" s="232"/>
      <c r="Z927" s="232"/>
      <c r="AA927" s="232"/>
      <c r="AB927" s="232"/>
      <c r="AC927" s="232"/>
      <c r="AD927" s="232"/>
      <c r="AE927" s="232"/>
      <c r="AF927" s="232"/>
      <c r="AG927" s="232"/>
      <c r="AH927" s="232"/>
      <c r="AI927" s="232"/>
      <c r="AJ927" s="232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Z927" s="18"/>
      <c r="BA927" s="18"/>
      <c r="BB927" s="18"/>
      <c r="BH927" s="18"/>
      <c r="BI927" s="18"/>
      <c r="BJ927" s="18"/>
      <c r="BK927" s="18"/>
      <c r="BL927" s="18"/>
      <c r="BM927" s="18"/>
      <c r="BN927" s="18"/>
      <c r="BO927" s="18"/>
    </row>
    <row r="928" spans="1:67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232"/>
      <c r="N928" s="232"/>
      <c r="O928" s="232"/>
      <c r="P928" s="232"/>
      <c r="Q928" s="232"/>
      <c r="R928" s="232"/>
      <c r="S928" s="232"/>
      <c r="T928" s="232"/>
      <c r="U928" s="232"/>
      <c r="V928" s="232"/>
      <c r="W928" s="232"/>
      <c r="X928" s="232"/>
      <c r="Y928" s="232"/>
      <c r="Z928" s="232"/>
      <c r="AA928" s="232"/>
      <c r="AB928" s="232"/>
      <c r="AC928" s="232"/>
      <c r="AD928" s="232"/>
      <c r="AE928" s="232"/>
      <c r="AF928" s="232"/>
      <c r="AG928" s="232"/>
      <c r="AH928" s="232"/>
      <c r="AI928" s="232"/>
      <c r="AJ928" s="232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Z928" s="18"/>
      <c r="BA928" s="18"/>
      <c r="BB928" s="18"/>
      <c r="BH928" s="18"/>
      <c r="BI928" s="18"/>
      <c r="BJ928" s="18"/>
      <c r="BK928" s="18"/>
      <c r="BL928" s="18"/>
      <c r="BM928" s="18"/>
      <c r="BN928" s="18"/>
      <c r="BO928" s="18"/>
    </row>
    <row r="929" spans="1:67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232"/>
      <c r="N929" s="232"/>
      <c r="O929" s="232"/>
      <c r="P929" s="232"/>
      <c r="Q929" s="232"/>
      <c r="R929" s="232"/>
      <c r="S929" s="232"/>
      <c r="T929" s="232"/>
      <c r="U929" s="232"/>
      <c r="V929" s="232"/>
      <c r="W929" s="232"/>
      <c r="X929" s="232"/>
      <c r="Y929" s="232"/>
      <c r="Z929" s="232"/>
      <c r="AA929" s="232"/>
      <c r="AB929" s="232"/>
      <c r="AC929" s="232"/>
      <c r="AD929" s="232"/>
      <c r="AE929" s="232"/>
      <c r="AF929" s="232"/>
      <c r="AG929" s="232"/>
      <c r="AH929" s="232"/>
      <c r="AI929" s="232"/>
      <c r="AJ929" s="232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Z929" s="18"/>
      <c r="BA929" s="18"/>
      <c r="BB929" s="18"/>
      <c r="BH929" s="18"/>
      <c r="BI929" s="18"/>
      <c r="BJ929" s="18"/>
      <c r="BK929" s="18"/>
      <c r="BL929" s="18"/>
      <c r="BM929" s="18"/>
      <c r="BN929" s="18"/>
      <c r="BO929" s="18"/>
    </row>
    <row r="930" spans="1:67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232"/>
      <c r="N930" s="232"/>
      <c r="O930" s="232"/>
      <c r="P930" s="232"/>
      <c r="Q930" s="232"/>
      <c r="R930" s="232"/>
      <c r="S930" s="232"/>
      <c r="T930" s="232"/>
      <c r="U930" s="232"/>
      <c r="V930" s="232"/>
      <c r="W930" s="232"/>
      <c r="X930" s="232"/>
      <c r="Y930" s="232"/>
      <c r="Z930" s="232"/>
      <c r="AA930" s="232"/>
      <c r="AB930" s="232"/>
      <c r="AC930" s="232"/>
      <c r="AD930" s="232"/>
      <c r="AE930" s="232"/>
      <c r="AF930" s="232"/>
      <c r="AG930" s="232"/>
      <c r="AH930" s="232"/>
      <c r="AI930" s="232"/>
      <c r="AJ930" s="232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Z930" s="18"/>
      <c r="BA930" s="18"/>
      <c r="BB930" s="18"/>
      <c r="BH930" s="18"/>
      <c r="BI930" s="18"/>
      <c r="BJ930" s="18"/>
      <c r="BK930" s="18"/>
      <c r="BL930" s="18"/>
      <c r="BM930" s="18"/>
      <c r="BN930" s="18"/>
      <c r="BO930" s="18"/>
    </row>
    <row r="931" spans="1:67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232"/>
      <c r="N931" s="232"/>
      <c r="O931" s="232"/>
      <c r="P931" s="232"/>
      <c r="Q931" s="232"/>
      <c r="R931" s="232"/>
      <c r="S931" s="232"/>
      <c r="T931" s="232"/>
      <c r="U931" s="232"/>
      <c r="V931" s="232"/>
      <c r="W931" s="232"/>
      <c r="X931" s="232"/>
      <c r="Y931" s="232"/>
      <c r="Z931" s="232"/>
      <c r="AA931" s="232"/>
      <c r="AB931" s="232"/>
      <c r="AC931" s="232"/>
      <c r="AD931" s="232"/>
      <c r="AE931" s="232"/>
      <c r="AF931" s="232"/>
      <c r="AG931" s="232"/>
      <c r="AH931" s="232"/>
      <c r="AI931" s="232"/>
      <c r="AJ931" s="232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Z931" s="18"/>
      <c r="BA931" s="18"/>
      <c r="BB931" s="18"/>
      <c r="BH931" s="18"/>
      <c r="BI931" s="18"/>
      <c r="BJ931" s="18"/>
      <c r="BK931" s="18"/>
      <c r="BL931" s="18"/>
      <c r="BM931" s="18"/>
      <c r="BN931" s="18"/>
      <c r="BO931" s="18"/>
    </row>
    <row r="932" spans="1:67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232"/>
      <c r="N932" s="232"/>
      <c r="O932" s="232"/>
      <c r="P932" s="232"/>
      <c r="Q932" s="232"/>
      <c r="R932" s="232"/>
      <c r="S932" s="232"/>
      <c r="T932" s="232"/>
      <c r="U932" s="232"/>
      <c r="V932" s="232"/>
      <c r="W932" s="232"/>
      <c r="X932" s="232"/>
      <c r="Y932" s="232"/>
      <c r="Z932" s="232"/>
      <c r="AA932" s="232"/>
      <c r="AB932" s="232"/>
      <c r="AC932" s="232"/>
      <c r="AD932" s="232"/>
      <c r="AE932" s="232"/>
      <c r="AF932" s="232"/>
      <c r="AG932" s="232"/>
      <c r="AH932" s="232"/>
      <c r="AI932" s="232"/>
      <c r="AJ932" s="232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Z932" s="18"/>
      <c r="BA932" s="18"/>
      <c r="BB932" s="18"/>
      <c r="BH932" s="18"/>
      <c r="BI932" s="18"/>
      <c r="BJ932" s="18"/>
      <c r="BK932" s="18"/>
      <c r="BL932" s="18"/>
      <c r="BM932" s="18"/>
      <c r="BN932" s="18"/>
      <c r="BO932" s="18"/>
    </row>
    <row r="933" spans="1:67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232"/>
      <c r="N933" s="232"/>
      <c r="O933" s="232"/>
      <c r="P933" s="232"/>
      <c r="Q933" s="232"/>
      <c r="R933" s="232"/>
      <c r="S933" s="232"/>
      <c r="T933" s="232"/>
      <c r="U933" s="232"/>
      <c r="V933" s="232"/>
      <c r="W933" s="232"/>
      <c r="X933" s="232"/>
      <c r="Y933" s="232"/>
      <c r="Z933" s="232"/>
      <c r="AA933" s="232"/>
      <c r="AB933" s="232"/>
      <c r="AC933" s="232"/>
      <c r="AD933" s="232"/>
      <c r="AE933" s="232"/>
      <c r="AF933" s="232"/>
      <c r="AG933" s="232"/>
      <c r="AH933" s="232"/>
      <c r="AI933" s="232"/>
      <c r="AJ933" s="232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Z933" s="18"/>
      <c r="BA933" s="18"/>
      <c r="BB933" s="18"/>
      <c r="BH933" s="18"/>
      <c r="BI933" s="18"/>
      <c r="BJ933" s="18"/>
      <c r="BK933" s="18"/>
      <c r="BL933" s="18"/>
      <c r="BM933" s="18"/>
      <c r="BN933" s="18"/>
      <c r="BO933" s="18"/>
    </row>
    <row r="934" spans="1:67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232"/>
      <c r="N934" s="232"/>
      <c r="O934" s="232"/>
      <c r="P934" s="232"/>
      <c r="Q934" s="232"/>
      <c r="R934" s="232"/>
      <c r="S934" s="232"/>
      <c r="T934" s="232"/>
      <c r="U934" s="232"/>
      <c r="V934" s="232"/>
      <c r="W934" s="232"/>
      <c r="X934" s="232"/>
      <c r="Y934" s="232"/>
      <c r="Z934" s="232"/>
      <c r="AA934" s="232"/>
      <c r="AB934" s="232"/>
      <c r="AC934" s="232"/>
      <c r="AD934" s="232"/>
      <c r="AE934" s="232"/>
      <c r="AF934" s="232"/>
      <c r="AG934" s="232"/>
      <c r="AH934" s="232"/>
      <c r="AI934" s="232"/>
      <c r="AJ934" s="232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Z934" s="18"/>
      <c r="BA934" s="18"/>
      <c r="BB934" s="18"/>
      <c r="BH934" s="18"/>
      <c r="BI934" s="18"/>
      <c r="BJ934" s="18"/>
      <c r="BK934" s="18"/>
      <c r="BL934" s="18"/>
      <c r="BM934" s="18"/>
      <c r="BN934" s="18"/>
      <c r="BO934" s="18"/>
    </row>
    <row r="935" spans="1:67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232"/>
      <c r="N935" s="232"/>
      <c r="O935" s="232"/>
      <c r="P935" s="232"/>
      <c r="Q935" s="232"/>
      <c r="R935" s="232"/>
      <c r="S935" s="232"/>
      <c r="T935" s="232"/>
      <c r="U935" s="232"/>
      <c r="V935" s="232"/>
      <c r="W935" s="232"/>
      <c r="X935" s="232"/>
      <c r="Y935" s="232"/>
      <c r="Z935" s="232"/>
      <c r="AA935" s="232"/>
      <c r="AB935" s="232"/>
      <c r="AC935" s="232"/>
      <c r="AD935" s="232"/>
      <c r="AE935" s="232"/>
      <c r="AF935" s="232"/>
      <c r="AG935" s="232"/>
      <c r="AH935" s="232"/>
      <c r="AI935" s="232"/>
      <c r="AJ935" s="232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Z935" s="18"/>
      <c r="BA935" s="18"/>
      <c r="BB935" s="18"/>
      <c r="BH935" s="18"/>
      <c r="BI935" s="18"/>
      <c r="BJ935" s="18"/>
      <c r="BK935" s="18"/>
      <c r="BL935" s="18"/>
      <c r="BM935" s="18"/>
      <c r="BN935" s="18"/>
      <c r="BO935" s="18"/>
    </row>
    <row r="936" spans="1:67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232"/>
      <c r="N936" s="232"/>
      <c r="O936" s="232"/>
      <c r="P936" s="232"/>
      <c r="Q936" s="232"/>
      <c r="R936" s="232"/>
      <c r="S936" s="232"/>
      <c r="T936" s="232"/>
      <c r="U936" s="232"/>
      <c r="V936" s="232"/>
      <c r="W936" s="232"/>
      <c r="X936" s="232"/>
      <c r="Y936" s="232"/>
      <c r="Z936" s="232"/>
      <c r="AA936" s="232"/>
      <c r="AB936" s="232"/>
      <c r="AC936" s="232"/>
      <c r="AD936" s="232"/>
      <c r="AE936" s="232"/>
      <c r="AF936" s="232"/>
      <c r="AG936" s="232"/>
      <c r="AH936" s="232"/>
      <c r="AI936" s="232"/>
      <c r="AJ936" s="232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Z936" s="18"/>
      <c r="BA936" s="18"/>
      <c r="BB936" s="18"/>
      <c r="BH936" s="18"/>
      <c r="BI936" s="18"/>
      <c r="BJ936" s="18"/>
      <c r="BK936" s="18"/>
      <c r="BL936" s="18"/>
      <c r="BM936" s="18"/>
      <c r="BN936" s="18"/>
      <c r="BO936" s="18"/>
    </row>
    <row r="937" spans="1:6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232"/>
      <c r="N937" s="232"/>
      <c r="O937" s="232"/>
      <c r="P937" s="232"/>
      <c r="Q937" s="232"/>
      <c r="R937" s="232"/>
      <c r="S937" s="232"/>
      <c r="T937" s="232"/>
      <c r="U937" s="232"/>
      <c r="V937" s="232"/>
      <c r="W937" s="232"/>
      <c r="X937" s="232"/>
      <c r="Y937" s="232"/>
      <c r="Z937" s="232"/>
      <c r="AA937" s="232"/>
      <c r="AB937" s="232"/>
      <c r="AC937" s="232"/>
      <c r="AD937" s="232"/>
      <c r="AE937" s="232"/>
      <c r="AF937" s="232"/>
      <c r="AG937" s="232"/>
      <c r="AH937" s="232"/>
      <c r="AI937" s="232"/>
      <c r="AJ937" s="232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Z937" s="18"/>
      <c r="BA937" s="18"/>
      <c r="BB937" s="18"/>
      <c r="BH937" s="18"/>
      <c r="BI937" s="18"/>
      <c r="BJ937" s="18"/>
      <c r="BK937" s="18"/>
      <c r="BL937" s="18"/>
      <c r="BM937" s="18"/>
      <c r="BN937" s="18"/>
      <c r="BO937" s="18"/>
    </row>
    <row r="938" spans="1:67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232"/>
      <c r="N938" s="232"/>
      <c r="O938" s="232"/>
      <c r="P938" s="232"/>
      <c r="Q938" s="232"/>
      <c r="R938" s="232"/>
      <c r="S938" s="232"/>
      <c r="T938" s="232"/>
      <c r="U938" s="232"/>
      <c r="V938" s="232"/>
      <c r="W938" s="232"/>
      <c r="X938" s="232"/>
      <c r="Y938" s="232"/>
      <c r="Z938" s="232"/>
      <c r="AA938" s="232"/>
      <c r="AB938" s="232"/>
      <c r="AC938" s="232"/>
      <c r="AD938" s="232"/>
      <c r="AE938" s="232"/>
      <c r="AF938" s="232"/>
      <c r="AG938" s="232"/>
      <c r="AH938" s="232"/>
      <c r="AI938" s="232"/>
      <c r="AJ938" s="232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Z938" s="18"/>
      <c r="BA938" s="18"/>
      <c r="BB938" s="18"/>
      <c r="BH938" s="18"/>
      <c r="BI938" s="18"/>
      <c r="BJ938" s="18"/>
      <c r="BK938" s="18"/>
      <c r="BL938" s="18"/>
      <c r="BM938" s="18"/>
      <c r="BN938" s="18"/>
      <c r="BO938" s="18"/>
    </row>
    <row r="939" spans="1:67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232"/>
      <c r="N939" s="232"/>
      <c r="O939" s="232"/>
      <c r="P939" s="232"/>
      <c r="Q939" s="232"/>
      <c r="R939" s="232"/>
      <c r="S939" s="232"/>
      <c r="T939" s="232"/>
      <c r="U939" s="232"/>
      <c r="V939" s="232"/>
      <c r="W939" s="232"/>
      <c r="X939" s="232"/>
      <c r="Y939" s="232"/>
      <c r="Z939" s="232"/>
      <c r="AA939" s="232"/>
      <c r="AB939" s="232"/>
      <c r="AC939" s="232"/>
      <c r="AD939" s="232"/>
      <c r="AE939" s="232"/>
      <c r="AF939" s="232"/>
      <c r="AG939" s="232"/>
      <c r="AH939" s="232"/>
      <c r="AI939" s="232"/>
      <c r="AJ939" s="232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Z939" s="18"/>
      <c r="BA939" s="18"/>
      <c r="BB939" s="18"/>
      <c r="BH939" s="18"/>
      <c r="BI939" s="18"/>
      <c r="BJ939" s="18"/>
      <c r="BK939" s="18"/>
      <c r="BL939" s="18"/>
      <c r="BM939" s="18"/>
      <c r="BN939" s="18"/>
      <c r="BO939" s="18"/>
    </row>
    <row r="940" spans="1:67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232"/>
      <c r="N940" s="232"/>
      <c r="O940" s="232"/>
      <c r="P940" s="232"/>
      <c r="Q940" s="232"/>
      <c r="R940" s="232"/>
      <c r="S940" s="232"/>
      <c r="T940" s="232"/>
      <c r="U940" s="232"/>
      <c r="V940" s="232"/>
      <c r="W940" s="232"/>
      <c r="X940" s="232"/>
      <c r="Y940" s="232"/>
      <c r="Z940" s="232"/>
      <c r="AA940" s="232"/>
      <c r="AB940" s="232"/>
      <c r="AC940" s="232"/>
      <c r="AD940" s="232"/>
      <c r="AE940" s="232"/>
      <c r="AF940" s="232"/>
      <c r="AG940" s="232"/>
      <c r="AH940" s="232"/>
      <c r="AI940" s="232"/>
      <c r="AJ940" s="232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Z940" s="18"/>
      <c r="BA940" s="18"/>
      <c r="BB940" s="18"/>
      <c r="BH940" s="18"/>
      <c r="BI940" s="18"/>
      <c r="BJ940" s="18"/>
      <c r="BK940" s="18"/>
      <c r="BL940" s="18"/>
      <c r="BM940" s="18"/>
      <c r="BN940" s="18"/>
      <c r="BO940" s="18"/>
    </row>
    <row r="941" spans="1:67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232"/>
      <c r="N941" s="232"/>
      <c r="O941" s="232"/>
      <c r="P941" s="232"/>
      <c r="Q941" s="232"/>
      <c r="R941" s="232"/>
      <c r="S941" s="232"/>
      <c r="T941" s="232"/>
      <c r="U941" s="232"/>
      <c r="V941" s="232"/>
      <c r="W941" s="232"/>
      <c r="X941" s="232"/>
      <c r="Y941" s="232"/>
      <c r="Z941" s="232"/>
      <c r="AA941" s="232"/>
      <c r="AB941" s="232"/>
      <c r="AC941" s="232"/>
      <c r="AD941" s="232"/>
      <c r="AE941" s="232"/>
      <c r="AF941" s="232"/>
      <c r="AG941" s="232"/>
      <c r="AH941" s="232"/>
      <c r="AI941" s="232"/>
      <c r="AJ941" s="232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Z941" s="18"/>
      <c r="BA941" s="18"/>
      <c r="BB941" s="18"/>
      <c r="BH941" s="18"/>
      <c r="BI941" s="18"/>
      <c r="BJ941" s="18"/>
      <c r="BK941" s="18"/>
      <c r="BL941" s="18"/>
      <c r="BM941" s="18"/>
      <c r="BN941" s="18"/>
      <c r="BO941" s="18"/>
    </row>
    <row r="942" spans="1:67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232"/>
      <c r="N942" s="232"/>
      <c r="O942" s="232"/>
      <c r="P942" s="232"/>
      <c r="Q942" s="232"/>
      <c r="R942" s="232"/>
      <c r="S942" s="232"/>
      <c r="T942" s="232"/>
      <c r="U942" s="232"/>
      <c r="V942" s="232"/>
      <c r="W942" s="232"/>
      <c r="X942" s="232"/>
      <c r="Y942" s="232"/>
      <c r="Z942" s="232"/>
      <c r="AA942" s="232"/>
      <c r="AB942" s="232"/>
      <c r="AC942" s="232"/>
      <c r="AD942" s="232"/>
      <c r="AE942" s="232"/>
      <c r="AF942" s="232"/>
      <c r="AG942" s="232"/>
      <c r="AH942" s="232"/>
      <c r="AI942" s="232"/>
      <c r="AJ942" s="232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Z942" s="18"/>
      <c r="BA942" s="18"/>
      <c r="BB942" s="18"/>
      <c r="BH942" s="18"/>
      <c r="BI942" s="18"/>
      <c r="BJ942" s="18"/>
      <c r="BK942" s="18"/>
      <c r="BL942" s="18"/>
      <c r="BM942" s="18"/>
      <c r="BN942" s="18"/>
      <c r="BO942" s="18"/>
    </row>
    <row r="943" spans="1:67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232"/>
      <c r="N943" s="232"/>
      <c r="O943" s="232"/>
      <c r="P943" s="232"/>
      <c r="Q943" s="232"/>
      <c r="R943" s="232"/>
      <c r="S943" s="232"/>
      <c r="T943" s="232"/>
      <c r="U943" s="232"/>
      <c r="V943" s="232"/>
      <c r="W943" s="232"/>
      <c r="X943" s="232"/>
      <c r="Y943" s="232"/>
      <c r="Z943" s="232"/>
      <c r="AA943" s="232"/>
      <c r="AB943" s="232"/>
      <c r="AC943" s="232"/>
      <c r="AD943" s="232"/>
      <c r="AE943" s="232"/>
      <c r="AF943" s="232"/>
      <c r="AG943" s="232"/>
      <c r="AH943" s="232"/>
      <c r="AI943" s="232"/>
      <c r="AJ943" s="232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Z943" s="18"/>
      <c r="BA943" s="18"/>
      <c r="BB943" s="18"/>
      <c r="BH943" s="18"/>
      <c r="BI943" s="18"/>
      <c r="BJ943" s="18"/>
      <c r="BK943" s="18"/>
      <c r="BL943" s="18"/>
      <c r="BM943" s="18"/>
      <c r="BN943" s="18"/>
      <c r="BO943" s="18"/>
    </row>
    <row r="944" spans="1:67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232"/>
      <c r="N944" s="232"/>
      <c r="O944" s="232"/>
      <c r="P944" s="232"/>
      <c r="Q944" s="232"/>
      <c r="R944" s="232"/>
      <c r="S944" s="232"/>
      <c r="T944" s="232"/>
      <c r="U944" s="232"/>
      <c r="V944" s="232"/>
      <c r="W944" s="232"/>
      <c r="X944" s="232"/>
      <c r="Y944" s="232"/>
      <c r="Z944" s="232"/>
      <c r="AA944" s="232"/>
      <c r="AB944" s="232"/>
      <c r="AC944" s="232"/>
      <c r="AD944" s="232"/>
      <c r="AE944" s="232"/>
      <c r="AF944" s="232"/>
      <c r="AG944" s="232"/>
      <c r="AH944" s="232"/>
      <c r="AI944" s="232"/>
      <c r="AJ944" s="232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Z944" s="18"/>
      <c r="BA944" s="18"/>
      <c r="BB944" s="18"/>
      <c r="BH944" s="18"/>
      <c r="BI944" s="18"/>
      <c r="BJ944" s="18"/>
      <c r="BK944" s="18"/>
      <c r="BL944" s="18"/>
      <c r="BM944" s="18"/>
      <c r="BN944" s="18"/>
      <c r="BO944" s="18"/>
    </row>
    <row r="945" spans="1:67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232"/>
      <c r="N945" s="232"/>
      <c r="O945" s="232"/>
      <c r="P945" s="232"/>
      <c r="Q945" s="232"/>
      <c r="R945" s="232"/>
      <c r="S945" s="232"/>
      <c r="T945" s="232"/>
      <c r="U945" s="232"/>
      <c r="V945" s="232"/>
      <c r="W945" s="232"/>
      <c r="X945" s="232"/>
      <c r="Y945" s="232"/>
      <c r="Z945" s="232"/>
      <c r="AA945" s="232"/>
      <c r="AB945" s="232"/>
      <c r="AC945" s="232"/>
      <c r="AD945" s="232"/>
      <c r="AE945" s="232"/>
      <c r="AF945" s="232"/>
      <c r="AG945" s="232"/>
      <c r="AH945" s="232"/>
      <c r="AI945" s="232"/>
      <c r="AJ945" s="232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Z945" s="18"/>
      <c r="BA945" s="18"/>
      <c r="BB945" s="18"/>
      <c r="BH945" s="18"/>
      <c r="BI945" s="18"/>
      <c r="BJ945" s="18"/>
      <c r="BK945" s="18"/>
      <c r="BL945" s="18"/>
      <c r="BM945" s="18"/>
      <c r="BN945" s="18"/>
      <c r="BO945" s="18"/>
    </row>
    <row r="946" spans="1:67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232"/>
      <c r="N946" s="232"/>
      <c r="O946" s="232"/>
      <c r="P946" s="232"/>
      <c r="Q946" s="232"/>
      <c r="R946" s="232"/>
      <c r="S946" s="232"/>
      <c r="T946" s="232"/>
      <c r="U946" s="232"/>
      <c r="V946" s="232"/>
      <c r="W946" s="232"/>
      <c r="X946" s="232"/>
      <c r="Y946" s="232"/>
      <c r="Z946" s="232"/>
      <c r="AA946" s="232"/>
      <c r="AB946" s="232"/>
      <c r="AC946" s="232"/>
      <c r="AD946" s="232"/>
      <c r="AE946" s="232"/>
      <c r="AF946" s="232"/>
      <c r="AG946" s="232"/>
      <c r="AH946" s="232"/>
      <c r="AI946" s="232"/>
      <c r="AJ946" s="232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Z946" s="18"/>
      <c r="BA946" s="18"/>
      <c r="BB946" s="18"/>
      <c r="BH946" s="18"/>
      <c r="BI946" s="18"/>
      <c r="BJ946" s="18"/>
      <c r="BK946" s="18"/>
      <c r="BL946" s="18"/>
      <c r="BM946" s="18"/>
      <c r="BN946" s="18"/>
      <c r="BO946" s="18"/>
    </row>
    <row r="947" spans="1:6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232"/>
      <c r="N947" s="232"/>
      <c r="O947" s="232"/>
      <c r="P947" s="232"/>
      <c r="Q947" s="232"/>
      <c r="R947" s="232"/>
      <c r="S947" s="232"/>
      <c r="T947" s="232"/>
      <c r="U947" s="232"/>
      <c r="V947" s="232"/>
      <c r="W947" s="232"/>
      <c r="X947" s="232"/>
      <c r="Y947" s="232"/>
      <c r="Z947" s="232"/>
      <c r="AA947" s="232"/>
      <c r="AB947" s="232"/>
      <c r="AC947" s="232"/>
      <c r="AD947" s="232"/>
      <c r="AE947" s="232"/>
      <c r="AF947" s="232"/>
      <c r="AG947" s="232"/>
      <c r="AH947" s="232"/>
      <c r="AI947" s="232"/>
      <c r="AJ947" s="232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Z947" s="18"/>
      <c r="BA947" s="18"/>
      <c r="BB947" s="18"/>
      <c r="BH947" s="18"/>
      <c r="BI947" s="18"/>
      <c r="BJ947" s="18"/>
      <c r="BK947" s="18"/>
      <c r="BL947" s="18"/>
      <c r="BM947" s="18"/>
      <c r="BN947" s="18"/>
      <c r="BO947" s="18"/>
    </row>
    <row r="948" spans="1:67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232"/>
      <c r="N948" s="232"/>
      <c r="O948" s="232"/>
      <c r="P948" s="232"/>
      <c r="Q948" s="232"/>
      <c r="R948" s="232"/>
      <c r="S948" s="232"/>
      <c r="T948" s="232"/>
      <c r="U948" s="232"/>
      <c r="V948" s="232"/>
      <c r="W948" s="232"/>
      <c r="X948" s="232"/>
      <c r="Y948" s="232"/>
      <c r="Z948" s="232"/>
      <c r="AA948" s="232"/>
      <c r="AB948" s="232"/>
      <c r="AC948" s="232"/>
      <c r="AD948" s="232"/>
      <c r="AE948" s="232"/>
      <c r="AF948" s="232"/>
      <c r="AG948" s="232"/>
      <c r="AH948" s="232"/>
      <c r="AI948" s="232"/>
      <c r="AJ948" s="232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Z948" s="18"/>
      <c r="BA948" s="18"/>
      <c r="BB948" s="18"/>
      <c r="BH948" s="18"/>
      <c r="BI948" s="18"/>
      <c r="BJ948" s="18"/>
      <c r="BK948" s="18"/>
      <c r="BL948" s="18"/>
      <c r="BM948" s="18"/>
      <c r="BN948" s="18"/>
      <c r="BO948" s="18"/>
    </row>
    <row r="949" spans="1:67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232"/>
      <c r="N949" s="232"/>
      <c r="O949" s="232"/>
      <c r="P949" s="232"/>
      <c r="Q949" s="232"/>
      <c r="R949" s="232"/>
      <c r="S949" s="232"/>
      <c r="T949" s="232"/>
      <c r="U949" s="232"/>
      <c r="V949" s="232"/>
      <c r="W949" s="232"/>
      <c r="X949" s="232"/>
      <c r="Y949" s="232"/>
      <c r="Z949" s="232"/>
      <c r="AA949" s="232"/>
      <c r="AB949" s="232"/>
      <c r="AC949" s="232"/>
      <c r="AD949" s="232"/>
      <c r="AE949" s="232"/>
      <c r="AF949" s="232"/>
      <c r="AG949" s="232"/>
      <c r="AH949" s="232"/>
      <c r="AI949" s="232"/>
      <c r="AJ949" s="232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Z949" s="18"/>
      <c r="BA949" s="18"/>
      <c r="BB949" s="18"/>
      <c r="BH949" s="18"/>
      <c r="BI949" s="18"/>
      <c r="BJ949" s="18"/>
      <c r="BK949" s="18"/>
      <c r="BL949" s="18"/>
      <c r="BM949" s="18"/>
      <c r="BN949" s="18"/>
      <c r="BO949" s="18"/>
    </row>
    <row r="950" spans="1:67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232"/>
      <c r="N950" s="232"/>
      <c r="O950" s="232"/>
      <c r="P950" s="232"/>
      <c r="Q950" s="232"/>
      <c r="R950" s="232"/>
      <c r="S950" s="232"/>
      <c r="T950" s="232"/>
      <c r="U950" s="232"/>
      <c r="V950" s="232"/>
      <c r="W950" s="232"/>
      <c r="X950" s="232"/>
      <c r="Y950" s="232"/>
      <c r="Z950" s="232"/>
      <c r="AA950" s="232"/>
      <c r="AB950" s="232"/>
      <c r="AC950" s="232"/>
      <c r="AD950" s="232"/>
      <c r="AE950" s="232"/>
      <c r="AF950" s="232"/>
      <c r="AG950" s="232"/>
      <c r="AH950" s="232"/>
      <c r="AI950" s="232"/>
      <c r="AJ950" s="232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Z950" s="18"/>
      <c r="BA950" s="18"/>
      <c r="BB950" s="18"/>
      <c r="BH950" s="18"/>
      <c r="BI950" s="18"/>
      <c r="BJ950" s="18"/>
      <c r="BK950" s="18"/>
      <c r="BL950" s="18"/>
      <c r="BM950" s="18"/>
      <c r="BN950" s="18"/>
      <c r="BO950" s="18"/>
    </row>
    <row r="951" spans="1:67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232"/>
      <c r="N951" s="232"/>
      <c r="O951" s="232"/>
      <c r="P951" s="232"/>
      <c r="Q951" s="232"/>
      <c r="R951" s="232"/>
      <c r="S951" s="232"/>
      <c r="T951" s="232"/>
      <c r="U951" s="232"/>
      <c r="V951" s="232"/>
      <c r="W951" s="232"/>
      <c r="X951" s="232"/>
      <c r="Y951" s="232"/>
      <c r="Z951" s="232"/>
      <c r="AA951" s="232"/>
      <c r="AB951" s="232"/>
      <c r="AC951" s="232"/>
      <c r="AD951" s="232"/>
      <c r="AE951" s="232"/>
      <c r="AF951" s="232"/>
      <c r="AG951" s="232"/>
      <c r="AH951" s="232"/>
      <c r="AI951" s="232"/>
      <c r="AJ951" s="232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Z951" s="18"/>
      <c r="BA951" s="18"/>
      <c r="BB951" s="18"/>
      <c r="BH951" s="18"/>
      <c r="BI951" s="18"/>
      <c r="BJ951" s="18"/>
      <c r="BK951" s="18"/>
      <c r="BL951" s="18"/>
      <c r="BM951" s="18"/>
      <c r="BN951" s="18"/>
      <c r="BO951" s="18"/>
    </row>
    <row r="952" spans="1:67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232"/>
      <c r="N952" s="232"/>
      <c r="O952" s="232"/>
      <c r="P952" s="232"/>
      <c r="Q952" s="232"/>
      <c r="R952" s="232"/>
      <c r="S952" s="232"/>
      <c r="T952" s="232"/>
      <c r="U952" s="232"/>
      <c r="V952" s="232"/>
      <c r="W952" s="232"/>
      <c r="X952" s="232"/>
      <c r="Y952" s="232"/>
      <c r="Z952" s="232"/>
      <c r="AA952" s="232"/>
      <c r="AB952" s="232"/>
      <c r="AC952" s="232"/>
      <c r="AD952" s="232"/>
      <c r="AE952" s="232"/>
      <c r="AF952" s="232"/>
      <c r="AG952" s="232"/>
      <c r="AH952" s="232"/>
      <c r="AI952" s="232"/>
      <c r="AJ952" s="232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Z952" s="18"/>
      <c r="BA952" s="18"/>
      <c r="BB952" s="18"/>
      <c r="BH952" s="18"/>
      <c r="BI952" s="18"/>
      <c r="BJ952" s="18"/>
      <c r="BK952" s="18"/>
      <c r="BL952" s="18"/>
      <c r="BM952" s="18"/>
      <c r="BN952" s="18"/>
      <c r="BO952" s="18"/>
    </row>
    <row r="953" spans="1:67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232"/>
      <c r="N953" s="232"/>
      <c r="O953" s="232"/>
      <c r="P953" s="232"/>
      <c r="Q953" s="232"/>
      <c r="R953" s="232"/>
      <c r="S953" s="232"/>
      <c r="T953" s="232"/>
      <c r="U953" s="232"/>
      <c r="V953" s="232"/>
      <c r="W953" s="232"/>
      <c r="X953" s="232"/>
      <c r="Y953" s="232"/>
      <c r="Z953" s="232"/>
      <c r="AA953" s="232"/>
      <c r="AB953" s="232"/>
      <c r="AC953" s="232"/>
      <c r="AD953" s="232"/>
      <c r="AE953" s="232"/>
      <c r="AF953" s="232"/>
      <c r="AG953" s="232"/>
      <c r="AH953" s="232"/>
      <c r="AI953" s="232"/>
      <c r="AJ953" s="232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Z953" s="18"/>
      <c r="BA953" s="18"/>
      <c r="BB953" s="18"/>
      <c r="BH953" s="18"/>
      <c r="BI953" s="18"/>
      <c r="BJ953" s="18"/>
      <c r="BK953" s="18"/>
      <c r="BL953" s="18"/>
      <c r="BM953" s="18"/>
      <c r="BN953" s="18"/>
      <c r="BO953" s="18"/>
    </row>
    <row r="954" spans="1:67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232"/>
      <c r="N954" s="232"/>
      <c r="O954" s="232"/>
      <c r="P954" s="232"/>
      <c r="Q954" s="232"/>
      <c r="R954" s="232"/>
      <c r="S954" s="232"/>
      <c r="T954" s="232"/>
      <c r="U954" s="232"/>
      <c r="V954" s="232"/>
      <c r="W954" s="232"/>
      <c r="X954" s="232"/>
      <c r="Y954" s="232"/>
      <c r="Z954" s="232"/>
      <c r="AA954" s="232"/>
      <c r="AB954" s="232"/>
      <c r="AC954" s="232"/>
      <c r="AD954" s="232"/>
      <c r="AE954" s="232"/>
      <c r="AF954" s="232"/>
      <c r="AG954" s="232"/>
      <c r="AH954" s="232"/>
      <c r="AI954" s="232"/>
      <c r="AJ954" s="232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Z954" s="18"/>
      <c r="BA954" s="18"/>
      <c r="BB954" s="18"/>
      <c r="BH954" s="18"/>
      <c r="BI954" s="18"/>
      <c r="BJ954" s="18"/>
      <c r="BK954" s="18"/>
      <c r="BL954" s="18"/>
      <c r="BM954" s="18"/>
      <c r="BN954" s="18"/>
      <c r="BO954" s="18"/>
    </row>
    <row r="955" spans="1:67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232"/>
      <c r="N955" s="232"/>
      <c r="O955" s="232"/>
      <c r="P955" s="232"/>
      <c r="Q955" s="232"/>
      <c r="R955" s="232"/>
      <c r="S955" s="232"/>
      <c r="T955" s="232"/>
      <c r="U955" s="232"/>
      <c r="V955" s="232"/>
      <c r="W955" s="232"/>
      <c r="X955" s="232"/>
      <c r="Y955" s="232"/>
      <c r="Z955" s="232"/>
      <c r="AA955" s="232"/>
      <c r="AB955" s="232"/>
      <c r="AC955" s="232"/>
      <c r="AD955" s="232"/>
      <c r="AE955" s="232"/>
      <c r="AF955" s="232"/>
      <c r="AG955" s="232"/>
      <c r="AH955" s="232"/>
      <c r="AI955" s="232"/>
      <c r="AJ955" s="232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Z955" s="18"/>
      <c r="BA955" s="18"/>
      <c r="BB955" s="18"/>
      <c r="BH955" s="18"/>
      <c r="BI955" s="18"/>
      <c r="BJ955" s="18"/>
      <c r="BK955" s="18"/>
      <c r="BL955" s="18"/>
      <c r="BM955" s="18"/>
      <c r="BN955" s="18"/>
      <c r="BO955" s="18"/>
    </row>
    <row r="956" spans="1:67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232"/>
      <c r="N956" s="232"/>
      <c r="O956" s="232"/>
      <c r="P956" s="232"/>
      <c r="Q956" s="232"/>
      <c r="R956" s="232"/>
      <c r="S956" s="232"/>
      <c r="T956" s="232"/>
      <c r="U956" s="232"/>
      <c r="V956" s="232"/>
      <c r="W956" s="232"/>
      <c r="X956" s="232"/>
      <c r="Y956" s="232"/>
      <c r="Z956" s="232"/>
      <c r="AA956" s="232"/>
      <c r="AB956" s="232"/>
      <c r="AC956" s="232"/>
      <c r="AD956" s="232"/>
      <c r="AE956" s="232"/>
      <c r="AF956" s="232"/>
      <c r="AG956" s="232"/>
      <c r="AH956" s="232"/>
      <c r="AI956" s="232"/>
      <c r="AJ956" s="232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Z956" s="18"/>
      <c r="BA956" s="18"/>
      <c r="BB956" s="18"/>
      <c r="BH956" s="18"/>
      <c r="BI956" s="18"/>
      <c r="BJ956" s="18"/>
      <c r="BK956" s="18"/>
      <c r="BL956" s="18"/>
      <c r="BM956" s="18"/>
      <c r="BN956" s="18"/>
      <c r="BO956" s="18"/>
    </row>
    <row r="957" spans="1:6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232"/>
      <c r="N957" s="232"/>
      <c r="O957" s="232"/>
      <c r="P957" s="232"/>
      <c r="Q957" s="232"/>
      <c r="R957" s="232"/>
      <c r="S957" s="232"/>
      <c r="T957" s="232"/>
      <c r="U957" s="232"/>
      <c r="V957" s="232"/>
      <c r="W957" s="232"/>
      <c r="X957" s="232"/>
      <c r="Y957" s="232"/>
      <c r="Z957" s="232"/>
      <c r="AA957" s="232"/>
      <c r="AB957" s="232"/>
      <c r="AC957" s="232"/>
      <c r="AD957" s="232"/>
      <c r="AE957" s="232"/>
      <c r="AF957" s="232"/>
      <c r="AG957" s="232"/>
      <c r="AH957" s="232"/>
      <c r="AI957" s="232"/>
      <c r="AJ957" s="232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Z957" s="18"/>
      <c r="BA957" s="18"/>
      <c r="BB957" s="18"/>
      <c r="BH957" s="18"/>
      <c r="BI957" s="18"/>
      <c r="BJ957" s="18"/>
      <c r="BK957" s="18"/>
      <c r="BL957" s="18"/>
      <c r="BM957" s="18"/>
      <c r="BN957" s="18"/>
      <c r="BO957" s="18"/>
    </row>
    <row r="958" spans="1:67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232"/>
      <c r="N958" s="232"/>
      <c r="O958" s="232"/>
      <c r="P958" s="232"/>
      <c r="Q958" s="232"/>
      <c r="R958" s="232"/>
      <c r="S958" s="232"/>
      <c r="T958" s="232"/>
      <c r="U958" s="232"/>
      <c r="V958" s="232"/>
      <c r="W958" s="232"/>
      <c r="X958" s="232"/>
      <c r="Y958" s="232"/>
      <c r="Z958" s="232"/>
      <c r="AA958" s="232"/>
      <c r="AB958" s="232"/>
      <c r="AC958" s="232"/>
      <c r="AD958" s="232"/>
      <c r="AE958" s="232"/>
      <c r="AF958" s="232"/>
      <c r="AG958" s="232"/>
      <c r="AH958" s="232"/>
      <c r="AI958" s="232"/>
      <c r="AJ958" s="232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Z958" s="18"/>
      <c r="BA958" s="18"/>
      <c r="BB958" s="18"/>
      <c r="BH958" s="18"/>
      <c r="BI958" s="18"/>
      <c r="BJ958" s="18"/>
      <c r="BK958" s="18"/>
      <c r="BL958" s="18"/>
      <c r="BM958" s="18"/>
      <c r="BN958" s="18"/>
      <c r="BO958" s="18"/>
    </row>
    <row r="959" spans="1:67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232"/>
      <c r="N959" s="232"/>
      <c r="O959" s="232"/>
      <c r="P959" s="232"/>
      <c r="Q959" s="232"/>
      <c r="R959" s="232"/>
      <c r="S959" s="232"/>
      <c r="T959" s="232"/>
      <c r="U959" s="232"/>
      <c r="V959" s="232"/>
      <c r="W959" s="232"/>
      <c r="X959" s="232"/>
      <c r="Y959" s="232"/>
      <c r="Z959" s="232"/>
      <c r="AA959" s="232"/>
      <c r="AB959" s="232"/>
      <c r="AC959" s="232"/>
      <c r="AD959" s="232"/>
      <c r="AE959" s="232"/>
      <c r="AF959" s="232"/>
      <c r="AG959" s="232"/>
      <c r="AH959" s="232"/>
      <c r="AI959" s="232"/>
      <c r="AJ959" s="232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Z959" s="18"/>
      <c r="BA959" s="18"/>
      <c r="BB959" s="18"/>
      <c r="BH959" s="18"/>
      <c r="BI959" s="18"/>
      <c r="BJ959" s="18"/>
      <c r="BK959" s="18"/>
      <c r="BL959" s="18"/>
      <c r="BM959" s="18"/>
      <c r="BN959" s="18"/>
      <c r="BO959" s="18"/>
    </row>
    <row r="960" spans="1:67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232"/>
      <c r="N960" s="232"/>
      <c r="O960" s="232"/>
      <c r="P960" s="232"/>
      <c r="Q960" s="232"/>
      <c r="R960" s="232"/>
      <c r="S960" s="232"/>
      <c r="T960" s="232"/>
      <c r="U960" s="232"/>
      <c r="V960" s="232"/>
      <c r="W960" s="232"/>
      <c r="X960" s="232"/>
      <c r="Y960" s="232"/>
      <c r="Z960" s="232"/>
      <c r="AA960" s="232"/>
      <c r="AB960" s="232"/>
      <c r="AC960" s="232"/>
      <c r="AD960" s="232"/>
      <c r="AE960" s="232"/>
      <c r="AF960" s="232"/>
      <c r="AG960" s="232"/>
      <c r="AH960" s="232"/>
      <c r="AI960" s="232"/>
      <c r="AJ960" s="232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Z960" s="18"/>
      <c r="BA960" s="18"/>
      <c r="BB960" s="18"/>
      <c r="BH960" s="18"/>
      <c r="BI960" s="18"/>
      <c r="BJ960" s="18"/>
      <c r="BK960" s="18"/>
      <c r="BL960" s="18"/>
      <c r="BM960" s="18"/>
      <c r="BN960" s="18"/>
      <c r="BO960" s="18"/>
    </row>
    <row r="961" spans="1:67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232"/>
      <c r="N961" s="232"/>
      <c r="O961" s="232"/>
      <c r="P961" s="232"/>
      <c r="Q961" s="232"/>
      <c r="R961" s="232"/>
      <c r="S961" s="232"/>
      <c r="T961" s="232"/>
      <c r="U961" s="232"/>
      <c r="V961" s="232"/>
      <c r="W961" s="232"/>
      <c r="X961" s="232"/>
      <c r="Y961" s="232"/>
      <c r="Z961" s="232"/>
      <c r="AA961" s="232"/>
      <c r="AB961" s="232"/>
      <c r="AC961" s="232"/>
      <c r="AD961" s="232"/>
      <c r="AE961" s="232"/>
      <c r="AF961" s="232"/>
      <c r="AG961" s="232"/>
      <c r="AH961" s="232"/>
      <c r="AI961" s="232"/>
      <c r="AJ961" s="232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Z961" s="18"/>
      <c r="BA961" s="18"/>
      <c r="BB961" s="18"/>
      <c r="BH961" s="18"/>
      <c r="BI961" s="18"/>
      <c r="BJ961" s="18"/>
      <c r="BK961" s="18"/>
      <c r="BL961" s="18"/>
      <c r="BM961" s="18"/>
      <c r="BN961" s="18"/>
      <c r="BO961" s="18"/>
    </row>
    <row r="962" spans="1:67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232"/>
      <c r="N962" s="232"/>
      <c r="O962" s="232"/>
      <c r="P962" s="232"/>
      <c r="Q962" s="232"/>
      <c r="R962" s="232"/>
      <c r="S962" s="232"/>
      <c r="T962" s="232"/>
      <c r="U962" s="232"/>
      <c r="V962" s="232"/>
      <c r="W962" s="232"/>
      <c r="X962" s="232"/>
      <c r="Y962" s="232"/>
      <c r="Z962" s="232"/>
      <c r="AA962" s="232"/>
      <c r="AB962" s="232"/>
      <c r="AC962" s="232"/>
      <c r="AD962" s="232"/>
      <c r="AE962" s="232"/>
      <c r="AF962" s="232"/>
      <c r="AG962" s="232"/>
      <c r="AH962" s="232"/>
      <c r="AI962" s="232"/>
      <c r="AJ962" s="232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Z962" s="18"/>
      <c r="BA962" s="18"/>
      <c r="BB962" s="18"/>
      <c r="BH962" s="18"/>
      <c r="BI962" s="18"/>
      <c r="BJ962" s="18"/>
      <c r="BK962" s="18"/>
      <c r="BL962" s="18"/>
      <c r="BM962" s="18"/>
      <c r="BN962" s="18"/>
      <c r="BO962" s="18"/>
    </row>
    <row r="963" spans="1:67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232"/>
      <c r="N963" s="232"/>
      <c r="O963" s="232"/>
      <c r="P963" s="232"/>
      <c r="Q963" s="232"/>
      <c r="R963" s="232"/>
      <c r="S963" s="232"/>
      <c r="T963" s="232"/>
      <c r="U963" s="232"/>
      <c r="V963" s="232"/>
      <c r="W963" s="232"/>
      <c r="X963" s="232"/>
      <c r="Y963" s="232"/>
      <c r="Z963" s="232"/>
      <c r="AA963" s="232"/>
      <c r="AB963" s="232"/>
      <c r="AC963" s="232"/>
      <c r="AD963" s="232"/>
      <c r="AE963" s="232"/>
      <c r="AF963" s="232"/>
      <c r="AG963" s="232"/>
      <c r="AH963" s="232"/>
      <c r="AI963" s="232"/>
      <c r="AJ963" s="232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Z963" s="18"/>
      <c r="BA963" s="18"/>
      <c r="BB963" s="18"/>
      <c r="BH963" s="18"/>
      <c r="BI963" s="18"/>
      <c r="BJ963" s="18"/>
      <c r="BK963" s="18"/>
      <c r="BL963" s="18"/>
      <c r="BM963" s="18"/>
      <c r="BN963" s="18"/>
      <c r="BO963" s="18"/>
    </row>
    <row r="964" spans="1:67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232"/>
      <c r="N964" s="232"/>
      <c r="O964" s="232"/>
      <c r="P964" s="232"/>
      <c r="Q964" s="232"/>
      <c r="R964" s="232"/>
      <c r="S964" s="232"/>
      <c r="T964" s="232"/>
      <c r="U964" s="232"/>
      <c r="V964" s="232"/>
      <c r="W964" s="232"/>
      <c r="X964" s="232"/>
      <c r="Y964" s="232"/>
      <c r="Z964" s="232"/>
      <c r="AA964" s="232"/>
      <c r="AB964" s="232"/>
      <c r="AC964" s="232"/>
      <c r="AD964" s="232"/>
      <c r="AE964" s="232"/>
      <c r="AF964" s="232"/>
      <c r="AG964" s="232"/>
      <c r="AH964" s="232"/>
      <c r="AI964" s="232"/>
      <c r="AJ964" s="232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Z964" s="18"/>
      <c r="BA964" s="18"/>
      <c r="BB964" s="18"/>
      <c r="BH964" s="18"/>
      <c r="BI964" s="18"/>
      <c r="BJ964" s="18"/>
      <c r="BK964" s="18"/>
      <c r="BL964" s="18"/>
      <c r="BM964" s="18"/>
      <c r="BN964" s="18"/>
      <c r="BO964" s="18"/>
    </row>
    <row r="965" spans="1:67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232"/>
      <c r="N965" s="232"/>
      <c r="O965" s="232"/>
      <c r="P965" s="232"/>
      <c r="Q965" s="232"/>
      <c r="R965" s="232"/>
      <c r="S965" s="232"/>
      <c r="T965" s="232"/>
      <c r="U965" s="232"/>
      <c r="V965" s="232"/>
      <c r="W965" s="232"/>
      <c r="X965" s="232"/>
      <c r="Y965" s="232"/>
      <c r="Z965" s="232"/>
      <c r="AA965" s="232"/>
      <c r="AB965" s="232"/>
      <c r="AC965" s="232"/>
      <c r="AD965" s="232"/>
      <c r="AE965" s="232"/>
      <c r="AF965" s="232"/>
      <c r="AG965" s="232"/>
      <c r="AH965" s="232"/>
      <c r="AI965" s="232"/>
      <c r="AJ965" s="232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Z965" s="18"/>
      <c r="BA965" s="18"/>
      <c r="BB965" s="18"/>
      <c r="BH965" s="18"/>
      <c r="BI965" s="18"/>
      <c r="BJ965" s="18"/>
      <c r="BK965" s="18"/>
      <c r="BL965" s="18"/>
      <c r="BM965" s="18"/>
      <c r="BN965" s="18"/>
      <c r="BO965" s="18"/>
    </row>
    <row r="966" spans="1:67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232"/>
      <c r="N966" s="232"/>
      <c r="O966" s="232"/>
      <c r="P966" s="232"/>
      <c r="Q966" s="232"/>
      <c r="R966" s="232"/>
      <c r="S966" s="232"/>
      <c r="T966" s="232"/>
      <c r="U966" s="232"/>
      <c r="V966" s="232"/>
      <c r="W966" s="232"/>
      <c r="X966" s="232"/>
      <c r="Y966" s="232"/>
      <c r="Z966" s="232"/>
      <c r="AA966" s="232"/>
      <c r="AB966" s="232"/>
      <c r="AC966" s="232"/>
      <c r="AD966" s="232"/>
      <c r="AE966" s="232"/>
      <c r="AF966" s="232"/>
      <c r="AG966" s="232"/>
      <c r="AH966" s="232"/>
      <c r="AI966" s="232"/>
      <c r="AJ966" s="232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Z966" s="18"/>
      <c r="BA966" s="18"/>
      <c r="BB966" s="18"/>
      <c r="BH966" s="18"/>
      <c r="BI966" s="18"/>
      <c r="BJ966" s="18"/>
      <c r="BK966" s="18"/>
      <c r="BL966" s="18"/>
      <c r="BM966" s="18"/>
      <c r="BN966" s="18"/>
      <c r="BO966" s="18"/>
    </row>
    <row r="967" spans="1: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232"/>
      <c r="N967" s="232"/>
      <c r="O967" s="232"/>
      <c r="P967" s="232"/>
      <c r="Q967" s="232"/>
      <c r="R967" s="232"/>
      <c r="S967" s="232"/>
      <c r="T967" s="232"/>
      <c r="U967" s="232"/>
      <c r="V967" s="232"/>
      <c r="W967" s="232"/>
      <c r="X967" s="232"/>
      <c r="Y967" s="232"/>
      <c r="Z967" s="232"/>
      <c r="AA967" s="232"/>
      <c r="AB967" s="232"/>
      <c r="AC967" s="232"/>
      <c r="AD967" s="232"/>
      <c r="AE967" s="232"/>
      <c r="AF967" s="232"/>
      <c r="AG967" s="232"/>
      <c r="AH967" s="232"/>
      <c r="AI967" s="232"/>
      <c r="AJ967" s="232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Z967" s="18"/>
      <c r="BA967" s="18"/>
      <c r="BB967" s="18"/>
      <c r="BH967" s="18"/>
      <c r="BI967" s="18"/>
      <c r="BJ967" s="18"/>
      <c r="BK967" s="18"/>
      <c r="BL967" s="18"/>
      <c r="BM967" s="18"/>
      <c r="BN967" s="18"/>
      <c r="BO967" s="18"/>
    </row>
    <row r="968" spans="1:67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232"/>
      <c r="N968" s="232"/>
      <c r="O968" s="232"/>
      <c r="P968" s="232"/>
      <c r="Q968" s="232"/>
      <c r="R968" s="232"/>
      <c r="S968" s="232"/>
      <c r="T968" s="232"/>
      <c r="U968" s="232"/>
      <c r="V968" s="232"/>
      <c r="W968" s="232"/>
      <c r="X968" s="232"/>
      <c r="Y968" s="232"/>
      <c r="Z968" s="232"/>
      <c r="AA968" s="232"/>
      <c r="AB968" s="232"/>
      <c r="AC968" s="232"/>
      <c r="AD968" s="232"/>
      <c r="AE968" s="232"/>
      <c r="AF968" s="232"/>
      <c r="AG968" s="232"/>
      <c r="AH968" s="232"/>
      <c r="AI968" s="232"/>
      <c r="AJ968" s="232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Z968" s="18"/>
      <c r="BA968" s="18"/>
      <c r="BB968" s="18"/>
      <c r="BH968" s="18"/>
      <c r="BI968" s="18"/>
      <c r="BJ968" s="18"/>
      <c r="BK968" s="18"/>
      <c r="BL968" s="18"/>
      <c r="BM968" s="18"/>
      <c r="BN968" s="18"/>
      <c r="BO968" s="18"/>
    </row>
    <row r="969" spans="1:67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232"/>
      <c r="N969" s="232"/>
      <c r="O969" s="232"/>
      <c r="P969" s="232"/>
      <c r="Q969" s="232"/>
      <c r="R969" s="232"/>
      <c r="S969" s="232"/>
      <c r="T969" s="232"/>
      <c r="U969" s="232"/>
      <c r="V969" s="232"/>
      <c r="W969" s="232"/>
      <c r="X969" s="232"/>
      <c r="Y969" s="232"/>
      <c r="Z969" s="232"/>
      <c r="AA969" s="232"/>
      <c r="AB969" s="232"/>
      <c r="AC969" s="232"/>
      <c r="AD969" s="232"/>
      <c r="AE969" s="232"/>
      <c r="AF969" s="232"/>
      <c r="AG969" s="232"/>
      <c r="AH969" s="232"/>
      <c r="AI969" s="232"/>
      <c r="AJ969" s="232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Z969" s="18"/>
      <c r="BA969" s="18"/>
      <c r="BB969" s="18"/>
      <c r="BH969" s="18"/>
      <c r="BI969" s="18"/>
      <c r="BJ969" s="18"/>
      <c r="BK969" s="18"/>
      <c r="BL969" s="18"/>
      <c r="BM969" s="18"/>
      <c r="BN969" s="18"/>
      <c r="BO969" s="18"/>
    </row>
    <row r="970" spans="1:67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232"/>
      <c r="N970" s="232"/>
      <c r="O970" s="232"/>
      <c r="P970" s="232"/>
      <c r="Q970" s="232"/>
      <c r="R970" s="232"/>
      <c r="S970" s="232"/>
      <c r="T970" s="232"/>
      <c r="U970" s="232"/>
      <c r="V970" s="232"/>
      <c r="W970" s="232"/>
      <c r="X970" s="232"/>
      <c r="Y970" s="232"/>
      <c r="Z970" s="232"/>
      <c r="AA970" s="232"/>
      <c r="AB970" s="232"/>
      <c r="AC970" s="232"/>
      <c r="AD970" s="232"/>
      <c r="AE970" s="232"/>
      <c r="AF970" s="232"/>
      <c r="AG970" s="232"/>
      <c r="AH970" s="232"/>
      <c r="AI970" s="232"/>
      <c r="AJ970" s="232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Z970" s="18"/>
      <c r="BA970" s="18"/>
      <c r="BB970" s="18"/>
      <c r="BH970" s="18"/>
      <c r="BI970" s="18"/>
      <c r="BJ970" s="18"/>
      <c r="BK970" s="18"/>
      <c r="BL970" s="18"/>
      <c r="BM970" s="18"/>
      <c r="BN970" s="18"/>
      <c r="BO970" s="18"/>
    </row>
    <row r="971" spans="1:67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232"/>
      <c r="N971" s="232"/>
      <c r="O971" s="232"/>
      <c r="P971" s="232"/>
      <c r="Q971" s="232"/>
      <c r="R971" s="232"/>
      <c r="S971" s="232"/>
      <c r="T971" s="232"/>
      <c r="U971" s="232"/>
      <c r="V971" s="232"/>
      <c r="W971" s="232"/>
      <c r="X971" s="232"/>
      <c r="Y971" s="232"/>
      <c r="Z971" s="232"/>
      <c r="AA971" s="232"/>
      <c r="AB971" s="232"/>
      <c r="AC971" s="232"/>
      <c r="AD971" s="232"/>
      <c r="AE971" s="232"/>
      <c r="AF971" s="232"/>
      <c r="AG971" s="232"/>
      <c r="AH971" s="232"/>
      <c r="AI971" s="232"/>
      <c r="AJ971" s="232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Z971" s="18"/>
      <c r="BA971" s="18"/>
      <c r="BB971" s="18"/>
      <c r="BH971" s="18"/>
      <c r="BI971" s="18"/>
      <c r="BJ971" s="18"/>
      <c r="BK971" s="18"/>
      <c r="BL971" s="18"/>
      <c r="BM971" s="18"/>
      <c r="BN971" s="18"/>
      <c r="BO971" s="18"/>
    </row>
    <row r="972" spans="1:67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232"/>
      <c r="N972" s="232"/>
      <c r="O972" s="232"/>
      <c r="P972" s="232"/>
      <c r="Q972" s="232"/>
      <c r="R972" s="232"/>
      <c r="S972" s="232"/>
      <c r="T972" s="232"/>
      <c r="U972" s="232"/>
      <c r="V972" s="232"/>
      <c r="W972" s="232"/>
      <c r="X972" s="232"/>
      <c r="Y972" s="232"/>
      <c r="Z972" s="232"/>
      <c r="AA972" s="232"/>
      <c r="AB972" s="232"/>
      <c r="AC972" s="232"/>
      <c r="AD972" s="232"/>
      <c r="AE972" s="232"/>
      <c r="AF972" s="232"/>
      <c r="AG972" s="232"/>
      <c r="AH972" s="232"/>
      <c r="AI972" s="232"/>
      <c r="AJ972" s="232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Z972" s="18"/>
      <c r="BA972" s="18"/>
      <c r="BB972" s="18"/>
      <c r="BH972" s="18"/>
      <c r="BI972" s="18"/>
      <c r="BJ972" s="18"/>
      <c r="BK972" s="18"/>
      <c r="BL972" s="18"/>
      <c r="BM972" s="18"/>
      <c r="BN972" s="18"/>
      <c r="BO972" s="18"/>
    </row>
    <row r="973" spans="1:67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232"/>
      <c r="N973" s="232"/>
      <c r="O973" s="232"/>
      <c r="P973" s="232"/>
      <c r="Q973" s="232"/>
      <c r="R973" s="232"/>
      <c r="S973" s="232"/>
      <c r="T973" s="232"/>
      <c r="U973" s="232"/>
      <c r="V973" s="232"/>
      <c r="W973" s="232"/>
      <c r="X973" s="232"/>
      <c r="Y973" s="232"/>
      <c r="Z973" s="232"/>
      <c r="AA973" s="232"/>
      <c r="AB973" s="232"/>
      <c r="AC973" s="232"/>
      <c r="AD973" s="232"/>
      <c r="AE973" s="232"/>
      <c r="AF973" s="232"/>
      <c r="AG973" s="232"/>
      <c r="AH973" s="232"/>
      <c r="AI973" s="232"/>
      <c r="AJ973" s="232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Z973" s="18"/>
      <c r="BA973" s="18"/>
      <c r="BB973" s="18"/>
      <c r="BH973" s="18"/>
      <c r="BI973" s="18"/>
      <c r="BJ973" s="18"/>
      <c r="BK973" s="18"/>
      <c r="BL973" s="18"/>
      <c r="BM973" s="18"/>
      <c r="BN973" s="18"/>
      <c r="BO973" s="18"/>
    </row>
    <row r="974" spans="1:67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232"/>
      <c r="N974" s="232"/>
      <c r="O974" s="232"/>
      <c r="P974" s="232"/>
      <c r="Q974" s="232"/>
      <c r="R974" s="232"/>
      <c r="S974" s="232"/>
      <c r="T974" s="232"/>
      <c r="U974" s="232"/>
      <c r="V974" s="232"/>
      <c r="W974" s="232"/>
      <c r="X974" s="232"/>
      <c r="Y974" s="232"/>
      <c r="Z974" s="232"/>
      <c r="AA974" s="232"/>
      <c r="AB974" s="232"/>
      <c r="AC974" s="232"/>
      <c r="AD974" s="232"/>
      <c r="AE974" s="232"/>
      <c r="AF974" s="232"/>
      <c r="AG974" s="232"/>
      <c r="AH974" s="232"/>
      <c r="AI974" s="232"/>
      <c r="AJ974" s="232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Z974" s="18"/>
      <c r="BA974" s="18"/>
      <c r="BB974" s="18"/>
      <c r="BH974" s="18"/>
      <c r="BI974" s="18"/>
      <c r="BJ974" s="18"/>
      <c r="BK974" s="18"/>
      <c r="BL974" s="18"/>
      <c r="BM974" s="18"/>
      <c r="BN974" s="18"/>
      <c r="BO974" s="18"/>
    </row>
    <row r="975" spans="1:67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232"/>
      <c r="N975" s="232"/>
      <c r="O975" s="232"/>
      <c r="P975" s="232"/>
      <c r="Q975" s="232"/>
      <c r="R975" s="232"/>
      <c r="S975" s="232"/>
      <c r="T975" s="232"/>
      <c r="U975" s="232"/>
      <c r="V975" s="232"/>
      <c r="W975" s="232"/>
      <c r="X975" s="232"/>
      <c r="Y975" s="232"/>
      <c r="Z975" s="232"/>
      <c r="AA975" s="232"/>
      <c r="AB975" s="232"/>
      <c r="AC975" s="232"/>
      <c r="AD975" s="232"/>
      <c r="AE975" s="232"/>
      <c r="AF975" s="232"/>
      <c r="AG975" s="232"/>
      <c r="AH975" s="232"/>
      <c r="AI975" s="232"/>
      <c r="AJ975" s="232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Z975" s="18"/>
      <c r="BA975" s="18"/>
      <c r="BB975" s="18"/>
      <c r="BH975" s="18"/>
      <c r="BI975" s="18"/>
      <c r="BJ975" s="18"/>
      <c r="BK975" s="18"/>
      <c r="BL975" s="18"/>
      <c r="BM975" s="18"/>
      <c r="BN975" s="18"/>
      <c r="BO975" s="18"/>
    </row>
    <row r="976" spans="1:67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232"/>
      <c r="N976" s="232"/>
      <c r="O976" s="232"/>
      <c r="P976" s="232"/>
      <c r="Q976" s="232"/>
      <c r="R976" s="232"/>
      <c r="S976" s="232"/>
      <c r="T976" s="232"/>
      <c r="U976" s="232"/>
      <c r="V976" s="232"/>
      <c r="W976" s="232"/>
      <c r="X976" s="232"/>
      <c r="Y976" s="232"/>
      <c r="Z976" s="232"/>
      <c r="AA976" s="232"/>
      <c r="AB976" s="232"/>
      <c r="AC976" s="232"/>
      <c r="AD976" s="232"/>
      <c r="AE976" s="232"/>
      <c r="AF976" s="232"/>
      <c r="AG976" s="232"/>
      <c r="AH976" s="232"/>
      <c r="AI976" s="232"/>
      <c r="AJ976" s="232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Z976" s="18"/>
      <c r="BA976" s="18"/>
      <c r="BB976" s="18"/>
      <c r="BH976" s="18"/>
      <c r="BI976" s="18"/>
      <c r="BJ976" s="18"/>
      <c r="BK976" s="18"/>
      <c r="BL976" s="18"/>
      <c r="BM976" s="18"/>
      <c r="BN976" s="18"/>
      <c r="BO976" s="18"/>
    </row>
    <row r="977" spans="1:6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232"/>
      <c r="N977" s="232"/>
      <c r="O977" s="232"/>
      <c r="P977" s="232"/>
      <c r="Q977" s="232"/>
      <c r="R977" s="232"/>
      <c r="S977" s="232"/>
      <c r="T977" s="232"/>
      <c r="U977" s="232"/>
      <c r="V977" s="232"/>
      <c r="W977" s="232"/>
      <c r="X977" s="232"/>
      <c r="Y977" s="232"/>
      <c r="Z977" s="232"/>
      <c r="AA977" s="232"/>
      <c r="AB977" s="232"/>
      <c r="AC977" s="232"/>
      <c r="AD977" s="232"/>
      <c r="AE977" s="232"/>
      <c r="AF977" s="232"/>
      <c r="AG977" s="232"/>
      <c r="AH977" s="232"/>
      <c r="AI977" s="232"/>
      <c r="AJ977" s="232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Z977" s="18"/>
      <c r="BA977" s="18"/>
      <c r="BB977" s="18"/>
      <c r="BH977" s="18"/>
      <c r="BI977" s="18"/>
      <c r="BJ977" s="18"/>
      <c r="BK977" s="18"/>
      <c r="BL977" s="18"/>
      <c r="BM977" s="18"/>
      <c r="BN977" s="18"/>
      <c r="BO977" s="18"/>
    </row>
    <row r="978" spans="1:67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232"/>
      <c r="N978" s="232"/>
      <c r="O978" s="232"/>
      <c r="P978" s="232"/>
      <c r="Q978" s="232"/>
      <c r="R978" s="232"/>
      <c r="S978" s="232"/>
      <c r="T978" s="232"/>
      <c r="U978" s="232"/>
      <c r="V978" s="232"/>
      <c r="W978" s="232"/>
      <c r="X978" s="232"/>
      <c r="Y978" s="232"/>
      <c r="Z978" s="232"/>
      <c r="AA978" s="232"/>
      <c r="AB978" s="232"/>
      <c r="AC978" s="232"/>
      <c r="AD978" s="232"/>
      <c r="AE978" s="232"/>
      <c r="AF978" s="232"/>
      <c r="AG978" s="232"/>
      <c r="AH978" s="232"/>
      <c r="AI978" s="232"/>
      <c r="AJ978" s="232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Z978" s="18"/>
      <c r="BA978" s="18"/>
      <c r="BB978" s="18"/>
      <c r="BH978" s="18"/>
      <c r="BI978" s="18"/>
      <c r="BJ978" s="18"/>
      <c r="BK978" s="18"/>
      <c r="BL978" s="18"/>
      <c r="BM978" s="18"/>
      <c r="BN978" s="18"/>
      <c r="BO978" s="18"/>
    </row>
    <row r="979" spans="1:67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232"/>
      <c r="N979" s="232"/>
      <c r="O979" s="232"/>
      <c r="P979" s="232"/>
      <c r="Q979" s="232"/>
      <c r="R979" s="232"/>
      <c r="S979" s="232"/>
      <c r="T979" s="232"/>
      <c r="U979" s="232"/>
      <c r="V979" s="232"/>
      <c r="W979" s="232"/>
      <c r="X979" s="232"/>
      <c r="Y979" s="232"/>
      <c r="Z979" s="232"/>
      <c r="AA979" s="232"/>
      <c r="AB979" s="232"/>
      <c r="AC979" s="232"/>
      <c r="AD979" s="232"/>
      <c r="AE979" s="232"/>
      <c r="AF979" s="232"/>
      <c r="AG979" s="232"/>
      <c r="AH979" s="232"/>
      <c r="AI979" s="232"/>
      <c r="AJ979" s="232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Z979" s="18"/>
      <c r="BA979" s="18"/>
      <c r="BB979" s="18"/>
      <c r="BH979" s="18"/>
      <c r="BI979" s="18"/>
      <c r="BJ979" s="18"/>
      <c r="BK979" s="18"/>
      <c r="BL979" s="18"/>
      <c r="BM979" s="18"/>
      <c r="BN979" s="18"/>
      <c r="BO979" s="18"/>
    </row>
    <row r="980" spans="1:67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232"/>
      <c r="N980" s="232"/>
      <c r="O980" s="232"/>
      <c r="P980" s="232"/>
      <c r="Q980" s="232"/>
      <c r="R980" s="232"/>
      <c r="S980" s="232"/>
      <c r="T980" s="232"/>
      <c r="U980" s="232"/>
      <c r="V980" s="232"/>
      <c r="W980" s="232"/>
      <c r="X980" s="232"/>
      <c r="Y980" s="232"/>
      <c r="Z980" s="232"/>
      <c r="AA980" s="232"/>
      <c r="AB980" s="232"/>
      <c r="AC980" s="232"/>
      <c r="AD980" s="232"/>
      <c r="AE980" s="232"/>
      <c r="AF980" s="232"/>
      <c r="AG980" s="232"/>
      <c r="AH980" s="232"/>
      <c r="AI980" s="232"/>
      <c r="AJ980" s="232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Z980" s="18"/>
      <c r="BA980" s="18"/>
      <c r="BB980" s="18"/>
      <c r="BH980" s="18"/>
      <c r="BI980" s="18"/>
      <c r="BJ980" s="18"/>
      <c r="BK980" s="18"/>
      <c r="BL980" s="18"/>
      <c r="BM980" s="18"/>
      <c r="BN980" s="18"/>
      <c r="BO980" s="18"/>
    </row>
    <row r="981" spans="1:67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232"/>
      <c r="N981" s="232"/>
      <c r="O981" s="232"/>
      <c r="P981" s="232"/>
      <c r="Q981" s="232"/>
      <c r="R981" s="232"/>
      <c r="S981" s="232"/>
      <c r="T981" s="232"/>
      <c r="U981" s="232"/>
      <c r="V981" s="232"/>
      <c r="W981" s="232"/>
      <c r="X981" s="232"/>
      <c r="Y981" s="232"/>
      <c r="Z981" s="232"/>
      <c r="AA981" s="232"/>
      <c r="AB981" s="232"/>
      <c r="AC981" s="232"/>
      <c r="AD981" s="232"/>
      <c r="AE981" s="232"/>
      <c r="AF981" s="232"/>
      <c r="AG981" s="232"/>
      <c r="AH981" s="232"/>
      <c r="AI981" s="232"/>
      <c r="AJ981" s="232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Z981" s="18"/>
      <c r="BA981" s="18"/>
      <c r="BB981" s="18"/>
      <c r="BH981" s="18"/>
      <c r="BI981" s="18"/>
      <c r="BJ981" s="18"/>
      <c r="BK981" s="18"/>
      <c r="BL981" s="18"/>
      <c r="BM981" s="18"/>
      <c r="BN981" s="18"/>
      <c r="BO981" s="18"/>
    </row>
    <row r="982" spans="1:67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232"/>
      <c r="N982" s="232"/>
      <c r="O982" s="232"/>
      <c r="P982" s="232"/>
      <c r="Q982" s="232"/>
      <c r="R982" s="232"/>
      <c r="S982" s="232"/>
      <c r="T982" s="232"/>
      <c r="U982" s="232"/>
      <c r="V982" s="232"/>
      <c r="W982" s="232"/>
      <c r="X982" s="232"/>
      <c r="Y982" s="232"/>
      <c r="Z982" s="232"/>
      <c r="AA982" s="232"/>
      <c r="AB982" s="232"/>
      <c r="AC982" s="232"/>
      <c r="AD982" s="232"/>
      <c r="AE982" s="232"/>
      <c r="AF982" s="232"/>
      <c r="AG982" s="232"/>
      <c r="AH982" s="232"/>
      <c r="AI982" s="232"/>
      <c r="AJ982" s="232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Z982" s="18"/>
      <c r="BA982" s="18"/>
      <c r="BB982" s="18"/>
      <c r="BH982" s="18"/>
      <c r="BI982" s="18"/>
      <c r="BJ982" s="18"/>
      <c r="BK982" s="18"/>
      <c r="BL982" s="18"/>
      <c r="BM982" s="18"/>
      <c r="BN982" s="18"/>
      <c r="BO982" s="18"/>
    </row>
    <row r="983" spans="1:67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232"/>
      <c r="N983" s="232"/>
      <c r="O983" s="232"/>
      <c r="P983" s="232"/>
      <c r="Q983" s="232"/>
      <c r="R983" s="232"/>
      <c r="S983" s="232"/>
      <c r="T983" s="232"/>
      <c r="U983" s="232"/>
      <c r="V983" s="232"/>
      <c r="W983" s="232"/>
      <c r="X983" s="232"/>
      <c r="Y983" s="232"/>
      <c r="Z983" s="232"/>
      <c r="AA983" s="232"/>
      <c r="AB983" s="232"/>
      <c r="AC983" s="232"/>
      <c r="AD983" s="232"/>
      <c r="AE983" s="232"/>
      <c r="AF983" s="232"/>
      <c r="AG983" s="232"/>
      <c r="AH983" s="232"/>
      <c r="AI983" s="232"/>
      <c r="AJ983" s="232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Z983" s="18"/>
      <c r="BA983" s="18"/>
      <c r="BB983" s="18"/>
      <c r="BH983" s="18"/>
      <c r="BI983" s="18"/>
      <c r="BJ983" s="18"/>
      <c r="BK983" s="18"/>
      <c r="BL983" s="18"/>
      <c r="BM983" s="18"/>
      <c r="BN983" s="18"/>
      <c r="BO983" s="18"/>
    </row>
    <row r="984" spans="1:67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232"/>
      <c r="N984" s="232"/>
      <c r="O984" s="232"/>
      <c r="P984" s="232"/>
      <c r="Q984" s="232"/>
      <c r="R984" s="232"/>
      <c r="S984" s="232"/>
      <c r="T984" s="232"/>
      <c r="U984" s="232"/>
      <c r="V984" s="232"/>
      <c r="W984" s="232"/>
      <c r="X984" s="232"/>
      <c r="Y984" s="232"/>
      <c r="Z984" s="232"/>
      <c r="AA984" s="232"/>
      <c r="AB984" s="232"/>
      <c r="AC984" s="232"/>
      <c r="AD984" s="232"/>
      <c r="AE984" s="232"/>
      <c r="AF984" s="232"/>
      <c r="AG984" s="232"/>
      <c r="AH984" s="232"/>
      <c r="AI984" s="232"/>
      <c r="AJ984" s="232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Z984" s="18"/>
      <c r="BA984" s="18"/>
      <c r="BB984" s="18"/>
      <c r="BH984" s="18"/>
      <c r="BI984" s="18"/>
      <c r="BJ984" s="18"/>
      <c r="BK984" s="18"/>
      <c r="BL984" s="18"/>
      <c r="BM984" s="18"/>
      <c r="BN984" s="18"/>
      <c r="BO984" s="18"/>
    </row>
    <row r="985" spans="1:67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232"/>
      <c r="N985" s="232"/>
      <c r="O985" s="232"/>
      <c r="P985" s="232"/>
      <c r="Q985" s="232"/>
      <c r="R985" s="232"/>
      <c r="S985" s="232"/>
      <c r="T985" s="232"/>
      <c r="U985" s="232"/>
      <c r="V985" s="232"/>
      <c r="W985" s="232"/>
      <c r="X985" s="232"/>
      <c r="Y985" s="232"/>
      <c r="Z985" s="232"/>
      <c r="AA985" s="232"/>
      <c r="AB985" s="232"/>
      <c r="AC985" s="232"/>
      <c r="AD985" s="232"/>
      <c r="AE985" s="232"/>
      <c r="AF985" s="232"/>
      <c r="AG985" s="232"/>
      <c r="AH985" s="232"/>
      <c r="AI985" s="232"/>
      <c r="AJ985" s="232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Z985" s="18"/>
      <c r="BA985" s="18"/>
      <c r="BB985" s="18"/>
      <c r="BH985" s="18"/>
      <c r="BI985" s="18"/>
      <c r="BJ985" s="18"/>
      <c r="BK985" s="18"/>
      <c r="BL985" s="18"/>
      <c r="BM985" s="18"/>
      <c r="BN985" s="18"/>
      <c r="BO985" s="18"/>
    </row>
    <row r="986" spans="1:67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232"/>
      <c r="N986" s="232"/>
      <c r="O986" s="232"/>
      <c r="P986" s="232"/>
      <c r="Q986" s="232"/>
      <c r="R986" s="232"/>
      <c r="S986" s="232"/>
      <c r="T986" s="232"/>
      <c r="U986" s="232"/>
      <c r="V986" s="232"/>
      <c r="W986" s="232"/>
      <c r="X986" s="232"/>
      <c r="Y986" s="232"/>
      <c r="Z986" s="232"/>
      <c r="AA986" s="232"/>
      <c r="AB986" s="232"/>
      <c r="AC986" s="232"/>
      <c r="AD986" s="232"/>
      <c r="AE986" s="232"/>
      <c r="AF986" s="232"/>
      <c r="AG986" s="232"/>
      <c r="AH986" s="232"/>
      <c r="AI986" s="232"/>
      <c r="AJ986" s="232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Z986" s="18"/>
      <c r="BA986" s="18"/>
      <c r="BB986" s="18"/>
      <c r="BH986" s="18"/>
      <c r="BI986" s="18"/>
      <c r="BJ986" s="18"/>
      <c r="BK986" s="18"/>
      <c r="BL986" s="18"/>
      <c r="BM986" s="18"/>
      <c r="BN986" s="18"/>
      <c r="BO986" s="18"/>
    </row>
    <row r="987" spans="1:6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232"/>
      <c r="N987" s="232"/>
      <c r="O987" s="232"/>
      <c r="P987" s="232"/>
      <c r="Q987" s="232"/>
      <c r="R987" s="232"/>
      <c r="S987" s="232"/>
      <c r="T987" s="232"/>
      <c r="U987" s="232"/>
      <c r="V987" s="232"/>
      <c r="W987" s="232"/>
      <c r="X987" s="232"/>
      <c r="Y987" s="232"/>
      <c r="Z987" s="232"/>
      <c r="AA987" s="232"/>
      <c r="AB987" s="232"/>
      <c r="AC987" s="232"/>
      <c r="AD987" s="232"/>
      <c r="AE987" s="232"/>
      <c r="AF987" s="232"/>
      <c r="AG987" s="232"/>
      <c r="AH987" s="232"/>
      <c r="AI987" s="232"/>
      <c r="AJ987" s="232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Z987" s="18"/>
      <c r="BA987" s="18"/>
      <c r="BB987" s="18"/>
      <c r="BH987" s="18"/>
      <c r="BI987" s="18"/>
      <c r="BJ987" s="18"/>
      <c r="BK987" s="18"/>
      <c r="BL987" s="18"/>
      <c r="BM987" s="18"/>
      <c r="BN987" s="18"/>
      <c r="BO987" s="18"/>
    </row>
    <row r="988" spans="1:67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232"/>
      <c r="N988" s="232"/>
      <c r="O988" s="232"/>
      <c r="P988" s="232"/>
      <c r="Q988" s="232"/>
      <c r="R988" s="232"/>
      <c r="S988" s="232"/>
      <c r="T988" s="232"/>
      <c r="U988" s="232"/>
      <c r="V988" s="232"/>
      <c r="W988" s="232"/>
      <c r="X988" s="232"/>
      <c r="Y988" s="232"/>
      <c r="Z988" s="232"/>
      <c r="AA988" s="232"/>
      <c r="AB988" s="232"/>
      <c r="AC988" s="232"/>
      <c r="AD988" s="232"/>
      <c r="AE988" s="232"/>
      <c r="AF988" s="232"/>
      <c r="AG988" s="232"/>
      <c r="AH988" s="232"/>
      <c r="AI988" s="232"/>
      <c r="AJ988" s="232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Z988" s="18"/>
      <c r="BA988" s="18"/>
      <c r="BB988" s="18"/>
      <c r="BH988" s="18"/>
      <c r="BI988" s="18"/>
      <c r="BJ988" s="18"/>
      <c r="BK988" s="18"/>
      <c r="BL988" s="18"/>
      <c r="BM988" s="18"/>
      <c r="BN988" s="18"/>
      <c r="BO988" s="18"/>
    </row>
    <row r="989" spans="1:67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232"/>
      <c r="N989" s="232"/>
      <c r="O989" s="232"/>
      <c r="P989" s="232"/>
      <c r="Q989" s="232"/>
      <c r="R989" s="232"/>
      <c r="S989" s="232"/>
      <c r="T989" s="232"/>
      <c r="U989" s="232"/>
      <c r="V989" s="232"/>
      <c r="W989" s="232"/>
      <c r="X989" s="232"/>
      <c r="Y989" s="232"/>
      <c r="Z989" s="232"/>
      <c r="AA989" s="232"/>
      <c r="AB989" s="232"/>
      <c r="AC989" s="232"/>
      <c r="AD989" s="232"/>
      <c r="AE989" s="232"/>
      <c r="AF989" s="232"/>
      <c r="AG989" s="232"/>
      <c r="AH989" s="232"/>
      <c r="AI989" s="232"/>
      <c r="AJ989" s="232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Z989" s="18"/>
      <c r="BA989" s="18"/>
      <c r="BB989" s="18"/>
      <c r="BH989" s="18"/>
      <c r="BI989" s="18"/>
      <c r="BJ989" s="18"/>
      <c r="BK989" s="18"/>
      <c r="BL989" s="18"/>
      <c r="BM989" s="18"/>
      <c r="BN989" s="18"/>
    </row>
    <row r="990" spans="1:67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232"/>
      <c r="N990" s="232"/>
      <c r="O990" s="232"/>
      <c r="P990" s="232"/>
      <c r="Q990" s="232"/>
      <c r="R990" s="232"/>
      <c r="S990" s="232"/>
      <c r="T990" s="232"/>
      <c r="U990" s="232"/>
      <c r="V990" s="232"/>
      <c r="W990" s="232"/>
      <c r="X990" s="232"/>
      <c r="Y990" s="232"/>
      <c r="Z990" s="232"/>
      <c r="AA990" s="232"/>
      <c r="AB990" s="232"/>
      <c r="AC990" s="232"/>
      <c r="AD990" s="232"/>
      <c r="AE990" s="232"/>
      <c r="AF990" s="232"/>
      <c r="AG990" s="232"/>
      <c r="AH990" s="232"/>
      <c r="AI990" s="232"/>
      <c r="AJ990" s="232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Z990" s="18"/>
      <c r="BA990" s="18"/>
      <c r="BB990" s="18"/>
      <c r="BH990" s="18"/>
      <c r="BI990" s="18"/>
      <c r="BJ990" s="18"/>
      <c r="BK990" s="18"/>
      <c r="BL990" s="18"/>
      <c r="BM990" s="18"/>
      <c r="BN990" s="18"/>
    </row>
    <row r="991" spans="1:67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232"/>
      <c r="N991" s="232"/>
      <c r="O991" s="232"/>
      <c r="P991" s="232"/>
      <c r="Q991" s="232"/>
      <c r="R991" s="232"/>
      <c r="S991" s="232"/>
      <c r="T991" s="232"/>
      <c r="U991" s="232"/>
      <c r="V991" s="232"/>
      <c r="W991" s="232"/>
      <c r="X991" s="232"/>
      <c r="Y991" s="232"/>
      <c r="Z991" s="232"/>
      <c r="AA991" s="232"/>
      <c r="AB991" s="232"/>
      <c r="AC991" s="232"/>
      <c r="AD991" s="232"/>
      <c r="AE991" s="232"/>
      <c r="AF991" s="232"/>
      <c r="AG991" s="232"/>
      <c r="AH991" s="232"/>
      <c r="AI991" s="232"/>
      <c r="AJ991" s="232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Z991" s="18"/>
      <c r="BA991" s="18"/>
      <c r="BB991" s="18"/>
      <c r="BH991" s="18"/>
      <c r="BI991" s="18"/>
      <c r="BJ991" s="18"/>
    </row>
    <row r="992" spans="1:67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232"/>
      <c r="N992" s="232"/>
      <c r="O992" s="232"/>
      <c r="P992" s="232"/>
      <c r="Q992" s="232"/>
      <c r="R992" s="232"/>
      <c r="S992" s="232"/>
      <c r="T992" s="232"/>
      <c r="U992" s="232"/>
      <c r="V992" s="232"/>
      <c r="W992" s="232"/>
      <c r="X992" s="232"/>
      <c r="Y992" s="232"/>
      <c r="Z992" s="232"/>
      <c r="AA992" s="232"/>
      <c r="AB992" s="232"/>
      <c r="AC992" s="232"/>
      <c r="AD992" s="232"/>
      <c r="AE992" s="232"/>
      <c r="AF992" s="232"/>
      <c r="AG992" s="232"/>
      <c r="AH992" s="232"/>
      <c r="AI992" s="232"/>
      <c r="AJ992" s="232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Z992" s="18"/>
      <c r="BA992" s="18"/>
      <c r="BB992" s="18"/>
      <c r="BH992" s="18"/>
      <c r="BI992" s="18"/>
      <c r="BJ992" s="18"/>
    </row>
    <row r="993" spans="1:6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232"/>
      <c r="N993" s="232"/>
      <c r="O993" s="232"/>
      <c r="P993" s="232"/>
      <c r="Q993" s="232"/>
      <c r="R993" s="232"/>
      <c r="S993" s="232"/>
      <c r="T993" s="232"/>
      <c r="U993" s="232"/>
      <c r="V993" s="232"/>
      <c r="W993" s="232"/>
      <c r="X993" s="232"/>
      <c r="Y993" s="232"/>
      <c r="Z993" s="232"/>
      <c r="AA993" s="232"/>
      <c r="AB993" s="232"/>
      <c r="AC993" s="232"/>
      <c r="AD993" s="232"/>
      <c r="AE993" s="232"/>
      <c r="AF993" s="232"/>
      <c r="AG993" s="232"/>
      <c r="AH993" s="232"/>
      <c r="AI993" s="232"/>
      <c r="AJ993" s="232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Z993" s="18"/>
      <c r="BA993" s="18"/>
      <c r="BB993" s="18"/>
      <c r="BH993" s="18"/>
      <c r="BI993" s="18"/>
      <c r="BJ993" s="18"/>
    </row>
    <row r="994" spans="1:6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232"/>
      <c r="N994" s="232"/>
      <c r="O994" s="232"/>
      <c r="P994" s="232"/>
      <c r="Q994" s="232"/>
      <c r="R994" s="232"/>
      <c r="S994" s="232"/>
      <c r="T994" s="232"/>
      <c r="U994" s="232"/>
      <c r="V994" s="232"/>
      <c r="W994" s="232"/>
      <c r="X994" s="232"/>
      <c r="Y994" s="232"/>
      <c r="Z994" s="232"/>
      <c r="AA994" s="232"/>
      <c r="AB994" s="232"/>
      <c r="AC994" s="232"/>
      <c r="AD994" s="232"/>
      <c r="AE994" s="232"/>
      <c r="AF994" s="232"/>
      <c r="AG994" s="232"/>
      <c r="AH994" s="232"/>
      <c r="AI994" s="232"/>
      <c r="AJ994" s="232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Z994" s="18"/>
      <c r="BA994" s="18"/>
      <c r="BB994" s="18"/>
      <c r="BH994" s="18"/>
      <c r="BI994" s="18"/>
      <c r="BJ994" s="18"/>
    </row>
    <row r="995" spans="1:6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232"/>
      <c r="N995" s="232"/>
      <c r="O995" s="232"/>
      <c r="P995" s="232"/>
      <c r="Q995" s="232"/>
      <c r="R995" s="232"/>
      <c r="S995" s="232"/>
      <c r="T995" s="232"/>
      <c r="U995" s="232"/>
      <c r="V995" s="232"/>
      <c r="W995" s="232"/>
      <c r="X995" s="232"/>
      <c r="Y995" s="232"/>
      <c r="Z995" s="232"/>
      <c r="AA995" s="232"/>
      <c r="AB995" s="232"/>
      <c r="AC995" s="232"/>
      <c r="AD995" s="232"/>
      <c r="AE995" s="232"/>
      <c r="AF995" s="232"/>
      <c r="AG995" s="232"/>
      <c r="AH995" s="232"/>
      <c r="AI995" s="232"/>
      <c r="AJ995" s="232"/>
      <c r="AK995" s="18"/>
      <c r="AZ995" s="18"/>
      <c r="BA995" s="18"/>
      <c r="BB995" s="18"/>
      <c r="BH995" s="18"/>
      <c r="BI995" s="18"/>
      <c r="BJ995" s="18"/>
    </row>
    <row r="996" spans="1:6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232"/>
      <c r="N996" s="232"/>
      <c r="O996" s="232"/>
      <c r="P996" s="232"/>
      <c r="Q996" s="232"/>
      <c r="R996" s="232"/>
      <c r="S996" s="232"/>
      <c r="T996" s="232"/>
      <c r="U996" s="232"/>
      <c r="V996" s="232"/>
      <c r="W996" s="232"/>
      <c r="X996" s="232"/>
      <c r="Y996" s="232"/>
      <c r="Z996" s="232"/>
      <c r="AA996" s="232"/>
      <c r="AB996" s="232"/>
      <c r="AC996" s="232"/>
      <c r="AD996" s="232"/>
      <c r="AE996" s="232"/>
      <c r="AF996" s="232"/>
      <c r="AG996" s="232"/>
      <c r="AH996" s="232"/>
      <c r="AI996" s="232"/>
      <c r="AJ996" s="232"/>
      <c r="AK996" s="18"/>
      <c r="AZ996" s="18"/>
      <c r="BA996" s="18"/>
      <c r="BB996" s="18"/>
      <c r="BH996" s="18"/>
      <c r="BI996" s="18"/>
      <c r="BJ996" s="18"/>
    </row>
    <row r="997" spans="1:6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232"/>
      <c r="N997" s="232"/>
      <c r="O997" s="232"/>
      <c r="P997" s="232"/>
      <c r="Q997" s="232"/>
      <c r="R997" s="232"/>
      <c r="S997" s="232"/>
      <c r="T997" s="232"/>
      <c r="U997" s="232"/>
      <c r="V997" s="232"/>
      <c r="W997" s="232"/>
      <c r="X997" s="232"/>
      <c r="Y997" s="232"/>
      <c r="Z997" s="232"/>
      <c r="AA997" s="232"/>
      <c r="AB997" s="232"/>
      <c r="AC997" s="232"/>
      <c r="AD997" s="232"/>
      <c r="AE997" s="232"/>
      <c r="AF997" s="232"/>
      <c r="AG997" s="232"/>
      <c r="AH997" s="232"/>
      <c r="AI997" s="232"/>
      <c r="AJ997" s="232"/>
      <c r="AK997" s="18"/>
      <c r="AZ997" s="18"/>
      <c r="BA997" s="18"/>
      <c r="BB997" s="18"/>
      <c r="BH997" s="18"/>
      <c r="BI997" s="18"/>
      <c r="BJ997" s="18"/>
    </row>
    <row r="998" spans="1:6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232"/>
      <c r="N998" s="232"/>
      <c r="O998" s="232"/>
      <c r="P998" s="232"/>
      <c r="Q998" s="232"/>
      <c r="R998" s="232"/>
      <c r="S998" s="232"/>
      <c r="T998" s="232"/>
      <c r="U998" s="232"/>
      <c r="V998" s="232"/>
      <c r="W998" s="232"/>
      <c r="X998" s="232"/>
      <c r="Y998" s="232"/>
      <c r="Z998" s="232"/>
      <c r="AA998" s="232"/>
      <c r="AB998" s="232"/>
      <c r="AC998" s="232"/>
      <c r="AD998" s="232"/>
      <c r="AE998" s="232"/>
      <c r="AF998" s="232"/>
      <c r="AG998" s="232"/>
      <c r="AH998" s="232"/>
      <c r="AI998" s="232"/>
      <c r="AJ998" s="232"/>
      <c r="AK998" s="18"/>
      <c r="AZ998" s="18"/>
      <c r="BA998" s="18"/>
      <c r="BB998" s="18"/>
      <c r="BH998" s="18"/>
      <c r="BI998" s="18"/>
      <c r="BJ998" s="18"/>
    </row>
    <row r="999" spans="1:6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232"/>
      <c r="N999" s="232"/>
      <c r="O999" s="232"/>
      <c r="P999" s="232"/>
      <c r="Q999" s="232"/>
      <c r="R999" s="232"/>
      <c r="S999" s="232"/>
      <c r="T999" s="232"/>
      <c r="U999" s="232"/>
      <c r="V999" s="232"/>
      <c r="W999" s="232"/>
      <c r="X999" s="232"/>
      <c r="Y999" s="232"/>
      <c r="Z999" s="232"/>
      <c r="AA999" s="232"/>
      <c r="AB999" s="232"/>
      <c r="AC999" s="232"/>
      <c r="AG999" s="232"/>
      <c r="AH999" s="232"/>
      <c r="AI999" s="232"/>
      <c r="AJ999" s="232"/>
      <c r="AK999" s="18"/>
      <c r="AZ999" s="18"/>
      <c r="BA999" s="18"/>
      <c r="BB999" s="18"/>
      <c r="BH999" s="18"/>
      <c r="BI999" s="18"/>
      <c r="BJ999" s="18"/>
    </row>
    <row r="1000" spans="1:62">
      <c r="A1000" s="18"/>
      <c r="B1000" s="18"/>
      <c r="C1000" s="18"/>
      <c r="D1000" s="18"/>
      <c r="E1000" s="18"/>
      <c r="F1000" s="18"/>
      <c r="G1000" s="18"/>
      <c r="H1000" s="18"/>
      <c r="AZ1000" s="18"/>
      <c r="BA1000" s="18"/>
      <c r="BB1000" s="18"/>
    </row>
    <row r="1001" spans="1:62">
      <c r="BB1001" s="18"/>
    </row>
  </sheetData>
  <mergeCells count="14">
    <mergeCell ref="B2:E2"/>
    <mergeCell ref="B25:E25"/>
    <mergeCell ref="B13:E13"/>
    <mergeCell ref="AU9:AX9"/>
    <mergeCell ref="W58:W67"/>
    <mergeCell ref="W68:W77"/>
    <mergeCell ref="W78:W87"/>
    <mergeCell ref="W88:W97"/>
    <mergeCell ref="W98:W107"/>
    <mergeCell ref="W8:W17"/>
    <mergeCell ref="W18:W27"/>
    <mergeCell ref="W28:W37"/>
    <mergeCell ref="W38:W47"/>
    <mergeCell ref="W48:W57"/>
  </mergeCells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showGridLines="0" zoomScale="70" zoomScaleNormal="70" workbookViewId="0">
      <selection activeCell="H34" sqref="H34"/>
    </sheetView>
  </sheetViews>
  <sheetFormatPr defaultColWidth="12.3984375" defaultRowHeight="13.8"/>
  <cols>
    <col min="1" max="1" width="5.8984375" customWidth="1"/>
    <col min="2" max="2" width="23.59765625" bestFit="1" customWidth="1"/>
    <col min="3" max="3" width="11.8984375" bestFit="1" customWidth="1"/>
    <col min="4" max="4" width="13.69921875" customWidth="1"/>
    <col min="5" max="5" width="7.296875" bestFit="1" customWidth="1"/>
    <col min="6" max="6" width="8.3984375" customWidth="1"/>
    <col min="7" max="7" width="23.59765625" bestFit="1" customWidth="1"/>
    <col min="8" max="8" width="11.8984375" bestFit="1" customWidth="1"/>
    <col min="9" max="9" width="15.296875" bestFit="1" customWidth="1"/>
    <col min="10" max="10" width="7.296875" bestFit="1" customWidth="1"/>
    <col min="11" max="11" width="8.3984375" customWidth="1"/>
    <col min="12" max="12" width="14.3984375" bestFit="1" customWidth="1"/>
    <col min="13" max="13" width="11.8984375" customWidth="1"/>
    <col min="14" max="14" width="11.8984375" bestFit="1" customWidth="1"/>
    <col min="15" max="16" width="8.3984375" customWidth="1"/>
    <col min="17" max="17" width="16.59765625" customWidth="1"/>
    <col min="18" max="18" width="10.09765625" customWidth="1"/>
    <col min="19" max="26" width="8.3984375" customWidth="1"/>
  </cols>
  <sheetData>
    <row r="1" spans="1:14" ht="14.4" thickBot="1"/>
    <row r="2" spans="1:14" ht="14.4" thickBot="1">
      <c r="B2" s="305" t="s">
        <v>104</v>
      </c>
      <c r="C2" s="306"/>
      <c r="D2" s="307"/>
      <c r="G2" s="305" t="s">
        <v>105</v>
      </c>
      <c r="H2" s="306"/>
      <c r="I2" s="307"/>
      <c r="L2" s="305" t="s">
        <v>106</v>
      </c>
      <c r="M2" s="308"/>
      <c r="N2" s="309"/>
    </row>
    <row r="3" spans="1:14" ht="14.4" thickBot="1">
      <c r="A3" s="42"/>
      <c r="B3" s="42"/>
      <c r="C3" s="42"/>
      <c r="D3" s="42"/>
      <c r="G3" s="42"/>
      <c r="H3" s="42"/>
      <c r="I3" s="42"/>
      <c r="L3" s="165" t="s">
        <v>179</v>
      </c>
      <c r="M3" s="166" t="s">
        <v>1</v>
      </c>
      <c r="N3" s="147" t="s">
        <v>2</v>
      </c>
    </row>
    <row r="4" spans="1:14">
      <c r="B4" s="128" t="s">
        <v>107</v>
      </c>
      <c r="C4" s="128">
        <f>'Machine Calc'!C5</f>
        <v>695</v>
      </c>
      <c r="D4" s="128" t="s">
        <v>43</v>
      </c>
      <c r="G4" s="128" t="s">
        <v>107</v>
      </c>
      <c r="H4" s="128">
        <f>'Machine Calc'!D5</f>
        <v>647</v>
      </c>
      <c r="I4" s="128" t="s">
        <v>43</v>
      </c>
      <c r="L4" s="148" t="s">
        <v>108</v>
      </c>
      <c r="M4" s="136">
        <v>1635.5</v>
      </c>
      <c r="N4" s="149">
        <v>1635.5</v>
      </c>
    </row>
    <row r="5" spans="1:14">
      <c r="B5" s="129" t="s">
        <v>189</v>
      </c>
      <c r="C5" s="132">
        <f>M9</f>
        <v>144.90611849999988</v>
      </c>
      <c r="D5" s="129" t="s">
        <v>43</v>
      </c>
      <c r="G5" s="129" t="s">
        <v>189</v>
      </c>
      <c r="H5" s="132">
        <f>'Machine Calc'!K4</f>
        <v>20</v>
      </c>
      <c r="I5" s="129" t="s">
        <v>43</v>
      </c>
      <c r="L5" s="148" t="s">
        <v>109</v>
      </c>
      <c r="M5" s="136">
        <v>1635.5</v>
      </c>
      <c r="N5" s="149">
        <v>1311.8</v>
      </c>
    </row>
    <row r="6" spans="1:14">
      <c r="B6" s="129" t="s">
        <v>110</v>
      </c>
      <c r="C6" s="129">
        <f>(C4+C5)*'Machine Calc'!J20/1000</f>
        <v>8424323.6254718825</v>
      </c>
      <c r="D6" s="129" t="s">
        <v>111</v>
      </c>
      <c r="G6" s="129" t="s">
        <v>110</v>
      </c>
      <c r="H6" s="129">
        <f>(H4+H5)*'Machine Calc'!K20/1000</f>
        <v>6690061.8228913955</v>
      </c>
      <c r="I6" s="129" t="s">
        <v>111</v>
      </c>
      <c r="L6" s="148" t="s">
        <v>112</v>
      </c>
      <c r="M6" s="136">
        <v>1</v>
      </c>
      <c r="N6" s="149">
        <v>2.6</v>
      </c>
    </row>
    <row r="7" spans="1:14">
      <c r="B7" s="129" t="s">
        <v>113</v>
      </c>
      <c r="C7" s="133">
        <f>'Machine Calc'!J24+'Machine Calc'!J37</f>
        <v>1372.015566247185</v>
      </c>
      <c r="D7" s="129" t="s">
        <v>59</v>
      </c>
      <c r="G7" s="129" t="s">
        <v>113</v>
      </c>
      <c r="H7" s="133">
        <f>'Machine Calc'!K24+'Machine Calc'!K37</f>
        <v>1715.0194578089813</v>
      </c>
      <c r="I7" s="129" t="s">
        <v>59</v>
      </c>
      <c r="L7" s="148" t="s">
        <v>27</v>
      </c>
      <c r="M7" s="136">
        <f>'Engineering Data'!J17</f>
        <v>7850</v>
      </c>
      <c r="N7" s="149">
        <f>'Engineering Data'!J16</f>
        <v>2712</v>
      </c>
    </row>
    <row r="8" spans="1:14">
      <c r="B8" s="129" t="s">
        <v>114</v>
      </c>
      <c r="C8" s="134">
        <f>'Engineering Data'!C7*'Machine Calc'!J26+'Engineering Data'!G6*'Machine Calc'!J38</f>
        <v>9500000</v>
      </c>
      <c r="D8" s="129"/>
      <c r="G8" s="129" t="s">
        <v>114</v>
      </c>
      <c r="H8" s="134">
        <f>'Engineering Data'!C7*'Machine Calc'!K26+'Engineering Data'!H6*'Machine Calc'!K38</f>
        <v>9500000</v>
      </c>
      <c r="I8" s="129"/>
      <c r="L8" s="150" t="s">
        <v>115</v>
      </c>
      <c r="M8" s="136">
        <f t="shared" ref="M8:N8" si="0">M4*M5*M6*(M7/1000000)</f>
        <v>20997.652962499997</v>
      </c>
      <c r="N8" s="149">
        <f t="shared" si="0"/>
        <v>15127.989283679999</v>
      </c>
    </row>
    <row r="9" spans="1:14" ht="14.4" thickBot="1">
      <c r="B9" s="130" t="s">
        <v>116</v>
      </c>
      <c r="C9" s="134">
        <f>'Engineering Data'!C8+'Engineering Data'!G7</f>
        <v>2667000</v>
      </c>
      <c r="D9" s="129"/>
      <c r="G9" s="130" t="s">
        <v>116</v>
      </c>
      <c r="H9" s="134">
        <f>'Engineering Data'!D8+'Engineering Data'!H7</f>
        <v>2667000</v>
      </c>
      <c r="I9" s="129"/>
      <c r="L9" s="151" t="s">
        <v>117</v>
      </c>
      <c r="M9" s="152">
        <f>(M8-'Machine Calc'!C5*'Machine Calc'!C17)/'Machine Calc'!C17</f>
        <v>144.90611849999988</v>
      </c>
      <c r="N9" s="153">
        <f>(N8-'Machine Calc'!D5*'Machine Calc'!D17)/'Machine Calc'!D17</f>
        <v>109.39946418399995</v>
      </c>
    </row>
    <row r="10" spans="1:14">
      <c r="B10" s="130" t="s">
        <v>118</v>
      </c>
      <c r="C10" s="134">
        <f>'Machine Calc'!C36*'Machine Calc'!J38</f>
        <v>126680.86866758611</v>
      </c>
      <c r="D10" s="129"/>
      <c r="G10" s="130" t="s">
        <v>118</v>
      </c>
      <c r="H10" s="134">
        <f>'Machine Calc'!D36*'Machine Calc'!K38</f>
        <v>128492.58105553128</v>
      </c>
      <c r="I10" s="129"/>
    </row>
    <row r="11" spans="1:14">
      <c r="B11" s="129" t="s">
        <v>119</v>
      </c>
      <c r="C11" s="135">
        <v>0.15</v>
      </c>
      <c r="D11" s="129"/>
      <c r="G11" s="129" t="s">
        <v>119</v>
      </c>
      <c r="H11" s="135">
        <v>0.15</v>
      </c>
      <c r="I11" s="129"/>
    </row>
    <row r="12" spans="1:14">
      <c r="B12" s="129" t="s">
        <v>57</v>
      </c>
      <c r="C12" s="129">
        <v>10</v>
      </c>
      <c r="D12" s="129" t="s">
        <v>190</v>
      </c>
      <c r="G12" s="129" t="s">
        <v>57</v>
      </c>
      <c r="H12" s="129">
        <v>10</v>
      </c>
      <c r="I12" s="129" t="s">
        <v>190</v>
      </c>
    </row>
    <row r="13" spans="1:14">
      <c r="B13" s="129" t="s">
        <v>120</v>
      </c>
      <c r="C13" s="129">
        <f>'Engineering Data'!C11*'Machine Calc'!J26+'Machine Calc'!J38*'Engineering Data'!G9</f>
        <v>200</v>
      </c>
      <c r="D13" s="129" t="s">
        <v>191</v>
      </c>
      <c r="G13" s="129" t="s">
        <v>120</v>
      </c>
      <c r="H13" s="129">
        <f>'Engineering Data'!D11*'Machine Calc'!K26+'Engineering Data'!H9*'Machine Calc'!K38</f>
        <v>200</v>
      </c>
      <c r="I13" s="129" t="s">
        <v>191</v>
      </c>
    </row>
    <row r="14" spans="1:14">
      <c r="B14" s="129" t="s">
        <v>48</v>
      </c>
      <c r="C14" s="134">
        <f>C13*'Machine Calc'!J6</f>
        <v>300000</v>
      </c>
      <c r="D14" s="129" t="s">
        <v>121</v>
      </c>
      <c r="G14" s="129" t="s">
        <v>48</v>
      </c>
      <c r="H14" s="134">
        <f>H13*'Machine Calc'!K6</f>
        <v>300000</v>
      </c>
      <c r="I14" s="129" t="s">
        <v>121</v>
      </c>
    </row>
    <row r="15" spans="1:14">
      <c r="B15" s="129" t="s">
        <v>122</v>
      </c>
      <c r="C15" s="135">
        <v>0.35</v>
      </c>
      <c r="D15" s="129"/>
      <c r="G15" s="129" t="s">
        <v>123</v>
      </c>
      <c r="H15" s="135">
        <v>0.35</v>
      </c>
      <c r="I15" s="129"/>
    </row>
    <row r="16" spans="1:14">
      <c r="B16" s="129" t="s">
        <v>124</v>
      </c>
      <c r="C16" s="135">
        <v>0.1</v>
      </c>
      <c r="D16" s="129"/>
      <c r="G16" s="129" t="s">
        <v>124</v>
      </c>
      <c r="H16" s="135">
        <v>0.1</v>
      </c>
      <c r="I16" s="129"/>
    </row>
    <row r="17" spans="2:10" ht="14.4" thickBot="1">
      <c r="B17" s="131" t="s">
        <v>125</v>
      </c>
      <c r="C17" s="131">
        <f>('Engineering Data'!C10*'Machine Calc'!J24)+('Engineering Data'!G8*'Machine Calc'!J37)</f>
        <v>1141199.9511312325</v>
      </c>
      <c r="D17" s="131" t="s">
        <v>126</v>
      </c>
      <c r="G17" s="131" t="s">
        <v>125</v>
      </c>
      <c r="H17" s="131">
        <f>('Engineering Data'!C10*'Machine Calc'!K24)+('Engineering Data'!G8*'Machine Calc'!K37)</f>
        <v>1426499.9389140408</v>
      </c>
      <c r="I17" s="131" t="s">
        <v>126</v>
      </c>
    </row>
    <row r="18" spans="2:10" ht="14.4" thickBot="1"/>
    <row r="19" spans="2:10" ht="14.4" thickBot="1">
      <c r="B19" s="143" t="s">
        <v>127</v>
      </c>
      <c r="C19" s="144" t="s">
        <v>264</v>
      </c>
      <c r="D19" s="144" t="s">
        <v>128</v>
      </c>
      <c r="E19" s="144" t="s">
        <v>129</v>
      </c>
      <c r="G19" s="143" t="s">
        <v>127</v>
      </c>
      <c r="H19" s="144" t="s">
        <v>264</v>
      </c>
      <c r="I19" s="144" t="s">
        <v>128</v>
      </c>
      <c r="J19" s="144" t="s">
        <v>129</v>
      </c>
    </row>
    <row r="20" spans="2:10">
      <c r="B20" s="114" t="s">
        <v>130</v>
      </c>
      <c r="C20" s="115">
        <f>D20/'Machine Calc'!J20</f>
        <v>0.60473240531999994</v>
      </c>
      <c r="D20" s="116">
        <f>C6*'Engineering Data'!C17</f>
        <v>6065513.0103397556</v>
      </c>
      <c r="E20" s="120">
        <f t="shared" ref="E20:E23" si="1">D20/$D$34</f>
        <v>0.61878248077859421</v>
      </c>
      <c r="G20" s="114" t="s">
        <v>130</v>
      </c>
      <c r="H20" s="115">
        <f>I20/'Machine Calc'!K20</f>
        <v>1.6808399999999999</v>
      </c>
      <c r="I20" s="116">
        <f>H6*'Engineering Data'!C16</f>
        <v>16858955.793686315</v>
      </c>
      <c r="J20" s="120">
        <f>I20/$I$34</f>
        <v>0.8173648804771837</v>
      </c>
    </row>
    <row r="21" spans="2:10">
      <c r="B21" s="114" t="s">
        <v>131</v>
      </c>
      <c r="C21" s="115">
        <f>D21/'Machine Calc'!J20</f>
        <v>9.1022222222222216E-3</v>
      </c>
      <c r="D21" s="116">
        <f>C17*'Machine Calc'!J5</f>
        <v>91295.996090498607</v>
      </c>
      <c r="E21" s="121">
        <f t="shared" si="1"/>
        <v>9.3136990803136012E-3</v>
      </c>
      <c r="G21" s="114" t="s">
        <v>131</v>
      </c>
      <c r="H21" s="115">
        <f>I21/'Machine Calc'!K20</f>
        <v>1.1377777777777778E-2</v>
      </c>
      <c r="I21" s="116">
        <f>H17*'Machine Calc'!K5</f>
        <v>114119.99511312327</v>
      </c>
      <c r="J21" s="121">
        <f>I21/$I$34</f>
        <v>5.532826428112903E-3</v>
      </c>
    </row>
    <row r="22" spans="2:10">
      <c r="B22" s="114" t="s">
        <v>132</v>
      </c>
      <c r="C22" s="115">
        <f>D22/'Machine Calc'!J20</f>
        <v>2.7358024691358025E-3</v>
      </c>
      <c r="D22" s="116">
        <f>C7*'Machine Calc'!J4</f>
        <v>27440.311324943701</v>
      </c>
      <c r="E22" s="121">
        <f t="shared" si="1"/>
        <v>2.7993648494432158E-3</v>
      </c>
      <c r="G22" s="114" t="s">
        <v>132</v>
      </c>
      <c r="H22" s="115">
        <f>I22/'Machine Calc'!K20</f>
        <v>3.4197530864197531E-3</v>
      </c>
      <c r="I22" s="116">
        <f>H7*'Machine Calc'!K4</f>
        <v>34300.389156179626</v>
      </c>
      <c r="J22" s="121">
        <f>I22/$I$34</f>
        <v>1.6629697489011219E-3</v>
      </c>
    </row>
    <row r="23" spans="2:10" ht="14.4" thickBot="1">
      <c r="B23" s="122" t="s">
        <v>133</v>
      </c>
      <c r="C23" s="123">
        <f t="shared" ref="C23:D23" si="2">SUM(C20:C22)</f>
        <v>0.61657043001135803</v>
      </c>
      <c r="D23" s="124">
        <f t="shared" si="2"/>
        <v>6184249.3177551981</v>
      </c>
      <c r="E23" s="221">
        <f t="shared" si="1"/>
        <v>0.63089554470835107</v>
      </c>
      <c r="G23" s="122" t="s">
        <v>133</v>
      </c>
      <c r="H23" s="123">
        <f t="shared" ref="H23:I23" si="3">SUM(H20:H22)</f>
        <v>1.6956375308641973</v>
      </c>
      <c r="I23" s="124">
        <f t="shared" si="3"/>
        <v>17007376.17795562</v>
      </c>
      <c r="J23" s="221">
        <f>I23/I34</f>
        <v>0.82456067665419785</v>
      </c>
    </row>
    <row r="24" spans="2:10" ht="14.4" thickBot="1">
      <c r="B24" s="44"/>
      <c r="C24" s="45"/>
      <c r="D24" s="45"/>
      <c r="E24" s="45"/>
      <c r="G24" s="44"/>
      <c r="H24" s="45"/>
      <c r="I24" s="45"/>
      <c r="J24" s="45"/>
    </row>
    <row r="25" spans="2:10" ht="14.4" thickBot="1">
      <c r="B25" s="143" t="s">
        <v>134</v>
      </c>
      <c r="C25" s="144" t="s">
        <v>264</v>
      </c>
      <c r="D25" s="144" t="s">
        <v>128</v>
      </c>
      <c r="E25" s="144" t="s">
        <v>129</v>
      </c>
      <c r="G25" s="143" t="s">
        <v>134</v>
      </c>
      <c r="H25" s="144" t="s">
        <v>264</v>
      </c>
      <c r="I25" s="144" t="s">
        <v>128</v>
      </c>
      <c r="J25" s="144" t="s">
        <v>129</v>
      </c>
    </row>
    <row r="26" spans="2:10">
      <c r="B26" s="114" t="s">
        <v>135</v>
      </c>
      <c r="C26" s="115">
        <f>D26/'Machine Calc'!$J$2</f>
        <v>0.18928945939170555</v>
      </c>
      <c r="D26" s="116">
        <f>PMT(C11,C12,-C8)</f>
        <v>1892894.5939170555</v>
      </c>
      <c r="E26" s="113">
        <f t="shared" ref="E26:E32" si="4">D26/$D$34</f>
        <v>0.19310650404668347</v>
      </c>
      <c r="G26" s="114" t="s">
        <v>136</v>
      </c>
      <c r="H26" s="222">
        <f>I26/'Machine Calc'!$K$2</f>
        <v>0.18928945939170555</v>
      </c>
      <c r="I26" s="116">
        <f>PMT(H11,H12,-H8)</f>
        <v>1892894.5939170555</v>
      </c>
      <c r="J26" s="113">
        <f t="shared" ref="J26:J31" si="5">I26/$I$34</f>
        <v>9.1772324599862981E-2</v>
      </c>
    </row>
    <row r="27" spans="2:10">
      <c r="B27" s="114" t="s">
        <v>116</v>
      </c>
      <c r="C27" s="115">
        <f>D27/'Machine Calc'!$J$2</f>
        <v>5.3140525073439873E-2</v>
      </c>
      <c r="D27" s="116">
        <f>PMT(C11,C12,-C9)</f>
        <v>531405.25073439872</v>
      </c>
      <c r="E27" s="113">
        <f t="shared" si="4"/>
        <v>5.4212110136053149E-2</v>
      </c>
      <c r="G27" s="114" t="s">
        <v>116</v>
      </c>
      <c r="H27" s="222">
        <f>I27/'Machine Calc'!$K$2</f>
        <v>5.3140525073439873E-2</v>
      </c>
      <c r="I27" s="116">
        <f>PMT(H11,H12,-H9)</f>
        <v>531405.25073439872</v>
      </c>
      <c r="J27" s="113">
        <f t="shared" si="5"/>
        <v>2.5763872600824696E-2</v>
      </c>
    </row>
    <row r="28" spans="2:10">
      <c r="B28" s="114" t="s">
        <v>118</v>
      </c>
      <c r="C28" s="115">
        <f>D28/'Machine Calc'!$J$2</f>
        <v>2.5241424363535818E-3</v>
      </c>
      <c r="D28" s="116">
        <f>PMT(C11,C12,-C10)</f>
        <v>25241.424363535818</v>
      </c>
      <c r="E28" s="113">
        <f t="shared" si="4"/>
        <v>2.5750420713678526E-3</v>
      </c>
      <c r="G28" s="114" t="s">
        <v>118</v>
      </c>
      <c r="H28" s="222">
        <f>I28/'Machine Calc'!$K$2</f>
        <v>2.5602411793522553E-3</v>
      </c>
      <c r="I28" s="116">
        <f>PMT(H11,H12,-H10)</f>
        <v>25602.411793522551</v>
      </c>
      <c r="J28" s="113">
        <f t="shared" si="5"/>
        <v>1.2412697744528865E-3</v>
      </c>
    </row>
    <row r="29" spans="2:10">
      <c r="B29" s="114" t="s">
        <v>137</v>
      </c>
      <c r="C29" s="115">
        <f>D29/'Machine Calc'!$J$2</f>
        <v>8.7333096496548357E-2</v>
      </c>
      <c r="D29" s="116">
        <f>(D26+D27+D28+D30)*C15</f>
        <v>873330.96496548352</v>
      </c>
      <c r="E29" s="113">
        <f t="shared" si="4"/>
        <v>8.9094178863501475E-2</v>
      </c>
      <c r="G29" s="114" t="s">
        <v>137</v>
      </c>
      <c r="H29" s="222">
        <f>I29/'Machine Calc'!$K$2</f>
        <v>8.7345731056597889E-2</v>
      </c>
      <c r="I29" s="116">
        <f>(I26+I27+I28+I30)*H15</f>
        <v>873457.31056597887</v>
      </c>
      <c r="J29" s="113">
        <f t="shared" si="5"/>
        <v>4.2347422876572935E-2</v>
      </c>
    </row>
    <row r="30" spans="2:10">
      <c r="B30" s="114" t="s">
        <v>48</v>
      </c>
      <c r="C30" s="115">
        <f>D30/'Machine Calc'!$J$2</f>
        <v>4.5690059457820283E-3</v>
      </c>
      <c r="D30" s="116">
        <f>PMT(C11,'Machine Calc'!$J$7,-'Cost Analysis'!C14)</f>
        <v>45690.059457820287</v>
      </c>
      <c r="E30" s="113">
        <f t="shared" si="4"/>
        <v>4.6611404987568989E-3</v>
      </c>
      <c r="G30" s="114" t="s">
        <v>48</v>
      </c>
      <c r="H30" s="222">
        <f>I30/'Machine Calc'!$K$2</f>
        <v>4.5690059457820283E-3</v>
      </c>
      <c r="I30" s="116">
        <f>PMT(H11,'Machine Calc'!$K$7,-'Cost Analysis'!H14)</f>
        <v>45690.059457820287</v>
      </c>
      <c r="J30" s="113">
        <f t="shared" si="5"/>
        <v>2.2151698150678217E-3</v>
      </c>
    </row>
    <row r="31" spans="2:10">
      <c r="B31" s="114" t="s">
        <v>138</v>
      </c>
      <c r="C31" s="115">
        <f>D31/'Machine Calc'!$J$2</f>
        <v>2.4952313284728106E-2</v>
      </c>
      <c r="D31" s="116">
        <f>(D26+D27+D28+D30)*C16</f>
        <v>249523.13284728106</v>
      </c>
      <c r="E31" s="113">
        <f t="shared" si="4"/>
        <v>2.5455479675286143E-2</v>
      </c>
      <c r="G31" s="114" t="s">
        <v>138</v>
      </c>
      <c r="H31" s="222">
        <f>I31/'Machine Calc'!$K$2</f>
        <v>2.4955923159027973E-2</v>
      </c>
      <c r="I31" s="116">
        <f>(I26+I27+I28+I30)*H16</f>
        <v>249559.23159027973</v>
      </c>
      <c r="J31" s="113">
        <f t="shared" si="5"/>
        <v>1.209926367902084E-2</v>
      </c>
    </row>
    <row r="32" spans="2:10" ht="14.4" thickBot="1">
      <c r="B32" s="122" t="s">
        <v>139</v>
      </c>
      <c r="C32" s="123">
        <f t="shared" ref="C32:D32" si="6">SUM(C26:C31)</f>
        <v>0.36180854262855744</v>
      </c>
      <c r="D32" s="124">
        <f t="shared" si="6"/>
        <v>3618085.4262855751</v>
      </c>
      <c r="E32" s="221">
        <f t="shared" si="4"/>
        <v>0.36910445529164904</v>
      </c>
      <c r="G32" s="122" t="s">
        <v>139</v>
      </c>
      <c r="H32" s="123">
        <f t="shared" ref="H32:I32" si="7">SUM(H26:H31)</f>
        <v>0.36186088580590553</v>
      </c>
      <c r="I32" s="124">
        <f t="shared" si="7"/>
        <v>3618608.8580590556</v>
      </c>
      <c r="J32" s="221">
        <f>I32/I34</f>
        <v>0.17543932334580217</v>
      </c>
    </row>
    <row r="33" spans="2:10" ht="14.4" thickBot="1"/>
    <row r="34" spans="2:10" ht="14.4" thickBot="1">
      <c r="B34" s="125" t="s">
        <v>99</v>
      </c>
      <c r="C34" s="126">
        <f t="shared" ref="C34:E34" si="8">C32+C23</f>
        <v>0.97837897263991547</v>
      </c>
      <c r="D34" s="127">
        <f t="shared" si="8"/>
        <v>9802334.7440407723</v>
      </c>
      <c r="E34" s="221">
        <f t="shared" si="8"/>
        <v>1</v>
      </c>
      <c r="G34" s="117" t="s">
        <v>99</v>
      </c>
      <c r="H34" s="118">
        <f t="shared" ref="H34" si="9">H32+H23</f>
        <v>2.0574984166701027</v>
      </c>
      <c r="I34" s="119">
        <f>I32+I23</f>
        <v>20625985.036014676</v>
      </c>
      <c r="J34" s="221">
        <f>J32+J23</f>
        <v>1</v>
      </c>
    </row>
    <row r="37" spans="2:10">
      <c r="D37" s="46"/>
    </row>
    <row r="38" spans="2:10">
      <c r="D38" s="46"/>
    </row>
  </sheetData>
  <mergeCells count="3">
    <mergeCell ref="B2:D2"/>
    <mergeCell ref="G2:I2"/>
    <mergeCell ref="L2:N2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J45"/>
  <sheetViews>
    <sheetView zoomScale="70" zoomScaleNormal="70" workbookViewId="0">
      <selection activeCell="H3" sqref="H3"/>
    </sheetView>
  </sheetViews>
  <sheetFormatPr defaultColWidth="9" defaultRowHeight="13.8"/>
  <cols>
    <col min="1" max="2" width="9" style="168"/>
    <col min="3" max="3" width="24.296875" style="168" bestFit="1" customWidth="1"/>
    <col min="4" max="4" width="11.8984375" style="168" bestFit="1" customWidth="1"/>
    <col min="5" max="5" width="9.3984375" style="168" bestFit="1" customWidth="1"/>
    <col min="6" max="6" width="10.09765625" style="168" bestFit="1" customWidth="1"/>
    <col min="7" max="7" width="25.3984375" style="168" bestFit="1" customWidth="1"/>
    <col min="8" max="8" width="11.8984375" style="168" bestFit="1" customWidth="1"/>
    <col min="9" max="9" width="24.3984375" style="168" bestFit="1" customWidth="1"/>
    <col min="10" max="10" width="12.3984375" style="168" bestFit="1" customWidth="1"/>
    <col min="11" max="11" width="9.3984375" style="168" bestFit="1" customWidth="1"/>
    <col min="12" max="12" width="22.8984375" style="168" bestFit="1" customWidth="1"/>
    <col min="13" max="13" width="9.8984375" style="168" bestFit="1" customWidth="1"/>
    <col min="14" max="14" width="12.8984375" style="168" customWidth="1"/>
    <col min="15" max="15" width="12.3984375" style="168" customWidth="1"/>
    <col min="16" max="16" width="9.3984375" style="168" bestFit="1" customWidth="1"/>
    <col min="17" max="17" width="6" style="168" bestFit="1" customWidth="1"/>
    <col min="18" max="41" width="9" style="168"/>
    <col min="42" max="42" width="18.3984375" style="168" bestFit="1" customWidth="1"/>
    <col min="43" max="43" width="9" style="168"/>
    <col min="44" max="44" width="9.3984375" style="168" bestFit="1" customWidth="1"/>
    <col min="45" max="16384" width="9" style="168"/>
  </cols>
  <sheetData>
    <row r="2" spans="3:17" ht="14.4" thickBot="1"/>
    <row r="3" spans="3:17" ht="42" thickBot="1">
      <c r="C3" s="195" t="s">
        <v>20</v>
      </c>
      <c r="D3" s="196" t="s">
        <v>196</v>
      </c>
      <c r="E3" s="196" t="s">
        <v>195</v>
      </c>
      <c r="F3" s="197" t="s">
        <v>194</v>
      </c>
    </row>
    <row r="4" spans="3:17">
      <c r="C4" s="192" t="s">
        <v>1</v>
      </c>
      <c r="D4" s="193">
        <v>0.55000000000000004</v>
      </c>
      <c r="E4" s="193">
        <f xml:space="preserve"> -96*10^-3</f>
        <v>-9.6000000000000002E-2</v>
      </c>
      <c r="F4" s="194">
        <v>-0.17</v>
      </c>
    </row>
    <row r="5" spans="3:17" ht="14.4" thickBot="1">
      <c r="C5" s="189" t="s">
        <v>145</v>
      </c>
      <c r="D5" s="190">
        <v>0.7</v>
      </c>
      <c r="E5" s="190">
        <f>-570*10^-3</f>
        <v>-0.57000000000000006</v>
      </c>
      <c r="F5" s="191">
        <v>-1.44</v>
      </c>
    </row>
    <row r="8" spans="3:17" ht="14.4" thickBot="1"/>
    <row r="9" spans="3:17" ht="14.4" thickBot="1">
      <c r="C9" s="310" t="s">
        <v>1</v>
      </c>
      <c r="D9" s="311"/>
      <c r="E9" s="312"/>
      <c r="G9" s="310" t="s">
        <v>226</v>
      </c>
      <c r="H9" s="311"/>
      <c r="I9" s="311"/>
      <c r="J9" s="312"/>
    </row>
    <row r="10" spans="3:17" ht="14.4" thickBot="1">
      <c r="C10" s="172" t="s">
        <v>198</v>
      </c>
      <c r="D10" s="172" t="s">
        <v>199</v>
      </c>
      <c r="E10" s="172" t="s">
        <v>200</v>
      </c>
      <c r="K10" s="169"/>
      <c r="L10" s="169"/>
      <c r="M10" s="169"/>
      <c r="Q10" s="169"/>
    </row>
    <row r="11" spans="3:17" ht="14.4" thickBot="1">
      <c r="C11" s="173" t="s">
        <v>197</v>
      </c>
      <c r="D11" s="173">
        <f>'Machine Calc'!J2</f>
        <v>10000000</v>
      </c>
      <c r="E11" s="173" t="s">
        <v>185</v>
      </c>
      <c r="G11" s="310" t="s">
        <v>214</v>
      </c>
      <c r="H11" s="311"/>
      <c r="I11" s="311"/>
      <c r="J11" s="312"/>
    </row>
    <row r="12" spans="3:17" ht="28.2" thickBot="1">
      <c r="C12" s="174" t="s">
        <v>202</v>
      </c>
      <c r="D12" s="176">
        <f>'Machine Calc'!J19</f>
        <v>5.0000000000000001E-4</v>
      </c>
      <c r="E12" s="174"/>
      <c r="G12" s="172" t="s">
        <v>215</v>
      </c>
      <c r="H12" s="172" t="s">
        <v>211</v>
      </c>
      <c r="I12" s="180" t="s">
        <v>223</v>
      </c>
      <c r="J12" s="172" t="s">
        <v>216</v>
      </c>
    </row>
    <row r="13" spans="3:17">
      <c r="C13" s="174" t="s">
        <v>203</v>
      </c>
      <c r="D13" s="174">
        <f>'Machine Calc'!J20</f>
        <v>10030077.695489349</v>
      </c>
      <c r="E13" s="174" t="s">
        <v>185</v>
      </c>
      <c r="G13" s="174" t="s">
        <v>20</v>
      </c>
      <c r="H13" s="177">
        <f>D23</f>
        <v>8399.0611849999987</v>
      </c>
      <c r="I13" s="174">
        <f>D4</f>
        <v>0.55000000000000004</v>
      </c>
      <c r="J13" s="187">
        <f>H13*I13</f>
        <v>4619.4836517499998</v>
      </c>
    </row>
    <row r="14" spans="3:17" ht="14.4" thickBot="1">
      <c r="C14" s="174" t="s">
        <v>205</v>
      </c>
      <c r="D14" s="174">
        <f>'Machine Calc'!J17</f>
        <v>25</v>
      </c>
      <c r="E14" s="174" t="s">
        <v>185</v>
      </c>
      <c r="G14" s="174" t="s">
        <v>217</v>
      </c>
      <c r="H14" s="177">
        <f>D25</f>
        <v>1449.0611849999987</v>
      </c>
      <c r="I14" s="174">
        <f>F4</f>
        <v>-0.17</v>
      </c>
      <c r="J14" s="187">
        <f>H14*I14</f>
        <v>-246.3404014499998</v>
      </c>
    </row>
    <row r="15" spans="3:17" ht="14.4" thickBot="1">
      <c r="C15" s="174" t="s">
        <v>201</v>
      </c>
      <c r="D15" s="174">
        <f>D11/D14</f>
        <v>400000</v>
      </c>
      <c r="E15" s="174" t="s">
        <v>187</v>
      </c>
      <c r="G15" s="315" t="s">
        <v>141</v>
      </c>
      <c r="H15" s="316"/>
      <c r="I15" s="317"/>
      <c r="J15" s="186">
        <f>J13+J14</f>
        <v>4373.1432502999996</v>
      </c>
    </row>
    <row r="16" spans="3:17" ht="14.4" thickBot="1">
      <c r="C16" s="318"/>
      <c r="D16" s="319"/>
      <c r="E16" s="320"/>
      <c r="G16" s="310" t="s">
        <v>218</v>
      </c>
      <c r="H16" s="311"/>
      <c r="I16" s="311"/>
      <c r="J16" s="312"/>
    </row>
    <row r="17" spans="1:62" ht="28.2" thickBot="1">
      <c r="C17" s="174" t="s">
        <v>206</v>
      </c>
      <c r="D17" s="174">
        <f>'Machine Calc'!C5</f>
        <v>695</v>
      </c>
      <c r="E17" s="174" t="s">
        <v>207</v>
      </c>
      <c r="G17" s="172" t="s">
        <v>215</v>
      </c>
      <c r="H17" s="172" t="s">
        <v>211</v>
      </c>
      <c r="I17" s="180" t="s">
        <v>223</v>
      </c>
      <c r="J17" s="172" t="s">
        <v>216</v>
      </c>
    </row>
    <row r="18" spans="1:62" ht="14.4" thickBot="1">
      <c r="C18" s="174" t="s">
        <v>208</v>
      </c>
      <c r="D18" s="177">
        <f>'Cost Analysis'!M9*LCIA!D14</f>
        <v>3622.6529624999971</v>
      </c>
      <c r="E18" s="174" t="s">
        <v>207</v>
      </c>
      <c r="G18" s="171" t="s">
        <v>219</v>
      </c>
      <c r="H18" s="179">
        <f>D24</f>
        <v>6950</v>
      </c>
      <c r="I18" s="179">
        <f>E4</f>
        <v>-9.6000000000000002E-2</v>
      </c>
      <c r="J18" s="181">
        <f>H18*I18</f>
        <v>-667.2</v>
      </c>
    </row>
    <row r="19" spans="1:62" ht="14.4" thickBot="1">
      <c r="C19" s="174" t="s">
        <v>209</v>
      </c>
      <c r="D19" s="174">
        <f>D14*D17+D18</f>
        <v>20997.652962499997</v>
      </c>
      <c r="E19" s="174" t="s">
        <v>207</v>
      </c>
      <c r="G19" s="182" t="s">
        <v>224</v>
      </c>
      <c r="H19" s="313">
        <f>J15+J18</f>
        <v>3705.9432502999998</v>
      </c>
      <c r="I19" s="314"/>
      <c r="J19" s="183" t="s">
        <v>225</v>
      </c>
    </row>
    <row r="20" spans="1:62">
      <c r="C20" s="174" t="s">
        <v>209</v>
      </c>
      <c r="D20" s="185">
        <f>D19/1000</f>
        <v>20.997652962499998</v>
      </c>
      <c r="E20" s="174" t="s">
        <v>111</v>
      </c>
      <c r="G20" s="184"/>
    </row>
    <row r="21" spans="1:62">
      <c r="C21" s="318"/>
      <c r="D21" s="319"/>
      <c r="E21" s="320"/>
      <c r="G21" s="184"/>
    </row>
    <row r="22" spans="1:62" ht="14.4" thickBot="1">
      <c r="C22" s="174" t="s">
        <v>210</v>
      </c>
      <c r="D22" s="174">
        <f>D19*D15</f>
        <v>8399061184.999999</v>
      </c>
      <c r="E22" s="174" t="s">
        <v>207</v>
      </c>
    </row>
    <row r="23" spans="1:62" ht="14.4" thickBot="1">
      <c r="C23" s="174" t="s">
        <v>210</v>
      </c>
      <c r="D23" s="177">
        <f>D22/1000000</f>
        <v>8399.0611849999987</v>
      </c>
      <c r="E23" s="174" t="s">
        <v>211</v>
      </c>
      <c r="G23" s="310" t="s">
        <v>220</v>
      </c>
      <c r="H23" s="311"/>
      <c r="I23" s="311"/>
      <c r="J23" s="312"/>
    </row>
    <row r="24" spans="1:62" ht="28.2" thickBot="1">
      <c r="C24" s="174" t="s">
        <v>213</v>
      </c>
      <c r="D24" s="174">
        <f>D17*D11/1000000</f>
        <v>6950</v>
      </c>
      <c r="E24" s="174" t="s">
        <v>211</v>
      </c>
      <c r="G24" s="172" t="s">
        <v>215</v>
      </c>
      <c r="H24" s="172" t="s">
        <v>222</v>
      </c>
      <c r="I24" s="180" t="s">
        <v>223</v>
      </c>
      <c r="J24" s="172" t="s">
        <v>216</v>
      </c>
      <c r="L24" s="210" t="s">
        <v>198</v>
      </c>
      <c r="M24" s="210" t="s">
        <v>1</v>
      </c>
      <c r="N24" s="211" t="s">
        <v>2</v>
      </c>
    </row>
    <row r="25" spans="1:62" ht="14.4" thickBot="1">
      <c r="C25" s="175" t="s">
        <v>212</v>
      </c>
      <c r="D25" s="178">
        <f>D23-D24</f>
        <v>1449.0611849999987</v>
      </c>
      <c r="E25" s="175" t="s">
        <v>211</v>
      </c>
      <c r="G25" s="171" t="s">
        <v>221</v>
      </c>
      <c r="H25" s="279">
        <f>'Cost Analysis'!C17</f>
        <v>1141199.9511312325</v>
      </c>
      <c r="I25" s="179">
        <v>0.5</v>
      </c>
      <c r="J25" s="186">
        <f>H25*I25</f>
        <v>570599.97556561627</v>
      </c>
      <c r="L25" s="205" t="s">
        <v>20</v>
      </c>
      <c r="M25" s="206">
        <v>4619.4799999999996</v>
      </c>
      <c r="N25" s="207">
        <f>J33</f>
        <v>10589.592498575999</v>
      </c>
    </row>
    <row r="26" spans="1:62">
      <c r="L26" s="201" t="s">
        <v>217</v>
      </c>
      <c r="M26" s="199">
        <v>-246.34</v>
      </c>
      <c r="N26" s="202">
        <f>J34</f>
        <v>-3150.7045684991986</v>
      </c>
    </row>
    <row r="27" spans="1:62">
      <c r="A27" s="198"/>
      <c r="B27" s="198"/>
      <c r="C27" s="198"/>
      <c r="D27" s="198"/>
      <c r="E27" s="198"/>
      <c r="F27" s="198"/>
      <c r="G27" s="198"/>
      <c r="H27" s="198"/>
      <c r="I27" s="198"/>
      <c r="J27" s="198"/>
      <c r="K27" s="198"/>
      <c r="L27" s="201" t="s">
        <v>238</v>
      </c>
      <c r="M27" s="199">
        <v>-667</v>
      </c>
      <c r="N27" s="203">
        <f>J38</f>
        <v>-7375.8000000000011</v>
      </c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  <c r="AI27" s="198"/>
      <c r="AJ27" s="198"/>
      <c r="AK27" s="198"/>
      <c r="AL27" s="198"/>
      <c r="AM27" s="198"/>
      <c r="AN27" s="198"/>
      <c r="AO27" s="198"/>
      <c r="AP27" s="198"/>
      <c r="AQ27" s="198"/>
      <c r="AR27" s="198"/>
      <c r="AS27" s="198"/>
      <c r="AT27" s="198"/>
      <c r="AU27" s="198"/>
      <c r="AV27" s="198"/>
      <c r="AW27" s="198"/>
      <c r="AX27" s="198"/>
      <c r="AY27" s="198"/>
      <c r="AZ27" s="198"/>
      <c r="BA27" s="198"/>
      <c r="BB27" s="198"/>
      <c r="BC27" s="198"/>
      <c r="BD27" s="198"/>
      <c r="BE27" s="198"/>
      <c r="BF27" s="198"/>
      <c r="BG27" s="198"/>
      <c r="BH27" s="198"/>
      <c r="BI27" s="198"/>
      <c r="BJ27" s="198"/>
    </row>
    <row r="28" spans="1:62" ht="14.4" thickBot="1">
      <c r="L28" s="201" t="s">
        <v>224</v>
      </c>
      <c r="M28" s="200">
        <v>3705.94</v>
      </c>
      <c r="N28" s="204">
        <f>H39</f>
        <v>63.087930076799239</v>
      </c>
    </row>
    <row r="29" spans="1:62" ht="14.4" thickBot="1">
      <c r="C29" s="321" t="s">
        <v>2</v>
      </c>
      <c r="D29" s="322"/>
      <c r="E29" s="323"/>
      <c r="G29" s="321" t="s">
        <v>227</v>
      </c>
      <c r="H29" s="322"/>
      <c r="I29" s="322"/>
      <c r="J29" s="323"/>
      <c r="L29" s="208" t="s">
        <v>221</v>
      </c>
      <c r="M29" s="209">
        <v>570599.98</v>
      </c>
      <c r="N29" s="223">
        <f>J45</f>
        <v>1426499.9389140408</v>
      </c>
    </row>
    <row r="30" spans="1:62" ht="14.4" thickBot="1">
      <c r="C30" s="172" t="s">
        <v>198</v>
      </c>
      <c r="D30" s="172" t="s">
        <v>199</v>
      </c>
      <c r="E30" s="172" t="s">
        <v>200</v>
      </c>
      <c r="L30" s="212" t="s">
        <v>235</v>
      </c>
      <c r="M30" s="214">
        <f>M28+M29</f>
        <v>574305.91999999993</v>
      </c>
      <c r="N30" s="213">
        <f>N28+N29</f>
        <v>1426563.0268441176</v>
      </c>
    </row>
    <row r="31" spans="1:62" ht="14.4" thickBot="1">
      <c r="C31" s="173" t="s">
        <v>197</v>
      </c>
      <c r="D31" s="173">
        <f>'Machine Calc'!K2</f>
        <v>10000000</v>
      </c>
      <c r="E31" s="173" t="s">
        <v>185</v>
      </c>
      <c r="G31" s="321" t="s">
        <v>214</v>
      </c>
      <c r="H31" s="322"/>
      <c r="I31" s="322"/>
      <c r="J31" s="323"/>
    </row>
    <row r="32" spans="1:62" ht="28.2" thickBot="1">
      <c r="C32" s="174" t="s">
        <v>202</v>
      </c>
      <c r="D32" s="176">
        <f>'Machine Calc'!K19</f>
        <v>5.0000000000000001E-4</v>
      </c>
      <c r="E32" s="174"/>
      <c r="G32" s="172" t="s">
        <v>215</v>
      </c>
      <c r="H32" s="172" t="s">
        <v>211</v>
      </c>
      <c r="I32" s="180" t="s">
        <v>223</v>
      </c>
      <c r="J32" s="172" t="s">
        <v>216</v>
      </c>
      <c r="AP32" s="225" t="s">
        <v>20</v>
      </c>
      <c r="AQ32" s="226" t="s">
        <v>1</v>
      </c>
      <c r="AR32" s="226" t="s">
        <v>2</v>
      </c>
    </row>
    <row r="33" spans="3:44">
      <c r="C33" s="174" t="s">
        <v>203</v>
      </c>
      <c r="D33" s="174">
        <f>'Machine Calc'!K20</f>
        <v>10030077.695489349</v>
      </c>
      <c r="E33" s="174" t="s">
        <v>185</v>
      </c>
      <c r="G33" s="174" t="s">
        <v>20</v>
      </c>
      <c r="H33" s="177">
        <f>D43</f>
        <v>7563.9946418399995</v>
      </c>
      <c r="I33" s="174">
        <f>D5</f>
        <v>0.7</v>
      </c>
      <c r="J33" s="187">
        <f>H33*I33*2</f>
        <v>10589.592498575999</v>
      </c>
      <c r="AP33" s="226" t="s">
        <v>235</v>
      </c>
      <c r="AQ33" s="226">
        <f>M30</f>
        <v>574305.91999999993</v>
      </c>
      <c r="AR33" s="227">
        <f>N30</f>
        <v>1426563.0268441176</v>
      </c>
    </row>
    <row r="34" spans="3:44" ht="14.4" thickBot="1">
      <c r="C34" s="174" t="s">
        <v>205</v>
      </c>
      <c r="D34" s="174">
        <f>'Machine Calc'!K17</f>
        <v>20</v>
      </c>
      <c r="E34" s="174" t="s">
        <v>185</v>
      </c>
      <c r="G34" s="174" t="s">
        <v>217</v>
      </c>
      <c r="H34" s="177">
        <f>D45</f>
        <v>1093.9946418399995</v>
      </c>
      <c r="I34" s="174">
        <f>F5</f>
        <v>-1.44</v>
      </c>
      <c r="J34" s="187">
        <f>H34*I34*2</f>
        <v>-3150.7045684991986</v>
      </c>
      <c r="AP34" s="225" t="s">
        <v>221</v>
      </c>
      <c r="AQ34" s="225">
        <v>570599.98</v>
      </c>
      <c r="AR34" s="228">
        <f>N29</f>
        <v>1426499.9389140408</v>
      </c>
    </row>
    <row r="35" spans="3:44" ht="14.4" thickBot="1">
      <c r="C35" s="174" t="s">
        <v>201</v>
      </c>
      <c r="D35" s="174">
        <f>D31/D34</f>
        <v>500000</v>
      </c>
      <c r="E35" s="174" t="s">
        <v>187</v>
      </c>
      <c r="G35" s="315" t="s">
        <v>141</v>
      </c>
      <c r="H35" s="316"/>
      <c r="I35" s="317"/>
      <c r="J35" s="186">
        <f>J33+J34</f>
        <v>7438.8879300768003</v>
      </c>
      <c r="AP35" s="225" t="s">
        <v>238</v>
      </c>
      <c r="AQ35" s="225">
        <v>-667</v>
      </c>
      <c r="AR35" s="225">
        <f>N27</f>
        <v>-7375.8000000000011</v>
      </c>
    </row>
    <row r="36" spans="3:44" ht="14.4" thickBot="1">
      <c r="C36" s="318"/>
      <c r="D36" s="319"/>
      <c r="E36" s="320"/>
      <c r="G36" s="321" t="s">
        <v>218</v>
      </c>
      <c r="H36" s="322"/>
      <c r="I36" s="322"/>
      <c r="J36" s="323"/>
      <c r="AP36" s="225" t="s">
        <v>214</v>
      </c>
      <c r="AQ36" s="225">
        <f>M25+M26</f>
        <v>4373.1399999999994</v>
      </c>
      <c r="AR36" s="229">
        <f>N25+N26</f>
        <v>7438.8879300768003</v>
      </c>
    </row>
    <row r="37" spans="3:44" ht="28.2" thickBot="1">
      <c r="C37" s="174" t="s">
        <v>206</v>
      </c>
      <c r="D37" s="174">
        <f>'Machine Calc'!D5</f>
        <v>647</v>
      </c>
      <c r="E37" s="174" t="s">
        <v>207</v>
      </c>
      <c r="G37" s="172" t="s">
        <v>215</v>
      </c>
      <c r="H37" s="172" t="s">
        <v>211</v>
      </c>
      <c r="I37" s="180" t="s">
        <v>223</v>
      </c>
      <c r="J37" s="172" t="s">
        <v>216</v>
      </c>
    </row>
    <row r="38" spans="3:44" ht="14.4" thickBot="1">
      <c r="C38" s="174" t="s">
        <v>208</v>
      </c>
      <c r="D38" s="177">
        <f>'Cost Analysis'!N9*D34</f>
        <v>2187.9892836799991</v>
      </c>
      <c r="E38" s="174" t="s">
        <v>207</v>
      </c>
      <c r="G38" s="171" t="s">
        <v>219</v>
      </c>
      <c r="H38" s="179">
        <f>D44</f>
        <v>6470</v>
      </c>
      <c r="I38" s="179">
        <f>E5</f>
        <v>-0.57000000000000006</v>
      </c>
      <c r="J38" s="181">
        <f>H38*I38*2</f>
        <v>-7375.8000000000011</v>
      </c>
    </row>
    <row r="39" spans="3:44" ht="14.4" thickBot="1">
      <c r="C39" s="174" t="s">
        <v>209</v>
      </c>
      <c r="D39" s="174">
        <f>D34*D37+D38</f>
        <v>15127.989283679999</v>
      </c>
      <c r="E39" s="174" t="s">
        <v>207</v>
      </c>
      <c r="G39" s="182" t="s">
        <v>224</v>
      </c>
      <c r="H39" s="313">
        <f>J35+J38</f>
        <v>63.087930076799239</v>
      </c>
      <c r="I39" s="314"/>
      <c r="J39" s="183" t="s">
        <v>225</v>
      </c>
    </row>
    <row r="40" spans="3:44">
      <c r="C40" s="174" t="s">
        <v>209</v>
      </c>
      <c r="D40" s="185">
        <f>D39/1000</f>
        <v>15.12798928368</v>
      </c>
      <c r="E40" s="174" t="s">
        <v>111</v>
      </c>
      <c r="G40" s="184"/>
    </row>
    <row r="41" spans="3:44">
      <c r="C41" s="318"/>
      <c r="D41" s="319"/>
      <c r="E41" s="320"/>
      <c r="G41" s="184"/>
    </row>
    <row r="42" spans="3:44" ht="14.4" thickBot="1">
      <c r="C42" s="174" t="s">
        <v>210</v>
      </c>
      <c r="D42" s="174">
        <f>D39*D35</f>
        <v>7563994641.8399992</v>
      </c>
      <c r="E42" s="174" t="s">
        <v>207</v>
      </c>
    </row>
    <row r="43" spans="3:44" ht="14.4" thickBot="1">
      <c r="C43" s="174" t="s">
        <v>210</v>
      </c>
      <c r="D43" s="177">
        <f>D42/1000000</f>
        <v>7563.9946418399995</v>
      </c>
      <c r="E43" s="174" t="s">
        <v>211</v>
      </c>
      <c r="G43" s="321" t="s">
        <v>220</v>
      </c>
      <c r="H43" s="322"/>
      <c r="I43" s="322"/>
      <c r="J43" s="323"/>
    </row>
    <row r="44" spans="3:44" ht="28.2" thickBot="1">
      <c r="C44" s="174" t="s">
        <v>213</v>
      </c>
      <c r="D44" s="174">
        <f>D37*D31/1000000</f>
        <v>6470</v>
      </c>
      <c r="E44" s="174" t="s">
        <v>211</v>
      </c>
      <c r="G44" s="172" t="s">
        <v>215</v>
      </c>
      <c r="H44" s="172" t="s">
        <v>222</v>
      </c>
      <c r="I44" s="180" t="s">
        <v>223</v>
      </c>
      <c r="J44" s="172" t="s">
        <v>216</v>
      </c>
    </row>
    <row r="45" spans="3:44" ht="14.4" thickBot="1">
      <c r="C45" s="175" t="s">
        <v>212</v>
      </c>
      <c r="D45" s="178">
        <f>D43-D44</f>
        <v>1093.9946418399995</v>
      </c>
      <c r="E45" s="175" t="s">
        <v>211</v>
      </c>
      <c r="G45" s="171" t="s">
        <v>221</v>
      </c>
      <c r="H45" s="279">
        <f>'Cost Analysis'!H17</f>
        <v>1426499.9389140408</v>
      </c>
      <c r="I45" s="179">
        <v>0.5</v>
      </c>
      <c r="J45" s="186">
        <f>H45*I45*2</f>
        <v>1426499.9389140408</v>
      </c>
    </row>
  </sheetData>
  <mergeCells count="18">
    <mergeCell ref="H39:I39"/>
    <mergeCell ref="C41:E41"/>
    <mergeCell ref="G43:J43"/>
    <mergeCell ref="C29:E29"/>
    <mergeCell ref="G29:J29"/>
    <mergeCell ref="G31:J31"/>
    <mergeCell ref="G35:I35"/>
    <mergeCell ref="C36:E36"/>
    <mergeCell ref="G36:J36"/>
    <mergeCell ref="G23:J23"/>
    <mergeCell ref="H19:I19"/>
    <mergeCell ref="G15:I15"/>
    <mergeCell ref="G9:J9"/>
    <mergeCell ref="C9:E9"/>
    <mergeCell ref="G11:J11"/>
    <mergeCell ref="C16:E16"/>
    <mergeCell ref="C21:E21"/>
    <mergeCell ref="G16:J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V168"/>
  <sheetViews>
    <sheetView topLeftCell="A18" zoomScale="55" zoomScaleNormal="55" workbookViewId="0">
      <selection activeCell="R84" sqref="R84"/>
    </sheetView>
  </sheetViews>
  <sheetFormatPr defaultColWidth="12.3984375" defaultRowHeight="13.8"/>
  <cols>
    <col min="1" max="1" width="8.8984375" customWidth="1"/>
    <col min="2" max="2" width="15.3984375" bestFit="1" customWidth="1"/>
    <col min="3" max="3" width="15.69921875" bestFit="1" customWidth="1"/>
    <col min="4" max="4" width="20.59765625" bestFit="1" customWidth="1"/>
    <col min="5" max="5" width="11.296875" bestFit="1" customWidth="1"/>
    <col min="6" max="6" width="11" bestFit="1" customWidth="1"/>
    <col min="7" max="7" width="24.3984375" bestFit="1" customWidth="1"/>
    <col min="8" max="8" width="10.8984375" bestFit="1" customWidth="1"/>
    <col min="9" max="9" width="10.3984375" bestFit="1" customWidth="1"/>
    <col min="10" max="10" width="20.59765625" bestFit="1" customWidth="1"/>
    <col min="11" max="11" width="14" bestFit="1" customWidth="1"/>
    <col min="12" max="12" width="15.59765625" bestFit="1" customWidth="1"/>
    <col min="13" max="13" width="8.3984375" customWidth="1"/>
    <col min="14" max="14" width="8.8984375" bestFit="1" customWidth="1"/>
    <col min="15" max="15" width="8" bestFit="1" customWidth="1"/>
    <col min="16" max="17" width="5.8984375" bestFit="1" customWidth="1"/>
    <col min="18" max="26" width="8.3984375" customWidth="1"/>
  </cols>
  <sheetData>
    <row r="2" spans="3:22" ht="14.4" thickBot="1"/>
    <row r="3" spans="3:22" ht="21.6" thickBot="1">
      <c r="G3" s="324" t="s">
        <v>1</v>
      </c>
      <c r="H3" s="325"/>
      <c r="I3" s="325"/>
      <c r="J3" s="325"/>
      <c r="K3" s="325"/>
      <c r="L3" s="326"/>
      <c r="U3" s="327" t="s">
        <v>239</v>
      </c>
      <c r="V3" s="327"/>
    </row>
    <row r="4" spans="3:22" ht="14.4" thickBot="1"/>
    <row r="5" spans="3:22" ht="14.4" thickBot="1">
      <c r="C5" s="274" t="s">
        <v>193</v>
      </c>
      <c r="D5" s="280" t="s">
        <v>140</v>
      </c>
      <c r="E5" s="275" t="s">
        <v>237</v>
      </c>
      <c r="F5" s="274" t="s">
        <v>141</v>
      </c>
      <c r="G5" s="276" t="s">
        <v>236</v>
      </c>
    </row>
    <row r="6" spans="3:22">
      <c r="C6" s="216">
        <v>5</v>
      </c>
      <c r="D6" s="281">
        <v>0.61657043001135803</v>
      </c>
      <c r="E6" s="217">
        <v>0.72361708525711488</v>
      </c>
      <c r="F6" s="217">
        <v>1.340187515268473</v>
      </c>
      <c r="G6" s="259">
        <v>1</v>
      </c>
    </row>
    <row r="7" spans="3:22">
      <c r="C7" s="215">
        <v>10</v>
      </c>
      <c r="D7" s="281">
        <v>0.61657043001135803</v>
      </c>
      <c r="E7" s="218">
        <v>0.36180854262855744</v>
      </c>
      <c r="F7" s="218">
        <v>0.97837897263991547</v>
      </c>
      <c r="G7" s="260">
        <v>1</v>
      </c>
    </row>
    <row r="8" spans="3:22">
      <c r="C8" s="215">
        <v>15</v>
      </c>
      <c r="D8" s="281">
        <v>0.61657043001135803</v>
      </c>
      <c r="E8" s="218">
        <v>0.39031179763989043</v>
      </c>
      <c r="F8" s="218">
        <v>1.0157711165401371</v>
      </c>
      <c r="G8" s="261">
        <v>2</v>
      </c>
    </row>
    <row r="9" spans="3:22">
      <c r="C9" s="215">
        <v>20</v>
      </c>
      <c r="D9" s="281">
        <v>0.61657043001135803</v>
      </c>
      <c r="E9" s="218">
        <v>0.29273384822991788</v>
      </c>
      <c r="F9" s="218">
        <v>0.91819316713016474</v>
      </c>
      <c r="G9" s="261">
        <v>2</v>
      </c>
    </row>
    <row r="10" spans="3:22">
      <c r="C10" s="215">
        <v>25</v>
      </c>
      <c r="D10" s="281">
        <v>0.61657043001135803</v>
      </c>
      <c r="E10" s="218">
        <v>0.23418707858393426</v>
      </c>
      <c r="F10" s="218">
        <v>0.85964639748418104</v>
      </c>
      <c r="G10" s="261">
        <v>2</v>
      </c>
    </row>
    <row r="11" spans="3:22">
      <c r="C11" s="215">
        <v>30</v>
      </c>
      <c r="D11" s="281">
        <v>0.61657043001135803</v>
      </c>
      <c r="E11" s="218">
        <v>0.26970895009703799</v>
      </c>
      <c r="F11" s="218">
        <v>0.90405715788617369</v>
      </c>
      <c r="G11" s="263">
        <v>3</v>
      </c>
    </row>
    <row r="12" spans="3:22">
      <c r="C12" s="215">
        <v>35</v>
      </c>
      <c r="D12" s="281">
        <v>0.61657043001135803</v>
      </c>
      <c r="E12" s="218">
        <v>0.23117910008317538</v>
      </c>
      <c r="F12" s="218">
        <v>0.86552730787231114</v>
      </c>
      <c r="G12" s="263">
        <v>3</v>
      </c>
    </row>
    <row r="13" spans="3:22">
      <c r="C13" s="215">
        <v>40</v>
      </c>
      <c r="D13" s="281">
        <v>0.61657043001135803</v>
      </c>
      <c r="E13" s="218">
        <v>0.20228171257277844</v>
      </c>
      <c r="F13" s="218">
        <v>0.8366299203619143</v>
      </c>
      <c r="G13" s="263">
        <v>3</v>
      </c>
    </row>
    <row r="14" spans="3:22">
      <c r="C14" s="215">
        <v>45</v>
      </c>
      <c r="D14" s="281">
        <v>0.61657043001135803</v>
      </c>
      <c r="E14" s="218">
        <v>0.22950800091608708</v>
      </c>
      <c r="F14" s="218">
        <v>0.87274509759411156</v>
      </c>
      <c r="G14" s="264">
        <v>4</v>
      </c>
    </row>
    <row r="15" spans="3:22">
      <c r="C15" s="215">
        <v>50</v>
      </c>
      <c r="D15" s="281">
        <v>0.61657043001135803</v>
      </c>
      <c r="E15" s="218">
        <v>0.20655720082447837</v>
      </c>
      <c r="F15" s="218">
        <v>0.8497942975025029</v>
      </c>
      <c r="G15" s="265">
        <v>4</v>
      </c>
    </row>
    <row r="16" spans="3:22">
      <c r="C16" s="215">
        <v>55</v>
      </c>
      <c r="D16" s="281">
        <v>0.61657043001135803</v>
      </c>
      <c r="E16" s="218">
        <v>0.22844457417339456</v>
      </c>
      <c r="F16" s="218">
        <v>0.88057055974030807</v>
      </c>
      <c r="G16" s="266">
        <v>5</v>
      </c>
    </row>
    <row r="17" spans="3:22">
      <c r="C17" s="215">
        <v>60</v>
      </c>
      <c r="D17" s="281">
        <v>0.61657043001135803</v>
      </c>
      <c r="E17" s="218">
        <v>0.20940752632561169</v>
      </c>
      <c r="F17" s="218">
        <v>0.86153351189252514</v>
      </c>
      <c r="G17" s="266">
        <v>5</v>
      </c>
    </row>
    <row r="18" spans="3:22">
      <c r="C18" s="215">
        <v>65</v>
      </c>
      <c r="D18" s="281">
        <v>0.61657043001135803</v>
      </c>
      <c r="E18" s="218">
        <v>0.19329925506979539</v>
      </c>
      <c r="F18" s="218">
        <v>0.84542524063670899</v>
      </c>
      <c r="G18" s="267">
        <v>5</v>
      </c>
    </row>
    <row r="19" spans="3:22">
      <c r="C19" s="215">
        <v>70</v>
      </c>
      <c r="D19" s="281">
        <v>0.61657043001135803</v>
      </c>
      <c r="E19" s="218">
        <v>0.21144347311213543</v>
      </c>
      <c r="F19" s="218">
        <v>0.87245834756793772</v>
      </c>
      <c r="G19" s="268">
        <v>6</v>
      </c>
    </row>
    <row r="20" spans="3:22">
      <c r="C20" s="215">
        <v>75</v>
      </c>
      <c r="D20" s="281">
        <v>0.61657043001135803</v>
      </c>
      <c r="E20" s="218">
        <v>0.19734724157132641</v>
      </c>
      <c r="F20" s="218">
        <v>0.85836211602712875</v>
      </c>
      <c r="G20" s="268">
        <v>6</v>
      </c>
    </row>
    <row r="21" spans="3:22">
      <c r="C21" s="215">
        <v>80</v>
      </c>
      <c r="D21" s="281">
        <v>0.61657043001135803</v>
      </c>
      <c r="E21" s="218">
        <v>0.18501303897311852</v>
      </c>
      <c r="F21" s="218">
        <v>0.84602791342892092</v>
      </c>
      <c r="G21" s="268">
        <v>6</v>
      </c>
    </row>
    <row r="22" spans="3:22">
      <c r="C22" s="215">
        <v>85</v>
      </c>
      <c r="D22" s="281">
        <v>0.61657043001135803</v>
      </c>
      <c r="E22" s="218">
        <v>0.20044276066073249</v>
      </c>
      <c r="F22" s="218">
        <v>0.87034652400542389</v>
      </c>
      <c r="G22" s="269">
        <v>7</v>
      </c>
    </row>
    <row r="23" spans="3:22">
      <c r="C23" s="215">
        <v>90</v>
      </c>
      <c r="D23" s="281">
        <v>0.61657043001135803</v>
      </c>
      <c r="E23" s="218">
        <v>0.18930705173513623</v>
      </c>
      <c r="F23" s="218">
        <v>0.85921081507982744</v>
      </c>
      <c r="G23" s="270">
        <v>7</v>
      </c>
    </row>
    <row r="24" spans="3:22">
      <c r="C24" s="215">
        <v>95</v>
      </c>
      <c r="D24" s="281">
        <v>0.61657043001135803</v>
      </c>
      <c r="E24" s="218">
        <v>0.17934352269644491</v>
      </c>
      <c r="F24" s="218">
        <v>0.8492472860411362</v>
      </c>
      <c r="G24" s="270">
        <v>7</v>
      </c>
    </row>
    <row r="25" spans="3:22">
      <c r="C25" s="215">
        <v>100</v>
      </c>
      <c r="D25" s="281">
        <v>0.61657043001135803</v>
      </c>
      <c r="E25" s="218">
        <v>0.19274226194475047</v>
      </c>
      <c r="F25" s="218">
        <v>0.87153491417833062</v>
      </c>
      <c r="G25" s="271">
        <v>8</v>
      </c>
    </row>
    <row r="26" spans="3:22">
      <c r="C26" s="215">
        <v>105</v>
      </c>
      <c r="D26" s="281">
        <v>0.61657043001135803</v>
      </c>
      <c r="E26" s="218">
        <v>0.18356405899500042</v>
      </c>
      <c r="F26" s="218">
        <v>0.86235671122858049</v>
      </c>
      <c r="G26" s="271">
        <v>8</v>
      </c>
    </row>
    <row r="27" spans="3:22">
      <c r="C27" s="215">
        <v>110</v>
      </c>
      <c r="D27" s="281">
        <v>0.61657043001135803</v>
      </c>
      <c r="E27" s="218">
        <v>0.19555288847988936</v>
      </c>
      <c r="F27" s="218">
        <v>0.88323442960235843</v>
      </c>
      <c r="G27" s="272">
        <v>9</v>
      </c>
    </row>
    <row r="28" spans="3:22">
      <c r="C28" s="215">
        <v>115</v>
      </c>
      <c r="D28" s="281">
        <v>0.61657043001135803</v>
      </c>
      <c r="E28" s="218">
        <v>0.18705058898076371</v>
      </c>
      <c r="F28" s="218">
        <v>0.8747321301032327</v>
      </c>
      <c r="G28" s="272">
        <v>9</v>
      </c>
    </row>
    <row r="29" spans="3:22" ht="14.4" thickBot="1">
      <c r="C29" s="188">
        <v>120</v>
      </c>
      <c r="D29" s="282">
        <v>0.61657043001135803</v>
      </c>
      <c r="E29" s="219">
        <v>0.17925681443989855</v>
      </c>
      <c r="F29" s="219">
        <v>0.86693835556236754</v>
      </c>
      <c r="G29" s="273">
        <v>9</v>
      </c>
    </row>
    <row r="30" spans="3:22">
      <c r="D30" s="220"/>
      <c r="E30" s="220"/>
      <c r="F30" s="220"/>
    </row>
    <row r="31" spans="3:22" ht="14.4" thickBot="1"/>
    <row r="32" spans="3:22" ht="21.6" thickBot="1">
      <c r="G32" s="324" t="s">
        <v>2</v>
      </c>
      <c r="H32" s="325"/>
      <c r="I32" s="325"/>
      <c r="J32" s="325"/>
      <c r="K32" s="325"/>
      <c r="L32" s="326"/>
      <c r="U32" s="327" t="s">
        <v>239</v>
      </c>
      <c r="V32" s="327"/>
    </row>
    <row r="33" spans="3:7" ht="14.4" thickBot="1"/>
    <row r="34" spans="3:7" ht="14.4" thickBot="1">
      <c r="C34" s="274" t="s">
        <v>193</v>
      </c>
      <c r="D34" s="274" t="s">
        <v>140</v>
      </c>
      <c r="E34" s="275" t="s">
        <v>237</v>
      </c>
      <c r="F34" s="274" t="s">
        <v>141</v>
      </c>
      <c r="G34" s="276" t="s">
        <v>236</v>
      </c>
    </row>
    <row r="35" spans="3:7">
      <c r="C35" s="216">
        <v>5</v>
      </c>
      <c r="D35" s="281">
        <v>1.6956375308641973</v>
      </c>
      <c r="E35" s="284">
        <v>0.72372177161181106</v>
      </c>
      <c r="F35" s="284">
        <v>2.419225969142675</v>
      </c>
      <c r="G35" s="259">
        <v>1</v>
      </c>
    </row>
    <row r="36" spans="3:7">
      <c r="C36" s="215">
        <v>10</v>
      </c>
      <c r="D36" s="281">
        <v>1.6956375308641973</v>
      </c>
      <c r="E36" s="285">
        <v>0.36186088580590553</v>
      </c>
      <c r="F36" s="285">
        <v>2.0573650833367694</v>
      </c>
      <c r="G36" s="260">
        <v>1</v>
      </c>
    </row>
    <row r="37" spans="3:7">
      <c r="C37" s="215">
        <v>15</v>
      </c>
      <c r="D37" s="281">
        <v>1.6956375308641973</v>
      </c>
      <c r="E37" s="285">
        <v>0.39038158854302124</v>
      </c>
      <c r="F37" s="285">
        <v>2.0969968971849964</v>
      </c>
      <c r="G37" s="261">
        <v>2</v>
      </c>
    </row>
    <row r="38" spans="3:7">
      <c r="C38" s="215">
        <v>20</v>
      </c>
      <c r="D38" s="281">
        <v>1.6956375308641973</v>
      </c>
      <c r="E38" s="285">
        <v>0.29278619140726592</v>
      </c>
      <c r="F38" s="285">
        <v>1.9994015000492409</v>
      </c>
      <c r="G38" s="261">
        <v>2</v>
      </c>
    </row>
    <row r="39" spans="3:7">
      <c r="C39" s="215">
        <v>25</v>
      </c>
      <c r="D39" s="281">
        <v>1.6956375308641973</v>
      </c>
      <c r="E39" s="285">
        <v>0.32371355192926321</v>
      </c>
      <c r="F39" s="285">
        <v>2.0414399716823497</v>
      </c>
      <c r="G39" s="262">
        <v>3</v>
      </c>
    </row>
    <row r="40" spans="3:7">
      <c r="C40" s="215">
        <v>30</v>
      </c>
      <c r="D40" s="281">
        <v>1.6956375308641973</v>
      </c>
      <c r="E40" s="285">
        <v>0.26976129327438608</v>
      </c>
      <c r="F40" s="285">
        <v>1.9874877130274726</v>
      </c>
      <c r="G40" s="262">
        <v>3</v>
      </c>
    </row>
    <row r="41" spans="3:7">
      <c r="C41" s="215">
        <v>35</v>
      </c>
      <c r="D41" s="281">
        <v>1.6956375308641973</v>
      </c>
      <c r="E41" s="285">
        <v>0.2951415362376526</v>
      </c>
      <c r="F41" s="285">
        <v>2.02397906710185</v>
      </c>
      <c r="G41" s="263">
        <v>4</v>
      </c>
    </row>
    <row r="42" spans="3:7">
      <c r="C42" s="215">
        <v>40</v>
      </c>
      <c r="D42" s="281">
        <v>1.6956375308641973</v>
      </c>
      <c r="E42" s="285">
        <v>0.25824884420794608</v>
      </c>
      <c r="F42" s="285">
        <v>1.9870863750721435</v>
      </c>
      <c r="G42" s="263">
        <v>4</v>
      </c>
    </row>
    <row r="43" spans="3:7">
      <c r="C43" s="215">
        <v>45</v>
      </c>
      <c r="D43" s="281">
        <v>1.6956375308641973</v>
      </c>
      <c r="E43" s="285">
        <v>0.27926819418675786</v>
      </c>
      <c r="F43" s="285">
        <v>2.0192168361620668</v>
      </c>
      <c r="G43" s="264">
        <v>5</v>
      </c>
    </row>
    <row r="44" spans="3:7">
      <c r="C44" s="215">
        <v>50</v>
      </c>
      <c r="D44" s="281">
        <v>1.6956375308641973</v>
      </c>
      <c r="E44" s="285">
        <v>0.2513413747680821</v>
      </c>
      <c r="F44" s="285">
        <v>1.9912900167433907</v>
      </c>
      <c r="G44" s="265">
        <v>5</v>
      </c>
    </row>
    <row r="45" spans="3:7">
      <c r="C45" s="215">
        <v>55</v>
      </c>
      <c r="D45" s="281">
        <v>1.6956375308641973</v>
      </c>
      <c r="E45" s="285">
        <v>0.26916697651800664</v>
      </c>
      <c r="F45" s="285">
        <v>2.0202267296044263</v>
      </c>
      <c r="G45" s="266">
        <v>6</v>
      </c>
    </row>
    <row r="46" spans="3:7">
      <c r="C46" s="215">
        <v>60</v>
      </c>
      <c r="D46" s="281">
        <v>1.6956375308641973</v>
      </c>
      <c r="E46" s="285">
        <v>0.24673639514150608</v>
      </c>
      <c r="F46" s="285">
        <v>1.9977961482279258</v>
      </c>
      <c r="G46" s="266">
        <v>6</v>
      </c>
    </row>
    <row r="47" spans="3:7">
      <c r="C47" s="215">
        <v>65</v>
      </c>
      <c r="D47" s="281">
        <v>1.6956375308641973</v>
      </c>
      <c r="E47" s="285">
        <v>0.22775667243831332</v>
      </c>
      <c r="F47" s="285">
        <v>1.9788164255247329</v>
      </c>
      <c r="G47" s="267">
        <v>6</v>
      </c>
    </row>
    <row r="48" spans="3:7">
      <c r="C48" s="215">
        <v>70</v>
      </c>
      <c r="D48" s="281">
        <v>1.6956375308641973</v>
      </c>
      <c r="E48" s="285">
        <v>0.24344712397966614</v>
      </c>
      <c r="F48" s="285">
        <v>2.0056179881771969</v>
      </c>
      <c r="G48" s="268">
        <v>7</v>
      </c>
    </row>
    <row r="49" spans="3:7">
      <c r="C49" s="215">
        <v>75</v>
      </c>
      <c r="D49" s="281">
        <v>1.6956375308641973</v>
      </c>
      <c r="E49" s="285">
        <v>0.22721731571435505</v>
      </c>
      <c r="F49" s="285">
        <v>1.989388179911886</v>
      </c>
      <c r="G49" s="268">
        <v>7</v>
      </c>
    </row>
    <row r="50" spans="3:7">
      <c r="C50" s="215">
        <v>80</v>
      </c>
      <c r="D50" s="281">
        <v>1.6956375308641973</v>
      </c>
      <c r="E50" s="285">
        <v>0.24098017060828614</v>
      </c>
      <c r="F50" s="285">
        <v>2.0142621459169279</v>
      </c>
      <c r="G50" s="269">
        <v>8</v>
      </c>
    </row>
    <row r="51" spans="3:7">
      <c r="C51" s="215">
        <v>85</v>
      </c>
      <c r="D51" s="281">
        <v>1.6956375308641973</v>
      </c>
      <c r="E51" s="285">
        <v>0.22680486645485753</v>
      </c>
      <c r="F51" s="285">
        <v>2.0000868417634994</v>
      </c>
      <c r="G51" s="269">
        <v>8</v>
      </c>
    </row>
    <row r="52" spans="3:7">
      <c r="C52" s="215">
        <v>90</v>
      </c>
      <c r="D52" s="281">
        <v>1.6956375308641973</v>
      </c>
      <c r="E52" s="285">
        <v>0.23906142909721281</v>
      </c>
      <c r="F52" s="285">
        <v>2.0234545155169661</v>
      </c>
      <c r="G52" s="270">
        <v>9</v>
      </c>
    </row>
    <row r="53" spans="3:7">
      <c r="C53" s="215">
        <v>95</v>
      </c>
      <c r="D53" s="281">
        <v>1.6956375308641973</v>
      </c>
      <c r="E53" s="285">
        <v>0.22647924861841218</v>
      </c>
      <c r="F53" s="285">
        <v>2.0108723350381652</v>
      </c>
      <c r="G53" s="270">
        <v>9</v>
      </c>
    </row>
    <row r="54" spans="3:7">
      <c r="C54" s="215">
        <v>100</v>
      </c>
      <c r="D54" s="281">
        <v>1.6956375308641973</v>
      </c>
      <c r="E54" s="285">
        <v>0.23752643588835415</v>
      </c>
      <c r="F54" s="285">
        <v>2.0330306334192181</v>
      </c>
      <c r="G54" s="271">
        <v>10</v>
      </c>
    </row>
    <row r="55" spans="3:7">
      <c r="C55" s="215">
        <v>105</v>
      </c>
      <c r="D55" s="281">
        <v>1.6956375308641973</v>
      </c>
      <c r="E55" s="285">
        <v>0.23203428441184124</v>
      </c>
      <c r="F55" s="285">
        <v>2.0276718152760385</v>
      </c>
      <c r="G55" s="271">
        <v>10</v>
      </c>
    </row>
    <row r="56" spans="3:7">
      <c r="C56" s="215">
        <v>110</v>
      </c>
      <c r="D56" s="281">
        <v>1.6956375308641973</v>
      </c>
      <c r="E56" s="285">
        <v>0.24182468030299631</v>
      </c>
      <c r="F56" s="285">
        <v>2.0485733222783051</v>
      </c>
      <c r="G56" s="272">
        <v>11</v>
      </c>
    </row>
    <row r="57" spans="3:7">
      <c r="C57" s="215">
        <v>115</v>
      </c>
      <c r="D57" s="281">
        <v>1.6956375308641973</v>
      </c>
      <c r="E57" s="285">
        <v>0.2313105637680834</v>
      </c>
      <c r="F57" s="285">
        <v>2.0380592057433922</v>
      </c>
      <c r="G57" s="272">
        <v>11</v>
      </c>
    </row>
    <row r="58" spans="3:7" ht="14.4" thickBot="1">
      <c r="C58" s="188">
        <v>120</v>
      </c>
      <c r="D58" s="281">
        <v>1.6956375308641973</v>
      </c>
      <c r="E58" s="286">
        <v>0.24031524836179879</v>
      </c>
      <c r="F58" s="286">
        <v>2.0581750014482187</v>
      </c>
      <c r="G58" s="273">
        <v>12</v>
      </c>
    </row>
    <row r="102" spans="7:11">
      <c r="G102" s="168"/>
      <c r="H102" s="168"/>
      <c r="I102" s="168"/>
      <c r="J102" s="168"/>
      <c r="K102" s="168"/>
    </row>
    <row r="103" spans="7:11">
      <c r="G103" s="168"/>
      <c r="H103" s="168"/>
      <c r="I103" s="168"/>
      <c r="J103" s="168"/>
      <c r="K103" s="168"/>
    </row>
    <row r="104" spans="7:11">
      <c r="G104" s="168"/>
      <c r="H104" s="168"/>
      <c r="I104" s="168"/>
      <c r="J104" s="168"/>
      <c r="K104" s="168"/>
    </row>
    <row r="105" spans="7:11">
      <c r="G105" s="168"/>
      <c r="H105" s="168"/>
      <c r="I105" s="168"/>
      <c r="J105" s="168"/>
      <c r="K105" s="168"/>
    </row>
    <row r="106" spans="7:11">
      <c r="G106" s="168"/>
      <c r="H106" s="168"/>
      <c r="I106" s="168"/>
      <c r="J106" s="168"/>
      <c r="K106" s="168"/>
    </row>
    <row r="107" spans="7:11">
      <c r="G107" s="168"/>
      <c r="H107" s="168"/>
      <c r="I107" s="168"/>
      <c r="J107" s="168"/>
      <c r="K107" s="168"/>
    </row>
    <row r="108" spans="7:11">
      <c r="G108" s="168"/>
      <c r="H108" s="168"/>
      <c r="I108" s="168"/>
      <c r="J108" s="168"/>
      <c r="K108" s="168"/>
    </row>
    <row r="109" spans="7:11">
      <c r="G109" s="168"/>
      <c r="H109" s="168"/>
      <c r="I109" s="168"/>
      <c r="J109" s="168"/>
      <c r="K109" s="168"/>
    </row>
    <row r="110" spans="7:11">
      <c r="G110" s="168"/>
      <c r="H110" s="168"/>
      <c r="I110" s="168"/>
      <c r="J110" s="168"/>
      <c r="K110" s="168"/>
    </row>
    <row r="111" spans="7:11">
      <c r="G111" s="168"/>
      <c r="H111" s="168"/>
      <c r="I111" s="168"/>
      <c r="J111" s="168"/>
      <c r="K111" s="168"/>
    </row>
    <row r="112" spans="7:11">
      <c r="G112" s="168"/>
      <c r="H112" s="168"/>
      <c r="I112" s="168"/>
      <c r="J112" s="168"/>
      <c r="K112" s="168"/>
    </row>
    <row r="113" spans="7:11">
      <c r="G113" s="168"/>
      <c r="H113" s="168"/>
      <c r="I113" s="168"/>
      <c r="J113" s="168"/>
      <c r="K113" s="168"/>
    </row>
    <row r="114" spans="7:11">
      <c r="G114" s="168"/>
      <c r="H114" s="168"/>
      <c r="I114" s="168"/>
      <c r="J114" s="168"/>
      <c r="K114" s="168"/>
    </row>
    <row r="115" spans="7:11">
      <c r="G115" s="168"/>
      <c r="H115" s="168"/>
      <c r="I115" s="168"/>
      <c r="J115" s="168"/>
      <c r="K115" s="168"/>
    </row>
    <row r="116" spans="7:11">
      <c r="G116" s="168"/>
      <c r="H116" s="168"/>
      <c r="I116" s="168"/>
      <c r="J116" s="168"/>
      <c r="K116" s="168"/>
    </row>
    <row r="117" spans="7:11">
      <c r="G117" s="168"/>
      <c r="H117" s="168"/>
      <c r="I117" s="168"/>
      <c r="J117" s="168"/>
      <c r="K117" s="168"/>
    </row>
    <row r="118" spans="7:11">
      <c r="G118" s="168"/>
      <c r="H118" s="168"/>
      <c r="I118" s="168"/>
      <c r="J118" s="168"/>
      <c r="K118" s="168"/>
    </row>
    <row r="119" spans="7:11">
      <c r="G119" s="168"/>
      <c r="H119" s="168"/>
      <c r="I119" s="168"/>
      <c r="J119" s="168"/>
      <c r="K119" s="168"/>
    </row>
    <row r="120" spans="7:11">
      <c r="G120" s="168"/>
      <c r="H120" s="168"/>
      <c r="I120" s="168"/>
      <c r="J120" s="168"/>
      <c r="K120" s="168"/>
    </row>
    <row r="121" spans="7:11">
      <c r="G121" s="168"/>
      <c r="H121" s="168"/>
      <c r="I121" s="168"/>
      <c r="J121" s="168"/>
      <c r="K121" s="168"/>
    </row>
    <row r="122" spans="7:11">
      <c r="G122" s="168"/>
      <c r="H122" s="168"/>
      <c r="I122" s="168"/>
      <c r="J122" s="168"/>
      <c r="K122" s="168"/>
    </row>
    <row r="123" spans="7:11">
      <c r="G123" s="168"/>
      <c r="H123" s="168"/>
      <c r="I123" s="168"/>
      <c r="J123" s="168"/>
      <c r="K123" s="168"/>
    </row>
    <row r="124" spans="7:11">
      <c r="G124" s="168"/>
      <c r="H124" s="168"/>
      <c r="I124" s="168"/>
      <c r="J124" s="168"/>
      <c r="K124" s="168"/>
    </row>
    <row r="125" spans="7:11">
      <c r="G125" s="168"/>
      <c r="H125" s="168"/>
      <c r="I125" s="168"/>
      <c r="J125" s="168"/>
      <c r="K125" s="168"/>
    </row>
    <row r="126" spans="7:11">
      <c r="G126" s="168"/>
      <c r="H126" s="168"/>
      <c r="I126" s="168"/>
      <c r="J126" s="168"/>
      <c r="K126" s="168"/>
    </row>
    <row r="127" spans="7:11">
      <c r="G127" s="168"/>
      <c r="H127" s="168"/>
      <c r="I127" s="168"/>
      <c r="J127" s="168"/>
      <c r="K127" s="168"/>
    </row>
    <row r="128" spans="7:11">
      <c r="G128" s="168"/>
      <c r="H128" s="168"/>
      <c r="I128" s="168"/>
      <c r="J128" s="168"/>
      <c r="K128" s="168"/>
    </row>
    <row r="129" spans="7:11">
      <c r="G129" s="168"/>
      <c r="H129" s="168"/>
      <c r="I129" s="168"/>
      <c r="J129" s="168"/>
      <c r="K129" s="168"/>
    </row>
    <row r="130" spans="7:11">
      <c r="G130" s="168"/>
      <c r="H130" s="168"/>
      <c r="I130" s="168"/>
      <c r="J130" s="168"/>
      <c r="K130" s="168"/>
    </row>
    <row r="131" spans="7:11">
      <c r="G131" s="168"/>
      <c r="H131" s="168"/>
      <c r="I131" s="168"/>
      <c r="J131" s="168"/>
      <c r="K131" s="168"/>
    </row>
    <row r="132" spans="7:11">
      <c r="G132" s="168"/>
      <c r="H132" s="168"/>
      <c r="I132" s="168"/>
      <c r="J132" s="168"/>
      <c r="K132" s="168"/>
    </row>
    <row r="133" spans="7:11">
      <c r="G133" s="168"/>
      <c r="H133" s="168"/>
      <c r="I133" s="168"/>
      <c r="J133" s="168"/>
      <c r="K133" s="168"/>
    </row>
    <row r="134" spans="7:11">
      <c r="G134" s="168"/>
      <c r="H134" s="168"/>
      <c r="I134" s="168"/>
      <c r="J134" s="168"/>
      <c r="K134" s="168"/>
    </row>
    <row r="135" spans="7:11">
      <c r="G135" s="168"/>
      <c r="H135" s="168"/>
      <c r="I135" s="168"/>
      <c r="J135" s="168"/>
      <c r="K135" s="168"/>
    </row>
    <row r="136" spans="7:11">
      <c r="G136" s="168"/>
      <c r="H136" s="168"/>
      <c r="I136" s="168"/>
      <c r="J136" s="168"/>
      <c r="K136" s="168"/>
    </row>
    <row r="137" spans="7:11">
      <c r="G137" s="168"/>
      <c r="H137" s="168"/>
      <c r="I137" s="168"/>
      <c r="J137" s="168"/>
      <c r="K137" s="168"/>
    </row>
    <row r="138" spans="7:11">
      <c r="G138" s="168"/>
      <c r="H138" s="168"/>
      <c r="I138" s="168"/>
      <c r="J138" s="168"/>
      <c r="K138" s="168"/>
    </row>
    <row r="139" spans="7:11">
      <c r="G139" s="168"/>
      <c r="H139" s="168"/>
      <c r="I139" s="168"/>
      <c r="J139" s="168"/>
      <c r="K139" s="168"/>
    </row>
    <row r="140" spans="7:11">
      <c r="G140" s="168"/>
      <c r="H140" s="168"/>
      <c r="I140" s="168"/>
      <c r="J140" s="168"/>
      <c r="K140" s="168"/>
    </row>
    <row r="141" spans="7:11">
      <c r="G141" s="168"/>
      <c r="H141" s="168"/>
      <c r="I141" s="168"/>
      <c r="J141" s="168"/>
      <c r="K141" s="168"/>
    </row>
    <row r="142" spans="7:11">
      <c r="G142" s="168"/>
      <c r="H142" s="168"/>
      <c r="I142" s="168"/>
      <c r="J142" s="168"/>
      <c r="K142" s="168"/>
    </row>
    <row r="143" spans="7:11">
      <c r="G143" s="168"/>
      <c r="H143" s="168"/>
      <c r="I143" s="168"/>
      <c r="J143" s="168"/>
      <c r="K143" s="168"/>
    </row>
    <row r="144" spans="7:11">
      <c r="G144" s="168"/>
      <c r="H144" s="168"/>
      <c r="I144" s="168"/>
      <c r="J144" s="168"/>
      <c r="K144" s="168"/>
    </row>
    <row r="145" spans="7:11">
      <c r="G145" s="168"/>
      <c r="H145" s="168"/>
      <c r="I145" s="168"/>
      <c r="J145" s="168"/>
      <c r="K145" s="168"/>
    </row>
    <row r="146" spans="7:11">
      <c r="G146" s="168"/>
      <c r="H146" s="168"/>
      <c r="I146" s="168"/>
      <c r="J146" s="168"/>
      <c r="K146" s="168"/>
    </row>
    <row r="147" spans="7:11">
      <c r="G147" s="168"/>
      <c r="H147" s="168"/>
      <c r="I147" s="168"/>
      <c r="J147" s="168"/>
      <c r="K147" s="168"/>
    </row>
    <row r="148" spans="7:11">
      <c r="G148" s="168"/>
      <c r="H148" s="168"/>
      <c r="I148" s="168"/>
      <c r="J148" s="168"/>
      <c r="K148" s="168"/>
    </row>
    <row r="149" spans="7:11">
      <c r="G149" s="168"/>
      <c r="H149" s="168"/>
      <c r="I149" s="168"/>
      <c r="J149" s="168"/>
      <c r="K149" s="168"/>
    </row>
    <row r="150" spans="7:11">
      <c r="G150" s="168"/>
      <c r="H150" s="168"/>
      <c r="I150" s="168"/>
      <c r="J150" s="168"/>
      <c r="K150" s="168"/>
    </row>
    <row r="151" spans="7:11">
      <c r="G151" s="168"/>
      <c r="H151" s="168"/>
      <c r="I151" s="168"/>
      <c r="J151" s="168"/>
      <c r="K151" s="168"/>
    </row>
    <row r="152" spans="7:11">
      <c r="G152" s="168"/>
      <c r="H152" s="168"/>
      <c r="I152" s="168"/>
      <c r="J152" s="168"/>
      <c r="K152" s="168"/>
    </row>
    <row r="153" spans="7:11">
      <c r="G153" s="168"/>
      <c r="H153" s="168"/>
      <c r="I153" s="168"/>
      <c r="J153" s="168"/>
      <c r="K153" s="168"/>
    </row>
    <row r="154" spans="7:11">
      <c r="G154" s="168"/>
      <c r="H154" s="168"/>
      <c r="I154" s="168"/>
      <c r="J154" s="168"/>
      <c r="K154" s="168"/>
    </row>
    <row r="155" spans="7:11">
      <c r="G155" s="168"/>
      <c r="H155" s="168"/>
      <c r="I155" s="168"/>
      <c r="J155" s="168"/>
      <c r="K155" s="168"/>
    </row>
    <row r="156" spans="7:11">
      <c r="G156" s="168"/>
      <c r="H156" s="168"/>
      <c r="I156" s="168"/>
      <c r="J156" s="168"/>
      <c r="K156" s="168"/>
    </row>
    <row r="157" spans="7:11">
      <c r="G157" s="168"/>
      <c r="H157" s="168"/>
      <c r="I157" s="168"/>
      <c r="J157" s="168"/>
      <c r="K157" s="168"/>
    </row>
    <row r="158" spans="7:11">
      <c r="G158" s="168"/>
      <c r="H158" s="168"/>
      <c r="I158" s="168"/>
      <c r="J158" s="168"/>
      <c r="K158" s="168"/>
    </row>
    <row r="159" spans="7:11">
      <c r="G159" s="168"/>
      <c r="H159" s="168"/>
      <c r="I159" s="168"/>
      <c r="J159" s="168"/>
      <c r="K159" s="168"/>
    </row>
    <row r="160" spans="7:11">
      <c r="G160" s="168"/>
      <c r="H160" s="168"/>
      <c r="I160" s="168"/>
      <c r="J160" s="168"/>
      <c r="K160" s="168"/>
    </row>
    <row r="161" spans="7:11">
      <c r="G161" s="168"/>
      <c r="H161" s="168"/>
      <c r="I161" s="168"/>
      <c r="J161" s="168"/>
      <c r="K161" s="168"/>
    </row>
    <row r="162" spans="7:11">
      <c r="G162" s="168"/>
      <c r="H162" s="168"/>
      <c r="I162" s="168"/>
      <c r="J162" s="168"/>
      <c r="K162" s="168"/>
    </row>
    <row r="163" spans="7:11">
      <c r="G163" s="168"/>
      <c r="H163" s="168"/>
      <c r="I163" s="168"/>
      <c r="J163" s="168"/>
      <c r="K163" s="168"/>
    </row>
    <row r="164" spans="7:11">
      <c r="G164" s="168"/>
      <c r="H164" s="168"/>
      <c r="I164" s="168"/>
      <c r="J164" s="168"/>
      <c r="K164" s="168"/>
    </row>
    <row r="165" spans="7:11">
      <c r="G165" s="168"/>
      <c r="H165" s="168"/>
      <c r="I165" s="168"/>
      <c r="J165" s="168"/>
      <c r="K165" s="168"/>
    </row>
    <row r="166" spans="7:11">
      <c r="G166" s="168"/>
      <c r="H166" s="168"/>
      <c r="I166" s="168"/>
      <c r="J166" s="168"/>
      <c r="K166" s="168"/>
    </row>
    <row r="167" spans="7:11">
      <c r="G167" s="168"/>
      <c r="H167" s="168"/>
      <c r="I167" s="168"/>
      <c r="J167" s="168"/>
      <c r="K167" s="168"/>
    </row>
    <row r="168" spans="7:11">
      <c r="G168" s="168"/>
      <c r="H168" s="168"/>
      <c r="I168" s="168"/>
      <c r="J168" s="168"/>
      <c r="K168" s="168"/>
    </row>
  </sheetData>
  <mergeCells count="4">
    <mergeCell ref="G32:L32"/>
    <mergeCell ref="U3:V3"/>
    <mergeCell ref="U32:V32"/>
    <mergeCell ref="G3:L3"/>
  </mergeCells>
  <pageMargins left="0.7" right="0.7" top="0.75" bottom="0.75" header="0" footer="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D1B6-B2F3-4E91-A563-0373A2E91165}">
  <dimension ref="B4:T104"/>
  <sheetViews>
    <sheetView zoomScale="55" zoomScaleNormal="55" workbookViewId="0">
      <selection activeCell="L28" sqref="L28"/>
    </sheetView>
  </sheetViews>
  <sheetFormatPr defaultRowHeight="13.8"/>
  <cols>
    <col min="12" max="12" width="21.3984375" bestFit="1" customWidth="1"/>
    <col min="13" max="14" width="15.296875" bestFit="1" customWidth="1"/>
    <col min="17" max="17" width="9.09765625" customWidth="1"/>
    <col min="18" max="18" width="20.59765625" bestFit="1" customWidth="1"/>
    <col min="19" max="19" width="11.8984375" bestFit="1" customWidth="1"/>
    <col min="20" max="20" width="11" bestFit="1" customWidth="1"/>
  </cols>
  <sheetData>
    <row r="4" spans="2:20" ht="21">
      <c r="B4" s="332" t="s">
        <v>263</v>
      </c>
      <c r="C4" s="332"/>
      <c r="D4" s="332"/>
      <c r="E4" s="332"/>
      <c r="F4" s="332"/>
      <c r="G4" s="332"/>
      <c r="H4" s="332"/>
      <c r="I4" s="332"/>
      <c r="J4" s="332"/>
      <c r="K4" s="332"/>
      <c r="L4" s="332"/>
      <c r="M4" s="332"/>
      <c r="N4" s="332"/>
      <c r="Q4" s="295" t="s">
        <v>260</v>
      </c>
      <c r="R4" s="295" t="s">
        <v>261</v>
      </c>
      <c r="S4" s="295" t="s">
        <v>99</v>
      </c>
      <c r="T4" s="295" t="s">
        <v>262</v>
      </c>
    </row>
    <row r="5" spans="2:20">
      <c r="Q5" s="328">
        <v>1</v>
      </c>
      <c r="R5" s="237">
        <v>1000000</v>
      </c>
      <c r="S5" s="237">
        <v>5314246.3889232529</v>
      </c>
      <c r="T5" s="237">
        <v>3000000</v>
      </c>
    </row>
    <row r="6" spans="2:20">
      <c r="Q6" s="328"/>
      <c r="R6" s="237">
        <v>2000000</v>
      </c>
      <c r="S6" s="237">
        <v>7009883.9197874507</v>
      </c>
      <c r="T6" s="237">
        <v>6000000</v>
      </c>
    </row>
    <row r="7" spans="2:20">
      <c r="I7" s="168"/>
      <c r="J7" s="168"/>
      <c r="K7" s="168"/>
      <c r="Q7" s="328"/>
      <c r="R7" s="237">
        <v>3000000</v>
      </c>
      <c r="S7" s="237">
        <v>8705521.4506516475</v>
      </c>
      <c r="T7" s="237">
        <v>9000000</v>
      </c>
    </row>
    <row r="8" spans="2:20" ht="14.4" thickBot="1">
      <c r="I8" s="168"/>
      <c r="J8" s="168"/>
      <c r="K8" s="168"/>
      <c r="Q8" s="328"/>
      <c r="R8" s="237">
        <v>4000000</v>
      </c>
      <c r="S8" s="237">
        <v>10401158.981515845</v>
      </c>
      <c r="T8" s="237">
        <v>12000000</v>
      </c>
    </row>
    <row r="9" spans="2:20" ht="17.399999999999999">
      <c r="I9" s="168"/>
      <c r="J9" s="168"/>
      <c r="L9" s="329" t="s">
        <v>1</v>
      </c>
      <c r="M9" s="330"/>
      <c r="N9" s="331"/>
      <c r="Q9" s="328"/>
      <c r="R9" s="237">
        <v>5000000</v>
      </c>
      <c r="S9" s="237">
        <v>12096796.512380043</v>
      </c>
      <c r="T9" s="237">
        <v>15000000</v>
      </c>
    </row>
    <row r="10" spans="2:20" ht="17.399999999999999">
      <c r="I10" s="168"/>
      <c r="J10" s="168"/>
      <c r="L10" s="294" t="s">
        <v>261</v>
      </c>
      <c r="M10" s="294" t="s">
        <v>99</v>
      </c>
      <c r="N10" s="294" t="s">
        <v>262</v>
      </c>
      <c r="Q10" s="328"/>
      <c r="R10" s="237">
        <v>6000000</v>
      </c>
      <c r="S10" s="237">
        <v>13792434.043244241</v>
      </c>
      <c r="T10" s="237">
        <v>18000000</v>
      </c>
    </row>
    <row r="11" spans="2:20">
      <c r="I11" s="168"/>
      <c r="J11" s="168"/>
      <c r="L11" s="237">
        <v>1000000</v>
      </c>
      <c r="M11" s="281">
        <v>4236510.3580610948</v>
      </c>
      <c r="N11" s="281">
        <v>1504511.6543234021</v>
      </c>
      <c r="Q11" s="328"/>
      <c r="R11" s="237">
        <v>7000000</v>
      </c>
      <c r="S11" s="237">
        <v>15488071.574108439</v>
      </c>
      <c r="T11" s="237">
        <v>21000000</v>
      </c>
    </row>
    <row r="12" spans="2:20">
      <c r="I12" s="168"/>
      <c r="J12" s="168"/>
      <c r="L12" s="237">
        <v>2000000</v>
      </c>
      <c r="M12" s="281">
        <v>4854935.2898366144</v>
      </c>
      <c r="N12" s="281">
        <v>3009023.3086468042</v>
      </c>
      <c r="Q12" s="328"/>
      <c r="R12" s="237">
        <v>8000000</v>
      </c>
      <c r="S12" s="237">
        <v>17183709.104972634</v>
      </c>
      <c r="T12" s="237">
        <v>24000000</v>
      </c>
    </row>
    <row r="13" spans="2:20">
      <c r="I13" s="168"/>
      <c r="J13" s="168"/>
      <c r="L13" s="237">
        <v>3000000</v>
      </c>
      <c r="M13" s="281">
        <v>5473360.221612134</v>
      </c>
      <c r="N13" s="281">
        <v>4513534.9629702065</v>
      </c>
      <c r="Q13" s="328"/>
      <c r="R13" s="237">
        <v>9000000</v>
      </c>
      <c r="S13" s="237">
        <v>18879346.635836832</v>
      </c>
      <c r="T13" s="237">
        <v>27000000</v>
      </c>
    </row>
    <row r="14" spans="2:20">
      <c r="I14" s="168"/>
      <c r="J14" s="168"/>
      <c r="L14" s="237">
        <v>4000000</v>
      </c>
      <c r="M14" s="281">
        <v>6091785.1533876536</v>
      </c>
      <c r="N14" s="281">
        <v>6018046.6172936084</v>
      </c>
      <c r="Q14" s="328"/>
      <c r="R14" s="237">
        <v>10000000</v>
      </c>
      <c r="S14" s="237">
        <v>20574984.16670103</v>
      </c>
      <c r="T14" s="237">
        <v>30000000</v>
      </c>
    </row>
    <row r="15" spans="2:20">
      <c r="I15" s="168"/>
      <c r="J15" s="168"/>
      <c r="L15" s="237">
        <v>5000000</v>
      </c>
      <c r="M15" s="281">
        <v>6710210.0851631742</v>
      </c>
      <c r="N15" s="281">
        <v>7522558.2716170121</v>
      </c>
      <c r="Q15" s="328">
        <v>2</v>
      </c>
      <c r="R15" s="237">
        <v>11000000</v>
      </c>
      <c r="S15" s="237">
        <v>22270621.697565228</v>
      </c>
      <c r="T15" s="237">
        <v>33000000</v>
      </c>
    </row>
    <row r="16" spans="2:20">
      <c r="I16" s="168"/>
      <c r="J16" s="168"/>
      <c r="L16" s="237">
        <v>6000000</v>
      </c>
      <c r="M16" s="281">
        <v>7328635.0169386938</v>
      </c>
      <c r="N16" s="281">
        <v>9027069.925940413</v>
      </c>
      <c r="Q16" s="328"/>
      <c r="R16" s="237">
        <v>12000000</v>
      </c>
      <c r="S16" s="237">
        <v>23966259.228429426</v>
      </c>
      <c r="T16" s="237">
        <v>36000000</v>
      </c>
    </row>
    <row r="17" spans="9:20">
      <c r="I17" s="168"/>
      <c r="J17" s="168"/>
      <c r="L17" s="237">
        <v>7000000</v>
      </c>
      <c r="M17" s="281">
        <v>7947059.9487142125</v>
      </c>
      <c r="N17" s="281">
        <v>10531581.580263816</v>
      </c>
      <c r="Q17" s="328"/>
      <c r="R17" s="237">
        <v>13000000</v>
      </c>
      <c r="S17" s="237">
        <v>25661896.759293623</v>
      </c>
      <c r="T17" s="237">
        <v>39000000</v>
      </c>
    </row>
    <row r="18" spans="9:20">
      <c r="I18" s="168"/>
      <c r="J18" s="168"/>
      <c r="L18" s="237">
        <v>8000000</v>
      </c>
      <c r="M18" s="281">
        <v>8565484.8804897331</v>
      </c>
      <c r="N18" s="281">
        <v>12036093.234587217</v>
      </c>
      <c r="Q18" s="328"/>
      <c r="R18" s="237">
        <v>14000000</v>
      </c>
      <c r="S18" s="237">
        <v>27357534.290157821</v>
      </c>
      <c r="T18" s="237">
        <v>42000000</v>
      </c>
    </row>
    <row r="19" spans="9:20">
      <c r="I19" s="168"/>
      <c r="J19" s="168"/>
      <c r="L19" s="237">
        <v>9000000</v>
      </c>
      <c r="M19" s="281">
        <v>9183909.8122652508</v>
      </c>
      <c r="N19" s="281">
        <v>13540604.888910618</v>
      </c>
      <c r="Q19" s="328"/>
      <c r="R19" s="237">
        <v>15000000</v>
      </c>
      <c r="S19" s="237">
        <v>29053171.821022019</v>
      </c>
      <c r="T19" s="237">
        <v>45000000</v>
      </c>
    </row>
    <row r="20" spans="9:20">
      <c r="I20" s="168"/>
      <c r="J20" s="168"/>
      <c r="L20" s="237">
        <v>10000000</v>
      </c>
      <c r="M20" s="281">
        <v>9802334.7440407723</v>
      </c>
      <c r="N20" s="281">
        <v>15045116.543234024</v>
      </c>
      <c r="Q20" s="328"/>
      <c r="R20" s="237">
        <v>16000000</v>
      </c>
      <c r="S20" s="237">
        <v>30748809.351886217</v>
      </c>
      <c r="T20" s="237">
        <v>48000000</v>
      </c>
    </row>
    <row r="21" spans="9:20">
      <c r="I21" s="168"/>
      <c r="J21" s="168"/>
      <c r="K21" s="168"/>
      <c r="Q21" s="328"/>
      <c r="R21" s="237">
        <v>17000000</v>
      </c>
      <c r="S21" s="237">
        <v>32444446.882750414</v>
      </c>
      <c r="T21" s="237">
        <v>51000000</v>
      </c>
    </row>
    <row r="22" spans="9:20">
      <c r="I22" s="168"/>
      <c r="J22" s="168"/>
      <c r="K22" s="168"/>
      <c r="L22" s="168"/>
      <c r="M22" s="168"/>
      <c r="Q22" s="328"/>
      <c r="R22" s="237">
        <v>18000000</v>
      </c>
      <c r="S22" s="237">
        <v>34140084.413614608</v>
      </c>
      <c r="T22" s="237">
        <v>54000000</v>
      </c>
    </row>
    <row r="23" spans="9:20">
      <c r="I23" s="168"/>
      <c r="J23" s="168"/>
      <c r="K23" s="168"/>
      <c r="L23" s="168"/>
      <c r="M23" s="168"/>
      <c r="Q23" s="328"/>
      <c r="R23" s="237">
        <v>19000000</v>
      </c>
      <c r="S23" s="237">
        <v>35835721.944478802</v>
      </c>
      <c r="T23" s="237">
        <v>57000000</v>
      </c>
    </row>
    <row r="24" spans="9:20">
      <c r="I24" s="168"/>
      <c r="J24" s="168"/>
      <c r="K24" s="168"/>
      <c r="L24" s="168"/>
      <c r="M24" s="168"/>
      <c r="Q24" s="328"/>
      <c r="R24" s="237">
        <v>20000000</v>
      </c>
      <c r="S24" s="237">
        <v>37531359.475343004</v>
      </c>
      <c r="T24" s="237">
        <v>60000000</v>
      </c>
    </row>
    <row r="25" spans="9:20">
      <c r="I25" s="168"/>
      <c r="J25" s="168"/>
      <c r="K25" s="168"/>
      <c r="L25" s="168"/>
      <c r="M25" s="168"/>
      <c r="Q25" s="328">
        <v>3</v>
      </c>
      <c r="R25" s="237">
        <v>21000000</v>
      </c>
      <c r="S25" s="237">
        <v>39226997.006207205</v>
      </c>
      <c r="T25" s="237">
        <v>63000000</v>
      </c>
    </row>
    <row r="26" spans="9:20" ht="14.4" thickBot="1">
      <c r="I26" s="168"/>
      <c r="J26" s="168"/>
      <c r="K26" s="168"/>
      <c r="L26" s="168"/>
      <c r="M26" s="168"/>
      <c r="Q26" s="328"/>
      <c r="R26" s="237">
        <v>22000000</v>
      </c>
      <c r="S26" s="237">
        <v>40922634.537071399</v>
      </c>
      <c r="T26" s="237">
        <v>66000000</v>
      </c>
    </row>
    <row r="27" spans="9:20" ht="17.399999999999999">
      <c r="I27" s="168"/>
      <c r="J27" s="168"/>
      <c r="K27" s="168"/>
      <c r="L27" s="329" t="s">
        <v>2</v>
      </c>
      <c r="M27" s="330"/>
      <c r="N27" s="331"/>
      <c r="Q27" s="328"/>
      <c r="R27" s="237">
        <v>23000000</v>
      </c>
      <c r="S27" s="237">
        <v>42618272.067935601</v>
      </c>
      <c r="T27" s="237">
        <v>69000000</v>
      </c>
    </row>
    <row r="28" spans="9:20" ht="17.399999999999999">
      <c r="I28" s="168"/>
      <c r="J28" s="168"/>
      <c r="K28" s="168"/>
      <c r="L28" s="294" t="s">
        <v>261</v>
      </c>
      <c r="M28" s="294" t="s">
        <v>99</v>
      </c>
      <c r="N28" s="294" t="s">
        <v>262</v>
      </c>
      <c r="Q28" s="328"/>
      <c r="R28" s="237">
        <v>24000000</v>
      </c>
      <c r="S28" s="237">
        <v>44313909.598799795</v>
      </c>
      <c r="T28" s="237">
        <v>72000000</v>
      </c>
    </row>
    <row r="29" spans="9:20">
      <c r="I29" s="168"/>
      <c r="J29" s="168"/>
      <c r="K29" s="168"/>
      <c r="L29" s="237">
        <v>1000000</v>
      </c>
      <c r="M29" s="281">
        <v>5314246.3889232529</v>
      </c>
      <c r="N29" s="281">
        <v>4000000</v>
      </c>
      <c r="Q29" s="328"/>
      <c r="R29" s="237">
        <v>25000000</v>
      </c>
      <c r="S29" s="237">
        <v>46009547.129663996</v>
      </c>
      <c r="T29" s="237">
        <v>75000000</v>
      </c>
    </row>
    <row r="30" spans="9:20">
      <c r="I30" s="168"/>
      <c r="J30" s="168"/>
      <c r="K30" s="168"/>
      <c r="L30" s="237">
        <v>2000000</v>
      </c>
      <c r="M30" s="281">
        <v>7009883.9197874507</v>
      </c>
      <c r="N30" s="281">
        <v>8000000</v>
      </c>
      <c r="Q30" s="328"/>
      <c r="R30" s="237">
        <v>26000000</v>
      </c>
      <c r="S30" s="237">
        <v>47705184.66052819</v>
      </c>
      <c r="T30" s="237">
        <v>78000000</v>
      </c>
    </row>
    <row r="31" spans="9:20">
      <c r="I31" s="168"/>
      <c r="J31" s="168"/>
      <c r="K31" s="168"/>
      <c r="L31" s="237">
        <v>3000000</v>
      </c>
      <c r="M31" s="281">
        <v>8705521.4506516475</v>
      </c>
      <c r="N31" s="281">
        <v>12000000</v>
      </c>
      <c r="Q31" s="328"/>
      <c r="R31" s="237">
        <v>27000000</v>
      </c>
      <c r="S31" s="237">
        <v>49400822.191392392</v>
      </c>
      <c r="T31" s="237">
        <v>81000000</v>
      </c>
    </row>
    <row r="32" spans="9:20">
      <c r="I32" s="168"/>
      <c r="J32" s="168"/>
      <c r="K32" s="168"/>
      <c r="L32" s="237">
        <v>4000000</v>
      </c>
      <c r="M32" s="281">
        <v>10401158.981515845</v>
      </c>
      <c r="N32" s="281">
        <v>16000000</v>
      </c>
      <c r="Q32" s="328"/>
      <c r="R32" s="237">
        <v>28000000</v>
      </c>
      <c r="S32" s="237">
        <v>51096459.722256586</v>
      </c>
      <c r="T32" s="237">
        <v>84000000</v>
      </c>
    </row>
    <row r="33" spans="9:20">
      <c r="I33" s="168"/>
      <c r="J33" s="168"/>
      <c r="K33" s="168"/>
      <c r="L33" s="237">
        <v>5000000</v>
      </c>
      <c r="M33" s="281">
        <v>12096796.512380043</v>
      </c>
      <c r="N33" s="281">
        <v>20000000</v>
      </c>
      <c r="Q33" s="328"/>
      <c r="R33" s="237">
        <v>29000000</v>
      </c>
      <c r="S33" s="237">
        <v>52792097.25312078</v>
      </c>
      <c r="T33" s="237">
        <v>87000000</v>
      </c>
    </row>
    <row r="34" spans="9:20">
      <c r="I34" s="168"/>
      <c r="J34" s="168"/>
      <c r="K34" s="168"/>
      <c r="L34" s="237">
        <v>6000000</v>
      </c>
      <c r="M34" s="281">
        <v>13792434.043244241</v>
      </c>
      <c r="N34" s="281">
        <v>24000000</v>
      </c>
      <c r="Q34" s="328"/>
      <c r="R34" s="237">
        <v>30000000</v>
      </c>
      <c r="S34" s="237">
        <v>54487734.783984981</v>
      </c>
      <c r="T34" s="237">
        <v>90000000</v>
      </c>
    </row>
    <row r="35" spans="9:20">
      <c r="I35" s="168"/>
      <c r="J35" s="168"/>
      <c r="K35" s="168"/>
      <c r="L35" s="237">
        <v>7000000</v>
      </c>
      <c r="M35" s="281">
        <v>15488071.574108439</v>
      </c>
      <c r="N35" s="281">
        <v>28000000</v>
      </c>
      <c r="Q35" s="328">
        <v>4</v>
      </c>
      <c r="R35" s="237">
        <v>31000000</v>
      </c>
      <c r="S35" s="237">
        <v>56183372.314849183</v>
      </c>
      <c r="T35" s="237">
        <v>93000000</v>
      </c>
    </row>
    <row r="36" spans="9:20">
      <c r="I36" s="168"/>
      <c r="J36" s="168"/>
      <c r="K36" s="168"/>
      <c r="L36" s="237">
        <v>8000000</v>
      </c>
      <c r="M36" s="281">
        <v>17183709.104972634</v>
      </c>
      <c r="N36" s="281">
        <v>32000000</v>
      </c>
      <c r="Q36" s="328"/>
      <c r="R36" s="237">
        <v>32000000</v>
      </c>
      <c r="S36" s="237">
        <v>57879009.845713377</v>
      </c>
      <c r="T36" s="237">
        <v>96000000</v>
      </c>
    </row>
    <row r="37" spans="9:20">
      <c r="I37" s="168"/>
      <c r="J37" s="168"/>
      <c r="K37" s="168"/>
      <c r="L37" s="237">
        <v>9000000</v>
      </c>
      <c r="M37" s="281">
        <v>18879346.635836832</v>
      </c>
      <c r="N37" s="281">
        <v>36000000</v>
      </c>
      <c r="Q37" s="328"/>
      <c r="R37" s="237">
        <v>33000000</v>
      </c>
      <c r="S37" s="237">
        <v>59574647.376577571</v>
      </c>
      <c r="T37" s="237">
        <v>99000000</v>
      </c>
    </row>
    <row r="38" spans="9:20">
      <c r="I38" s="168"/>
      <c r="J38" s="168"/>
      <c r="K38" s="168"/>
      <c r="L38" s="237">
        <v>10000000</v>
      </c>
      <c r="M38" s="281">
        <v>20574984.16670103</v>
      </c>
      <c r="N38" s="281">
        <v>40000000</v>
      </c>
      <c r="Q38" s="328"/>
      <c r="R38" s="237">
        <v>34000000</v>
      </c>
      <c r="S38" s="237">
        <v>61270284.907441773</v>
      </c>
      <c r="T38" s="237">
        <v>102000000</v>
      </c>
    </row>
    <row r="39" spans="9:20">
      <c r="I39" s="168"/>
      <c r="J39" s="168"/>
      <c r="K39" s="168"/>
      <c r="L39" s="168"/>
      <c r="M39" s="168"/>
      <c r="Q39" s="328"/>
      <c r="R39" s="237">
        <v>35000000</v>
      </c>
      <c r="S39" s="237">
        <v>62965922.438305974</v>
      </c>
      <c r="T39" s="237">
        <v>105000000</v>
      </c>
    </row>
    <row r="40" spans="9:20">
      <c r="I40" s="168"/>
      <c r="J40" s="168"/>
      <c r="K40" s="168"/>
      <c r="L40" s="168"/>
      <c r="M40" s="168"/>
      <c r="Q40" s="328"/>
      <c r="R40" s="237">
        <v>36000000</v>
      </c>
      <c r="S40" s="237">
        <v>64661559.969170168</v>
      </c>
      <c r="T40" s="237">
        <v>108000000</v>
      </c>
    </row>
    <row r="41" spans="9:20">
      <c r="I41" s="168"/>
      <c r="J41" s="168"/>
      <c r="K41" s="168"/>
      <c r="L41" s="168"/>
      <c r="M41" s="168"/>
      <c r="Q41" s="328"/>
      <c r="R41" s="237">
        <v>37000000</v>
      </c>
      <c r="S41" s="237">
        <v>66357197.500034362</v>
      </c>
      <c r="T41" s="237">
        <v>111000000</v>
      </c>
    </row>
    <row r="42" spans="9:20">
      <c r="Q42" s="328"/>
      <c r="R42" s="237">
        <v>38000000</v>
      </c>
      <c r="S42" s="237">
        <v>68052835.030898556</v>
      </c>
      <c r="T42" s="237">
        <v>114000000</v>
      </c>
    </row>
    <row r="43" spans="9:20">
      <c r="Q43" s="328"/>
      <c r="R43" s="237">
        <v>39000000</v>
      </c>
      <c r="S43" s="237">
        <v>69748472.561762765</v>
      </c>
      <c r="T43" s="237">
        <v>117000000</v>
      </c>
    </row>
    <row r="44" spans="9:20">
      <c r="Q44" s="328"/>
      <c r="R44" s="237">
        <v>40000000</v>
      </c>
      <c r="S44" s="237">
        <v>71444110.092626944</v>
      </c>
      <c r="T44" s="237">
        <v>120000000</v>
      </c>
    </row>
    <row r="45" spans="9:20">
      <c r="Q45" s="328">
        <v>5</v>
      </c>
      <c r="R45" s="237">
        <v>41000000</v>
      </c>
      <c r="S45" s="237">
        <v>73139747.623491153</v>
      </c>
      <c r="T45" s="237">
        <v>123000000</v>
      </c>
    </row>
    <row r="46" spans="9:20">
      <c r="Q46" s="328"/>
      <c r="R46" s="237">
        <v>42000000</v>
      </c>
      <c r="S46" s="237">
        <v>74835385.154355347</v>
      </c>
      <c r="T46" s="237">
        <v>126000000</v>
      </c>
    </row>
    <row r="47" spans="9:20">
      <c r="Q47" s="328"/>
      <c r="R47" s="237">
        <v>43000000</v>
      </c>
      <c r="S47" s="237">
        <v>76531022.685219541</v>
      </c>
      <c r="T47" s="237">
        <v>129000000</v>
      </c>
    </row>
    <row r="48" spans="9:20">
      <c r="Q48" s="328"/>
      <c r="R48" s="237">
        <v>44000000</v>
      </c>
      <c r="S48" s="237">
        <v>78226660.216083735</v>
      </c>
      <c r="T48" s="237">
        <v>132000000</v>
      </c>
    </row>
    <row r="49" spans="17:20">
      <c r="Q49" s="328"/>
      <c r="R49" s="237">
        <v>45000000</v>
      </c>
      <c r="S49" s="237">
        <v>79922297.746947944</v>
      </c>
      <c r="T49" s="237">
        <v>135000000</v>
      </c>
    </row>
    <row r="50" spans="17:20">
      <c r="Q50" s="328"/>
      <c r="R50" s="237">
        <v>46000000</v>
      </c>
      <c r="S50" s="237">
        <v>81617935.277812138</v>
      </c>
      <c r="T50" s="237">
        <v>138000000</v>
      </c>
    </row>
    <row r="51" spans="17:20">
      <c r="Q51" s="328"/>
      <c r="R51" s="237">
        <v>47000000</v>
      </c>
      <c r="S51" s="237">
        <v>83313572.808676332</v>
      </c>
      <c r="T51" s="237">
        <v>141000000</v>
      </c>
    </row>
    <row r="52" spans="17:20">
      <c r="Q52" s="328"/>
      <c r="R52" s="237">
        <v>48000000</v>
      </c>
      <c r="S52" s="237">
        <v>85009210.339540526</v>
      </c>
      <c r="T52" s="237">
        <v>144000000</v>
      </c>
    </row>
    <row r="53" spans="17:20">
      <c r="Q53" s="328"/>
      <c r="R53" s="237">
        <v>49000000</v>
      </c>
      <c r="S53" s="237">
        <v>86704847.87040472</v>
      </c>
      <c r="T53" s="237">
        <v>147000000</v>
      </c>
    </row>
    <row r="54" spans="17:20">
      <c r="Q54" s="328"/>
      <c r="R54" s="237">
        <v>50000000</v>
      </c>
      <c r="S54" s="237">
        <v>88400485.401268929</v>
      </c>
      <c r="T54" s="237">
        <v>150000000</v>
      </c>
    </row>
    <row r="55" spans="17:20">
      <c r="Q55" s="328">
        <v>6</v>
      </c>
      <c r="R55" s="237">
        <v>51000000</v>
      </c>
      <c r="S55" s="237">
        <v>90096122.932133123</v>
      </c>
      <c r="T55" s="237">
        <v>153000000</v>
      </c>
    </row>
    <row r="56" spans="17:20">
      <c r="Q56" s="328"/>
      <c r="R56" s="237">
        <v>52000000</v>
      </c>
      <c r="S56" s="237">
        <v>91791760.462997317</v>
      </c>
      <c r="T56" s="237">
        <v>156000000</v>
      </c>
    </row>
    <row r="57" spans="17:20">
      <c r="Q57" s="328"/>
      <c r="R57" s="237">
        <v>53000000</v>
      </c>
      <c r="S57" s="237">
        <v>93487397.993861526</v>
      </c>
      <c r="T57" s="237">
        <v>159000000</v>
      </c>
    </row>
    <row r="58" spans="17:20">
      <c r="Q58" s="328"/>
      <c r="R58" s="237">
        <v>54000000</v>
      </c>
      <c r="S58" s="237">
        <v>95183035.52472572</v>
      </c>
      <c r="T58" s="237">
        <v>162000000</v>
      </c>
    </row>
    <row r="59" spans="17:20">
      <c r="Q59" s="328"/>
      <c r="R59" s="237">
        <v>55000000</v>
      </c>
      <c r="S59" s="237">
        <v>96878673.055589914</v>
      </c>
      <c r="T59" s="237">
        <v>165000000</v>
      </c>
    </row>
    <row r="60" spans="17:20">
      <c r="Q60" s="328"/>
      <c r="R60" s="237">
        <v>56000000</v>
      </c>
      <c r="S60" s="237">
        <v>98574310.586454108</v>
      </c>
      <c r="T60" s="237">
        <v>168000000</v>
      </c>
    </row>
    <row r="61" spans="17:20">
      <c r="Q61" s="328"/>
      <c r="R61" s="237">
        <v>57000000</v>
      </c>
      <c r="S61" s="237">
        <v>100269948.1173183</v>
      </c>
      <c r="T61" s="237">
        <v>171000000</v>
      </c>
    </row>
    <row r="62" spans="17:20">
      <c r="Q62" s="328"/>
      <c r="R62" s="237">
        <v>58000000</v>
      </c>
      <c r="S62" s="237">
        <v>101965585.6481825</v>
      </c>
      <c r="T62" s="237">
        <v>174000000</v>
      </c>
    </row>
    <row r="63" spans="17:20">
      <c r="Q63" s="328"/>
      <c r="R63" s="237">
        <v>59000000</v>
      </c>
      <c r="S63" s="237">
        <v>103661223.17904671</v>
      </c>
      <c r="T63" s="237">
        <v>177000000</v>
      </c>
    </row>
    <row r="64" spans="17:20">
      <c r="Q64" s="328"/>
      <c r="R64" s="237">
        <v>60000000</v>
      </c>
      <c r="S64" s="237">
        <v>105356860.7099109</v>
      </c>
      <c r="T64" s="237">
        <v>180000000</v>
      </c>
    </row>
    <row r="65" spans="17:20">
      <c r="Q65" s="328">
        <v>7</v>
      </c>
      <c r="R65" s="237">
        <v>61000000</v>
      </c>
      <c r="S65" s="237">
        <v>107052498.24077511</v>
      </c>
      <c r="T65" s="237">
        <v>183000000</v>
      </c>
    </row>
    <row r="66" spans="17:20">
      <c r="Q66" s="328"/>
      <c r="R66" s="237">
        <v>62000000</v>
      </c>
      <c r="S66" s="237">
        <v>108748135.7716393</v>
      </c>
      <c r="T66" s="237">
        <v>186000000</v>
      </c>
    </row>
    <row r="67" spans="17:20">
      <c r="Q67" s="328"/>
      <c r="R67" s="237">
        <v>63000000</v>
      </c>
      <c r="S67" s="237">
        <v>110443773.3025035</v>
      </c>
      <c r="T67" s="237">
        <v>189000000</v>
      </c>
    </row>
    <row r="68" spans="17:20">
      <c r="Q68" s="328"/>
      <c r="R68" s="237">
        <v>64000000</v>
      </c>
      <c r="S68" s="237">
        <v>112139410.83336769</v>
      </c>
      <c r="T68" s="237">
        <v>192000000</v>
      </c>
    </row>
    <row r="69" spans="17:20">
      <c r="Q69" s="328"/>
      <c r="R69" s="237">
        <v>65000000</v>
      </c>
      <c r="S69" s="237">
        <v>113835048.36423188</v>
      </c>
      <c r="T69" s="237">
        <v>195000000</v>
      </c>
    </row>
    <row r="70" spans="17:20">
      <c r="Q70" s="328"/>
      <c r="R70" s="237">
        <v>66000000</v>
      </c>
      <c r="S70" s="237">
        <v>115530685.89509608</v>
      </c>
      <c r="T70" s="237">
        <v>198000000</v>
      </c>
    </row>
    <row r="71" spans="17:20">
      <c r="Q71" s="328"/>
      <c r="R71" s="237">
        <v>67000000</v>
      </c>
      <c r="S71" s="237">
        <v>117226323.42596027</v>
      </c>
      <c r="T71" s="237">
        <v>201000000</v>
      </c>
    </row>
    <row r="72" spans="17:20">
      <c r="Q72" s="328"/>
      <c r="R72" s="237">
        <v>68000000</v>
      </c>
      <c r="S72" s="237">
        <v>118921960.95682448</v>
      </c>
      <c r="T72" s="237">
        <v>204000000</v>
      </c>
    </row>
    <row r="73" spans="17:20">
      <c r="Q73" s="328"/>
      <c r="R73" s="237">
        <v>69000000</v>
      </c>
      <c r="S73" s="237">
        <v>120617598.48768869</v>
      </c>
      <c r="T73" s="237">
        <v>207000000</v>
      </c>
    </row>
    <row r="74" spans="17:20">
      <c r="Q74" s="328"/>
      <c r="R74" s="237">
        <v>70000000</v>
      </c>
      <c r="S74" s="237">
        <v>122313236.01855288</v>
      </c>
      <c r="T74" s="237">
        <v>210000000</v>
      </c>
    </row>
    <row r="75" spans="17:20">
      <c r="Q75" s="328">
        <v>8</v>
      </c>
      <c r="R75" s="237">
        <v>71000000</v>
      </c>
      <c r="S75" s="237">
        <v>124008873.54941708</v>
      </c>
      <c r="T75" s="237">
        <v>213000000</v>
      </c>
    </row>
    <row r="76" spans="17:20">
      <c r="Q76" s="328"/>
      <c r="R76" s="237">
        <v>72000000</v>
      </c>
      <c r="S76" s="237">
        <v>125704511.08028127</v>
      </c>
      <c r="T76" s="237">
        <v>216000000</v>
      </c>
    </row>
    <row r="77" spans="17:20">
      <c r="Q77" s="328"/>
      <c r="R77" s="237">
        <v>73000000</v>
      </c>
      <c r="S77" s="237">
        <v>127400148.61114547</v>
      </c>
      <c r="T77" s="237">
        <v>219000000</v>
      </c>
    </row>
    <row r="78" spans="17:20">
      <c r="Q78" s="328"/>
      <c r="R78" s="237">
        <v>74000000</v>
      </c>
      <c r="S78" s="237">
        <v>129095786.14200966</v>
      </c>
      <c r="T78" s="237">
        <v>222000000</v>
      </c>
    </row>
    <row r="79" spans="17:20">
      <c r="Q79" s="328"/>
      <c r="R79" s="237">
        <v>75000000</v>
      </c>
      <c r="S79" s="237">
        <v>130791423.67287385</v>
      </c>
      <c r="T79" s="237">
        <v>225000000</v>
      </c>
    </row>
    <row r="80" spans="17:20">
      <c r="Q80" s="328"/>
      <c r="R80" s="237">
        <v>76000000</v>
      </c>
      <c r="S80" s="237">
        <v>132487061.20373805</v>
      </c>
      <c r="T80" s="237">
        <v>228000000</v>
      </c>
    </row>
    <row r="81" spans="17:20">
      <c r="Q81" s="328"/>
      <c r="R81" s="237">
        <v>77000000</v>
      </c>
      <c r="S81" s="237">
        <v>134182698.73460227</v>
      </c>
      <c r="T81" s="237">
        <v>231000000</v>
      </c>
    </row>
    <row r="82" spans="17:20">
      <c r="Q82" s="328"/>
      <c r="R82" s="237">
        <v>78000000</v>
      </c>
      <c r="S82" s="237">
        <v>135878336.26546648</v>
      </c>
      <c r="T82" s="237">
        <v>234000000</v>
      </c>
    </row>
    <row r="83" spans="17:20">
      <c r="Q83" s="328"/>
      <c r="R83" s="237">
        <v>79000000</v>
      </c>
      <c r="S83" s="237">
        <v>137573973.79633066</v>
      </c>
      <c r="T83" s="237">
        <v>237000000</v>
      </c>
    </row>
    <row r="84" spans="17:20">
      <c r="Q84" s="328"/>
      <c r="R84" s="237">
        <v>80000000</v>
      </c>
      <c r="S84" s="237">
        <v>139269611.32719484</v>
      </c>
      <c r="T84" s="237">
        <v>240000000</v>
      </c>
    </row>
    <row r="85" spans="17:20">
      <c r="Q85" s="328">
        <v>9</v>
      </c>
      <c r="R85" s="237">
        <v>81000000</v>
      </c>
      <c r="S85" s="237">
        <v>140965248.85805905</v>
      </c>
      <c r="T85" s="237">
        <v>243000000</v>
      </c>
    </row>
    <row r="86" spans="17:20">
      <c r="Q86" s="328"/>
      <c r="R86" s="237">
        <v>82000000</v>
      </c>
      <c r="S86" s="237">
        <v>142660886.38892326</v>
      </c>
      <c r="T86" s="237">
        <v>246000000</v>
      </c>
    </row>
    <row r="87" spans="17:20">
      <c r="Q87" s="328"/>
      <c r="R87" s="237">
        <v>83000000</v>
      </c>
      <c r="S87" s="237">
        <v>144356523.91978744</v>
      </c>
      <c r="T87" s="237">
        <v>249000000</v>
      </c>
    </row>
    <row r="88" spans="17:20">
      <c r="Q88" s="328"/>
      <c r="R88" s="237">
        <v>84000000</v>
      </c>
      <c r="S88" s="237">
        <v>146052161.45065165</v>
      </c>
      <c r="T88" s="237">
        <v>252000000</v>
      </c>
    </row>
    <row r="89" spans="17:20">
      <c r="Q89" s="328"/>
      <c r="R89" s="237">
        <v>85000000</v>
      </c>
      <c r="S89" s="237">
        <v>147747798.98151582</v>
      </c>
      <c r="T89" s="237">
        <v>255000000</v>
      </c>
    </row>
    <row r="90" spans="17:20">
      <c r="Q90" s="328"/>
      <c r="R90" s="237">
        <v>86000000</v>
      </c>
      <c r="S90" s="237">
        <v>149443436.51238003</v>
      </c>
      <c r="T90" s="237">
        <v>258000000</v>
      </c>
    </row>
    <row r="91" spans="17:20">
      <c r="Q91" s="328"/>
      <c r="R91" s="237">
        <v>87000000</v>
      </c>
      <c r="S91" s="237">
        <v>151139074.04324421</v>
      </c>
      <c r="T91" s="237">
        <v>261000000</v>
      </c>
    </row>
    <row r="92" spans="17:20">
      <c r="Q92" s="328"/>
      <c r="R92" s="237">
        <v>88000000</v>
      </c>
      <c r="S92" s="237">
        <v>152834711.57410842</v>
      </c>
      <c r="T92" s="237">
        <v>264000000</v>
      </c>
    </row>
    <row r="93" spans="17:20">
      <c r="Q93" s="328"/>
      <c r="R93" s="237">
        <v>89000000</v>
      </c>
      <c r="S93" s="237">
        <v>154530349.1049726</v>
      </c>
      <c r="T93" s="237">
        <v>267000000</v>
      </c>
    </row>
    <row r="94" spans="17:20">
      <c r="Q94" s="328"/>
      <c r="R94" s="237">
        <v>90000000</v>
      </c>
      <c r="S94" s="237">
        <v>156225986.63583684</v>
      </c>
      <c r="T94" s="237">
        <v>270000000</v>
      </c>
    </row>
    <row r="95" spans="17:20">
      <c r="Q95" s="328">
        <v>10</v>
      </c>
      <c r="R95" s="237">
        <v>91000000</v>
      </c>
      <c r="S95" s="237">
        <v>157921624.16670105</v>
      </c>
      <c r="T95" s="237">
        <v>273000000</v>
      </c>
    </row>
    <row r="96" spans="17:20">
      <c r="Q96" s="328"/>
      <c r="R96" s="237">
        <v>92000000</v>
      </c>
      <c r="S96" s="237">
        <v>159617261.69756523</v>
      </c>
      <c r="T96" s="237">
        <v>276000000</v>
      </c>
    </row>
    <row r="97" spans="17:20">
      <c r="Q97" s="328"/>
      <c r="R97" s="237">
        <v>93000000</v>
      </c>
      <c r="S97" s="237">
        <v>161312899.22842944</v>
      </c>
      <c r="T97" s="237">
        <v>279000000</v>
      </c>
    </row>
    <row r="98" spans="17:20">
      <c r="Q98" s="328"/>
      <c r="R98" s="237">
        <v>94000000</v>
      </c>
      <c r="S98" s="237">
        <v>163008536.75929362</v>
      </c>
      <c r="T98" s="237">
        <v>282000000</v>
      </c>
    </row>
    <row r="99" spans="17:20">
      <c r="Q99" s="328"/>
      <c r="R99" s="237">
        <v>95000000</v>
      </c>
      <c r="S99" s="237">
        <v>164704174.29015782</v>
      </c>
      <c r="T99" s="237">
        <v>285000000</v>
      </c>
    </row>
    <row r="100" spans="17:20">
      <c r="Q100" s="328"/>
      <c r="R100" s="237">
        <v>96000000</v>
      </c>
      <c r="S100" s="237">
        <v>166399811.821022</v>
      </c>
      <c r="T100" s="237">
        <v>288000000</v>
      </c>
    </row>
    <row r="101" spans="17:20">
      <c r="Q101" s="328"/>
      <c r="R101" s="237">
        <v>97000000</v>
      </c>
      <c r="S101" s="237">
        <v>168095449.35188621</v>
      </c>
      <c r="T101" s="237">
        <v>291000000</v>
      </c>
    </row>
    <row r="102" spans="17:20">
      <c r="Q102" s="328"/>
      <c r="R102" s="237">
        <v>98000000</v>
      </c>
      <c r="S102" s="237">
        <v>169791086.88275039</v>
      </c>
      <c r="T102" s="237">
        <v>294000000</v>
      </c>
    </row>
    <row r="103" spans="17:20">
      <c r="Q103" s="328"/>
      <c r="R103" s="237">
        <v>99000000</v>
      </c>
      <c r="S103" s="237">
        <v>171486724.4136146</v>
      </c>
      <c r="T103" s="237">
        <v>297000000</v>
      </c>
    </row>
    <row r="104" spans="17:20">
      <c r="Q104" s="328"/>
      <c r="R104" s="237">
        <v>100000000</v>
      </c>
      <c r="S104" s="237">
        <v>173182361.94447881</v>
      </c>
      <c r="T104" s="237">
        <v>300000000</v>
      </c>
    </row>
  </sheetData>
  <mergeCells count="13">
    <mergeCell ref="L9:N9"/>
    <mergeCell ref="L27:N27"/>
    <mergeCell ref="B4:N4"/>
    <mergeCell ref="Q65:Q74"/>
    <mergeCell ref="Q75:Q84"/>
    <mergeCell ref="Q85:Q94"/>
    <mergeCell ref="Q95:Q104"/>
    <mergeCell ref="Q5:Q14"/>
    <mergeCell ref="Q15:Q24"/>
    <mergeCell ref="Q25:Q34"/>
    <mergeCell ref="Q35:Q44"/>
    <mergeCell ref="Q45:Q54"/>
    <mergeCell ref="Q55:Q6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86FA-5E3B-4501-AEAD-C5F0BD09CDB7}">
  <dimension ref="A1:T48"/>
  <sheetViews>
    <sheetView zoomScale="85" zoomScaleNormal="85" workbookViewId="0">
      <selection activeCell="K17" sqref="K17"/>
    </sheetView>
  </sheetViews>
  <sheetFormatPr defaultRowHeight="13.8"/>
  <cols>
    <col min="1" max="1" width="10.796875" style="299" bestFit="1" customWidth="1"/>
    <col min="2" max="2" width="20.09765625" style="299" bestFit="1" customWidth="1"/>
    <col min="3" max="3" width="16.8984375" style="338" bestFit="1" customWidth="1"/>
    <col min="4" max="4" width="10.3984375" style="299" bestFit="1" customWidth="1"/>
    <col min="5" max="5" width="13.69921875" style="299" bestFit="1" customWidth="1"/>
    <col min="6" max="6" width="12.5" style="299" bestFit="1" customWidth="1"/>
    <col min="7" max="7" width="14.796875" style="299" bestFit="1" customWidth="1"/>
    <col min="8" max="8" width="22.09765625" style="299" bestFit="1" customWidth="1"/>
    <col min="9" max="9" width="13" style="299" bestFit="1" customWidth="1"/>
    <col min="10" max="10" width="11.8984375" style="299" bestFit="1" customWidth="1"/>
    <col min="11" max="11" width="16.8984375" style="299" bestFit="1" customWidth="1"/>
    <col min="12" max="12" width="10.19921875" style="299" bestFit="1" customWidth="1"/>
    <col min="13" max="13" width="9.796875" style="341" customWidth="1"/>
    <col min="14" max="15" width="8.796875" style="341"/>
    <col min="16" max="16" width="8.796875" style="340"/>
    <col min="17" max="16384" width="8.796875" style="299"/>
  </cols>
  <sheetData>
    <row r="1" spans="1:20" ht="14.4" thickBot="1">
      <c r="H1" s="339" t="s">
        <v>268</v>
      </c>
      <c r="M1" s="340"/>
    </row>
    <row r="2" spans="1:20" s="168" customFormat="1">
      <c r="A2" s="342"/>
      <c r="B2" s="343"/>
      <c r="C2" s="344" t="s">
        <v>269</v>
      </c>
      <c r="D2" s="344"/>
      <c r="E2" s="345" t="s">
        <v>270</v>
      </c>
      <c r="F2" s="346" t="s">
        <v>271</v>
      </c>
      <c r="G2" s="346" t="s">
        <v>272</v>
      </c>
      <c r="H2" s="346" t="s">
        <v>273</v>
      </c>
      <c r="I2" s="346" t="s">
        <v>274</v>
      </c>
      <c r="J2" s="346" t="s">
        <v>275</v>
      </c>
      <c r="K2" s="346" t="s">
        <v>276</v>
      </c>
      <c r="L2" s="347" t="s">
        <v>277</v>
      </c>
      <c r="M2" s="348"/>
      <c r="N2" s="349"/>
      <c r="O2" s="349"/>
      <c r="Q2" s="350"/>
    </row>
    <row r="3" spans="1:20" s="351" customFormat="1" ht="42" thickBot="1">
      <c r="A3" s="352" t="s">
        <v>278</v>
      </c>
      <c r="B3" s="353" t="s">
        <v>279</v>
      </c>
      <c r="C3" s="353" t="s">
        <v>1</v>
      </c>
      <c r="D3" s="353" t="s">
        <v>145</v>
      </c>
      <c r="E3" s="353" t="s">
        <v>280</v>
      </c>
      <c r="F3" s="353" t="s">
        <v>281</v>
      </c>
      <c r="G3" s="353" t="s">
        <v>282</v>
      </c>
      <c r="H3" s="353" t="s">
        <v>283</v>
      </c>
      <c r="I3" s="353" t="s">
        <v>284</v>
      </c>
      <c r="J3" s="353" t="s">
        <v>285</v>
      </c>
      <c r="K3" s="353" t="s">
        <v>284</v>
      </c>
      <c r="L3" s="353" t="s">
        <v>284</v>
      </c>
      <c r="M3" s="354"/>
      <c r="N3" s="354"/>
      <c r="O3" s="354"/>
      <c r="P3" s="354"/>
    </row>
    <row r="4" spans="1:20" ht="14.4" thickBot="1">
      <c r="O4" s="355"/>
      <c r="Q4" s="339"/>
      <c r="R4" s="339"/>
      <c r="S4" s="339"/>
      <c r="T4" s="339"/>
    </row>
    <row r="5" spans="1:20">
      <c r="A5" s="365" t="s">
        <v>142</v>
      </c>
      <c r="B5" s="366" t="s">
        <v>143</v>
      </c>
      <c r="C5" s="366" t="s">
        <v>144</v>
      </c>
      <c r="D5" s="366" t="s">
        <v>1</v>
      </c>
      <c r="E5" s="367" t="s">
        <v>2</v>
      </c>
      <c r="I5" s="341"/>
      <c r="J5" s="341"/>
      <c r="K5" s="355"/>
      <c r="L5" s="340"/>
      <c r="M5" s="339"/>
      <c r="N5" s="339"/>
      <c r="O5" s="339"/>
      <c r="P5" s="339"/>
    </row>
    <row r="6" spans="1:20">
      <c r="A6" s="368">
        <v>0.34</v>
      </c>
      <c r="B6" s="420" t="s">
        <v>286</v>
      </c>
      <c r="C6" s="356" t="s">
        <v>287</v>
      </c>
      <c r="D6" s="357">
        <v>3</v>
      </c>
      <c r="E6" s="358">
        <v>4.5</v>
      </c>
      <c r="I6" s="341"/>
      <c r="J6" s="341"/>
      <c r="K6" s="355"/>
      <c r="L6" s="340"/>
      <c r="M6" s="359"/>
      <c r="N6" s="339"/>
      <c r="O6" s="339"/>
      <c r="P6" s="339"/>
    </row>
    <row r="7" spans="1:20">
      <c r="A7" s="368">
        <v>0.33</v>
      </c>
      <c r="B7" s="420" t="s">
        <v>288</v>
      </c>
      <c r="C7" s="356" t="str">
        <f>+C6</f>
        <v>1-5 --&gt; 5 is the best</v>
      </c>
      <c r="D7" s="357">
        <v>5</v>
      </c>
      <c r="E7" s="358">
        <v>2.5</v>
      </c>
      <c r="I7" s="341"/>
      <c r="J7" s="341" t="s">
        <v>291</v>
      </c>
      <c r="K7" s="355"/>
      <c r="L7" s="340"/>
      <c r="M7" s="299"/>
      <c r="N7" s="299"/>
      <c r="O7" s="299"/>
      <c r="P7" s="299"/>
    </row>
    <row r="8" spans="1:20" ht="15.9" customHeight="1">
      <c r="A8" s="368">
        <v>0.33</v>
      </c>
      <c r="B8" s="420" t="s">
        <v>267</v>
      </c>
      <c r="C8" s="356" t="str">
        <f>+C7</f>
        <v>1-5 --&gt; 5 is the best</v>
      </c>
      <c r="D8" s="357">
        <v>3</v>
      </c>
      <c r="E8" s="358">
        <v>5</v>
      </c>
      <c r="I8" s="341"/>
      <c r="J8" s="341"/>
      <c r="K8" s="341"/>
      <c r="L8" s="340"/>
      <c r="M8" s="299"/>
      <c r="N8" s="299"/>
      <c r="O8" s="299"/>
      <c r="P8" s="299"/>
    </row>
    <row r="9" spans="1:20">
      <c r="A9" s="360"/>
      <c r="B9" s="296"/>
      <c r="C9" s="296"/>
      <c r="D9" s="296"/>
      <c r="E9" s="361"/>
      <c r="I9" s="341"/>
      <c r="J9" s="341"/>
      <c r="K9" s="341"/>
      <c r="L9" s="340"/>
      <c r="M9" s="299"/>
      <c r="N9" s="299"/>
      <c r="O9" s="299"/>
      <c r="P9" s="299"/>
    </row>
    <row r="10" spans="1:20">
      <c r="A10" s="360"/>
      <c r="B10" s="369" t="s">
        <v>155</v>
      </c>
      <c r="C10" s="253"/>
      <c r="D10" s="298"/>
      <c r="E10" s="298"/>
      <c r="I10" s="341"/>
      <c r="J10" s="341"/>
      <c r="K10" s="341"/>
      <c r="L10" s="340"/>
      <c r="M10" s="299"/>
      <c r="N10" s="299"/>
      <c r="O10" s="299"/>
      <c r="P10" s="299"/>
    </row>
    <row r="11" spans="1:20">
      <c r="A11" s="360"/>
      <c r="B11" s="253" t="str">
        <f>+B6</f>
        <v xml:space="preserve">Thermal conductivity </v>
      </c>
      <c r="C11" s="253"/>
      <c r="D11" s="370">
        <f>+D6/MAX(D6:E6)</f>
        <v>0.66666666666666663</v>
      </c>
      <c r="E11" s="371">
        <f>+E6/MAX(D6:E6)</f>
        <v>1</v>
      </c>
      <c r="I11" s="341"/>
      <c r="J11" s="341"/>
      <c r="K11" s="341"/>
      <c r="L11" s="340"/>
      <c r="M11" s="299"/>
      <c r="N11" s="299"/>
      <c r="O11" s="299"/>
      <c r="P11" s="299"/>
    </row>
    <row r="12" spans="1:20">
      <c r="A12" s="360"/>
      <c r="B12" s="253" t="str">
        <f t="shared" ref="B12:B13" si="0">+B7</f>
        <v>Corrosion resistance</v>
      </c>
      <c r="C12" s="253"/>
      <c r="D12" s="372">
        <f>+D7/MAX(D7:E7)</f>
        <v>1</v>
      </c>
      <c r="E12" s="370">
        <f>+E7/MAX(D7:E7)</f>
        <v>0.5</v>
      </c>
      <c r="I12" s="341"/>
      <c r="J12" s="341"/>
      <c r="K12" s="341"/>
      <c r="L12" s="340"/>
      <c r="M12" s="299"/>
      <c r="N12" s="299"/>
      <c r="O12" s="299"/>
      <c r="P12" s="299"/>
    </row>
    <row r="13" spans="1:20">
      <c r="A13" s="360"/>
      <c r="B13" s="253" t="str">
        <f t="shared" si="0"/>
        <v>Weight</v>
      </c>
      <c r="C13" s="253"/>
      <c r="D13" s="373">
        <f>+D8/MAX(D8:E8)</f>
        <v>0.6</v>
      </c>
      <c r="E13" s="374">
        <f>+E8/MAX(D8:E8)</f>
        <v>1</v>
      </c>
      <c r="J13" s="341"/>
      <c r="K13" s="341"/>
      <c r="L13" s="340"/>
      <c r="M13" s="299"/>
      <c r="N13" s="299"/>
      <c r="O13" s="299"/>
      <c r="P13" s="299"/>
    </row>
    <row r="14" spans="1:20">
      <c r="A14" s="360"/>
      <c r="B14" s="296"/>
      <c r="C14" s="296"/>
      <c r="D14" s="296"/>
      <c r="E14" s="361"/>
      <c r="J14" s="341"/>
      <c r="K14" s="341"/>
      <c r="L14" s="340"/>
      <c r="M14" s="299"/>
      <c r="N14" s="299"/>
      <c r="O14" s="299"/>
      <c r="P14" s="299"/>
    </row>
    <row r="15" spans="1:20">
      <c r="A15" s="360"/>
      <c r="B15" s="369" t="s">
        <v>160</v>
      </c>
      <c r="C15" s="253"/>
      <c r="D15" s="253"/>
      <c r="E15" s="253"/>
      <c r="J15" s="341"/>
      <c r="K15" s="341"/>
      <c r="L15" s="340"/>
      <c r="M15" s="299"/>
      <c r="N15" s="299"/>
      <c r="O15" s="299"/>
      <c r="P15" s="299"/>
    </row>
    <row r="16" spans="1:20">
      <c r="A16" s="360"/>
      <c r="B16" s="253" t="str">
        <f>+B11</f>
        <v xml:space="preserve">Thermal conductivity </v>
      </c>
      <c r="C16" s="253"/>
      <c r="D16" s="370">
        <f>+D11*A6</f>
        <v>0.22666666666666668</v>
      </c>
      <c r="E16" s="370">
        <f>+E11*A6</f>
        <v>0.34</v>
      </c>
      <c r="J16" s="341"/>
      <c r="K16" s="341"/>
      <c r="L16" s="340"/>
      <c r="M16" s="299"/>
      <c r="N16" s="299"/>
      <c r="O16" s="299"/>
      <c r="P16" s="299"/>
    </row>
    <row r="17" spans="1:16">
      <c r="A17" s="360"/>
      <c r="B17" s="253" t="str">
        <f t="shared" ref="B17:B18" si="1">+B12</f>
        <v>Corrosion resistance</v>
      </c>
      <c r="C17" s="253"/>
      <c r="D17" s="370">
        <f>+D12*A7</f>
        <v>0.33</v>
      </c>
      <c r="E17" s="370">
        <f>+E12*A7</f>
        <v>0.16500000000000001</v>
      </c>
      <c r="J17" s="341"/>
      <c r="K17" s="341"/>
      <c r="L17" s="340"/>
      <c r="M17" s="299"/>
      <c r="N17" s="299"/>
      <c r="O17" s="299"/>
      <c r="P17" s="299"/>
    </row>
    <row r="18" spans="1:16">
      <c r="A18" s="360"/>
      <c r="B18" s="253" t="str">
        <f t="shared" si="1"/>
        <v>Weight</v>
      </c>
      <c r="C18" s="253"/>
      <c r="D18" s="370">
        <f>+D13*A8</f>
        <v>0.19800000000000001</v>
      </c>
      <c r="E18" s="370">
        <f>+E13*A8</f>
        <v>0.33</v>
      </c>
      <c r="J18" s="341"/>
      <c r="K18" s="341"/>
      <c r="L18" s="340"/>
      <c r="M18" s="299"/>
      <c r="N18" s="299"/>
      <c r="O18" s="299"/>
      <c r="P18" s="299"/>
    </row>
    <row r="19" spans="1:16" ht="14.4" thickBot="1">
      <c r="A19" s="360"/>
      <c r="B19" s="296"/>
      <c r="C19" s="296"/>
      <c r="D19" s="296"/>
      <c r="E19" s="361"/>
      <c r="J19" s="341"/>
      <c r="K19" s="341"/>
      <c r="L19" s="340"/>
      <c r="M19" s="299"/>
      <c r="N19" s="299"/>
      <c r="O19" s="299"/>
      <c r="P19" s="299"/>
    </row>
    <row r="20" spans="1:16" ht="14.4" thickBot="1">
      <c r="A20" s="360"/>
      <c r="B20" s="296"/>
      <c r="C20" s="296"/>
      <c r="D20" s="375">
        <f>SUM(D16:D18)</f>
        <v>0.7546666666666666</v>
      </c>
      <c r="E20" s="376">
        <f>SUM(E16:E18)</f>
        <v>0.83499999999999996</v>
      </c>
      <c r="J20" s="341"/>
      <c r="K20" s="341"/>
      <c r="L20" s="340"/>
      <c r="M20" s="299"/>
      <c r="N20" s="299"/>
      <c r="O20" s="299"/>
      <c r="P20" s="299"/>
    </row>
    <row r="21" spans="1:16" ht="14.4" thickBot="1">
      <c r="A21" s="362"/>
      <c r="B21" s="363"/>
      <c r="C21" s="363"/>
      <c r="D21" s="363"/>
      <c r="E21" s="364"/>
      <c r="J21" s="341"/>
      <c r="K21" s="341"/>
      <c r="L21" s="340"/>
      <c r="M21" s="299"/>
      <c r="N21" s="299"/>
      <c r="O21" s="299"/>
      <c r="P21" s="299"/>
    </row>
    <row r="22" spans="1:16">
      <c r="G22" s="377"/>
      <c r="H22" s="379" t="s">
        <v>2</v>
      </c>
      <c r="M22" s="299"/>
    </row>
    <row r="23" spans="1:16" ht="14.4" thickBot="1">
      <c r="G23" s="378"/>
      <c r="H23" s="380" t="s">
        <v>1</v>
      </c>
      <c r="M23" s="299"/>
    </row>
    <row r="24" spans="1:16">
      <c r="M24" s="299"/>
    </row>
    <row r="25" spans="1:16">
      <c r="M25" s="299"/>
    </row>
    <row r="26" spans="1:16">
      <c r="M26" s="299"/>
    </row>
    <row r="27" spans="1:16">
      <c r="M27" s="299"/>
    </row>
    <row r="28" spans="1:16">
      <c r="M28" s="299"/>
    </row>
    <row r="29" spans="1:16">
      <c r="M29" s="299"/>
    </row>
    <row r="30" spans="1:16">
      <c r="M30" s="299"/>
    </row>
    <row r="31" spans="1:16">
      <c r="M31" s="299"/>
    </row>
    <row r="32" spans="1:16">
      <c r="M32" s="299"/>
    </row>
    <row r="33" spans="13:13">
      <c r="M33" s="299"/>
    </row>
    <row r="34" spans="13:13">
      <c r="M34" s="299"/>
    </row>
    <row r="35" spans="13:13">
      <c r="M35" s="299"/>
    </row>
    <row r="36" spans="13:13">
      <c r="M36" s="299"/>
    </row>
    <row r="37" spans="13:13">
      <c r="M37" s="299"/>
    </row>
    <row r="38" spans="13:13">
      <c r="M38" s="299"/>
    </row>
    <row r="39" spans="13:13">
      <c r="M39" s="299"/>
    </row>
    <row r="40" spans="13:13">
      <c r="M40" s="299"/>
    </row>
    <row r="41" spans="13:13">
      <c r="M41" s="299"/>
    </row>
    <row r="42" spans="13:13">
      <c r="M42" s="299"/>
    </row>
    <row r="43" spans="13:13">
      <c r="M43" s="299"/>
    </row>
    <row r="44" spans="13:13">
      <c r="M44" s="299"/>
    </row>
    <row r="45" spans="13:13">
      <c r="M45" s="299"/>
    </row>
    <row r="46" spans="13:13">
      <c r="M46" s="299"/>
    </row>
    <row r="47" spans="13:13">
      <c r="M47" s="299"/>
    </row>
    <row r="48" spans="13:13">
      <c r="M48" s="299"/>
    </row>
  </sheetData>
  <mergeCells count="1">
    <mergeCell ref="C2:D2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E14"/>
  <sheetViews>
    <sheetView zoomScaleNormal="100" workbookViewId="0">
      <selection activeCell="D14" sqref="D14"/>
    </sheetView>
  </sheetViews>
  <sheetFormatPr defaultRowHeight="13.8"/>
  <cols>
    <col min="3" max="3" width="22.296875" bestFit="1" customWidth="1"/>
    <col min="4" max="4" width="19.296875" customWidth="1"/>
    <col min="5" max="5" width="23.3984375" bestFit="1" customWidth="1"/>
  </cols>
  <sheetData>
    <row r="3" spans="3:5">
      <c r="C3" s="333" t="s">
        <v>244</v>
      </c>
      <c r="D3" s="334"/>
      <c r="E3" s="335"/>
    </row>
    <row r="4" spans="3:5">
      <c r="C4" s="252"/>
      <c r="D4" s="421" t="s">
        <v>240</v>
      </c>
      <c r="E4" s="422" t="s">
        <v>241</v>
      </c>
    </row>
    <row r="5" spans="3:5">
      <c r="C5" s="254" t="s">
        <v>242</v>
      </c>
      <c r="D5" s="425" t="s">
        <v>265</v>
      </c>
      <c r="E5" s="297" t="s">
        <v>266</v>
      </c>
    </row>
    <row r="6" spans="3:5">
      <c r="C6" s="254" t="s">
        <v>243</v>
      </c>
      <c r="D6" s="255">
        <f>'Cost Analysis'!H34</f>
        <v>2.0574984166701027</v>
      </c>
      <c r="E6" s="256">
        <f>'Cost Analysis'!C34</f>
        <v>0.97837897263991547</v>
      </c>
    </row>
    <row r="9" spans="3:5">
      <c r="C9" s="333" t="s">
        <v>245</v>
      </c>
      <c r="D9" s="334"/>
      <c r="E9" s="335"/>
    </row>
    <row r="10" spans="3:5">
      <c r="C10" s="277" t="s">
        <v>247</v>
      </c>
      <c r="D10" s="278" t="str">
        <f>D4</f>
        <v>Alumium Cooker lid</v>
      </c>
      <c r="E10" s="278" t="str">
        <f>E4</f>
        <v>Stainless steel Cooker lid</v>
      </c>
    </row>
    <row r="11" spans="3:5">
      <c r="C11" s="257" t="s">
        <v>246</v>
      </c>
      <c r="D11" s="258">
        <f>D6</f>
        <v>2.0574984166701027</v>
      </c>
      <c r="E11" s="258">
        <f>E6</f>
        <v>0.97837897263991547</v>
      </c>
    </row>
    <row r="12" spans="3:5">
      <c r="C12" s="257" t="s">
        <v>248</v>
      </c>
      <c r="D12" s="258">
        <v>0</v>
      </c>
      <c r="E12" s="258">
        <v>0</v>
      </c>
    </row>
    <row r="13" spans="3:5">
      <c r="C13" s="257" t="s">
        <v>249</v>
      </c>
      <c r="D13" s="258">
        <f>D6</f>
        <v>2.0574984166701027</v>
      </c>
      <c r="E13" s="258">
        <v>0</v>
      </c>
    </row>
    <row r="14" spans="3:5">
      <c r="C14" s="424" t="s">
        <v>250</v>
      </c>
      <c r="D14" s="423">
        <f>SUM(D11:D13)</f>
        <v>4.1149968333402054</v>
      </c>
      <c r="E14" s="423">
        <f>SUM(E11:E13)</f>
        <v>0.97837897263991547</v>
      </c>
    </row>
  </sheetData>
  <mergeCells count="2">
    <mergeCell ref="C3:E3"/>
    <mergeCell ref="C9:E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47"/>
  <sheetViews>
    <sheetView zoomScale="25" zoomScaleNormal="25" workbookViewId="0">
      <selection activeCell="R12" sqref="R12"/>
    </sheetView>
  </sheetViews>
  <sheetFormatPr defaultColWidth="9" defaultRowHeight="18"/>
  <cols>
    <col min="1" max="1" width="27.796875" style="382" customWidth="1"/>
    <col min="2" max="2" width="15.8984375" style="382" customWidth="1"/>
    <col min="3" max="3" width="16.69921875" style="382" customWidth="1"/>
    <col min="4" max="4" width="23.3984375" style="382" bestFit="1" customWidth="1"/>
    <col min="5" max="5" width="9" style="382"/>
    <col min="6" max="6" width="10.8984375" style="382" customWidth="1"/>
    <col min="7" max="8" width="9" style="382"/>
    <col min="9" max="9" width="9" style="382" customWidth="1"/>
    <col min="10" max="13" width="9" style="382"/>
    <col min="14" max="17" width="4.8984375" style="382" customWidth="1"/>
    <col min="18" max="21" width="5" style="382" bestFit="1" customWidth="1"/>
    <col min="22" max="23" width="5" style="382" customWidth="1"/>
    <col min="24" max="24" width="4.59765625" style="382" customWidth="1"/>
    <col min="25" max="25" width="5" style="382" customWidth="1"/>
    <col min="26" max="26" width="6.8984375" style="382" customWidth="1"/>
    <col min="27" max="30" width="5" style="382" bestFit="1" customWidth="1"/>
    <col min="31" max="31" width="5.19921875" style="382" customWidth="1"/>
    <col min="32" max="32" width="5" style="382" customWidth="1"/>
    <col min="33" max="33" width="6.59765625" style="382" customWidth="1"/>
    <col min="34" max="34" width="5" style="382" customWidth="1"/>
    <col min="35" max="35" width="5.19921875" style="382" customWidth="1"/>
    <col min="36" max="47" width="4.59765625" style="382" customWidth="1"/>
    <col min="48" max="16384" width="9" style="382"/>
  </cols>
  <sheetData>
    <row r="1" spans="1:12">
      <c r="A1" s="381"/>
    </row>
    <row r="3" spans="1:12" ht="36">
      <c r="A3" s="383" t="s">
        <v>228</v>
      </c>
      <c r="B3" s="384"/>
      <c r="C3" s="384"/>
      <c r="D3" s="384"/>
      <c r="E3" s="384"/>
      <c r="F3" s="384"/>
      <c r="G3" s="384"/>
      <c r="H3" s="384"/>
      <c r="I3" s="384"/>
      <c r="J3" s="384"/>
      <c r="K3" s="384"/>
      <c r="L3" s="384"/>
    </row>
    <row r="4" spans="1:12">
      <c r="A4" s="385" t="s">
        <v>1</v>
      </c>
      <c r="B4" s="386" t="s">
        <v>290</v>
      </c>
      <c r="C4" s="384"/>
      <c r="D4" s="384"/>
      <c r="E4" s="384"/>
      <c r="F4" s="384"/>
      <c r="G4" s="384"/>
      <c r="H4" s="384"/>
      <c r="I4" s="384"/>
      <c r="J4" s="384"/>
      <c r="K4" s="384"/>
      <c r="L4" s="384"/>
    </row>
    <row r="5" spans="1:12">
      <c r="A5" s="387" t="s">
        <v>2</v>
      </c>
      <c r="B5" s="386" t="s">
        <v>292</v>
      </c>
      <c r="C5" s="384"/>
      <c r="D5" s="384"/>
      <c r="E5" s="384"/>
      <c r="F5" s="384"/>
      <c r="G5" s="384"/>
      <c r="H5" s="384"/>
      <c r="I5" s="384"/>
      <c r="J5" s="384"/>
      <c r="K5" s="384"/>
      <c r="L5" s="384"/>
    </row>
    <row r="8" spans="1:12">
      <c r="A8" s="388" t="s">
        <v>229</v>
      </c>
      <c r="B8" s="388" t="s">
        <v>230</v>
      </c>
      <c r="C8" s="388" t="s">
        <v>231</v>
      </c>
      <c r="D8" s="388" t="s">
        <v>232</v>
      </c>
    </row>
    <row r="9" spans="1:12">
      <c r="A9" s="385" t="str">
        <f>+A4</f>
        <v>Steel</v>
      </c>
      <c r="B9" s="389">
        <v>0.97799999999999998</v>
      </c>
      <c r="C9" s="389">
        <v>5.7430592000000003E-2</v>
      </c>
      <c r="D9" s="390">
        <v>7</v>
      </c>
    </row>
    <row r="10" spans="1:12">
      <c r="A10" s="387" t="str">
        <f>+A5</f>
        <v>Aluminum</v>
      </c>
      <c r="B10" s="389">
        <v>4.1100000000000003</v>
      </c>
      <c r="C10" s="389">
        <v>7.0492911140000003E-2</v>
      </c>
      <c r="D10" s="390">
        <v>9</v>
      </c>
    </row>
    <row r="11" spans="1:12">
      <c r="B11" s="391"/>
      <c r="C11" s="391"/>
      <c r="D11" s="391"/>
    </row>
    <row r="12" spans="1:12">
      <c r="A12" s="392" t="s">
        <v>156</v>
      </c>
      <c r="B12" s="388" t="str">
        <f>+B8</f>
        <v>LCC (euros/unit)</v>
      </c>
      <c r="C12" s="388" t="str">
        <f>+C8</f>
        <v>LCA (pts/unit)</v>
      </c>
      <c r="D12" s="388" t="str">
        <f>+D8</f>
        <v>Functional Assessment</v>
      </c>
    </row>
    <row r="13" spans="1:12">
      <c r="A13" s="385" t="str">
        <f>+A9</f>
        <v>Steel</v>
      </c>
      <c r="B13" s="393">
        <f>+MIN(B$9:B$10)/B9</f>
        <v>1</v>
      </c>
      <c r="C13" s="393">
        <f>+MIN(C$9:C$10)/C9</f>
        <v>1</v>
      </c>
      <c r="D13" s="393">
        <f>+D9/MAX(D$9:D$10)</f>
        <v>0.77777777777777779</v>
      </c>
    </row>
    <row r="14" spans="1:12">
      <c r="A14" s="387" t="str">
        <f>+A10</f>
        <v>Aluminum</v>
      </c>
      <c r="B14" s="393">
        <f>+MIN(B$9:B$10)/B10</f>
        <v>0.23795620437956203</v>
      </c>
      <c r="C14" s="393">
        <f>+MIN(C$9:C$10)/C10</f>
        <v>0.81470024533306573</v>
      </c>
      <c r="D14" s="393">
        <f>+D10/MAX(D$9:D$10)</f>
        <v>1</v>
      </c>
      <c r="G14" s="394"/>
    </row>
    <row r="15" spans="1:12">
      <c r="A15" s="384"/>
      <c r="B15" s="384" t="s">
        <v>251</v>
      </c>
      <c r="C15" s="384" t="s">
        <v>251</v>
      </c>
      <c r="D15" s="384" t="s">
        <v>252</v>
      </c>
      <c r="G15" s="394"/>
    </row>
    <row r="17" spans="1:36">
      <c r="A17" s="384"/>
      <c r="B17" s="392" t="s">
        <v>253</v>
      </c>
      <c r="C17" s="384"/>
      <c r="D17" s="384"/>
    </row>
    <row r="18" spans="1:36">
      <c r="A18" s="388" t="str">
        <f>+A13</f>
        <v>Steel</v>
      </c>
      <c r="B18" s="395" t="s">
        <v>254</v>
      </c>
      <c r="C18" s="384"/>
      <c r="D18" s="384"/>
    </row>
    <row r="19" spans="1:36">
      <c r="A19" s="388" t="str">
        <f>+A14</f>
        <v>Aluminum</v>
      </c>
      <c r="B19" s="395" t="s">
        <v>255</v>
      </c>
      <c r="C19" s="384"/>
      <c r="D19" s="384"/>
    </row>
    <row r="20" spans="1:36">
      <c r="A20" s="391"/>
      <c r="B20" s="396"/>
      <c r="P20" s="397"/>
      <c r="Q20" s="397"/>
      <c r="R20" s="397"/>
      <c r="S20" s="397"/>
      <c r="T20" s="397"/>
      <c r="U20" s="397"/>
      <c r="V20" s="397"/>
      <c r="W20" s="397"/>
      <c r="X20" s="397"/>
      <c r="Y20" s="397"/>
      <c r="Z20" s="397"/>
      <c r="AA20" s="397"/>
      <c r="AB20" s="397"/>
      <c r="AC20" s="397"/>
      <c r="AD20" s="397"/>
      <c r="AE20" s="397"/>
      <c r="AF20" s="397"/>
      <c r="AG20" s="397"/>
      <c r="AH20" s="397"/>
      <c r="AI20" s="397"/>
    </row>
    <row r="21" spans="1:36">
      <c r="A21" s="391"/>
      <c r="B21" s="396"/>
      <c r="N21" s="397"/>
      <c r="O21" s="397"/>
      <c r="P21" s="397"/>
      <c r="Q21" s="397"/>
      <c r="R21" s="397"/>
      <c r="S21" s="397"/>
      <c r="T21" s="397"/>
      <c r="U21" s="397"/>
      <c r="V21" s="397"/>
      <c r="W21" s="397"/>
      <c r="X21" s="397"/>
      <c r="Y21" s="397"/>
      <c r="Z21" s="397"/>
      <c r="AA21" s="397"/>
      <c r="AB21" s="397"/>
      <c r="AC21" s="397"/>
      <c r="AD21" s="397"/>
      <c r="AE21" s="397"/>
      <c r="AF21" s="397"/>
      <c r="AG21" s="397"/>
      <c r="AH21" s="397"/>
      <c r="AI21" s="397"/>
      <c r="AJ21" s="397"/>
    </row>
    <row r="22" spans="1:36">
      <c r="E22" s="381" t="s">
        <v>160</v>
      </c>
      <c r="H22" s="381" t="s">
        <v>233</v>
      </c>
      <c r="N22" s="397"/>
      <c r="O22" s="397"/>
      <c r="P22" s="397"/>
      <c r="Q22" s="397"/>
      <c r="R22" s="397"/>
      <c r="S22" s="397"/>
      <c r="T22" s="397"/>
      <c r="U22" s="397"/>
      <c r="V22" s="397"/>
      <c r="W22" s="397">
        <v>0</v>
      </c>
      <c r="X22" s="397"/>
      <c r="Z22" s="397"/>
      <c r="AA22" s="397"/>
      <c r="AB22" s="397"/>
      <c r="AC22" s="397"/>
      <c r="AD22" s="397"/>
      <c r="AE22" s="397"/>
      <c r="AF22" s="397"/>
      <c r="AG22" s="397"/>
      <c r="AH22" s="397"/>
      <c r="AI22" s="397"/>
      <c r="AJ22" s="397"/>
    </row>
    <row r="23" spans="1:36">
      <c r="B23" s="398" t="s">
        <v>256</v>
      </c>
      <c r="C23" s="398" t="s">
        <v>257</v>
      </c>
      <c r="D23" s="398" t="s">
        <v>258</v>
      </c>
      <c r="E23" s="399" t="str">
        <f>+A18</f>
        <v>Steel</v>
      </c>
      <c r="F23" s="400" t="str">
        <f>+A19</f>
        <v>Aluminum</v>
      </c>
      <c r="G23" s="398"/>
      <c r="H23" s="401" t="s">
        <v>234</v>
      </c>
      <c r="I23" s="398"/>
      <c r="N23" s="397"/>
      <c r="O23" s="397"/>
      <c r="P23" s="397"/>
      <c r="Q23" s="397"/>
      <c r="R23" s="397"/>
      <c r="S23" s="397"/>
      <c r="T23" s="397"/>
      <c r="U23" s="397"/>
      <c r="V23" s="397">
        <v>0.1</v>
      </c>
      <c r="W23" s="397"/>
      <c r="X23" s="402" t="str">
        <f>+I24</f>
        <v>B</v>
      </c>
      <c r="Z23" s="397">
        <v>1</v>
      </c>
      <c r="AA23" s="397"/>
      <c r="AB23" s="397"/>
      <c r="AC23" s="397"/>
      <c r="AD23" s="397"/>
      <c r="AE23" s="397"/>
      <c r="AF23" s="397"/>
      <c r="AG23" s="397"/>
      <c r="AH23" s="397"/>
      <c r="AI23" s="397"/>
      <c r="AJ23" s="397"/>
    </row>
    <row r="24" spans="1:36">
      <c r="B24" s="403">
        <v>0</v>
      </c>
      <c r="C24" s="404">
        <v>0</v>
      </c>
      <c r="D24" s="404">
        <f>1-C24-B24</f>
        <v>1</v>
      </c>
      <c r="E24" s="405">
        <f>+B24*$B$13+C24*$C$13+D24*$D$13</f>
        <v>0.77777777777777779</v>
      </c>
      <c r="F24" s="405">
        <f>+B24*$B$14+C24*$C$14+D24*$D$14</f>
        <v>1</v>
      </c>
      <c r="G24" s="406"/>
      <c r="H24" s="405">
        <f t="shared" ref="H24:H34" si="0">+MAX(E24:F24)</f>
        <v>1</v>
      </c>
      <c r="I24" s="404" t="str">
        <f>+IF(E24=$H24,"A",(IF(F24=$H24,"B",(IF(#REF!=$H24,"C","error")))))</f>
        <v>B</v>
      </c>
      <c r="N24" s="397"/>
      <c r="O24" s="397"/>
      <c r="P24" s="397"/>
      <c r="Q24" s="397"/>
      <c r="S24" s="397"/>
      <c r="T24" s="397"/>
      <c r="U24" s="397">
        <v>0.2</v>
      </c>
      <c r="V24" s="397"/>
      <c r="W24" s="402" t="str">
        <f>+I36</f>
        <v>B</v>
      </c>
      <c r="X24" s="397"/>
      <c r="Y24" s="402" t="str">
        <f>+I25</f>
        <v>B</v>
      </c>
      <c r="AA24" s="397">
        <v>0.9</v>
      </c>
      <c r="AB24" s="397"/>
      <c r="AC24" s="397"/>
      <c r="AD24" s="397"/>
      <c r="AE24" s="397"/>
      <c r="AF24" s="397"/>
      <c r="AG24" s="397"/>
      <c r="AH24" s="397"/>
      <c r="AI24" s="397"/>
      <c r="AJ24" s="397"/>
    </row>
    <row r="25" spans="1:36">
      <c r="B25" s="404">
        <v>0.1</v>
      </c>
      <c r="C25" s="404">
        <v>0</v>
      </c>
      <c r="D25" s="404">
        <f>1-C25-B25</f>
        <v>0.9</v>
      </c>
      <c r="E25" s="405">
        <f>+B25*$B$13+C25*$C$13+D25*$D$13</f>
        <v>0.8</v>
      </c>
      <c r="F25" s="405">
        <f>+B25*$B$14+C25*$C$14+D25*$D$14</f>
        <v>0.92379562043795627</v>
      </c>
      <c r="G25" s="406"/>
      <c r="H25" s="405">
        <f t="shared" si="0"/>
        <v>0.92379562043795627</v>
      </c>
      <c r="I25" s="404" t="str">
        <f>+IF(E25=$H25,"A",(IF(F25=$H25,"B",(IF(#REF!=$H25,"C","error")))))</f>
        <v>B</v>
      </c>
      <c r="N25" s="397"/>
      <c r="O25" s="397"/>
      <c r="Q25" s="407"/>
      <c r="R25" s="407"/>
      <c r="S25" s="397"/>
      <c r="T25" s="397">
        <v>0.3</v>
      </c>
      <c r="U25" s="397"/>
      <c r="V25" s="402" t="str">
        <f>+I48</f>
        <v>B</v>
      </c>
      <c r="W25" s="397"/>
      <c r="X25" s="402" t="str">
        <f>+I37</f>
        <v>B</v>
      </c>
      <c r="Y25" s="397"/>
      <c r="Z25" s="402" t="str">
        <f>+I26</f>
        <v>B</v>
      </c>
      <c r="AB25" s="397">
        <v>0.8</v>
      </c>
      <c r="AC25" s="397"/>
      <c r="AD25" s="397"/>
      <c r="AE25" s="408" t="s">
        <v>162</v>
      </c>
      <c r="AF25" s="397"/>
      <c r="AG25" s="397"/>
      <c r="AH25" s="397"/>
      <c r="AI25" s="397"/>
      <c r="AJ25" s="397"/>
    </row>
    <row r="26" spans="1:36">
      <c r="B26" s="404">
        <f>+B25+0.1</f>
        <v>0.2</v>
      </c>
      <c r="C26" s="404">
        <v>0</v>
      </c>
      <c r="D26" s="404">
        <f t="shared" ref="D26:D34" si="1">1-C26-B26</f>
        <v>0.8</v>
      </c>
      <c r="E26" s="405">
        <f>+B26*$B$13+C26*$C$13+D26*$D$13</f>
        <v>0.82222222222222219</v>
      </c>
      <c r="F26" s="405">
        <f>+B26*$B$14+C26*$C$14+D26*$D$14</f>
        <v>0.84759124087591242</v>
      </c>
      <c r="G26" s="406"/>
      <c r="H26" s="405">
        <f t="shared" si="0"/>
        <v>0.84759124087591242</v>
      </c>
      <c r="I26" s="404" t="str">
        <f>+IF(E26=$H26,"A",(IF(F26=$H26,"B",(IF(#REF!=$H26,"C","error")))))</f>
        <v>B</v>
      </c>
      <c r="N26" s="397"/>
      <c r="O26" s="397"/>
      <c r="P26" s="397"/>
      <c r="Q26" s="397"/>
      <c r="R26" s="397"/>
      <c r="S26" s="397">
        <v>0.4</v>
      </c>
      <c r="T26" s="397"/>
      <c r="U26" s="402" t="str">
        <f>+I59</f>
        <v>B</v>
      </c>
      <c r="V26" s="397"/>
      <c r="W26" s="402" t="str">
        <f>+I49</f>
        <v>B</v>
      </c>
      <c r="X26" s="397"/>
      <c r="Y26" s="402" t="str">
        <f>+I38</f>
        <v>A</v>
      </c>
      <c r="Z26" s="397"/>
      <c r="AA26" s="402" t="str">
        <f>+I27</f>
        <v>A</v>
      </c>
      <c r="AC26" s="397">
        <v>0.7</v>
      </c>
      <c r="AD26" s="409"/>
      <c r="AE26" s="409"/>
      <c r="AF26" s="409"/>
      <c r="AG26" s="409"/>
      <c r="AH26" s="409"/>
      <c r="AI26" s="409"/>
      <c r="AJ26" s="397"/>
    </row>
    <row r="27" spans="1:36">
      <c r="B27" s="404">
        <f t="shared" ref="B27:B34" si="2">+B26+0.1</f>
        <v>0.30000000000000004</v>
      </c>
      <c r="C27" s="404">
        <v>0</v>
      </c>
      <c r="D27" s="404">
        <f t="shared" si="1"/>
        <v>0.7</v>
      </c>
      <c r="E27" s="405">
        <f t="shared" ref="E27:E34" si="3">+B27*$B$13+C27*$C$13+D27*$D$13</f>
        <v>0.84444444444444444</v>
      </c>
      <c r="F27" s="405">
        <f t="shared" ref="F27:F34" si="4">+B27*$B$14+C27*$C$14+D27*$D$14</f>
        <v>0.77138686131386858</v>
      </c>
      <c r="G27" s="406"/>
      <c r="H27" s="405">
        <f t="shared" si="0"/>
        <v>0.84444444444444444</v>
      </c>
      <c r="I27" s="404" t="str">
        <f>+IF(E27=$H27,"A",(IF(F27=$H27,"B",(IF(#REF!=$H27,"C","error")))))</f>
        <v>A</v>
      </c>
      <c r="N27" s="397"/>
      <c r="O27" s="381" t="s">
        <v>169</v>
      </c>
      <c r="P27" s="397"/>
      <c r="Q27" s="397"/>
      <c r="R27" s="397">
        <v>0.5</v>
      </c>
      <c r="S27" s="397"/>
      <c r="T27" s="402" t="str">
        <f>+I68</f>
        <v>B</v>
      </c>
      <c r="U27" s="397"/>
      <c r="V27" s="402" t="str">
        <f>+I60</f>
        <v>B</v>
      </c>
      <c r="W27" s="397"/>
      <c r="X27" s="402" t="str">
        <f>+I50</f>
        <v>A</v>
      </c>
      <c r="Y27" s="397"/>
      <c r="Z27" s="402" t="str">
        <f>+I39</f>
        <v>A</v>
      </c>
      <c r="AA27" s="409"/>
      <c r="AB27" s="402" t="str">
        <f>+I28</f>
        <v>A</v>
      </c>
      <c r="AD27" s="397">
        <v>0.6</v>
      </c>
      <c r="AE27" s="409"/>
      <c r="AF27" s="409"/>
      <c r="AG27" s="409"/>
      <c r="AH27" s="409"/>
      <c r="AI27" s="409"/>
      <c r="AJ27" s="397"/>
    </row>
    <row r="28" spans="1:36">
      <c r="B28" s="404">
        <f t="shared" si="2"/>
        <v>0.4</v>
      </c>
      <c r="C28" s="404">
        <v>0</v>
      </c>
      <c r="D28" s="404">
        <f t="shared" si="1"/>
        <v>0.6</v>
      </c>
      <c r="E28" s="405">
        <f t="shared" si="3"/>
        <v>0.8666666666666667</v>
      </c>
      <c r="F28" s="405">
        <f t="shared" si="4"/>
        <v>0.69518248175182484</v>
      </c>
      <c r="G28" s="406"/>
      <c r="H28" s="405">
        <f t="shared" si="0"/>
        <v>0.8666666666666667</v>
      </c>
      <c r="I28" s="404" t="str">
        <f>+IF(E28=$H28,"A",(IF(F28=$H28,"B",(IF(#REF!=$H28,"C","error")))))</f>
        <v>A</v>
      </c>
      <c r="N28" s="397"/>
      <c r="O28" s="397"/>
      <c r="P28" s="397"/>
      <c r="Q28" s="397">
        <v>0.6</v>
      </c>
      <c r="R28" s="397"/>
      <c r="S28" s="402" t="str">
        <f>+I76</f>
        <v>B</v>
      </c>
      <c r="T28" s="397"/>
      <c r="U28" s="402" t="str">
        <f>+I69</f>
        <v>A</v>
      </c>
      <c r="V28" s="397"/>
      <c r="W28" s="402" t="str">
        <f>+I61</f>
        <v>A</v>
      </c>
      <c r="X28" s="397"/>
      <c r="Y28" s="402" t="str">
        <f>+I51</f>
        <v>A</v>
      </c>
      <c r="Z28" s="397"/>
      <c r="AA28" s="402" t="str">
        <f>+I40</f>
        <v>A</v>
      </c>
      <c r="AB28" s="409"/>
      <c r="AC28" s="402" t="str">
        <f>+I29</f>
        <v>A</v>
      </c>
      <c r="AE28" s="409">
        <v>0.5</v>
      </c>
      <c r="AF28" s="409"/>
      <c r="AG28" s="409"/>
      <c r="AH28" s="409"/>
      <c r="AI28" s="409"/>
      <c r="AJ28" s="397"/>
    </row>
    <row r="29" spans="1:36">
      <c r="B29" s="404">
        <f t="shared" si="2"/>
        <v>0.5</v>
      </c>
      <c r="C29" s="404">
        <v>0</v>
      </c>
      <c r="D29" s="404">
        <f t="shared" si="1"/>
        <v>0.5</v>
      </c>
      <c r="E29" s="405">
        <f t="shared" si="3"/>
        <v>0.88888888888888884</v>
      </c>
      <c r="F29" s="405">
        <f t="shared" si="4"/>
        <v>0.618978102189781</v>
      </c>
      <c r="G29" s="406"/>
      <c r="H29" s="405">
        <f t="shared" si="0"/>
        <v>0.88888888888888884</v>
      </c>
      <c r="I29" s="404" t="str">
        <f>+IF(E29=$H29,"A",(IF(F29=$H29,"B",(IF(#REF!=$H29,"C","error")))))</f>
        <v>A</v>
      </c>
      <c r="N29" s="397"/>
      <c r="O29" s="397"/>
      <c r="P29" s="397">
        <v>0.7</v>
      </c>
      <c r="Q29" s="397"/>
      <c r="R29" s="402" t="str">
        <f>+I83</f>
        <v>A</v>
      </c>
      <c r="S29" s="397"/>
      <c r="T29" s="402" t="str">
        <f>+I77</f>
        <v>A</v>
      </c>
      <c r="U29" s="397"/>
      <c r="V29" s="402" t="str">
        <f>+I70</f>
        <v>A</v>
      </c>
      <c r="W29" s="397"/>
      <c r="X29" s="402" t="str">
        <f>+I62</f>
        <v>A</v>
      </c>
      <c r="Y29" s="397"/>
      <c r="Z29" s="402" t="str">
        <f>+I52</f>
        <v>A</v>
      </c>
      <c r="AA29" s="397"/>
      <c r="AB29" s="402" t="str">
        <f>+I41</f>
        <v>A</v>
      </c>
      <c r="AC29" s="397"/>
      <c r="AD29" s="402" t="str">
        <f>+I30</f>
        <v>A</v>
      </c>
      <c r="AF29" s="409">
        <v>0.4</v>
      </c>
      <c r="AG29" s="409"/>
      <c r="AH29" s="409"/>
      <c r="AI29" s="409"/>
      <c r="AJ29" s="397"/>
    </row>
    <row r="30" spans="1:36">
      <c r="B30" s="404">
        <f t="shared" si="2"/>
        <v>0.6</v>
      </c>
      <c r="C30" s="404">
        <v>0</v>
      </c>
      <c r="D30" s="404">
        <f t="shared" si="1"/>
        <v>0.4</v>
      </c>
      <c r="E30" s="405">
        <f t="shared" si="3"/>
        <v>0.91111111111111109</v>
      </c>
      <c r="F30" s="405">
        <f t="shared" si="4"/>
        <v>0.54277372262773727</v>
      </c>
      <c r="G30" s="406"/>
      <c r="H30" s="405">
        <f t="shared" si="0"/>
        <v>0.91111111111111109</v>
      </c>
      <c r="I30" s="404" t="str">
        <f>+IF(E30=$H30,"A",(IF(F30=$H30,"B",(IF(#REF!=$H30,"C","error")))))</f>
        <v>A</v>
      </c>
      <c r="N30" s="397"/>
      <c r="O30" s="397">
        <v>0.8</v>
      </c>
      <c r="P30" s="397"/>
      <c r="Q30" s="402" t="str">
        <f>+I89</f>
        <v>A</v>
      </c>
      <c r="R30" s="397"/>
      <c r="S30" s="402" t="str">
        <f>+I84</f>
        <v>A</v>
      </c>
      <c r="T30" s="397"/>
      <c r="U30" s="402" t="str">
        <f>+I78</f>
        <v>A</v>
      </c>
      <c r="V30" s="397"/>
      <c r="W30" s="402" t="str">
        <f>+I71</f>
        <v>A</v>
      </c>
      <c r="X30" s="397"/>
      <c r="Y30" s="402" t="str">
        <f>+I63</f>
        <v>A</v>
      </c>
      <c r="Z30" s="397"/>
      <c r="AA30" s="402" t="str">
        <f>+I53</f>
        <v>A</v>
      </c>
      <c r="AB30" s="397"/>
      <c r="AC30" s="402" t="str">
        <f>+I42</f>
        <v>A</v>
      </c>
      <c r="AD30" s="397"/>
      <c r="AE30" s="402" t="str">
        <f>+I31</f>
        <v>A</v>
      </c>
      <c r="AG30" s="409">
        <v>0.3</v>
      </c>
      <c r="AH30" s="409"/>
      <c r="AI30" s="409"/>
      <c r="AJ30" s="397"/>
    </row>
    <row r="31" spans="1:36">
      <c r="B31" s="404">
        <f t="shared" si="2"/>
        <v>0.7</v>
      </c>
      <c r="C31" s="404">
        <v>0</v>
      </c>
      <c r="D31" s="404">
        <f t="shared" si="1"/>
        <v>0.30000000000000004</v>
      </c>
      <c r="E31" s="405">
        <f t="shared" si="3"/>
        <v>0.93333333333333335</v>
      </c>
      <c r="F31" s="405">
        <f t="shared" si="4"/>
        <v>0.46656934306569342</v>
      </c>
      <c r="G31" s="406"/>
      <c r="H31" s="405">
        <f t="shared" si="0"/>
        <v>0.93333333333333335</v>
      </c>
      <c r="I31" s="404" t="str">
        <f>+IF(E31=$H31,"A",(IF(F31=$H31,"B",(IF(#REF!=$H31,"C","error")))))</f>
        <v>A</v>
      </c>
      <c r="N31" s="397">
        <v>0.9</v>
      </c>
      <c r="O31" s="397"/>
      <c r="P31" s="402" t="str">
        <f>+I94</f>
        <v>A</v>
      </c>
      <c r="Q31" s="397"/>
      <c r="R31" s="402" t="str">
        <f>+I90</f>
        <v>A</v>
      </c>
      <c r="S31" s="397"/>
      <c r="T31" s="402" t="str">
        <f>+I85</f>
        <v>A</v>
      </c>
      <c r="U31" s="397"/>
      <c r="V31" s="402" t="str">
        <f>+I79</f>
        <v>A</v>
      </c>
      <c r="W31" s="397"/>
      <c r="X31" s="402" t="str">
        <f>+I72</f>
        <v>A</v>
      </c>
      <c r="Y31" s="397"/>
      <c r="Z31" s="402" t="str">
        <f>+I64</f>
        <v>A</v>
      </c>
      <c r="AA31" s="397"/>
      <c r="AB31" s="402" t="str">
        <f>+I54</f>
        <v>A</v>
      </c>
      <c r="AC31" s="397"/>
      <c r="AD31" s="402" t="str">
        <f>+I43</f>
        <v>A</v>
      </c>
      <c r="AE31" s="409"/>
      <c r="AF31" s="402" t="str">
        <f>+I32</f>
        <v>A</v>
      </c>
      <c r="AH31" s="409">
        <v>0.2</v>
      </c>
      <c r="AI31" s="409"/>
      <c r="AJ31" s="397"/>
    </row>
    <row r="32" spans="1:36">
      <c r="B32" s="404">
        <f t="shared" si="2"/>
        <v>0.79999999999999993</v>
      </c>
      <c r="C32" s="404">
        <v>0</v>
      </c>
      <c r="D32" s="404">
        <f t="shared" si="1"/>
        <v>0.20000000000000007</v>
      </c>
      <c r="E32" s="405">
        <f t="shared" si="3"/>
        <v>0.95555555555555549</v>
      </c>
      <c r="F32" s="405">
        <f t="shared" si="4"/>
        <v>0.39036496350364969</v>
      </c>
      <c r="G32" s="406"/>
      <c r="H32" s="405">
        <f t="shared" si="0"/>
        <v>0.95555555555555549</v>
      </c>
      <c r="I32" s="404" t="str">
        <f>+IF(E32=$H32,"A",(IF(F32=$H32,"B",(IF(#REF!=$H32,"C","error")))))</f>
        <v>A</v>
      </c>
      <c r="M32" s="397">
        <v>1</v>
      </c>
      <c r="N32" s="397"/>
      <c r="O32" s="402" t="str">
        <f>+I98</f>
        <v>A</v>
      </c>
      <c r="P32" s="397"/>
      <c r="Q32" s="402" t="str">
        <f>+I95</f>
        <v>A</v>
      </c>
      <c r="R32" s="397"/>
      <c r="S32" s="402" t="str">
        <f>+I91</f>
        <v>A</v>
      </c>
      <c r="T32" s="397"/>
      <c r="U32" s="402" t="str">
        <f>+I86</f>
        <v>A</v>
      </c>
      <c r="V32" s="397"/>
      <c r="W32" s="402" t="str">
        <f>+I80</f>
        <v>A</v>
      </c>
      <c r="X32" s="397"/>
      <c r="Y32" s="402" t="str">
        <f>+I73</f>
        <v>A</v>
      </c>
      <c r="Z32" s="397"/>
      <c r="AA32" s="402" t="str">
        <f>+I65</f>
        <v>A</v>
      </c>
      <c r="AB32" s="397"/>
      <c r="AC32" s="402" t="str">
        <f>+I55</f>
        <v>A</v>
      </c>
      <c r="AD32" s="397"/>
      <c r="AE32" s="402" t="str">
        <f>+I44</f>
        <v>A</v>
      </c>
      <c r="AF32" s="409"/>
      <c r="AG32" s="402" t="str">
        <f>+I33</f>
        <v>A</v>
      </c>
      <c r="AI32" s="409">
        <v>0.1</v>
      </c>
      <c r="AJ32" s="397"/>
    </row>
    <row r="33" spans="2:36">
      <c r="B33" s="404">
        <f t="shared" si="2"/>
        <v>0.89999999999999991</v>
      </c>
      <c r="C33" s="404">
        <v>0</v>
      </c>
      <c r="D33" s="404">
        <f t="shared" si="1"/>
        <v>0.10000000000000009</v>
      </c>
      <c r="E33" s="405">
        <f t="shared" si="3"/>
        <v>0.97777777777777775</v>
      </c>
      <c r="F33" s="405">
        <f t="shared" si="4"/>
        <v>0.3141605839416059</v>
      </c>
      <c r="G33" s="406"/>
      <c r="H33" s="405">
        <f t="shared" si="0"/>
        <v>0.97777777777777775</v>
      </c>
      <c r="I33" s="404" t="str">
        <f>+IF(E33=$H33,"A",(IF(F33=$H33,"B",(IF(#REF!=$H33,"C","error")))))</f>
        <v>A</v>
      </c>
      <c r="N33" s="402" t="str">
        <f>+I101</f>
        <v>A</v>
      </c>
      <c r="O33" s="397"/>
      <c r="P33" s="402" t="str">
        <f>+I99</f>
        <v>A</v>
      </c>
      <c r="Q33" s="397"/>
      <c r="R33" s="402" t="str">
        <f>+I96</f>
        <v>A</v>
      </c>
      <c r="S33" s="397"/>
      <c r="T33" s="402" t="str">
        <f>+I92</f>
        <v>A</v>
      </c>
      <c r="U33" s="397"/>
      <c r="V33" s="402" t="str">
        <f>+I87</f>
        <v>A</v>
      </c>
      <c r="W33" s="397"/>
      <c r="X33" s="402" t="str">
        <f>+I81</f>
        <v>A</v>
      </c>
      <c r="Y33" s="397"/>
      <c r="Z33" s="402" t="str">
        <f>+I74</f>
        <v>A</v>
      </c>
      <c r="AA33" s="397"/>
      <c r="AB33" s="402" t="str">
        <f>+I66</f>
        <v>A</v>
      </c>
      <c r="AC33" s="397"/>
      <c r="AD33" s="402" t="str">
        <f>+I56</f>
        <v>A</v>
      </c>
      <c r="AE33" s="409"/>
      <c r="AF33" s="402" t="str">
        <f>+I45</f>
        <v>A</v>
      </c>
      <c r="AG33" s="409"/>
      <c r="AH33" s="402" t="str">
        <f>+I34</f>
        <v>A</v>
      </c>
      <c r="AJ33" s="409">
        <v>0</v>
      </c>
    </row>
    <row r="34" spans="2:36">
      <c r="B34" s="404">
        <f t="shared" si="2"/>
        <v>0.99999999999999989</v>
      </c>
      <c r="C34" s="404">
        <v>0</v>
      </c>
      <c r="D34" s="404">
        <f t="shared" si="1"/>
        <v>0</v>
      </c>
      <c r="E34" s="405">
        <f t="shared" si="3"/>
        <v>0.99999999999999989</v>
      </c>
      <c r="F34" s="405">
        <f t="shared" si="4"/>
        <v>0.237956204379562</v>
      </c>
      <c r="G34" s="406"/>
      <c r="H34" s="405">
        <f t="shared" si="0"/>
        <v>0.99999999999999989</v>
      </c>
      <c r="I34" s="404" t="str">
        <f>+IF(E34=$H34,"A",(IF(F34=$H34,"B",(IF(#REF!=$H34,"C","error")))))</f>
        <v>A</v>
      </c>
      <c r="M34" s="394">
        <v>0</v>
      </c>
      <c r="N34" s="397"/>
      <c r="O34" s="397">
        <v>0.1</v>
      </c>
      <c r="P34" s="397"/>
      <c r="Q34" s="397">
        <v>0.2</v>
      </c>
      <c r="R34" s="397"/>
      <c r="S34" s="397">
        <v>0.3</v>
      </c>
      <c r="T34" s="397"/>
      <c r="U34" s="397">
        <v>0.4</v>
      </c>
      <c r="V34" s="397"/>
      <c r="W34" s="409">
        <v>0.5</v>
      </c>
      <c r="X34" s="409"/>
      <c r="Y34" s="409">
        <v>0.6</v>
      </c>
      <c r="Z34" s="409"/>
      <c r="AA34" s="409">
        <v>0.7</v>
      </c>
      <c r="AB34" s="409"/>
      <c r="AC34" s="409">
        <v>0.8</v>
      </c>
      <c r="AD34" s="409"/>
      <c r="AE34" s="409">
        <v>0.9</v>
      </c>
      <c r="AF34" s="409"/>
      <c r="AG34" s="409">
        <v>1</v>
      </c>
      <c r="AH34" s="409"/>
      <c r="AI34" s="409"/>
    </row>
    <row r="35" spans="2:36">
      <c r="B35" s="404"/>
      <c r="C35" s="404"/>
      <c r="D35" s="404"/>
      <c r="E35" s="405"/>
      <c r="F35" s="405"/>
      <c r="G35" s="406"/>
      <c r="H35" s="405"/>
      <c r="I35" s="404"/>
      <c r="P35" s="397"/>
      <c r="Q35" s="397"/>
      <c r="R35" s="397"/>
      <c r="S35" s="397"/>
      <c r="T35" s="397"/>
      <c r="U35" s="397"/>
      <c r="V35" s="397"/>
      <c r="W35" s="409"/>
      <c r="X35" s="409"/>
      <c r="Y35" s="409"/>
      <c r="Z35" s="409"/>
      <c r="AA35" s="409"/>
      <c r="AB35" s="409"/>
      <c r="AC35" s="409"/>
      <c r="AD35" s="409"/>
      <c r="AE35" s="409"/>
      <c r="AF35" s="409"/>
      <c r="AG35" s="409"/>
      <c r="AH35" s="409"/>
      <c r="AI35" s="409"/>
    </row>
    <row r="36" spans="2:36">
      <c r="B36" s="403">
        <v>0</v>
      </c>
      <c r="C36" s="404">
        <v>0.1</v>
      </c>
      <c r="D36" s="404">
        <f>1-C36-B36</f>
        <v>0.9</v>
      </c>
      <c r="E36" s="405">
        <f>+B36*$B$13+C36*$C$13+D36*$D$13</f>
        <v>0.8</v>
      </c>
      <c r="F36" s="405">
        <f>+B36*$B$14+C36*$C$14+D36*$D$14</f>
        <v>0.98147002453330656</v>
      </c>
      <c r="G36" s="406"/>
      <c r="H36" s="405">
        <f t="shared" ref="H36:H45" si="5">+MAX(E36:F36)</f>
        <v>0.98147002453330656</v>
      </c>
      <c r="I36" s="404" t="str">
        <f>+IF(E36=$H36,"A",(IF(F36=$H36,"B",(IF(#REF!=$H36,"C","error")))))</f>
        <v>B</v>
      </c>
      <c r="P36" s="397"/>
      <c r="Q36" s="397"/>
      <c r="R36" s="397"/>
      <c r="S36" s="397"/>
      <c r="T36" s="397"/>
      <c r="U36" s="397"/>
      <c r="V36" s="397"/>
      <c r="W36" s="397"/>
      <c r="X36" s="397"/>
      <c r="Y36" s="397"/>
      <c r="Z36" s="397"/>
      <c r="AA36" s="397"/>
      <c r="AB36" s="397"/>
      <c r="AC36" s="397"/>
      <c r="AD36" s="397"/>
      <c r="AE36" s="397"/>
      <c r="AF36" s="397"/>
      <c r="AG36" s="397"/>
      <c r="AH36" s="397"/>
      <c r="AI36" s="397"/>
    </row>
    <row r="37" spans="2:36">
      <c r="B37" s="404">
        <v>0.1</v>
      </c>
      <c r="C37" s="404">
        <v>0.1</v>
      </c>
      <c r="D37" s="404">
        <f>1-C37-B37</f>
        <v>0.8</v>
      </c>
      <c r="E37" s="405">
        <f>+B37*$B$13+C37*$C$13+D37*$D$13</f>
        <v>0.82222222222222219</v>
      </c>
      <c r="F37" s="405">
        <f>+B37*$B$14+C37*$C$14+D37*$D$14</f>
        <v>0.90526564497126283</v>
      </c>
      <c r="G37" s="406"/>
      <c r="H37" s="405">
        <f t="shared" si="5"/>
        <v>0.90526564497126283</v>
      </c>
      <c r="I37" s="404" t="str">
        <f>+IF(E37=$H37,"A",(IF(F37=$H37,"B",(IF(#REF!=$H37,"C","error")))))</f>
        <v>B</v>
      </c>
      <c r="P37" s="397"/>
      <c r="Q37" s="397"/>
      <c r="R37" s="397"/>
      <c r="S37" s="397"/>
      <c r="T37" s="397"/>
      <c r="U37" s="397"/>
      <c r="V37" s="381" t="s">
        <v>170</v>
      </c>
      <c r="W37" s="397"/>
      <c r="X37" s="397"/>
      <c r="Y37" s="397"/>
      <c r="Z37" s="397"/>
      <c r="AA37" s="397"/>
      <c r="AB37" s="397"/>
      <c r="AC37" s="397"/>
      <c r="AD37" s="397"/>
      <c r="AE37" s="397"/>
      <c r="AF37" s="397"/>
      <c r="AG37" s="397"/>
      <c r="AH37" s="397"/>
      <c r="AI37" s="397"/>
    </row>
    <row r="38" spans="2:36">
      <c r="B38" s="404">
        <f>+B37+0.1</f>
        <v>0.2</v>
      </c>
      <c r="C38" s="404">
        <f>+C37</f>
        <v>0.1</v>
      </c>
      <c r="D38" s="404">
        <f t="shared" ref="D38:D45" si="6">1-C38-B38</f>
        <v>0.7</v>
      </c>
      <c r="E38" s="405">
        <f>+B38*$B$13+C38*$C$13+D38*$D$13</f>
        <v>0.84444444444444444</v>
      </c>
      <c r="F38" s="405">
        <f>+B38*$B$14+C38*$C$14+D38*$D$14</f>
        <v>0.82906126540921887</v>
      </c>
      <c r="G38" s="406"/>
      <c r="H38" s="405">
        <f t="shared" si="5"/>
        <v>0.84444444444444444</v>
      </c>
      <c r="I38" s="404" t="str">
        <f>+IF(E38=$H38,"A",(IF(F38=$H38,"B",(IF(#REF!=$H38,"C","error")))))</f>
        <v>A</v>
      </c>
      <c r="P38" s="397"/>
      <c r="Q38" s="397"/>
      <c r="R38" s="397"/>
      <c r="S38" s="397"/>
      <c r="T38" s="397"/>
      <c r="U38" s="397"/>
      <c r="V38" s="397"/>
      <c r="W38" s="397"/>
      <c r="X38" s="397"/>
      <c r="Y38" s="397"/>
      <c r="Z38" s="397"/>
      <c r="AA38" s="397"/>
      <c r="AB38" s="397"/>
      <c r="AC38" s="397"/>
      <c r="AD38" s="397"/>
      <c r="AE38" s="397"/>
      <c r="AF38" s="397"/>
      <c r="AG38" s="397"/>
      <c r="AH38" s="397"/>
      <c r="AI38" s="397"/>
    </row>
    <row r="39" spans="2:36" ht="18.600000000000001" thickBot="1">
      <c r="B39" s="404">
        <f t="shared" ref="B39:B45" si="7">+B38+0.1</f>
        <v>0.30000000000000004</v>
      </c>
      <c r="C39" s="404">
        <f t="shared" ref="C39:C45" si="8">+C38</f>
        <v>0.1</v>
      </c>
      <c r="D39" s="404">
        <f t="shared" si="6"/>
        <v>0.6</v>
      </c>
      <c r="E39" s="405">
        <f t="shared" ref="E39:E45" si="9">+B39*$B$13+C39*$C$13+D39*$D$13</f>
        <v>0.8666666666666667</v>
      </c>
      <c r="F39" s="405">
        <f t="shared" ref="F39:F45" si="10">+B39*$B$14+C39*$C$14+D39*$D$14</f>
        <v>0.75285688584717514</v>
      </c>
      <c r="G39" s="406"/>
      <c r="H39" s="405">
        <f t="shared" si="5"/>
        <v>0.8666666666666667</v>
      </c>
      <c r="I39" s="404" t="str">
        <f>+IF(E39=$H39,"A",(IF(F39=$H39,"B",(IF(#REF!=$H39,"C","error")))))</f>
        <v>A</v>
      </c>
      <c r="P39" s="397"/>
      <c r="Q39" s="397"/>
      <c r="R39" s="397"/>
      <c r="S39" s="397"/>
      <c r="T39" s="397"/>
      <c r="U39" s="397"/>
      <c r="V39" s="397"/>
      <c r="W39" s="397"/>
      <c r="X39" s="397"/>
      <c r="Y39" s="397"/>
      <c r="Z39" s="397"/>
      <c r="AA39" s="397"/>
      <c r="AB39" s="397"/>
      <c r="AC39" s="397"/>
      <c r="AD39" s="397"/>
      <c r="AE39" s="397"/>
      <c r="AF39" s="397"/>
      <c r="AG39" s="397"/>
      <c r="AH39" s="397"/>
      <c r="AI39" s="397"/>
    </row>
    <row r="40" spans="2:36">
      <c r="B40" s="404">
        <f t="shared" si="7"/>
        <v>0.4</v>
      </c>
      <c r="C40" s="404">
        <f t="shared" si="8"/>
        <v>0.1</v>
      </c>
      <c r="D40" s="404">
        <f t="shared" si="6"/>
        <v>0.5</v>
      </c>
      <c r="E40" s="405">
        <f t="shared" si="9"/>
        <v>0.88888888888888884</v>
      </c>
      <c r="F40" s="405">
        <f t="shared" si="10"/>
        <v>0.67665250628513141</v>
      </c>
      <c r="G40" s="406"/>
      <c r="H40" s="405">
        <f t="shared" si="5"/>
        <v>0.88888888888888884</v>
      </c>
      <c r="I40" s="404" t="str">
        <f>+IF(E40=$H40,"A",(IF(F40=$H40,"B",(IF(#REF!=$H40,"C","error")))))</f>
        <v>A</v>
      </c>
      <c r="P40" s="410" t="s">
        <v>289</v>
      </c>
      <c r="Q40" s="411"/>
      <c r="R40" s="411"/>
      <c r="S40" s="411"/>
      <c r="T40" s="411"/>
      <c r="U40" s="411"/>
      <c r="V40" s="411"/>
      <c r="W40" s="411"/>
      <c r="X40" s="411"/>
      <c r="Y40" s="411"/>
      <c r="Z40" s="411"/>
      <c r="AA40" s="411"/>
      <c r="AB40" s="411"/>
      <c r="AC40" s="411"/>
      <c r="AD40" s="411"/>
      <c r="AE40" s="411"/>
      <c r="AF40" s="411"/>
      <c r="AG40" s="412"/>
      <c r="AH40" s="397"/>
      <c r="AI40" s="397"/>
    </row>
    <row r="41" spans="2:36">
      <c r="B41" s="404">
        <f t="shared" si="7"/>
        <v>0.5</v>
      </c>
      <c r="C41" s="404">
        <f t="shared" si="8"/>
        <v>0.1</v>
      </c>
      <c r="D41" s="404">
        <f t="shared" si="6"/>
        <v>0.4</v>
      </c>
      <c r="E41" s="405">
        <f t="shared" si="9"/>
        <v>0.91111111111111109</v>
      </c>
      <c r="F41" s="405">
        <f t="shared" si="10"/>
        <v>0.60044812672308767</v>
      </c>
      <c r="G41" s="406"/>
      <c r="H41" s="405">
        <f t="shared" si="5"/>
        <v>0.91111111111111109</v>
      </c>
      <c r="I41" s="404" t="str">
        <f>+IF(E41=$H41,"A",(IF(F41=$H41,"B",(IF(#REF!=$H41,"C","error")))))</f>
        <v>A</v>
      </c>
      <c r="P41" s="413" t="s">
        <v>259</v>
      </c>
      <c r="Q41" s="414"/>
      <c r="R41" s="414"/>
      <c r="S41" s="414"/>
      <c r="T41" s="414"/>
      <c r="U41" s="414"/>
      <c r="V41" s="414"/>
      <c r="W41" s="414"/>
      <c r="X41" s="414"/>
      <c r="Y41" s="414"/>
      <c r="Z41" s="414"/>
      <c r="AA41" s="414"/>
      <c r="AB41" s="414"/>
      <c r="AC41" s="414"/>
      <c r="AD41" s="414"/>
      <c r="AE41" s="414"/>
      <c r="AF41" s="414"/>
      <c r="AG41" s="415"/>
      <c r="AH41" s="397"/>
      <c r="AI41" s="397"/>
    </row>
    <row r="42" spans="2:36" ht="18.600000000000001" thickBot="1">
      <c r="B42" s="404">
        <f t="shared" si="7"/>
        <v>0.6</v>
      </c>
      <c r="C42" s="404">
        <f t="shared" si="8"/>
        <v>0.1</v>
      </c>
      <c r="D42" s="404">
        <f t="shared" si="6"/>
        <v>0.30000000000000004</v>
      </c>
      <c r="E42" s="405">
        <f t="shared" si="9"/>
        <v>0.93333333333333335</v>
      </c>
      <c r="F42" s="405">
        <f t="shared" si="10"/>
        <v>0.52424374716104383</v>
      </c>
      <c r="G42" s="406"/>
      <c r="H42" s="405">
        <f t="shared" si="5"/>
        <v>0.93333333333333335</v>
      </c>
      <c r="I42" s="404" t="str">
        <f>+IF(E42=$H42,"A",(IF(F42=$H42,"B",(IF(#REF!=$H42,"C","error")))))</f>
        <v>A</v>
      </c>
      <c r="P42" s="416"/>
      <c r="Q42" s="417"/>
      <c r="R42" s="417"/>
      <c r="S42" s="417"/>
      <c r="T42" s="417"/>
      <c r="U42" s="417"/>
      <c r="V42" s="417"/>
      <c r="W42" s="417"/>
      <c r="X42" s="417"/>
      <c r="Y42" s="417"/>
      <c r="Z42" s="417"/>
      <c r="AA42" s="417"/>
      <c r="AB42" s="417"/>
      <c r="AC42" s="417"/>
      <c r="AD42" s="417"/>
      <c r="AE42" s="417"/>
      <c r="AF42" s="417"/>
      <c r="AG42" s="418"/>
    </row>
    <row r="43" spans="2:36">
      <c r="B43" s="404">
        <f t="shared" si="7"/>
        <v>0.7</v>
      </c>
      <c r="C43" s="404">
        <f t="shared" si="8"/>
        <v>0.1</v>
      </c>
      <c r="D43" s="404">
        <f t="shared" si="6"/>
        <v>0.20000000000000007</v>
      </c>
      <c r="E43" s="405">
        <f t="shared" si="9"/>
        <v>0.95555555555555549</v>
      </c>
      <c r="F43" s="405">
        <f t="shared" si="10"/>
        <v>0.44803936759900004</v>
      </c>
      <c r="G43" s="406"/>
      <c r="H43" s="405">
        <f t="shared" si="5"/>
        <v>0.95555555555555549</v>
      </c>
      <c r="I43" s="404" t="str">
        <f>+IF(E43=$H43,"A",(IF(F43=$H43,"B",(IF(#REF!=$H43,"C","error")))))</f>
        <v>A</v>
      </c>
    </row>
    <row r="44" spans="2:36">
      <c r="B44" s="404">
        <f t="shared" si="7"/>
        <v>0.79999999999999993</v>
      </c>
      <c r="C44" s="404">
        <f t="shared" si="8"/>
        <v>0.1</v>
      </c>
      <c r="D44" s="404">
        <f t="shared" si="6"/>
        <v>0.10000000000000009</v>
      </c>
      <c r="E44" s="405">
        <f t="shared" si="9"/>
        <v>0.97777777777777775</v>
      </c>
      <c r="F44" s="405">
        <f t="shared" si="10"/>
        <v>0.37183498803695625</v>
      </c>
      <c r="G44" s="406"/>
      <c r="H44" s="405">
        <f t="shared" si="5"/>
        <v>0.97777777777777775</v>
      </c>
      <c r="I44" s="404" t="str">
        <f>+IF(E44=$H44,"A",(IF(F44=$H44,"B",(IF(#REF!=$H44,"C","error")))))</f>
        <v>A</v>
      </c>
      <c r="AG44" s="394"/>
    </row>
    <row r="45" spans="2:36">
      <c r="B45" s="404">
        <f t="shared" si="7"/>
        <v>0.89999999999999991</v>
      </c>
      <c r="C45" s="404">
        <f t="shared" si="8"/>
        <v>0.1</v>
      </c>
      <c r="D45" s="404">
        <f t="shared" si="6"/>
        <v>0</v>
      </c>
      <c r="E45" s="405">
        <f t="shared" si="9"/>
        <v>0.99999999999999989</v>
      </c>
      <c r="F45" s="405">
        <f t="shared" si="10"/>
        <v>0.2956306084749124</v>
      </c>
      <c r="G45" s="406"/>
      <c r="H45" s="405">
        <f t="shared" si="5"/>
        <v>0.99999999999999989</v>
      </c>
      <c r="I45" s="404" t="str">
        <f>+IF(E45=$H45,"A",(IF(F45=$H45,"B",(IF(#REF!=$H45,"C","error")))))</f>
        <v>A</v>
      </c>
      <c r="AF45" s="397"/>
      <c r="AH45" s="397"/>
    </row>
    <row r="46" spans="2:36">
      <c r="B46" s="404"/>
      <c r="C46" s="404"/>
      <c r="D46" s="404"/>
      <c r="E46" s="405"/>
      <c r="F46" s="405"/>
      <c r="G46" s="406"/>
      <c r="H46" s="405"/>
      <c r="I46" s="404"/>
      <c r="AE46" s="397"/>
      <c r="AH46" s="397"/>
    </row>
    <row r="47" spans="2:36">
      <c r="B47" s="406"/>
      <c r="C47" s="406"/>
      <c r="D47" s="406"/>
      <c r="E47" s="406"/>
      <c r="F47" s="406"/>
      <c r="G47" s="406"/>
      <c r="H47" s="406"/>
      <c r="I47" s="404"/>
      <c r="AD47" s="397"/>
      <c r="AH47" s="397"/>
    </row>
    <row r="48" spans="2:36">
      <c r="B48" s="404">
        <v>0</v>
      </c>
      <c r="C48" s="403">
        <f t="shared" ref="C48:C56" si="11">+C36+0.1</f>
        <v>0.2</v>
      </c>
      <c r="D48" s="404">
        <f>1-C48-B48</f>
        <v>0.8</v>
      </c>
      <c r="E48" s="405">
        <f>+B48*$B$13+C48*$C$13+D48*$D$13</f>
        <v>0.82222222222222219</v>
      </c>
      <c r="F48" s="405">
        <f>+B48*$B$14+C48*$C$14+D48*$D$14</f>
        <v>0.96294004906661324</v>
      </c>
      <c r="G48" s="406"/>
      <c r="H48" s="405">
        <f t="shared" ref="H48:H56" si="12">+MAX(E48:F48)</f>
        <v>0.96294004906661324</v>
      </c>
      <c r="I48" s="404" t="str">
        <f>+IF(E48=$H48,"A",(IF(F48=$H48,"B",(IF(#REF!=$H48,"C","error")))))</f>
        <v>B</v>
      </c>
      <c r="AC48" s="397"/>
      <c r="AH48" s="397"/>
    </row>
    <row r="49" spans="2:34">
      <c r="B49" s="404">
        <v>0.1</v>
      </c>
      <c r="C49" s="403">
        <f t="shared" si="11"/>
        <v>0.2</v>
      </c>
      <c r="D49" s="404">
        <f>1-C49-B49</f>
        <v>0.70000000000000007</v>
      </c>
      <c r="E49" s="405">
        <f>+B49*$B$13+C49*$C$13+D49*$D$13</f>
        <v>0.84444444444444455</v>
      </c>
      <c r="F49" s="405">
        <f>+B49*$B$14+C49*$C$14+D49*$D$14</f>
        <v>0.88673566950456939</v>
      </c>
      <c r="G49" s="406"/>
      <c r="H49" s="405">
        <f t="shared" si="12"/>
        <v>0.88673566950456939</v>
      </c>
      <c r="I49" s="404" t="str">
        <f>+IF(E49=$H49,"A",(IF(F49=$H49,"B",(IF(#REF!=$H49,"C","error")))))</f>
        <v>B</v>
      </c>
      <c r="AB49" s="397"/>
      <c r="AH49" s="397"/>
    </row>
    <row r="50" spans="2:34">
      <c r="B50" s="404">
        <f>+B49+0.1</f>
        <v>0.2</v>
      </c>
      <c r="C50" s="403">
        <f t="shared" si="11"/>
        <v>0.2</v>
      </c>
      <c r="D50" s="404">
        <f t="shared" ref="D50:D56" si="13">1-C50-B50</f>
        <v>0.60000000000000009</v>
      </c>
      <c r="E50" s="405">
        <f>+B50*$B$13+C50*$C$13+D50*$D$13</f>
        <v>0.8666666666666667</v>
      </c>
      <c r="F50" s="405">
        <f>+B50*$B$14+C50*$C$14+D50*$D$14</f>
        <v>0.81053128994252566</v>
      </c>
      <c r="G50" s="406"/>
      <c r="H50" s="405">
        <f t="shared" si="12"/>
        <v>0.8666666666666667</v>
      </c>
      <c r="I50" s="404" t="str">
        <f>+IF(E50=$H50,"A",(IF(F50=$H50,"B",(IF(#REF!=$H50,"C","error")))))</f>
        <v>A</v>
      </c>
      <c r="AA50" s="397"/>
      <c r="AH50" s="397"/>
    </row>
    <row r="51" spans="2:34">
      <c r="B51" s="404">
        <f t="shared" ref="B51:B56" si="14">+B50+0.1</f>
        <v>0.30000000000000004</v>
      </c>
      <c r="C51" s="403">
        <f t="shared" si="11"/>
        <v>0.2</v>
      </c>
      <c r="D51" s="404">
        <f t="shared" si="13"/>
        <v>0.5</v>
      </c>
      <c r="E51" s="405">
        <f t="shared" ref="E51:E56" si="15">+B51*$B$13+C51*$C$13+D51*$D$13</f>
        <v>0.88888888888888884</v>
      </c>
      <c r="F51" s="405">
        <f t="shared" ref="F51:F56" si="16">+B51*$B$14+C51*$C$14+D51*$D$14</f>
        <v>0.73432691038048181</v>
      </c>
      <c r="G51" s="406"/>
      <c r="H51" s="405">
        <f t="shared" si="12"/>
        <v>0.88888888888888884</v>
      </c>
      <c r="I51" s="404" t="str">
        <f>+IF(E51=$H51,"A",(IF(F51=$H51,"B",(IF(#REF!=$H51,"C","error")))))</f>
        <v>A</v>
      </c>
      <c r="Z51" s="397"/>
      <c r="AH51" s="397"/>
    </row>
    <row r="52" spans="2:34">
      <c r="B52" s="404">
        <f t="shared" si="14"/>
        <v>0.4</v>
      </c>
      <c r="C52" s="403">
        <f t="shared" si="11"/>
        <v>0.2</v>
      </c>
      <c r="D52" s="404">
        <f t="shared" si="13"/>
        <v>0.4</v>
      </c>
      <c r="E52" s="405">
        <f t="shared" si="15"/>
        <v>0.9111111111111112</v>
      </c>
      <c r="F52" s="405">
        <f t="shared" si="16"/>
        <v>0.65812253081843797</v>
      </c>
      <c r="G52" s="406"/>
      <c r="H52" s="405">
        <f t="shared" si="12"/>
        <v>0.9111111111111112</v>
      </c>
      <c r="I52" s="404" t="str">
        <f>+IF(E52=$H52,"A",(IF(F52=$H52,"B",(IF(#REF!=$H52,"C","error")))))</f>
        <v>A</v>
      </c>
      <c r="Y52" s="397"/>
      <c r="AH52" s="397"/>
    </row>
    <row r="53" spans="2:34">
      <c r="B53" s="404">
        <f t="shared" si="14"/>
        <v>0.5</v>
      </c>
      <c r="C53" s="403">
        <f t="shared" si="11"/>
        <v>0.2</v>
      </c>
      <c r="D53" s="404">
        <f t="shared" si="13"/>
        <v>0.30000000000000004</v>
      </c>
      <c r="E53" s="405">
        <f t="shared" si="15"/>
        <v>0.93333333333333335</v>
      </c>
      <c r="F53" s="405">
        <f t="shared" si="16"/>
        <v>0.58191815125639423</v>
      </c>
      <c r="G53" s="406"/>
      <c r="H53" s="405">
        <f t="shared" si="12"/>
        <v>0.93333333333333335</v>
      </c>
      <c r="I53" s="404" t="str">
        <f>+IF(E53=$H53,"A",(IF(F53=$H53,"B",(IF(#REF!=$H53,"C","error")))))</f>
        <v>A</v>
      </c>
      <c r="X53" s="397"/>
      <c r="AH53" s="397"/>
    </row>
    <row r="54" spans="2:34">
      <c r="B54" s="404">
        <f t="shared" si="14"/>
        <v>0.6</v>
      </c>
      <c r="C54" s="403">
        <f t="shared" si="11"/>
        <v>0.2</v>
      </c>
      <c r="D54" s="404">
        <f t="shared" si="13"/>
        <v>0.20000000000000007</v>
      </c>
      <c r="E54" s="405">
        <f t="shared" si="15"/>
        <v>0.95555555555555571</v>
      </c>
      <c r="F54" s="405">
        <f t="shared" si="16"/>
        <v>0.5057137716943505</v>
      </c>
      <c r="G54" s="406"/>
      <c r="H54" s="405">
        <f t="shared" si="12"/>
        <v>0.95555555555555571</v>
      </c>
      <c r="I54" s="404" t="str">
        <f>+IF(E54=$H54,"A",(IF(F54=$H54,"B",(IF(#REF!=$H54,"C","error")))))</f>
        <v>A</v>
      </c>
      <c r="W54" s="397"/>
      <c r="AH54" s="397"/>
    </row>
    <row r="55" spans="2:34">
      <c r="B55" s="404">
        <f t="shared" si="14"/>
        <v>0.7</v>
      </c>
      <c r="C55" s="403">
        <f t="shared" si="11"/>
        <v>0.2</v>
      </c>
      <c r="D55" s="404">
        <f t="shared" si="13"/>
        <v>0.10000000000000009</v>
      </c>
      <c r="E55" s="405">
        <f t="shared" si="15"/>
        <v>0.97777777777777775</v>
      </c>
      <c r="F55" s="405">
        <f t="shared" si="16"/>
        <v>0.42950939213230666</v>
      </c>
      <c r="G55" s="406"/>
      <c r="H55" s="405">
        <f t="shared" si="12"/>
        <v>0.97777777777777775</v>
      </c>
      <c r="I55" s="404" t="str">
        <f>+IF(E55=$H55,"A",(IF(F55=$H55,"B",(IF(#REF!=$H55,"C","error")))))</f>
        <v>A</v>
      </c>
      <c r="AH55" s="397"/>
    </row>
    <row r="56" spans="2:34">
      <c r="B56" s="404">
        <f t="shared" si="14"/>
        <v>0.79999999999999993</v>
      </c>
      <c r="C56" s="403">
        <f t="shared" si="11"/>
        <v>0.2</v>
      </c>
      <c r="D56" s="404">
        <f t="shared" si="13"/>
        <v>0</v>
      </c>
      <c r="E56" s="405">
        <f t="shared" si="15"/>
        <v>1</v>
      </c>
      <c r="F56" s="405">
        <f t="shared" si="16"/>
        <v>0.35330501257026276</v>
      </c>
      <c r="G56" s="406"/>
      <c r="H56" s="405">
        <f t="shared" si="12"/>
        <v>1</v>
      </c>
      <c r="I56" s="404" t="str">
        <f>+IF(E56=$H56,"A",(IF(F56=$H56,"B",(IF(#REF!=$H56,"C","error")))))</f>
        <v>A</v>
      </c>
      <c r="W56" s="394"/>
      <c r="X56" s="394"/>
      <c r="Y56" s="394"/>
      <c r="Z56" s="394"/>
      <c r="AA56" s="394"/>
      <c r="AB56" s="394"/>
      <c r="AC56" s="394"/>
      <c r="AD56" s="394"/>
      <c r="AE56" s="394"/>
      <c r="AF56" s="394"/>
      <c r="AG56" s="394"/>
    </row>
    <row r="57" spans="2:34">
      <c r="B57" s="404"/>
      <c r="C57" s="403"/>
      <c r="D57" s="404"/>
      <c r="E57" s="405"/>
      <c r="F57" s="405"/>
      <c r="G57" s="406"/>
      <c r="H57" s="405"/>
      <c r="I57" s="404"/>
    </row>
    <row r="58" spans="2:34">
      <c r="B58" s="404"/>
      <c r="C58" s="403"/>
      <c r="D58" s="404"/>
      <c r="E58" s="405"/>
      <c r="F58" s="405"/>
      <c r="G58" s="406"/>
      <c r="H58" s="405"/>
      <c r="I58" s="404"/>
    </row>
    <row r="59" spans="2:34">
      <c r="B59" s="404">
        <v>0</v>
      </c>
      <c r="C59" s="403">
        <f t="shared" ref="C59:C66" si="17">+C48+0.1</f>
        <v>0.30000000000000004</v>
      </c>
      <c r="D59" s="404">
        <f>1-C59-B59</f>
        <v>0.7</v>
      </c>
      <c r="E59" s="405">
        <f>+B59*$B$13+C59*$C$13+D59*$D$13</f>
        <v>0.84444444444444444</v>
      </c>
      <c r="F59" s="405">
        <f>+B59*$B$14+C59*$C$14+D59*$D$14</f>
        <v>0.94441007359991969</v>
      </c>
      <c r="G59" s="406"/>
      <c r="H59" s="405">
        <f t="shared" ref="H59:H66" si="18">+MAX(E59:F59)</f>
        <v>0.94441007359991969</v>
      </c>
      <c r="I59" s="404" t="str">
        <f>+IF(E59=$H59,"A",(IF(F59=$H59,"B",(IF(#REF!=$H59,"C","error")))))</f>
        <v>B</v>
      </c>
    </row>
    <row r="60" spans="2:34">
      <c r="B60" s="404">
        <v>0.1</v>
      </c>
      <c r="C60" s="403">
        <f t="shared" si="17"/>
        <v>0.30000000000000004</v>
      </c>
      <c r="D60" s="404">
        <f>1-C60-B60</f>
        <v>0.6</v>
      </c>
      <c r="E60" s="405">
        <f>+B60*$B$13+C60*$C$13+D60*$D$13</f>
        <v>0.8666666666666667</v>
      </c>
      <c r="F60" s="405">
        <f>+B60*$B$14+C60*$C$14+D60*$D$14</f>
        <v>0.86820569403787595</v>
      </c>
      <c r="G60" s="406"/>
      <c r="H60" s="405">
        <f t="shared" si="18"/>
        <v>0.86820569403787595</v>
      </c>
      <c r="I60" s="404" t="str">
        <f>+IF(E60=$H60,"A",(IF(F60=$H60,"B",(IF(#REF!=$H60,"C","error")))))</f>
        <v>B</v>
      </c>
    </row>
    <row r="61" spans="2:34">
      <c r="B61" s="404">
        <f>+B60+0.1</f>
        <v>0.2</v>
      </c>
      <c r="C61" s="403">
        <f t="shared" si="17"/>
        <v>0.30000000000000004</v>
      </c>
      <c r="D61" s="404">
        <f t="shared" ref="D61:D66" si="19">1-C61-B61</f>
        <v>0.49999999999999994</v>
      </c>
      <c r="E61" s="405">
        <f>+B61*$B$13+C61*$C$13+D61*$D$13</f>
        <v>0.88888888888888884</v>
      </c>
      <c r="F61" s="405">
        <f>+B61*$B$14+C61*$C$14+D61*$D$14</f>
        <v>0.79200131447583211</v>
      </c>
      <c r="G61" s="406"/>
      <c r="H61" s="405">
        <f t="shared" si="18"/>
        <v>0.88888888888888884</v>
      </c>
      <c r="I61" s="404" t="str">
        <f>+IF(E61=$H61,"A",(IF(F61=$H61,"B",(IF(#REF!=$H61,"C","error")))))</f>
        <v>A</v>
      </c>
    </row>
    <row r="62" spans="2:34">
      <c r="B62" s="404">
        <f t="shared" ref="B62:B66" si="20">+B61+0.1</f>
        <v>0.30000000000000004</v>
      </c>
      <c r="C62" s="403">
        <f t="shared" si="17"/>
        <v>0.30000000000000004</v>
      </c>
      <c r="D62" s="404">
        <f t="shared" si="19"/>
        <v>0.39999999999999991</v>
      </c>
      <c r="E62" s="405">
        <f t="shared" ref="E62:E66" si="21">+B62*$B$13+C62*$C$13+D62*$D$13</f>
        <v>0.9111111111111112</v>
      </c>
      <c r="F62" s="405">
        <f t="shared" ref="F62:F66" si="22">+B62*$B$14+C62*$C$14+D62*$D$14</f>
        <v>0.71579693491378826</v>
      </c>
      <c r="G62" s="406"/>
      <c r="H62" s="405">
        <f t="shared" si="18"/>
        <v>0.9111111111111112</v>
      </c>
      <c r="I62" s="404" t="str">
        <f>+IF(E62=$H62,"A",(IF(F62=$H62,"B",(IF(#REF!=$H62,"C","error")))))</f>
        <v>A</v>
      </c>
    </row>
    <row r="63" spans="2:34">
      <c r="B63" s="404">
        <f t="shared" si="20"/>
        <v>0.4</v>
      </c>
      <c r="C63" s="403">
        <f t="shared" si="17"/>
        <v>0.30000000000000004</v>
      </c>
      <c r="D63" s="404">
        <f t="shared" si="19"/>
        <v>0.29999999999999993</v>
      </c>
      <c r="E63" s="405">
        <f t="shared" si="21"/>
        <v>0.93333333333333335</v>
      </c>
      <c r="F63" s="405">
        <f t="shared" si="22"/>
        <v>0.63959255535174453</v>
      </c>
      <c r="G63" s="406"/>
      <c r="H63" s="405">
        <f t="shared" si="18"/>
        <v>0.93333333333333335</v>
      </c>
      <c r="I63" s="404" t="str">
        <f>+IF(E63=$H63,"A",(IF(F63=$H63,"B",(IF(#REF!=$H63,"C","error")))))</f>
        <v>A</v>
      </c>
    </row>
    <row r="64" spans="2:34">
      <c r="B64" s="404">
        <f t="shared" si="20"/>
        <v>0.5</v>
      </c>
      <c r="C64" s="403">
        <f t="shared" si="17"/>
        <v>0.30000000000000004</v>
      </c>
      <c r="D64" s="404">
        <f t="shared" si="19"/>
        <v>0.19999999999999996</v>
      </c>
      <c r="E64" s="405">
        <f t="shared" si="21"/>
        <v>0.9555555555555556</v>
      </c>
      <c r="F64" s="405">
        <f t="shared" si="22"/>
        <v>0.5633881757897008</v>
      </c>
      <c r="G64" s="406"/>
      <c r="H64" s="405">
        <f t="shared" si="18"/>
        <v>0.9555555555555556</v>
      </c>
      <c r="I64" s="404" t="str">
        <f>+IF(E64=$H64,"A",(IF(F64=$H64,"B",(IF(#REF!=$H64,"C","error")))))</f>
        <v>A</v>
      </c>
    </row>
    <row r="65" spans="2:9">
      <c r="B65" s="404">
        <f t="shared" si="20"/>
        <v>0.6</v>
      </c>
      <c r="C65" s="403">
        <f t="shared" si="17"/>
        <v>0.30000000000000004</v>
      </c>
      <c r="D65" s="404">
        <f t="shared" si="19"/>
        <v>9.9999999999999978E-2</v>
      </c>
      <c r="E65" s="405">
        <f t="shared" si="21"/>
        <v>0.97777777777777775</v>
      </c>
      <c r="F65" s="405">
        <f t="shared" si="22"/>
        <v>0.48718379622765695</v>
      </c>
      <c r="G65" s="406"/>
      <c r="H65" s="405">
        <f t="shared" si="18"/>
        <v>0.97777777777777775</v>
      </c>
      <c r="I65" s="404" t="str">
        <f>+IF(E65=$H65,"A",(IF(F65=$H65,"B",(IF(#REF!=$H65,"C","error")))))</f>
        <v>A</v>
      </c>
    </row>
    <row r="66" spans="2:9">
      <c r="B66" s="404">
        <f t="shared" si="20"/>
        <v>0.7</v>
      </c>
      <c r="C66" s="403">
        <f t="shared" si="17"/>
        <v>0.30000000000000004</v>
      </c>
      <c r="D66" s="404">
        <f t="shared" si="19"/>
        <v>0</v>
      </c>
      <c r="E66" s="405">
        <f t="shared" si="21"/>
        <v>1</v>
      </c>
      <c r="F66" s="405">
        <f t="shared" si="22"/>
        <v>0.41097941666561316</v>
      </c>
      <c r="G66" s="406"/>
      <c r="H66" s="405">
        <f t="shared" si="18"/>
        <v>1</v>
      </c>
      <c r="I66" s="404" t="str">
        <f>+IF(E66=$H66,"A",(IF(F66=$H66,"B",(IF(#REF!=$H66,"C","error")))))</f>
        <v>A</v>
      </c>
    </row>
    <row r="67" spans="2:9">
      <c r="B67" s="404"/>
      <c r="C67" s="403"/>
      <c r="D67" s="404"/>
      <c r="E67" s="405"/>
      <c r="F67" s="405"/>
      <c r="G67" s="406"/>
      <c r="H67" s="405"/>
      <c r="I67" s="404"/>
    </row>
    <row r="68" spans="2:9">
      <c r="B68" s="404">
        <v>0</v>
      </c>
      <c r="C68" s="403">
        <f t="shared" ref="C68:C74" si="23">+C59+0.1</f>
        <v>0.4</v>
      </c>
      <c r="D68" s="404">
        <f>1-C68-B68</f>
        <v>0.6</v>
      </c>
      <c r="E68" s="405">
        <f>+B68*$B$13+C68*$C$13+D68*$D$13</f>
        <v>0.8666666666666667</v>
      </c>
      <c r="F68" s="405">
        <f>+B68*$B$14+C68*$C$14+D68*$D$14</f>
        <v>0.92588009813322625</v>
      </c>
      <c r="G68" s="406"/>
      <c r="H68" s="405">
        <f t="shared" ref="H68:H74" si="24">+MAX(E68:F68)</f>
        <v>0.92588009813322625</v>
      </c>
      <c r="I68" s="404" t="str">
        <f>+IF(E68=$H68,"A",(IF(F68=$H68,"B",(IF(#REF!=$H68,"C","error")))))</f>
        <v>B</v>
      </c>
    </row>
    <row r="69" spans="2:9">
      <c r="B69" s="404">
        <v>0.1</v>
      </c>
      <c r="C69" s="403">
        <f t="shared" si="23"/>
        <v>0.4</v>
      </c>
      <c r="D69" s="404">
        <f>1-C69-B69</f>
        <v>0.5</v>
      </c>
      <c r="E69" s="405">
        <f>+B69*$B$13+C69*$C$13+D69*$D$13</f>
        <v>0.88888888888888884</v>
      </c>
      <c r="F69" s="405">
        <f>+B69*$B$14+C69*$C$14+D69*$D$14</f>
        <v>0.84967571857118251</v>
      </c>
      <c r="G69" s="406"/>
      <c r="H69" s="405">
        <f t="shared" si="24"/>
        <v>0.88888888888888884</v>
      </c>
      <c r="I69" s="404" t="str">
        <f>+IF(E69=$H69,"A",(IF(F69=$H69,"B",(IF(#REF!=$H69,"C","error")))))</f>
        <v>A</v>
      </c>
    </row>
    <row r="70" spans="2:9">
      <c r="B70" s="404">
        <f>+B69+0.1</f>
        <v>0.2</v>
      </c>
      <c r="C70" s="403">
        <f t="shared" si="23"/>
        <v>0.4</v>
      </c>
      <c r="D70" s="404">
        <f t="shared" ref="D70:D74" si="25">1-C70-B70</f>
        <v>0.39999999999999997</v>
      </c>
      <c r="E70" s="405">
        <f>+B70*$B$13+C70*$C$13+D70*$D$13</f>
        <v>0.9111111111111112</v>
      </c>
      <c r="F70" s="405">
        <f>+B70*$B$14+C70*$C$14+D70*$D$14</f>
        <v>0.77347133900913878</v>
      </c>
      <c r="G70" s="406"/>
      <c r="H70" s="405">
        <f t="shared" si="24"/>
        <v>0.9111111111111112</v>
      </c>
      <c r="I70" s="404" t="str">
        <f>+IF(E70=$H70,"A",(IF(F70=$H70,"B",(IF(#REF!=$H70,"C","error")))))</f>
        <v>A</v>
      </c>
    </row>
    <row r="71" spans="2:9">
      <c r="B71" s="404">
        <f t="shared" ref="B71:B74" si="26">+B70+0.1</f>
        <v>0.30000000000000004</v>
      </c>
      <c r="C71" s="403">
        <f t="shared" si="23"/>
        <v>0.4</v>
      </c>
      <c r="D71" s="404">
        <f t="shared" si="25"/>
        <v>0.29999999999999993</v>
      </c>
      <c r="E71" s="405">
        <f t="shared" ref="E71:E74" si="27">+B71*$B$13+C71*$C$13+D71*$D$13</f>
        <v>0.93333333333333335</v>
      </c>
      <c r="F71" s="405">
        <f t="shared" ref="F71:F74" si="28">+B71*$B$14+C71*$C$14+D71*$D$14</f>
        <v>0.69726695944709483</v>
      </c>
      <c r="G71" s="406"/>
      <c r="H71" s="405">
        <f t="shared" si="24"/>
        <v>0.93333333333333335</v>
      </c>
      <c r="I71" s="404" t="str">
        <f>+IF(E71=$H71,"A",(IF(F71=$H71,"B",(IF(#REF!=$H71,"C","error")))))</f>
        <v>A</v>
      </c>
    </row>
    <row r="72" spans="2:9">
      <c r="B72" s="404">
        <f t="shared" si="26"/>
        <v>0.4</v>
      </c>
      <c r="C72" s="403">
        <f t="shared" si="23"/>
        <v>0.4</v>
      </c>
      <c r="D72" s="404">
        <f t="shared" si="25"/>
        <v>0.19999999999999996</v>
      </c>
      <c r="E72" s="405">
        <f t="shared" si="27"/>
        <v>0.9555555555555556</v>
      </c>
      <c r="F72" s="405">
        <f t="shared" si="28"/>
        <v>0.62106257988505109</v>
      </c>
      <c r="G72" s="406"/>
      <c r="H72" s="405">
        <f t="shared" si="24"/>
        <v>0.9555555555555556</v>
      </c>
      <c r="I72" s="404" t="str">
        <f>+IF(E72=$H72,"A",(IF(F72=$H72,"B",(IF(#REF!=$H72,"C","error")))))</f>
        <v>A</v>
      </c>
    </row>
    <row r="73" spans="2:9">
      <c r="B73" s="404">
        <f t="shared" si="26"/>
        <v>0.5</v>
      </c>
      <c r="C73" s="403">
        <f t="shared" si="23"/>
        <v>0.4</v>
      </c>
      <c r="D73" s="404">
        <f t="shared" si="25"/>
        <v>9.9999999999999978E-2</v>
      </c>
      <c r="E73" s="405">
        <f t="shared" si="27"/>
        <v>0.97777777777777775</v>
      </c>
      <c r="F73" s="405">
        <f t="shared" si="28"/>
        <v>0.54485820032300736</v>
      </c>
      <c r="G73" s="406"/>
      <c r="H73" s="405">
        <f t="shared" si="24"/>
        <v>0.97777777777777775</v>
      </c>
      <c r="I73" s="404" t="str">
        <f>+IF(E73=$H73,"A",(IF(F73=$H73,"B",(IF(#REF!=$H73,"C","error")))))</f>
        <v>A</v>
      </c>
    </row>
    <row r="74" spans="2:9">
      <c r="B74" s="404">
        <f t="shared" si="26"/>
        <v>0.6</v>
      </c>
      <c r="C74" s="403">
        <f t="shared" si="23"/>
        <v>0.4</v>
      </c>
      <c r="D74" s="404">
        <f t="shared" si="25"/>
        <v>0</v>
      </c>
      <c r="E74" s="405">
        <f t="shared" si="27"/>
        <v>1</v>
      </c>
      <c r="F74" s="405">
        <f t="shared" si="28"/>
        <v>0.46865382076096351</v>
      </c>
      <c r="G74" s="406"/>
      <c r="H74" s="405">
        <f t="shared" si="24"/>
        <v>1</v>
      </c>
      <c r="I74" s="404" t="str">
        <f>+IF(E74=$H74,"A",(IF(F74=$H74,"B",(IF(#REF!=$H74,"C","error")))))</f>
        <v>A</v>
      </c>
    </row>
    <row r="75" spans="2:9">
      <c r="B75" s="404"/>
      <c r="C75" s="403"/>
      <c r="D75" s="404"/>
      <c r="E75" s="405"/>
      <c r="F75" s="405"/>
      <c r="G75" s="406"/>
      <c r="H75" s="405"/>
      <c r="I75" s="404"/>
    </row>
    <row r="76" spans="2:9">
      <c r="B76" s="404">
        <v>0</v>
      </c>
      <c r="C76" s="403">
        <f t="shared" ref="C76:C81" si="29">+C68+0.1</f>
        <v>0.5</v>
      </c>
      <c r="D76" s="404">
        <f>1-C76-B76</f>
        <v>0.5</v>
      </c>
      <c r="E76" s="405">
        <f>+B76*$B$13+C76*$C$13+D76*$D$13</f>
        <v>0.88888888888888884</v>
      </c>
      <c r="F76" s="405">
        <f>+B76*$B$14+C76*$C$14+D76*$D$14</f>
        <v>0.90735012266653281</v>
      </c>
      <c r="G76" s="406"/>
      <c r="H76" s="405">
        <f t="shared" ref="H76:H81" si="30">+MAX(E76:F76)</f>
        <v>0.90735012266653281</v>
      </c>
      <c r="I76" s="404" t="str">
        <f>+IF(E76=$H76,"A",(IF(F76=$H76,"B",(IF(#REF!=$H76,"C","error")))))</f>
        <v>B</v>
      </c>
    </row>
    <row r="77" spans="2:9">
      <c r="B77" s="404">
        <v>0.1</v>
      </c>
      <c r="C77" s="403">
        <f t="shared" si="29"/>
        <v>0.5</v>
      </c>
      <c r="D77" s="404">
        <f>1-C77-B77</f>
        <v>0.4</v>
      </c>
      <c r="E77" s="405">
        <f>+B77*$B$13+C77*$C$13+D77*$D$13</f>
        <v>0.91111111111111109</v>
      </c>
      <c r="F77" s="405">
        <f>+B77*$B$14+C77*$C$14+D77*$D$14</f>
        <v>0.83114574310448908</v>
      </c>
      <c r="G77" s="406"/>
      <c r="H77" s="405">
        <f t="shared" si="30"/>
        <v>0.91111111111111109</v>
      </c>
      <c r="I77" s="404" t="str">
        <f>+IF(E77=$H77,"A",(IF(F77=$H77,"B",(IF(#REF!=$H77,"C","error")))))</f>
        <v>A</v>
      </c>
    </row>
    <row r="78" spans="2:9">
      <c r="B78" s="404">
        <f>+B77+0.1</f>
        <v>0.2</v>
      </c>
      <c r="C78" s="403">
        <f t="shared" si="29"/>
        <v>0.5</v>
      </c>
      <c r="D78" s="404">
        <f t="shared" ref="D78:D81" si="31">1-C78-B78</f>
        <v>0.3</v>
      </c>
      <c r="E78" s="405">
        <f>+B78*$B$13+C78*$C$13+D78*$D$13</f>
        <v>0.93333333333333335</v>
      </c>
      <c r="F78" s="405">
        <f>+B78*$B$14+C78*$C$14+D78*$D$14</f>
        <v>0.75494136354244534</v>
      </c>
      <c r="G78" s="406"/>
      <c r="H78" s="405">
        <f t="shared" si="30"/>
        <v>0.93333333333333335</v>
      </c>
      <c r="I78" s="404" t="str">
        <f>+IF(E78=$H78,"A",(IF(F78=$H78,"B",(IF(#REF!=$H78,"C","error")))))</f>
        <v>A</v>
      </c>
    </row>
    <row r="79" spans="2:9">
      <c r="B79" s="404">
        <f t="shared" ref="B79:B81" si="32">+B78+0.1</f>
        <v>0.30000000000000004</v>
      </c>
      <c r="C79" s="403">
        <f t="shared" si="29"/>
        <v>0.5</v>
      </c>
      <c r="D79" s="404">
        <f t="shared" si="31"/>
        <v>0.19999999999999996</v>
      </c>
      <c r="E79" s="405">
        <f t="shared" ref="E79:E81" si="33">+B79*$B$13+C79*$C$13+D79*$D$13</f>
        <v>0.9555555555555556</v>
      </c>
      <c r="F79" s="405">
        <f t="shared" ref="F79:F81" si="34">+B79*$B$14+C79*$C$14+D79*$D$14</f>
        <v>0.67873698398040139</v>
      </c>
      <c r="G79" s="406"/>
      <c r="H79" s="405">
        <f t="shared" si="30"/>
        <v>0.9555555555555556</v>
      </c>
      <c r="I79" s="404" t="str">
        <f>+IF(E79=$H79,"A",(IF(F79=$H79,"B",(IF(#REF!=$H79,"C","error")))))</f>
        <v>A</v>
      </c>
    </row>
    <row r="80" spans="2:9">
      <c r="B80" s="404">
        <f t="shared" si="32"/>
        <v>0.4</v>
      </c>
      <c r="C80" s="403">
        <f t="shared" si="29"/>
        <v>0.5</v>
      </c>
      <c r="D80" s="404">
        <f t="shared" si="31"/>
        <v>9.9999999999999978E-2</v>
      </c>
      <c r="E80" s="405">
        <f t="shared" si="33"/>
        <v>0.97777777777777775</v>
      </c>
      <c r="F80" s="405">
        <f t="shared" si="34"/>
        <v>0.60253260441835765</v>
      </c>
      <c r="G80" s="406"/>
      <c r="H80" s="405">
        <f t="shared" si="30"/>
        <v>0.97777777777777775</v>
      </c>
      <c r="I80" s="404" t="str">
        <f>+IF(E80=$H80,"A",(IF(F80=$H80,"B",(IF(#REF!=$H80,"C","error")))))</f>
        <v>A</v>
      </c>
    </row>
    <row r="81" spans="2:9">
      <c r="B81" s="404">
        <f t="shared" si="32"/>
        <v>0.5</v>
      </c>
      <c r="C81" s="403">
        <f t="shared" si="29"/>
        <v>0.5</v>
      </c>
      <c r="D81" s="404">
        <f t="shared" si="31"/>
        <v>0</v>
      </c>
      <c r="E81" s="405">
        <f t="shared" si="33"/>
        <v>1</v>
      </c>
      <c r="F81" s="405">
        <f t="shared" si="34"/>
        <v>0.52632822485631392</v>
      </c>
      <c r="G81" s="406"/>
      <c r="H81" s="405">
        <f t="shared" si="30"/>
        <v>1</v>
      </c>
      <c r="I81" s="404" t="str">
        <f>+IF(E81=$H81,"A",(IF(F81=$H81,"B",(IF(#REF!=$H81,"C","error")))))</f>
        <v>A</v>
      </c>
    </row>
    <row r="82" spans="2:9">
      <c r="B82" s="404"/>
      <c r="C82" s="403"/>
      <c r="D82" s="404"/>
      <c r="E82" s="405"/>
      <c r="F82" s="405"/>
      <c r="G82" s="406"/>
      <c r="H82" s="405"/>
      <c r="I82" s="404"/>
    </row>
    <row r="83" spans="2:9">
      <c r="B83" s="404">
        <v>0</v>
      </c>
      <c r="C83" s="403">
        <f>+C76+0.1</f>
        <v>0.6</v>
      </c>
      <c r="D83" s="404">
        <f>1-C83-B83</f>
        <v>0.4</v>
      </c>
      <c r="E83" s="405">
        <f>+B83*$B$13+C83*$C$13+D83*$D$13</f>
        <v>0.91111111111111109</v>
      </c>
      <c r="F83" s="405">
        <f>+B83*$B$14+C83*$C$14+D83*$D$14</f>
        <v>0.88882014719983937</v>
      </c>
      <c r="G83" s="406"/>
      <c r="H83" s="405">
        <f>+MAX(E83:F83)</f>
        <v>0.91111111111111109</v>
      </c>
      <c r="I83" s="404" t="str">
        <f>+IF(E83=$H83,"A",(IF(F83=$H83,"B",(IF(#REF!=$H83,"C","error")))))</f>
        <v>A</v>
      </c>
    </row>
    <row r="84" spans="2:9">
      <c r="B84" s="404">
        <v>0.1</v>
      </c>
      <c r="C84" s="403">
        <f>+C77+0.1</f>
        <v>0.6</v>
      </c>
      <c r="D84" s="404">
        <f>1-C84-B84</f>
        <v>0.30000000000000004</v>
      </c>
      <c r="E84" s="405">
        <f>+B84*$B$13+C84*$C$13+D84*$D$13</f>
        <v>0.93333333333333335</v>
      </c>
      <c r="F84" s="405">
        <f>+B84*$B$14+C84*$C$14+D84*$D$14</f>
        <v>0.81261576763779564</v>
      </c>
      <c r="G84" s="406"/>
      <c r="H84" s="405">
        <f>+MAX(E84:F84)</f>
        <v>0.93333333333333335</v>
      </c>
      <c r="I84" s="404" t="str">
        <f>+IF(E84=$H84,"A",(IF(F84=$H84,"B",(IF(#REF!=$H84,"C","error")))))</f>
        <v>A</v>
      </c>
    </row>
    <row r="85" spans="2:9">
      <c r="B85" s="404">
        <f>+B84+0.1</f>
        <v>0.2</v>
      </c>
      <c r="C85" s="403">
        <f>+C78+0.1</f>
        <v>0.6</v>
      </c>
      <c r="D85" s="404">
        <f t="shared" ref="D85:D87" si="35">1-C85-B85</f>
        <v>0.2</v>
      </c>
      <c r="E85" s="405">
        <f>+B85*$B$13+C85*$C$13+D85*$D$13</f>
        <v>0.9555555555555556</v>
      </c>
      <c r="F85" s="405">
        <f>+B85*$B$14+C85*$C$14+D85*$D$14</f>
        <v>0.7364113880757519</v>
      </c>
      <c r="G85" s="406"/>
      <c r="H85" s="405">
        <f>+MAX(E85:F85)</f>
        <v>0.9555555555555556</v>
      </c>
      <c r="I85" s="404" t="str">
        <f>+IF(E85=$H85,"A",(IF(F85=$H85,"B",(IF(#REF!=$H85,"C","error")))))</f>
        <v>A</v>
      </c>
    </row>
    <row r="86" spans="2:9">
      <c r="B86" s="404">
        <f t="shared" ref="B86:B87" si="36">+B85+0.1</f>
        <v>0.30000000000000004</v>
      </c>
      <c r="C86" s="403">
        <f>+C79+0.1</f>
        <v>0.6</v>
      </c>
      <c r="D86" s="404">
        <f t="shared" si="35"/>
        <v>9.9999999999999978E-2</v>
      </c>
      <c r="E86" s="405">
        <f t="shared" ref="E86:E87" si="37">+B86*$B$13+C86*$C$13+D86*$D$13</f>
        <v>0.97777777777777775</v>
      </c>
      <c r="F86" s="405">
        <f t="shared" ref="F86:F87" si="38">+B86*$B$14+C86*$C$14+D86*$D$14</f>
        <v>0.66020700851370806</v>
      </c>
      <c r="G86" s="406"/>
      <c r="H86" s="405">
        <f>+MAX(E86:F86)</f>
        <v>0.97777777777777775</v>
      </c>
      <c r="I86" s="404" t="str">
        <f>+IF(E86=$H86,"A",(IF(F86=$H86,"B",(IF(#REF!=$H86,"C","error")))))</f>
        <v>A</v>
      </c>
    </row>
    <row r="87" spans="2:9">
      <c r="B87" s="404">
        <f t="shared" si="36"/>
        <v>0.4</v>
      </c>
      <c r="C87" s="403">
        <f>+C80+0.1</f>
        <v>0.6</v>
      </c>
      <c r="D87" s="404">
        <f t="shared" si="35"/>
        <v>0</v>
      </c>
      <c r="E87" s="405">
        <f t="shared" si="37"/>
        <v>1</v>
      </c>
      <c r="F87" s="405">
        <f t="shared" si="38"/>
        <v>0.58400262895166422</v>
      </c>
      <c r="G87" s="406"/>
      <c r="H87" s="405">
        <f>+MAX(E87:F87)</f>
        <v>1</v>
      </c>
      <c r="I87" s="404" t="str">
        <f>+IF(E87=$H87,"A",(IF(F87=$H87,"B",(IF(#REF!=$H87,"C","error")))))</f>
        <v>A</v>
      </c>
    </row>
    <row r="88" spans="2:9">
      <c r="B88" s="404"/>
      <c r="C88" s="403"/>
      <c r="D88" s="404"/>
      <c r="E88" s="405"/>
      <c r="F88" s="405"/>
      <c r="G88" s="406"/>
      <c r="H88" s="405"/>
      <c r="I88" s="404"/>
    </row>
    <row r="89" spans="2:9">
      <c r="B89" s="404">
        <v>0</v>
      </c>
      <c r="C89" s="403">
        <f>+C83+0.1</f>
        <v>0.7</v>
      </c>
      <c r="D89" s="404">
        <f>1-C89-B89</f>
        <v>0.30000000000000004</v>
      </c>
      <c r="E89" s="405">
        <f>+B89*$B$13+C89*$C$13+D89*$D$13</f>
        <v>0.93333333333333335</v>
      </c>
      <c r="F89" s="405">
        <f>+B89*$B$14+C89*$C$14+D89*$D$14</f>
        <v>0.87029017173314605</v>
      </c>
      <c r="G89" s="406"/>
      <c r="H89" s="405">
        <f>+MAX(E89:F89)</f>
        <v>0.93333333333333335</v>
      </c>
      <c r="I89" s="404" t="str">
        <f>+IF(E89=$H89,"A",(IF(F89=$H89,"B",(IF(#REF!=$H89,"C","error")))))</f>
        <v>A</v>
      </c>
    </row>
    <row r="90" spans="2:9">
      <c r="B90" s="404">
        <v>0.1</v>
      </c>
      <c r="C90" s="403">
        <f>+C84+0.1</f>
        <v>0.7</v>
      </c>
      <c r="D90" s="404">
        <f>1-C90-B90</f>
        <v>0.20000000000000004</v>
      </c>
      <c r="E90" s="405">
        <f>+B90*$B$13+C90*$C$13+D90*$D$13</f>
        <v>0.95555555555555549</v>
      </c>
      <c r="F90" s="405">
        <f>+B90*$B$14+C90*$C$14+D90*$D$14</f>
        <v>0.79408579217110231</v>
      </c>
      <c r="G90" s="406"/>
      <c r="H90" s="405">
        <f>+MAX(E90:F90)</f>
        <v>0.95555555555555549</v>
      </c>
      <c r="I90" s="404" t="str">
        <f>+IF(E90=$H90,"A",(IF(F90=$H90,"B",(IF(#REF!=$H90,"C","error")))))</f>
        <v>A</v>
      </c>
    </row>
    <row r="91" spans="2:9">
      <c r="B91" s="404">
        <f>+B90+0.1</f>
        <v>0.2</v>
      </c>
      <c r="C91" s="403">
        <f>+C85+0.1</f>
        <v>0.7</v>
      </c>
      <c r="D91" s="404">
        <f t="shared" ref="D91:D92" si="39">1-C91-B91</f>
        <v>0.10000000000000003</v>
      </c>
      <c r="E91" s="405">
        <f>+B91*$B$13+C91*$C$13+D91*$D$13</f>
        <v>0.97777777777777775</v>
      </c>
      <c r="F91" s="405">
        <f>+B91*$B$14+C91*$C$14+D91*$D$14</f>
        <v>0.71788141260905847</v>
      </c>
      <c r="G91" s="406"/>
      <c r="H91" s="405">
        <f>+MAX(E91:F91)</f>
        <v>0.97777777777777775</v>
      </c>
      <c r="I91" s="404" t="str">
        <f>+IF(E91=$H91,"A",(IF(F91=$H91,"B",(IF(#REF!=$H91,"C","error")))))</f>
        <v>A</v>
      </c>
    </row>
    <row r="92" spans="2:9">
      <c r="B92" s="404">
        <f t="shared" ref="B92" si="40">+B91+0.1</f>
        <v>0.30000000000000004</v>
      </c>
      <c r="C92" s="403">
        <f>+C86+0.1</f>
        <v>0.7</v>
      </c>
      <c r="D92" s="404">
        <f t="shared" si="39"/>
        <v>0</v>
      </c>
      <c r="E92" s="405">
        <f t="shared" ref="E92" si="41">+B92*$B$13+C92*$C$13+D92*$D$13</f>
        <v>1</v>
      </c>
      <c r="F92" s="405">
        <f t="shared" ref="F92" si="42">+B92*$B$14+C92*$C$14+D92*$D$14</f>
        <v>0.64167703304701462</v>
      </c>
      <c r="G92" s="406"/>
      <c r="H92" s="405">
        <f>+MAX(E92:F92)</f>
        <v>1</v>
      </c>
      <c r="I92" s="404" t="str">
        <f>+IF(E92=$H92,"A",(IF(F92=$H92,"B",(IF(#REF!=$H92,"C","error")))))</f>
        <v>A</v>
      </c>
    </row>
    <row r="93" spans="2:9">
      <c r="B93" s="404"/>
      <c r="C93" s="403"/>
      <c r="D93" s="404"/>
      <c r="E93" s="405"/>
      <c r="F93" s="405"/>
      <c r="G93" s="406"/>
      <c r="H93" s="405"/>
      <c r="I93" s="404"/>
    </row>
    <row r="94" spans="2:9">
      <c r="B94" s="404">
        <v>0</v>
      </c>
      <c r="C94" s="403">
        <f>+C89+0.1</f>
        <v>0.79999999999999993</v>
      </c>
      <c r="D94" s="404">
        <f>1-C94-B94</f>
        <v>0.20000000000000007</v>
      </c>
      <c r="E94" s="405">
        <f>+B94*$B$13+C94*$C$13+D94*$D$13</f>
        <v>0.95555555555555549</v>
      </c>
      <c r="F94" s="405">
        <f>+B94*$B$14+C94*$C$14+D94*$D$14</f>
        <v>0.85176019626645261</v>
      </c>
      <c r="G94" s="406"/>
      <c r="H94" s="405">
        <f>+MAX(E94:F94)</f>
        <v>0.95555555555555549</v>
      </c>
      <c r="I94" s="404" t="str">
        <f>+IF(E94=$H94,"A",(IF(F94=$H94,"B",(IF(#REF!=$H94,"C","error")))))</f>
        <v>A</v>
      </c>
    </row>
    <row r="95" spans="2:9">
      <c r="B95" s="404">
        <v>0.1</v>
      </c>
      <c r="C95" s="403">
        <f>+C90+0.1</f>
        <v>0.79999999999999993</v>
      </c>
      <c r="D95" s="404">
        <f>1-C95-B95</f>
        <v>0.10000000000000006</v>
      </c>
      <c r="E95" s="405">
        <f>+B95*$B$13+C95*$C$13+D95*$D$13</f>
        <v>0.97777777777777775</v>
      </c>
      <c r="F95" s="405">
        <f>+B95*$B$14+C95*$C$14+D95*$D$14</f>
        <v>0.77555581670440887</v>
      </c>
      <c r="G95" s="406"/>
      <c r="H95" s="405">
        <f>+MAX(E95:F95)</f>
        <v>0.97777777777777775</v>
      </c>
      <c r="I95" s="404" t="str">
        <f>+IF(E95=$H95,"A",(IF(F95=$H95,"B",(IF(#REF!=$H95,"C","error")))))</f>
        <v>A</v>
      </c>
    </row>
    <row r="96" spans="2:9">
      <c r="B96" s="404">
        <f>+B95+0.1</f>
        <v>0.2</v>
      </c>
      <c r="C96" s="403">
        <f>+C91+0.1</f>
        <v>0.79999999999999993</v>
      </c>
      <c r="D96" s="404">
        <f>1-C96-B96</f>
        <v>0</v>
      </c>
      <c r="E96" s="405">
        <f>+B96*$B$13+C96*$C$13+D96*$D$13</f>
        <v>1</v>
      </c>
      <c r="F96" s="405">
        <f>+B96*$B$14+C96*$C$14+D96*$D$14</f>
        <v>0.69935143714236492</v>
      </c>
      <c r="G96" s="406"/>
      <c r="H96" s="405">
        <f>+MAX(E96:F96)</f>
        <v>1</v>
      </c>
      <c r="I96" s="404" t="str">
        <f>+IF(E96=$H96,"A",(IF(F96=$H96,"B",(IF(#REF!=$H96,"C","error")))))</f>
        <v>A</v>
      </c>
    </row>
    <row r="97" spans="2:9">
      <c r="B97" s="404"/>
      <c r="C97" s="403"/>
      <c r="D97" s="404"/>
      <c r="E97" s="405"/>
      <c r="F97" s="405"/>
      <c r="G97" s="406"/>
      <c r="H97" s="405"/>
      <c r="I97" s="404"/>
    </row>
    <row r="98" spans="2:9">
      <c r="B98" s="404">
        <v>0</v>
      </c>
      <c r="C98" s="403">
        <f>+C94+0.1</f>
        <v>0.89999999999999991</v>
      </c>
      <c r="D98" s="404">
        <f>1-C98-B98</f>
        <v>0.10000000000000009</v>
      </c>
      <c r="E98" s="405">
        <f>+B98*$B$13+C98*$C$13+D98*$D$13</f>
        <v>0.97777777777777775</v>
      </c>
      <c r="F98" s="405">
        <f>+B98*$B$14+C98*$C$14+D98*$D$14</f>
        <v>0.83323022079975917</v>
      </c>
      <c r="G98" s="406"/>
      <c r="H98" s="405">
        <f>+MAX(E98:F98)</f>
        <v>0.97777777777777775</v>
      </c>
      <c r="I98" s="404" t="str">
        <f>+IF(E98=$H98,"A",(IF(F98=$H98,"B",(IF(#REF!=$H98,"C","error")))))</f>
        <v>A</v>
      </c>
    </row>
    <row r="99" spans="2:9">
      <c r="B99" s="404">
        <v>0.1</v>
      </c>
      <c r="C99" s="403">
        <f>+C95+0.1</f>
        <v>0.89999999999999991</v>
      </c>
      <c r="D99" s="404">
        <f>1-C99-B99</f>
        <v>0</v>
      </c>
      <c r="E99" s="405">
        <f>+B99*$B$13+C99*$C$13+D99*$D$13</f>
        <v>0.99999999999999989</v>
      </c>
      <c r="F99" s="405">
        <f>+B99*$B$14+C99*$C$14+D99*$D$14</f>
        <v>0.75702584123771532</v>
      </c>
      <c r="G99" s="406"/>
      <c r="H99" s="405">
        <f>+MAX(E99:F99)</f>
        <v>0.99999999999999989</v>
      </c>
      <c r="I99" s="404" t="str">
        <f>+IF(E99=$H99,"A",(IF(F99=$H99,"B",(IF(#REF!=$H99,"C","error")))))</f>
        <v>A</v>
      </c>
    </row>
    <row r="100" spans="2:9">
      <c r="B100" s="404"/>
      <c r="C100" s="403"/>
      <c r="D100" s="404"/>
      <c r="E100" s="405"/>
      <c r="F100" s="405"/>
      <c r="G100" s="406"/>
      <c r="H100" s="405"/>
      <c r="I100" s="404"/>
    </row>
    <row r="101" spans="2:9">
      <c r="B101" s="404">
        <v>0</v>
      </c>
      <c r="C101" s="403">
        <f>+C98+0.1</f>
        <v>0.99999999999999989</v>
      </c>
      <c r="D101" s="404">
        <f>1-C101-B101</f>
        <v>1.1102230246251565E-16</v>
      </c>
      <c r="E101" s="405">
        <f>+B101*$B$13+C101*$C$13+D101*$D$13</f>
        <v>1</v>
      </c>
      <c r="F101" s="405">
        <f>+B101*$B$14+C101*$C$14+D101*$D$14</f>
        <v>0.81470024533306573</v>
      </c>
      <c r="G101" s="406"/>
      <c r="H101" s="405">
        <f>+MAX(E101:F101)</f>
        <v>1</v>
      </c>
      <c r="I101" s="404" t="str">
        <f>+IF(E101=$H101,"A",(IF(F101=$H101,"B",(IF(#REF!=$H101,"C","error")))))</f>
        <v>A</v>
      </c>
    </row>
    <row r="102" spans="2:9">
      <c r="B102" s="397"/>
      <c r="C102" s="394"/>
      <c r="D102" s="397"/>
      <c r="E102" s="419"/>
      <c r="F102" s="419"/>
      <c r="H102" s="419"/>
    </row>
    <row r="124" spans="2:8">
      <c r="B124" s="397"/>
      <c r="C124" s="394"/>
      <c r="D124" s="397"/>
      <c r="E124" s="419"/>
      <c r="F124" s="419"/>
      <c r="H124" s="419"/>
    </row>
    <row r="125" spans="2:8">
      <c r="B125" s="397"/>
      <c r="C125" s="394"/>
      <c r="D125" s="397"/>
      <c r="E125" s="419"/>
      <c r="F125" s="419"/>
      <c r="H125" s="419"/>
    </row>
    <row r="131" spans="2:8">
      <c r="B131" s="397"/>
      <c r="C131" s="394"/>
      <c r="D131" s="397"/>
      <c r="E131" s="419"/>
      <c r="F131" s="419"/>
      <c r="H131" s="419"/>
    </row>
    <row r="132" spans="2:8">
      <c r="B132" s="397"/>
      <c r="C132" s="394"/>
      <c r="D132" s="397"/>
      <c r="E132" s="419"/>
      <c r="F132" s="419"/>
      <c r="H132" s="419"/>
    </row>
    <row r="133" spans="2:8">
      <c r="B133" s="397"/>
      <c r="C133" s="394"/>
      <c r="D133" s="397"/>
      <c r="E133" s="419"/>
      <c r="F133" s="419"/>
      <c r="H133" s="419"/>
    </row>
    <row r="134" spans="2:8">
      <c r="B134" s="397"/>
      <c r="C134" s="394"/>
      <c r="D134" s="397"/>
      <c r="E134" s="419"/>
      <c r="F134" s="419"/>
      <c r="H134" s="419"/>
    </row>
    <row r="135" spans="2:8">
      <c r="B135" s="397"/>
      <c r="C135" s="394"/>
      <c r="D135" s="397"/>
      <c r="E135" s="419"/>
      <c r="F135" s="419"/>
      <c r="H135" s="419"/>
    </row>
    <row r="136" spans="2:8">
      <c r="B136" s="397"/>
      <c r="C136" s="394"/>
      <c r="D136" s="397"/>
      <c r="E136" s="419"/>
      <c r="F136" s="419"/>
      <c r="H136" s="419"/>
    </row>
    <row r="139" spans="2:8">
      <c r="B139" s="397"/>
      <c r="C139" s="394"/>
      <c r="D139" s="397"/>
      <c r="E139" s="419"/>
      <c r="F139" s="419"/>
      <c r="H139" s="419"/>
    </row>
    <row r="140" spans="2:8">
      <c r="B140" s="397"/>
      <c r="C140" s="394"/>
      <c r="D140" s="397"/>
      <c r="E140" s="419"/>
      <c r="F140" s="419"/>
      <c r="H140" s="419"/>
    </row>
    <row r="141" spans="2:8">
      <c r="B141" s="397"/>
      <c r="C141" s="394"/>
      <c r="D141" s="397"/>
      <c r="E141" s="419"/>
      <c r="F141" s="419"/>
      <c r="H141" s="419"/>
    </row>
    <row r="142" spans="2:8">
      <c r="B142" s="397"/>
      <c r="C142" s="394"/>
      <c r="D142" s="397"/>
      <c r="E142" s="419"/>
      <c r="F142" s="419"/>
      <c r="H142" s="419"/>
    </row>
    <row r="143" spans="2:8">
      <c r="B143" s="397"/>
      <c r="C143" s="394"/>
      <c r="D143" s="397"/>
      <c r="E143" s="419"/>
      <c r="F143" s="419"/>
      <c r="H143" s="419"/>
    </row>
    <row r="144" spans="2:8">
      <c r="B144" s="397"/>
      <c r="C144" s="394"/>
      <c r="D144" s="397"/>
      <c r="E144" s="419"/>
      <c r="F144" s="419"/>
      <c r="H144" s="419"/>
    </row>
    <row r="145" spans="2:8">
      <c r="B145" s="397"/>
      <c r="C145" s="394"/>
      <c r="D145" s="397"/>
      <c r="E145" s="419"/>
      <c r="F145" s="419"/>
      <c r="H145" s="419"/>
    </row>
    <row r="146" spans="2:8">
      <c r="B146" s="397"/>
      <c r="C146" s="394"/>
      <c r="D146" s="397"/>
      <c r="E146" s="419"/>
      <c r="F146" s="419"/>
      <c r="H146" s="419"/>
    </row>
    <row r="147" spans="2:8">
      <c r="B147" s="397"/>
      <c r="C147" s="394"/>
      <c r="D147" s="397"/>
      <c r="E147" s="419"/>
      <c r="F147" s="419"/>
      <c r="H147" s="419"/>
    </row>
  </sheetData>
  <conditionalFormatting sqref="B13:B14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{FBA7DBDF-AD2B-460D-94A8-185455758B95}</x14:id>
        </ext>
      </extLst>
    </cfRule>
  </conditionalFormatting>
  <conditionalFormatting sqref="C13:D14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{4DD78AA8-985B-4893-A806-D2AC028E3392}</x14:id>
        </ext>
      </extLst>
    </cfRule>
  </conditionalFormatting>
  <conditionalFormatting sqref="I24:I101">
    <cfRule type="containsText" dxfId="42" priority="1" operator="containsText" text="C">
      <formula>NOT(ISERROR(SEARCH("C",I24)))</formula>
    </cfRule>
    <cfRule type="containsText" dxfId="41" priority="2" operator="containsText" text="B">
      <formula>NOT(ISERROR(SEARCH("B",I24)))</formula>
    </cfRule>
    <cfRule type="containsText" dxfId="40" priority="3" operator="containsText" text="A">
      <formula>NOT(ISERROR(SEARCH("A",I24)))</formula>
    </cfRule>
  </conditionalFormatting>
  <conditionalFormatting sqref="M21:AJ24 M25:O25 Q25:AD25 AF25:AJ25 M26:AJ26 M27:N27 P27:AJ27 M28:AJ34">
    <cfRule type="containsText" dxfId="39" priority="4" operator="containsText" text="C">
      <formula>NOT(ISERROR(SEARCH("C",M21)))</formula>
    </cfRule>
    <cfRule type="containsText" dxfId="38" priority="5" operator="containsText" text="B">
      <formula>NOT(ISERROR(SEARCH("B",M21)))</formula>
    </cfRule>
    <cfRule type="containsText" dxfId="37" priority="6" operator="containsText" text="A">
      <formula>NOT(ISERROR(SEARCH("A",M21)))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A7DBDF-AD2B-460D-94A8-185455758B9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B13:B14</xm:sqref>
        </x14:conditionalFormatting>
        <x14:conditionalFormatting xmlns:xm="http://schemas.microsoft.com/office/excel/2006/main">
          <x14:cfRule type="dataBar" id="{4DD78AA8-985B-4893-A806-D2AC028E33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C13:D14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M1000"/>
  <sheetViews>
    <sheetView showGridLines="0" workbookViewId="0"/>
  </sheetViews>
  <sheetFormatPr defaultColWidth="12.3984375" defaultRowHeight="15" customHeight="1"/>
  <cols>
    <col min="1" max="1" width="2.09765625" customWidth="1"/>
    <col min="2" max="2" width="17.3984375" customWidth="1"/>
    <col min="3" max="3" width="27.296875" customWidth="1"/>
    <col min="4" max="4" width="21.09765625" customWidth="1"/>
    <col min="5" max="5" width="20.3984375" customWidth="1"/>
    <col min="6" max="6" width="16.3984375" customWidth="1"/>
    <col min="7" max="7" width="6.296875" customWidth="1"/>
    <col min="8" max="8" width="6" customWidth="1"/>
    <col min="9" max="9" width="3.8984375" customWidth="1"/>
    <col min="10" max="10" width="15.3984375" customWidth="1"/>
    <col min="11" max="11" width="16.296875" customWidth="1"/>
    <col min="12" max="12" width="15" customWidth="1"/>
    <col min="13" max="13" width="20.09765625" customWidth="1"/>
    <col min="14" max="14" width="9.296875" customWidth="1"/>
    <col min="15" max="15" width="5.8984375" customWidth="1"/>
    <col min="16" max="38" width="6.296875" customWidth="1"/>
    <col min="39" max="39" width="8.3984375" customWidth="1"/>
  </cols>
  <sheetData>
    <row r="1" spans="2:39" ht="13.5" customHeight="1"/>
    <row r="2" spans="2:39" ht="13.5" customHeight="1"/>
    <row r="3" spans="2:39" ht="13.5" customHeight="1">
      <c r="B3" s="47" t="s">
        <v>142</v>
      </c>
      <c r="C3" s="48" t="s">
        <v>143</v>
      </c>
      <c r="D3" s="48" t="s">
        <v>144</v>
      </c>
      <c r="E3" s="48" t="s">
        <v>145</v>
      </c>
      <c r="F3" s="49" t="s">
        <v>146</v>
      </c>
      <c r="J3" s="50" t="s">
        <v>147</v>
      </c>
      <c r="K3" s="51" t="s">
        <v>148</v>
      </c>
      <c r="L3" s="51" t="s">
        <v>149</v>
      </c>
      <c r="M3" s="52" t="s">
        <v>150</v>
      </c>
    </row>
    <row r="4" spans="2:39" ht="13.5" customHeight="1">
      <c r="B4" s="53">
        <v>0.25</v>
      </c>
      <c r="C4" s="11" t="s">
        <v>151</v>
      </c>
      <c r="D4" s="11" t="s">
        <v>152</v>
      </c>
      <c r="E4" s="54">
        <v>5</v>
      </c>
      <c r="F4" s="55">
        <v>1</v>
      </c>
      <c r="J4" s="56" t="s">
        <v>145</v>
      </c>
      <c r="K4" s="11">
        <v>0.188</v>
      </c>
      <c r="L4" s="11">
        <v>153762</v>
      </c>
      <c r="M4" s="57">
        <v>0.8</v>
      </c>
    </row>
    <row r="5" spans="2:39" ht="13.5" customHeight="1">
      <c r="B5" s="58">
        <v>0.25</v>
      </c>
      <c r="C5" s="59" t="s">
        <v>153</v>
      </c>
      <c r="D5" s="59" t="s">
        <v>152</v>
      </c>
      <c r="E5" s="60">
        <v>5</v>
      </c>
      <c r="F5" s="61">
        <v>2</v>
      </c>
      <c r="J5" s="62" t="s">
        <v>146</v>
      </c>
      <c r="K5" s="63">
        <v>0.505</v>
      </c>
      <c r="L5" s="59">
        <v>17412.5</v>
      </c>
      <c r="M5" s="64">
        <v>0.65</v>
      </c>
    </row>
    <row r="6" spans="2:39" ht="13.5" customHeight="1">
      <c r="B6" s="65">
        <v>0.5</v>
      </c>
      <c r="C6" s="66" t="s">
        <v>154</v>
      </c>
      <c r="D6" s="66" t="s">
        <v>152</v>
      </c>
      <c r="E6" s="67">
        <v>3</v>
      </c>
      <c r="F6" s="68">
        <v>5</v>
      </c>
      <c r="J6" s="69"/>
      <c r="K6" s="66"/>
      <c r="L6" s="66"/>
      <c r="M6" s="70"/>
    </row>
    <row r="7" spans="2:39" ht="13.5" customHeight="1">
      <c r="B7" s="45"/>
      <c r="E7" s="45"/>
      <c r="F7" s="45"/>
    </row>
    <row r="8" spans="2:39" ht="13.5" customHeight="1">
      <c r="B8" s="45"/>
      <c r="E8" s="45"/>
      <c r="F8" s="45"/>
    </row>
    <row r="9" spans="2:39" ht="33" customHeight="1">
      <c r="B9" s="71" t="s">
        <v>155</v>
      </c>
      <c r="E9" s="45"/>
      <c r="F9" s="45"/>
      <c r="J9" s="72" t="s">
        <v>156</v>
      </c>
      <c r="K9" s="73" t="s">
        <v>148</v>
      </c>
      <c r="L9" s="73" t="s">
        <v>149</v>
      </c>
      <c r="M9" s="74" t="s">
        <v>150</v>
      </c>
    </row>
    <row r="10" spans="2:39" ht="15" customHeight="1">
      <c r="B10" s="45"/>
      <c r="C10" s="43" t="s">
        <v>157</v>
      </c>
      <c r="E10" s="75">
        <f t="shared" ref="E10:E12" si="0">+E4/MAX(F4,E4)</f>
        <v>1</v>
      </c>
      <c r="F10" s="75">
        <f t="shared" ref="F10:F12" si="1">+F4/MAX(E4,F4)</f>
        <v>0.2</v>
      </c>
      <c r="G10" s="76"/>
      <c r="J10" s="77" t="s">
        <v>145</v>
      </c>
      <c r="K10" s="78">
        <f t="shared" ref="K10:K11" si="2">MIN($K$4:$K$5)/K4</f>
        <v>1</v>
      </c>
      <c r="L10" s="78">
        <f t="shared" ref="L10:L11" si="3">MIN($L$4:$L$5)/L4</f>
        <v>0.11324319402713284</v>
      </c>
      <c r="M10" s="79">
        <f>M4/MAX(M4,M5)</f>
        <v>1</v>
      </c>
    </row>
    <row r="11" spans="2:39" ht="13.5" customHeight="1">
      <c r="B11" s="45"/>
      <c r="C11" s="43" t="s">
        <v>158</v>
      </c>
      <c r="E11" s="75">
        <f t="shared" si="0"/>
        <v>1</v>
      </c>
      <c r="F11" s="75">
        <f t="shared" si="1"/>
        <v>0.4</v>
      </c>
      <c r="G11" s="76"/>
      <c r="J11" s="69" t="s">
        <v>146</v>
      </c>
      <c r="K11" s="78">
        <f t="shared" si="2"/>
        <v>0.37227722772277227</v>
      </c>
      <c r="L11" s="80">
        <f t="shared" si="3"/>
        <v>1</v>
      </c>
      <c r="M11" s="81">
        <f>M5/MAX(M5,M4)</f>
        <v>0.8125</v>
      </c>
    </row>
    <row r="12" spans="2:39" ht="13.5" customHeight="1">
      <c r="B12" s="45"/>
      <c r="C12" s="43" t="s">
        <v>159</v>
      </c>
      <c r="E12" s="75">
        <f t="shared" si="0"/>
        <v>0.6</v>
      </c>
      <c r="F12" s="75">
        <f t="shared" si="1"/>
        <v>1</v>
      </c>
      <c r="G12" s="76"/>
    </row>
    <row r="13" spans="2:39" ht="13.5" customHeight="1">
      <c r="B13" s="45"/>
      <c r="E13" s="75"/>
      <c r="F13" s="45"/>
    </row>
    <row r="14" spans="2:39" ht="13.5" customHeight="1">
      <c r="B14" s="71" t="s">
        <v>160</v>
      </c>
      <c r="E14" s="45"/>
      <c r="F14" s="45"/>
    </row>
    <row r="15" spans="2:39" ht="13.5" customHeight="1">
      <c r="B15" s="45"/>
      <c r="C15" s="43" t="s">
        <v>157</v>
      </c>
      <c r="E15" s="82">
        <f t="shared" ref="E15:E17" si="4">E10*B4</f>
        <v>0.25</v>
      </c>
      <c r="F15" s="83">
        <f t="shared" ref="F15:F17" si="5">F10*B4</f>
        <v>0.05</v>
      </c>
      <c r="G15" s="84"/>
    </row>
    <row r="16" spans="2:39" ht="13.5" customHeight="1">
      <c r="B16" s="45"/>
      <c r="C16" s="43" t="s">
        <v>158</v>
      </c>
      <c r="E16" s="82">
        <f t="shared" si="4"/>
        <v>0.25</v>
      </c>
      <c r="F16" s="83">
        <f t="shared" si="5"/>
        <v>0.1</v>
      </c>
      <c r="G16" s="84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</row>
    <row r="17" spans="2:39" ht="13.5" customHeight="1">
      <c r="B17" s="45"/>
      <c r="C17" s="43" t="s">
        <v>159</v>
      </c>
      <c r="E17" s="82">
        <f t="shared" si="4"/>
        <v>0.3</v>
      </c>
      <c r="F17" s="83">
        <f t="shared" si="5"/>
        <v>0.5</v>
      </c>
      <c r="G17" s="84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</row>
    <row r="18" spans="2:39" ht="13.5" customHeight="1">
      <c r="B18" s="45"/>
      <c r="E18" s="45"/>
      <c r="F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</row>
    <row r="19" spans="2:39" ht="13.5" customHeight="1">
      <c r="B19" s="45"/>
      <c r="C19" s="43" t="s">
        <v>161</v>
      </c>
      <c r="E19" s="85">
        <f t="shared" ref="E19:F19" si="6">E15+E16+E17</f>
        <v>0.8</v>
      </c>
      <c r="F19" s="85">
        <f t="shared" si="6"/>
        <v>0.65</v>
      </c>
      <c r="G19" s="86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</row>
    <row r="20" spans="2:39" ht="15.75" customHeight="1">
      <c r="P20" s="45"/>
      <c r="Q20" s="45"/>
      <c r="R20" s="87"/>
      <c r="S20" s="87"/>
      <c r="T20" s="87"/>
      <c r="U20" s="87"/>
      <c r="V20" s="87"/>
      <c r="W20" s="87"/>
      <c r="X20" s="87"/>
      <c r="Y20" s="87"/>
      <c r="Z20" s="87"/>
      <c r="AA20" s="88">
        <v>0</v>
      </c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45"/>
    </row>
    <row r="21" spans="2:39" ht="15.75" customHeight="1">
      <c r="P21" s="45"/>
      <c r="Q21" s="45"/>
      <c r="R21" s="87"/>
      <c r="S21" s="87"/>
      <c r="T21" s="87"/>
      <c r="U21" s="87"/>
      <c r="V21" s="87"/>
      <c r="W21" s="87"/>
      <c r="X21" s="87"/>
      <c r="Y21" s="87"/>
      <c r="Z21" s="88">
        <v>0.1</v>
      </c>
      <c r="AA21" s="87"/>
      <c r="AB21" s="88" t="str">
        <f>H25</f>
        <v>A</v>
      </c>
      <c r="AC21" s="88"/>
      <c r="AD21" s="88">
        <v>1</v>
      </c>
      <c r="AE21" s="87"/>
      <c r="AF21" s="87"/>
      <c r="AG21" s="87"/>
      <c r="AH21" s="87"/>
      <c r="AI21" s="87"/>
      <c r="AJ21" s="87"/>
      <c r="AK21" s="87"/>
      <c r="AL21" s="87"/>
      <c r="AM21" s="45"/>
    </row>
    <row r="22" spans="2:39" ht="15.75" customHeight="1">
      <c r="P22" s="45"/>
      <c r="Q22" s="45"/>
      <c r="R22" s="87"/>
      <c r="S22" s="87"/>
      <c r="T22" s="87"/>
      <c r="U22" s="87"/>
      <c r="V22" s="87"/>
      <c r="W22" s="87"/>
      <c r="X22" s="87"/>
      <c r="Y22" s="88">
        <v>0.2</v>
      </c>
      <c r="Z22" s="87"/>
      <c r="AA22" s="88" t="str">
        <f>H38</f>
        <v>A</v>
      </c>
      <c r="AB22" s="88"/>
      <c r="AC22" s="88" t="str">
        <f>H26</f>
        <v>A</v>
      </c>
      <c r="AD22" s="88"/>
      <c r="AE22" s="88">
        <v>0.9</v>
      </c>
      <c r="AF22" s="87"/>
      <c r="AG22" s="87"/>
      <c r="AH22" s="87"/>
      <c r="AI22" s="87"/>
      <c r="AJ22" s="87"/>
      <c r="AK22" s="87"/>
      <c r="AL22" s="87"/>
      <c r="AM22" s="45"/>
    </row>
    <row r="23" spans="2:39" ht="15.75" customHeight="1">
      <c r="B23" s="88"/>
      <c r="C23" s="88"/>
      <c r="D23" s="89"/>
      <c r="E23" s="88"/>
      <c r="F23" s="87"/>
      <c r="G23" s="87"/>
      <c r="H23" s="87"/>
      <c r="P23" s="45"/>
      <c r="Q23" s="45"/>
      <c r="R23" s="87"/>
      <c r="S23" s="87"/>
      <c r="T23" s="87"/>
      <c r="U23" s="87"/>
      <c r="V23" s="87"/>
      <c r="W23" s="87"/>
      <c r="X23" s="88">
        <v>0.3</v>
      </c>
      <c r="Y23" s="87"/>
      <c r="Z23" s="88" t="str">
        <f>H50</f>
        <v>B</v>
      </c>
      <c r="AA23" s="87"/>
      <c r="AB23" s="88" t="str">
        <f>H39</f>
        <v>A</v>
      </c>
      <c r="AC23" s="87"/>
      <c r="AD23" s="88" t="str">
        <f>H27</f>
        <v>A</v>
      </c>
      <c r="AE23" s="88"/>
      <c r="AF23" s="88">
        <v>0.8</v>
      </c>
      <c r="AG23" s="87"/>
      <c r="AH23" s="336" t="s">
        <v>162</v>
      </c>
      <c r="AI23" s="337"/>
      <c r="AJ23" s="87"/>
      <c r="AK23" s="87"/>
      <c r="AL23" s="87"/>
      <c r="AM23" s="45"/>
    </row>
    <row r="24" spans="2:39" ht="15.75" customHeight="1">
      <c r="B24" s="88" t="s">
        <v>163</v>
      </c>
      <c r="C24" s="89" t="s">
        <v>164</v>
      </c>
      <c r="D24" s="89" t="s">
        <v>165</v>
      </c>
      <c r="E24" s="88" t="s">
        <v>166</v>
      </c>
      <c r="F24" s="87" t="s">
        <v>167</v>
      </c>
      <c r="G24" s="87" t="s">
        <v>168</v>
      </c>
      <c r="H24" s="87"/>
      <c r="P24" s="45"/>
      <c r="Q24" s="45"/>
      <c r="R24" s="87"/>
      <c r="S24" s="87"/>
      <c r="T24" s="87"/>
      <c r="U24" s="87"/>
      <c r="V24" s="87"/>
      <c r="W24" s="88">
        <v>0.4</v>
      </c>
      <c r="X24" s="87"/>
      <c r="Y24" s="88" t="str">
        <f>H61</f>
        <v>B</v>
      </c>
      <c r="Z24" s="87"/>
      <c r="AA24" s="88" t="str">
        <f>H51</f>
        <v>A</v>
      </c>
      <c r="AB24" s="88"/>
      <c r="AC24" s="88" t="str">
        <f>H40</f>
        <v>A</v>
      </c>
      <c r="AD24" s="87"/>
      <c r="AE24" s="88" t="str">
        <f>H28</f>
        <v>A</v>
      </c>
      <c r="AF24" s="88"/>
      <c r="AG24" s="88">
        <v>0.7</v>
      </c>
      <c r="AH24" s="87"/>
      <c r="AI24" s="87"/>
      <c r="AJ24" s="87"/>
      <c r="AK24" s="87"/>
      <c r="AL24" s="87"/>
      <c r="AM24" s="45"/>
    </row>
    <row r="25" spans="2:39" ht="15.75" customHeight="1">
      <c r="B25" s="75">
        <v>0</v>
      </c>
      <c r="C25" s="83">
        <v>0</v>
      </c>
      <c r="D25" s="75">
        <v>1</v>
      </c>
      <c r="E25" s="90">
        <f>B25*K10+C25*L10+D25*M10</f>
        <v>1</v>
      </c>
      <c r="F25" s="90">
        <f>B25*K11+C25*L11+D25*M11</f>
        <v>0.8125</v>
      </c>
      <c r="G25" s="90">
        <f t="shared" ref="G25:G35" si="7">MAX(E25:F25)</f>
        <v>1</v>
      </c>
      <c r="H25" s="91" t="str">
        <f t="shared" ref="H25:H35" si="8">+IF(E25=$G25,"A",(IF(F25=$G25,"B","error")))</f>
        <v>A</v>
      </c>
      <c r="P25" s="45"/>
      <c r="Q25" s="45"/>
      <c r="R25" s="336" t="s">
        <v>169</v>
      </c>
      <c r="S25" s="337"/>
      <c r="T25" s="337"/>
      <c r="U25" s="87"/>
      <c r="V25" s="88">
        <v>0.5</v>
      </c>
      <c r="W25" s="87"/>
      <c r="X25" s="88" t="str">
        <f>H70</f>
        <v>B</v>
      </c>
      <c r="Y25" s="87"/>
      <c r="Z25" s="88" t="str">
        <f>H62</f>
        <v>B</v>
      </c>
      <c r="AA25" s="87"/>
      <c r="AB25" s="88" t="str">
        <f>H52</f>
        <v>A</v>
      </c>
      <c r="AC25" s="87"/>
      <c r="AD25" s="88" t="str">
        <f>H41</f>
        <v>A</v>
      </c>
      <c r="AE25" s="87"/>
      <c r="AF25" s="88" t="str">
        <f>H29</f>
        <v>A</v>
      </c>
      <c r="AG25" s="88"/>
      <c r="AH25" s="88">
        <v>0.6</v>
      </c>
      <c r="AI25" s="87"/>
      <c r="AJ25" s="87"/>
      <c r="AK25" s="87"/>
      <c r="AL25" s="87"/>
      <c r="AM25" s="45"/>
    </row>
    <row r="26" spans="2:39" ht="15.75" customHeight="1">
      <c r="B26" s="75">
        <f t="shared" ref="B26:B35" si="9">B25+10%</f>
        <v>0.1</v>
      </c>
      <c r="C26" s="83">
        <v>0</v>
      </c>
      <c r="D26" s="83">
        <f t="shared" ref="D26:D35" si="10">D25-10%</f>
        <v>0.9</v>
      </c>
      <c r="E26" s="90">
        <f>B26*K10+C26*L10+D26*M10</f>
        <v>1</v>
      </c>
      <c r="F26" s="90">
        <f>B26*K11+C26*L11+D26*M11</f>
        <v>0.76847772277227733</v>
      </c>
      <c r="G26" s="90">
        <f t="shared" si="7"/>
        <v>1</v>
      </c>
      <c r="H26" s="91" t="str">
        <f t="shared" si="8"/>
        <v>A</v>
      </c>
      <c r="P26" s="45"/>
      <c r="Q26" s="45"/>
      <c r="R26" s="87"/>
      <c r="S26" s="87"/>
      <c r="T26" s="87"/>
      <c r="U26" s="88">
        <v>0.6</v>
      </c>
      <c r="V26" s="87"/>
      <c r="W26" s="88" t="str">
        <f>H78</f>
        <v>B</v>
      </c>
      <c r="X26" s="87"/>
      <c r="Y26" s="88" t="str">
        <f>H71</f>
        <v>B</v>
      </c>
      <c r="Z26" s="87"/>
      <c r="AA26" s="88" t="str">
        <f>H63</f>
        <v>B</v>
      </c>
      <c r="AB26" s="88"/>
      <c r="AC26" s="88" t="str">
        <f>H53</f>
        <v>A</v>
      </c>
      <c r="AD26" s="87"/>
      <c r="AE26" s="88" t="str">
        <f>H42</f>
        <v>A</v>
      </c>
      <c r="AF26" s="87"/>
      <c r="AG26" s="88" t="str">
        <f>H30</f>
        <v>A</v>
      </c>
      <c r="AH26" s="88"/>
      <c r="AI26" s="88">
        <v>0.5</v>
      </c>
      <c r="AJ26" s="87"/>
      <c r="AK26" s="87"/>
      <c r="AL26" s="87"/>
      <c r="AM26" s="45"/>
    </row>
    <row r="27" spans="2:39" ht="15.75" customHeight="1">
      <c r="B27" s="75">
        <f t="shared" si="9"/>
        <v>0.2</v>
      </c>
      <c r="C27" s="83">
        <v>0</v>
      </c>
      <c r="D27" s="83">
        <f t="shared" si="10"/>
        <v>0.8</v>
      </c>
      <c r="E27" s="90">
        <f>B27*K10+C27*L10+D27*M10</f>
        <v>1</v>
      </c>
      <c r="F27" s="90">
        <f>B27*K11+C27*L11+D27*M11</f>
        <v>0.72445544554455443</v>
      </c>
      <c r="G27" s="90">
        <f t="shared" si="7"/>
        <v>1</v>
      </c>
      <c r="H27" s="91" t="str">
        <f t="shared" si="8"/>
        <v>A</v>
      </c>
      <c r="P27" s="45"/>
      <c r="Q27" s="45"/>
      <c r="R27" s="87"/>
      <c r="S27" s="87"/>
      <c r="T27" s="88">
        <v>0.7</v>
      </c>
      <c r="U27" s="87"/>
      <c r="V27" s="88" t="str">
        <f>H85</f>
        <v>B</v>
      </c>
      <c r="W27" s="87"/>
      <c r="X27" s="88" t="str">
        <f>H79</f>
        <v>B</v>
      </c>
      <c r="Y27" s="87"/>
      <c r="Z27" s="88" t="str">
        <f>H72</f>
        <v>B</v>
      </c>
      <c r="AA27" s="87"/>
      <c r="AB27" s="88" t="str">
        <f>H64</f>
        <v>B</v>
      </c>
      <c r="AC27" s="87"/>
      <c r="AD27" s="88" t="str">
        <f>H54</f>
        <v>A</v>
      </c>
      <c r="AE27" s="87"/>
      <c r="AF27" s="88" t="str">
        <f>H43</f>
        <v>A</v>
      </c>
      <c r="AG27" s="87"/>
      <c r="AH27" s="88" t="str">
        <f>H31</f>
        <v>A</v>
      </c>
      <c r="AI27" s="88"/>
      <c r="AJ27" s="88">
        <v>0.4</v>
      </c>
      <c r="AK27" s="87"/>
      <c r="AL27" s="87"/>
      <c r="AM27" s="45"/>
    </row>
    <row r="28" spans="2:39" ht="15.75" customHeight="1">
      <c r="B28" s="75">
        <f t="shared" si="9"/>
        <v>0.30000000000000004</v>
      </c>
      <c r="C28" s="83">
        <v>0</v>
      </c>
      <c r="D28" s="83">
        <f t="shared" si="10"/>
        <v>0.70000000000000007</v>
      </c>
      <c r="E28" s="90">
        <f>B28*K10+C28*L10+D28*M10</f>
        <v>1</v>
      </c>
      <c r="F28" s="90">
        <f>B28*K11+C28*L11+D28*M11</f>
        <v>0.68043316831683176</v>
      </c>
      <c r="G28" s="90">
        <f t="shared" si="7"/>
        <v>1</v>
      </c>
      <c r="H28" s="91" t="str">
        <f t="shared" si="8"/>
        <v>A</v>
      </c>
      <c r="P28" s="45"/>
      <c r="Q28" s="45"/>
      <c r="R28" s="87"/>
      <c r="S28" s="88">
        <v>0.8</v>
      </c>
      <c r="T28" s="87"/>
      <c r="U28" s="88" t="str">
        <f>H91</f>
        <v>B</v>
      </c>
      <c r="V28" s="87"/>
      <c r="W28" s="88" t="str">
        <f>H86</f>
        <v>B</v>
      </c>
      <c r="X28" s="87"/>
      <c r="Y28" s="88" t="str">
        <f>H80</f>
        <v>B</v>
      </c>
      <c r="Z28" s="87"/>
      <c r="AA28" s="88" t="str">
        <f>H73</f>
        <v>B</v>
      </c>
      <c r="AB28" s="88"/>
      <c r="AC28" s="88" t="str">
        <f>H65</f>
        <v>A</v>
      </c>
      <c r="AD28" s="87"/>
      <c r="AE28" s="88" t="str">
        <f>H55</f>
        <v>A</v>
      </c>
      <c r="AF28" s="87"/>
      <c r="AG28" s="88" t="str">
        <f>H44</f>
        <v>A</v>
      </c>
      <c r="AH28" s="87"/>
      <c r="AI28" s="88" t="str">
        <f>H32</f>
        <v>A</v>
      </c>
      <c r="AJ28" s="88"/>
      <c r="AK28" s="88">
        <v>0.3</v>
      </c>
      <c r="AL28" s="87"/>
      <c r="AM28" s="45"/>
    </row>
    <row r="29" spans="2:39" ht="15.75" customHeight="1">
      <c r="B29" s="75">
        <f t="shared" si="9"/>
        <v>0.4</v>
      </c>
      <c r="C29" s="83">
        <v>0</v>
      </c>
      <c r="D29" s="83">
        <f t="shared" si="10"/>
        <v>0.60000000000000009</v>
      </c>
      <c r="E29" s="90">
        <f>B29*K10+C29*L10+D29*M10</f>
        <v>1</v>
      </c>
      <c r="F29" s="90">
        <f>B29*K11+C29*L11+D29*M11</f>
        <v>0.63641089108910898</v>
      </c>
      <c r="G29" s="90">
        <f t="shared" si="7"/>
        <v>1</v>
      </c>
      <c r="H29" s="91" t="str">
        <f t="shared" si="8"/>
        <v>A</v>
      </c>
      <c r="P29" s="45"/>
      <c r="Q29" s="45"/>
      <c r="R29" s="88">
        <v>0.9</v>
      </c>
      <c r="S29" s="87"/>
      <c r="T29" s="88" t="str">
        <f>H96</f>
        <v>B</v>
      </c>
      <c r="U29" s="87"/>
      <c r="V29" s="88" t="str">
        <f>H92</f>
        <v>B</v>
      </c>
      <c r="W29" s="87"/>
      <c r="X29" s="88" t="str">
        <f>H87</f>
        <v>B</v>
      </c>
      <c r="Y29" s="87"/>
      <c r="Z29" s="88" t="str">
        <f>H80</f>
        <v>B</v>
      </c>
      <c r="AA29" s="87"/>
      <c r="AB29" s="88" t="str">
        <f>H74</f>
        <v>B</v>
      </c>
      <c r="AC29" s="87"/>
      <c r="AD29" s="88" t="str">
        <f>H66</f>
        <v>A</v>
      </c>
      <c r="AE29" s="87"/>
      <c r="AF29" s="88" t="str">
        <f>H56</f>
        <v>A</v>
      </c>
      <c r="AG29" s="87"/>
      <c r="AH29" s="88" t="str">
        <f>H45</f>
        <v>A</v>
      </c>
      <c r="AI29" s="87"/>
      <c r="AJ29" s="88" t="str">
        <f>H33</f>
        <v>A</v>
      </c>
      <c r="AK29" s="88"/>
      <c r="AL29" s="88">
        <v>0.2</v>
      </c>
      <c r="AM29" s="45"/>
    </row>
    <row r="30" spans="2:39" ht="15.75" customHeight="1">
      <c r="B30" s="75">
        <f t="shared" si="9"/>
        <v>0.5</v>
      </c>
      <c r="C30" s="83">
        <v>0</v>
      </c>
      <c r="D30" s="83">
        <f t="shared" si="10"/>
        <v>0.50000000000000011</v>
      </c>
      <c r="E30" s="90">
        <f>B30*K10+C30*L10+D30*M10</f>
        <v>1</v>
      </c>
      <c r="F30" s="90">
        <f>B30*K11+C30*L11+D30*M11</f>
        <v>0.5923886138613863</v>
      </c>
      <c r="G30" s="90">
        <f t="shared" si="7"/>
        <v>1</v>
      </c>
      <c r="H30" s="91" t="str">
        <f t="shared" si="8"/>
        <v>A</v>
      </c>
      <c r="P30" s="45"/>
      <c r="Q30" s="88">
        <v>1</v>
      </c>
      <c r="R30" s="87"/>
      <c r="S30" s="88" t="str">
        <f>H100</f>
        <v>B</v>
      </c>
      <c r="T30" s="87"/>
      <c r="U30" s="88" t="str">
        <f>H97</f>
        <v>B</v>
      </c>
      <c r="V30" s="87"/>
      <c r="W30" s="88" t="str">
        <f>H93</f>
        <v>B</v>
      </c>
      <c r="X30" s="87"/>
      <c r="Y30" s="88" t="str">
        <f>H88</f>
        <v>B</v>
      </c>
      <c r="Z30" s="87"/>
      <c r="AA30" s="88" t="str">
        <f>H82</f>
        <v>B</v>
      </c>
      <c r="AB30" s="88"/>
      <c r="AC30" s="88" t="str">
        <f>H75</f>
        <v>B</v>
      </c>
      <c r="AD30" s="87"/>
      <c r="AE30" s="88" t="str">
        <f>H67</f>
        <v>A</v>
      </c>
      <c r="AF30" s="87"/>
      <c r="AG30" s="88" t="str">
        <f>H57</f>
        <v>A</v>
      </c>
      <c r="AH30" s="87"/>
      <c r="AI30" s="88" t="str">
        <f>H46</f>
        <v>A</v>
      </c>
      <c r="AJ30" s="87"/>
      <c r="AK30" s="88" t="str">
        <f>H34</f>
        <v>A</v>
      </c>
      <c r="AL30" s="88"/>
      <c r="AM30" s="88">
        <v>0.1</v>
      </c>
    </row>
    <row r="31" spans="2:39" ht="15.75" customHeight="1">
      <c r="B31" s="75">
        <f t="shared" si="9"/>
        <v>0.6</v>
      </c>
      <c r="C31" s="83">
        <v>0</v>
      </c>
      <c r="D31" s="83">
        <f t="shared" si="10"/>
        <v>0.40000000000000013</v>
      </c>
      <c r="E31" s="90">
        <f>B31*K10+C31*L10+D31*M10</f>
        <v>1</v>
      </c>
      <c r="F31" s="90">
        <f>B31*K11+C31*L11+D31*M11</f>
        <v>0.54836633663366352</v>
      </c>
      <c r="G31" s="90">
        <f t="shared" si="7"/>
        <v>1</v>
      </c>
      <c r="H31" s="91" t="str">
        <f t="shared" si="8"/>
        <v>A</v>
      </c>
      <c r="P31" s="45"/>
      <c r="Q31" s="45"/>
      <c r="R31" s="88" t="str">
        <f>H103</f>
        <v>B</v>
      </c>
      <c r="S31" s="87"/>
      <c r="T31" s="88" t="str">
        <f>H101</f>
        <v>B</v>
      </c>
      <c r="U31" s="87"/>
      <c r="V31" s="88" t="str">
        <f>H98</f>
        <v>B</v>
      </c>
      <c r="W31" s="87"/>
      <c r="X31" s="88" t="str">
        <f>H94</f>
        <v>B</v>
      </c>
      <c r="Y31" s="87"/>
      <c r="Z31" s="88" t="str">
        <f>H89</f>
        <v>B</v>
      </c>
      <c r="AA31" s="87"/>
      <c r="AB31" s="88" t="str">
        <f>H83</f>
        <v>B</v>
      </c>
      <c r="AC31" s="87"/>
      <c r="AD31" s="88" t="str">
        <f>H76</f>
        <v>A</v>
      </c>
      <c r="AE31" s="87"/>
      <c r="AF31" s="88" t="str">
        <f>H68</f>
        <v>A</v>
      </c>
      <c r="AG31" s="87"/>
      <c r="AH31" s="88" t="str">
        <f>H58</f>
        <v>A</v>
      </c>
      <c r="AI31" s="87"/>
      <c r="AJ31" s="88" t="str">
        <f>H47</f>
        <v>A</v>
      </c>
      <c r="AK31" s="87"/>
      <c r="AL31" s="88" t="str">
        <f>H35</f>
        <v>A</v>
      </c>
      <c r="AM31" s="45"/>
    </row>
    <row r="32" spans="2:39" ht="13.5" customHeight="1">
      <c r="B32" s="75">
        <f t="shared" si="9"/>
        <v>0.7</v>
      </c>
      <c r="C32" s="83">
        <v>0</v>
      </c>
      <c r="D32" s="83">
        <f t="shared" si="10"/>
        <v>0.30000000000000016</v>
      </c>
      <c r="E32" s="90">
        <f>B32*K10+C32*L10+D32*M10</f>
        <v>1</v>
      </c>
      <c r="F32" s="90">
        <f>B32*K11+C32*L11+D32*M11</f>
        <v>0.50434405940594074</v>
      </c>
      <c r="G32" s="90">
        <f t="shared" si="7"/>
        <v>1</v>
      </c>
      <c r="H32" s="91" t="str">
        <f t="shared" si="8"/>
        <v>A</v>
      </c>
      <c r="I32" s="76"/>
      <c r="P32" s="45"/>
      <c r="Q32" s="88">
        <v>0</v>
      </c>
      <c r="R32" s="45"/>
      <c r="S32" s="88">
        <v>0.1</v>
      </c>
      <c r="T32" s="87"/>
      <c r="U32" s="88">
        <v>0.2</v>
      </c>
      <c r="V32" s="45"/>
      <c r="W32" s="88">
        <v>0.3</v>
      </c>
      <c r="X32" s="45"/>
      <c r="Y32" s="88">
        <v>0.4</v>
      </c>
      <c r="Z32" s="45"/>
      <c r="AA32" s="88">
        <v>0.5</v>
      </c>
      <c r="AB32" s="75"/>
      <c r="AC32" s="88">
        <v>0.6</v>
      </c>
      <c r="AD32" s="45"/>
      <c r="AE32" s="88">
        <v>0.7</v>
      </c>
      <c r="AF32" s="45"/>
      <c r="AG32" s="88">
        <v>0.8</v>
      </c>
      <c r="AH32" s="45"/>
      <c r="AI32" s="88">
        <v>0.9</v>
      </c>
      <c r="AJ32" s="45"/>
      <c r="AK32" s="88">
        <v>1</v>
      </c>
      <c r="AL32" s="45"/>
      <c r="AM32" s="45"/>
    </row>
    <row r="33" spans="2:39" ht="13.5" customHeight="1">
      <c r="B33" s="75">
        <f t="shared" si="9"/>
        <v>0.79999999999999993</v>
      </c>
      <c r="C33" s="83">
        <v>0</v>
      </c>
      <c r="D33" s="83">
        <f t="shared" si="10"/>
        <v>0.20000000000000015</v>
      </c>
      <c r="E33" s="90">
        <f>B33*K10+C33*L10+D33*M10</f>
        <v>1</v>
      </c>
      <c r="F33" s="90">
        <f>B33*K11+C33*L11+D33*M11</f>
        <v>0.46032178217821795</v>
      </c>
      <c r="G33" s="90">
        <f t="shared" si="7"/>
        <v>1</v>
      </c>
      <c r="H33" s="91" t="str">
        <f t="shared" si="8"/>
        <v>A</v>
      </c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</row>
    <row r="34" spans="2:39" ht="13.5" customHeight="1">
      <c r="B34" s="75">
        <f t="shared" si="9"/>
        <v>0.89999999999999991</v>
      </c>
      <c r="C34" s="83">
        <v>0</v>
      </c>
      <c r="D34" s="83">
        <f t="shared" si="10"/>
        <v>0.10000000000000014</v>
      </c>
      <c r="E34" s="90">
        <f>B34*K10+C34*L10+D34*M10</f>
        <v>1</v>
      </c>
      <c r="F34" s="90">
        <f>B34*K11+C34*L11+D34*M11</f>
        <v>0.41629950495049511</v>
      </c>
      <c r="G34" s="90">
        <f t="shared" si="7"/>
        <v>1</v>
      </c>
      <c r="H34" s="91" t="str">
        <f t="shared" si="8"/>
        <v>A</v>
      </c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336" t="s">
        <v>170</v>
      </c>
      <c r="AB34" s="337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</row>
    <row r="35" spans="2:39" ht="13.5" customHeight="1">
      <c r="B35" s="75">
        <f t="shared" si="9"/>
        <v>0.99999999999999989</v>
      </c>
      <c r="C35" s="83">
        <v>0</v>
      </c>
      <c r="D35" s="83">
        <f t="shared" si="10"/>
        <v>1.3877787807814457E-16</v>
      </c>
      <c r="E35" s="90">
        <f>B35*K10+C35*L10+D35*M10</f>
        <v>1</v>
      </c>
      <c r="F35" s="90">
        <f>B35*K11+C35*L11+D35*M11</f>
        <v>0.37227722772277233</v>
      </c>
      <c r="G35" s="90">
        <f t="shared" si="7"/>
        <v>1</v>
      </c>
      <c r="H35" s="91" t="str">
        <f t="shared" si="8"/>
        <v>A</v>
      </c>
    </row>
    <row r="36" spans="2:39" ht="13.5" customHeight="1">
      <c r="B36" s="45"/>
      <c r="C36" s="45"/>
      <c r="D36" s="45"/>
      <c r="E36" s="90"/>
      <c r="F36" s="90"/>
      <c r="G36" s="87"/>
      <c r="H36" s="45"/>
    </row>
    <row r="37" spans="2:39" ht="13.5" customHeight="1">
      <c r="B37" s="45"/>
      <c r="C37" s="45"/>
      <c r="D37" s="45"/>
      <c r="E37" s="90"/>
      <c r="F37" s="90"/>
      <c r="G37" s="87"/>
      <c r="H37" s="45"/>
    </row>
    <row r="38" spans="2:39" ht="13.5" customHeight="1">
      <c r="B38" s="75">
        <v>0</v>
      </c>
      <c r="C38" s="75">
        <v>0.1</v>
      </c>
      <c r="D38" s="75">
        <f t="shared" ref="D38:D47" si="11">1-C38-B38</f>
        <v>0.9</v>
      </c>
      <c r="E38" s="90">
        <f>B38*K10+C38*L10+D38*M10</f>
        <v>0.9113243194027133</v>
      </c>
      <c r="F38" s="90">
        <f>B38*K11+C38*L11+D38*M11</f>
        <v>0.83125000000000004</v>
      </c>
      <c r="G38" s="90">
        <f t="shared" ref="G38:G47" si="12">MAX(E38:F38)</f>
        <v>0.9113243194027133</v>
      </c>
      <c r="H38" s="91" t="str">
        <f t="shared" ref="H38:H47" si="13">+IF(E38=$G38,"A",(IF(F38=$G38,"B","error")))</f>
        <v>A</v>
      </c>
    </row>
    <row r="39" spans="2:39" ht="13.5" customHeight="1">
      <c r="B39" s="75">
        <v>0.1</v>
      </c>
      <c r="C39" s="75">
        <v>0.1</v>
      </c>
      <c r="D39" s="75">
        <f t="shared" si="11"/>
        <v>0.8</v>
      </c>
      <c r="E39" s="90">
        <f>B39*K10+C39*L10+D39*M10</f>
        <v>0.9113243194027133</v>
      </c>
      <c r="F39" s="90">
        <f>B39*K11+C39*L11+D39*M11</f>
        <v>0.78722772277227726</v>
      </c>
      <c r="G39" s="90">
        <f t="shared" si="12"/>
        <v>0.9113243194027133</v>
      </c>
      <c r="H39" s="91" t="str">
        <f t="shared" si="13"/>
        <v>A</v>
      </c>
    </row>
    <row r="40" spans="2:39" ht="13.5" customHeight="1">
      <c r="B40" s="75">
        <f t="shared" ref="B40:B47" si="14">+B39+0.1</f>
        <v>0.2</v>
      </c>
      <c r="C40" s="75">
        <f t="shared" ref="C40:C47" si="15">+C39</f>
        <v>0.1</v>
      </c>
      <c r="D40" s="75">
        <f t="shared" si="11"/>
        <v>0.7</v>
      </c>
      <c r="E40" s="90">
        <f>B40*K10+C40*L10+D40*M10</f>
        <v>0.91132431940271319</v>
      </c>
      <c r="F40" s="90">
        <f>B40*K11+C40*L11+D40*M11</f>
        <v>0.74320544554455448</v>
      </c>
      <c r="G40" s="90">
        <f t="shared" si="12"/>
        <v>0.91132431940271319</v>
      </c>
      <c r="H40" s="91" t="str">
        <f t="shared" si="13"/>
        <v>A</v>
      </c>
    </row>
    <row r="41" spans="2:39" ht="13.5" customHeight="1">
      <c r="B41" s="75">
        <f t="shared" si="14"/>
        <v>0.30000000000000004</v>
      </c>
      <c r="C41" s="75">
        <f t="shared" si="15"/>
        <v>0.1</v>
      </c>
      <c r="D41" s="75">
        <f t="shared" si="11"/>
        <v>0.6</v>
      </c>
      <c r="E41" s="90">
        <f>B41*K10+C41*L10+D41*M10</f>
        <v>0.9113243194027133</v>
      </c>
      <c r="F41" s="90">
        <f>B41*K11+C41*L11+D41*M11</f>
        <v>0.69918316831683169</v>
      </c>
      <c r="G41" s="90">
        <f t="shared" si="12"/>
        <v>0.9113243194027133</v>
      </c>
      <c r="H41" s="91" t="str">
        <f t="shared" si="13"/>
        <v>A</v>
      </c>
    </row>
    <row r="42" spans="2:39" ht="13.5" customHeight="1">
      <c r="B42" s="75">
        <f t="shared" si="14"/>
        <v>0.4</v>
      </c>
      <c r="C42" s="75">
        <f t="shared" si="15"/>
        <v>0.1</v>
      </c>
      <c r="D42" s="75">
        <f t="shared" si="11"/>
        <v>0.5</v>
      </c>
      <c r="E42" s="90">
        <f>B42*K10+C42*L10+D42*M10</f>
        <v>0.9113243194027133</v>
      </c>
      <c r="F42" s="90">
        <f>B42*K11+C42*L11+D42*M11</f>
        <v>0.65516089108910891</v>
      </c>
      <c r="G42" s="90">
        <f t="shared" si="12"/>
        <v>0.9113243194027133</v>
      </c>
      <c r="H42" s="91" t="str">
        <f t="shared" si="13"/>
        <v>A</v>
      </c>
    </row>
    <row r="43" spans="2:39" ht="13.5" customHeight="1">
      <c r="B43" s="75">
        <f t="shared" si="14"/>
        <v>0.5</v>
      </c>
      <c r="C43" s="75">
        <f t="shared" si="15"/>
        <v>0.1</v>
      </c>
      <c r="D43" s="75">
        <f t="shared" si="11"/>
        <v>0.4</v>
      </c>
      <c r="E43" s="90">
        <f>B43*K10+C43*L10+D43*M10</f>
        <v>0.9113243194027133</v>
      </c>
      <c r="F43" s="90">
        <f>B43*K11+C43*L11+D43*M11</f>
        <v>0.61113861386138613</v>
      </c>
      <c r="G43" s="90">
        <f t="shared" si="12"/>
        <v>0.9113243194027133</v>
      </c>
      <c r="H43" s="91" t="str">
        <f t="shared" si="13"/>
        <v>A</v>
      </c>
    </row>
    <row r="44" spans="2:39" ht="13.5" customHeight="1">
      <c r="B44" s="75">
        <f t="shared" si="14"/>
        <v>0.6</v>
      </c>
      <c r="C44" s="75">
        <f t="shared" si="15"/>
        <v>0.1</v>
      </c>
      <c r="D44" s="75">
        <f t="shared" si="11"/>
        <v>0.30000000000000004</v>
      </c>
      <c r="E44" s="90">
        <f>B44*K10+C44*L10+D44*M10</f>
        <v>0.9113243194027133</v>
      </c>
      <c r="F44" s="90">
        <f>B44*K11+C44*L11+D44*M11</f>
        <v>0.56711633663366334</v>
      </c>
      <c r="G44" s="90">
        <f t="shared" si="12"/>
        <v>0.9113243194027133</v>
      </c>
      <c r="H44" s="91" t="str">
        <f t="shared" si="13"/>
        <v>A</v>
      </c>
    </row>
    <row r="45" spans="2:39" ht="13.5" customHeight="1">
      <c r="B45" s="75">
        <f t="shared" si="14"/>
        <v>0.7</v>
      </c>
      <c r="C45" s="75">
        <f t="shared" si="15"/>
        <v>0.1</v>
      </c>
      <c r="D45" s="75">
        <f t="shared" si="11"/>
        <v>0.20000000000000007</v>
      </c>
      <c r="E45" s="90">
        <f>B45*K10+C45*L10+D45*M10</f>
        <v>0.9113243194027133</v>
      </c>
      <c r="F45" s="90">
        <f>B45*K11+C45*L11+D45*M11</f>
        <v>0.52309405940594067</v>
      </c>
      <c r="G45" s="90">
        <f t="shared" si="12"/>
        <v>0.9113243194027133</v>
      </c>
      <c r="H45" s="91" t="str">
        <f t="shared" si="13"/>
        <v>A</v>
      </c>
    </row>
    <row r="46" spans="2:39" ht="13.5" customHeight="1">
      <c r="B46" s="75">
        <f t="shared" si="14"/>
        <v>0.79999999999999993</v>
      </c>
      <c r="C46" s="75">
        <f t="shared" si="15"/>
        <v>0.1</v>
      </c>
      <c r="D46" s="75">
        <f t="shared" si="11"/>
        <v>0.10000000000000009</v>
      </c>
      <c r="E46" s="90">
        <f>B46*K10+C46*L10+D46*M10</f>
        <v>0.9113243194027133</v>
      </c>
      <c r="F46" s="90">
        <f>B46*K11+C46*L11+D46*M11</f>
        <v>0.47907178217821789</v>
      </c>
      <c r="G46" s="90">
        <f t="shared" si="12"/>
        <v>0.9113243194027133</v>
      </c>
      <c r="H46" s="91" t="str">
        <f t="shared" si="13"/>
        <v>A</v>
      </c>
    </row>
    <row r="47" spans="2:39" ht="13.5" customHeight="1">
      <c r="B47" s="75">
        <f t="shared" si="14"/>
        <v>0.89999999999999991</v>
      </c>
      <c r="C47" s="75">
        <f t="shared" si="15"/>
        <v>0.1</v>
      </c>
      <c r="D47" s="75">
        <f t="shared" si="11"/>
        <v>0</v>
      </c>
      <c r="E47" s="90">
        <f>B47*K10+C47*L10+D47*M10</f>
        <v>0.91132431940271319</v>
      </c>
      <c r="F47" s="90">
        <f>B47*K11+C47*L11+D47*M11</f>
        <v>0.43504950495049499</v>
      </c>
      <c r="G47" s="90">
        <f t="shared" si="12"/>
        <v>0.91132431940271319</v>
      </c>
      <c r="H47" s="91" t="str">
        <f t="shared" si="13"/>
        <v>A</v>
      </c>
    </row>
    <row r="48" spans="2:39" ht="13.5" customHeight="1">
      <c r="B48" s="75"/>
      <c r="C48" s="75"/>
      <c r="D48" s="75"/>
      <c r="E48" s="90"/>
      <c r="F48" s="90"/>
      <c r="G48" s="87"/>
      <c r="H48" s="75"/>
    </row>
    <row r="49" spans="2:14" ht="13.5" customHeight="1">
      <c r="B49" s="45"/>
      <c r="C49" s="45"/>
      <c r="D49" s="45"/>
      <c r="E49" s="90"/>
      <c r="F49" s="90"/>
      <c r="G49" s="87"/>
      <c r="H49" s="75"/>
    </row>
    <row r="50" spans="2:14" ht="13.5" customHeight="1">
      <c r="B50" s="75">
        <v>0</v>
      </c>
      <c r="C50" s="75">
        <f t="shared" ref="C50:C58" si="16">+C38+0.1</f>
        <v>0.2</v>
      </c>
      <c r="D50" s="75">
        <f t="shared" ref="D50:D58" si="17">1-C50-B50</f>
        <v>0.8</v>
      </c>
      <c r="E50" s="90">
        <f>B50*K10+C50*L10+D50*M10</f>
        <v>0.8226486388054266</v>
      </c>
      <c r="F50" s="90">
        <f>B50*K11+C50*L11+D50*M11</f>
        <v>0.85000000000000009</v>
      </c>
      <c r="G50" s="90">
        <f t="shared" ref="G50:G58" si="18">MAX(E50:F50)</f>
        <v>0.85000000000000009</v>
      </c>
      <c r="H50" s="91" t="str">
        <f t="shared" ref="H50:H58" si="19">+IF(E50=$G50,"A",(IF(F50=$G50,"B","error")))</f>
        <v>B</v>
      </c>
    </row>
    <row r="51" spans="2:14" ht="13.5" customHeight="1">
      <c r="B51" s="75">
        <v>0.1</v>
      </c>
      <c r="C51" s="75">
        <f t="shared" si="16"/>
        <v>0.2</v>
      </c>
      <c r="D51" s="75">
        <f t="shared" si="17"/>
        <v>0.70000000000000007</v>
      </c>
      <c r="E51" s="90">
        <f>B51*K10+C51*L10+D51*M10</f>
        <v>0.8226486388054266</v>
      </c>
      <c r="F51" s="90">
        <f>B51*K11+C51*L11+D51*M11</f>
        <v>0.80597772277227731</v>
      </c>
      <c r="G51" s="90">
        <f t="shared" si="18"/>
        <v>0.8226486388054266</v>
      </c>
      <c r="H51" s="91" t="str">
        <f t="shared" si="19"/>
        <v>A</v>
      </c>
    </row>
    <row r="52" spans="2:14" ht="13.5" customHeight="1">
      <c r="B52" s="75">
        <f t="shared" ref="B52:B58" si="20">+B51+0.1</f>
        <v>0.2</v>
      </c>
      <c r="C52" s="75">
        <f t="shared" si="16"/>
        <v>0.2</v>
      </c>
      <c r="D52" s="75">
        <f t="shared" si="17"/>
        <v>0.60000000000000009</v>
      </c>
      <c r="E52" s="90">
        <f>B52*K10+C52*L10+D52*M10</f>
        <v>0.8226486388054266</v>
      </c>
      <c r="F52" s="90">
        <f>B52*K11+C52*L11+D52*M11</f>
        <v>0.76195544554455452</v>
      </c>
      <c r="G52" s="90">
        <f t="shared" si="18"/>
        <v>0.8226486388054266</v>
      </c>
      <c r="H52" s="91" t="str">
        <f t="shared" si="19"/>
        <v>A</v>
      </c>
    </row>
    <row r="53" spans="2:14" ht="13.5" customHeight="1">
      <c r="B53" s="75">
        <f t="shared" si="20"/>
        <v>0.30000000000000004</v>
      </c>
      <c r="C53" s="75">
        <f t="shared" si="16"/>
        <v>0.2</v>
      </c>
      <c r="D53" s="75">
        <f t="shared" si="17"/>
        <v>0.5</v>
      </c>
      <c r="E53" s="90">
        <f>B53*K10+C53*L10+D53*M10</f>
        <v>0.8226486388054266</v>
      </c>
      <c r="F53" s="90">
        <f>B53*K11+C53*L11+D53*M11</f>
        <v>0.71793316831683174</v>
      </c>
      <c r="G53" s="90">
        <f t="shared" si="18"/>
        <v>0.8226486388054266</v>
      </c>
      <c r="H53" s="91" t="str">
        <f t="shared" si="19"/>
        <v>A</v>
      </c>
      <c r="K53" s="92"/>
      <c r="L53" s="92"/>
      <c r="M53" s="92"/>
    </row>
    <row r="54" spans="2:14" ht="13.5" customHeight="1">
      <c r="B54" s="75">
        <f t="shared" si="20"/>
        <v>0.4</v>
      </c>
      <c r="C54" s="75">
        <f t="shared" si="16"/>
        <v>0.2</v>
      </c>
      <c r="D54" s="75">
        <f t="shared" si="17"/>
        <v>0.4</v>
      </c>
      <c r="E54" s="90">
        <f>B54*K10+C54*L10+D54*M10</f>
        <v>0.8226486388054266</v>
      </c>
      <c r="F54" s="90">
        <f>B54*K11+C54*L11+D54*M11</f>
        <v>0.67391089108910895</v>
      </c>
      <c r="G54" s="90">
        <f t="shared" si="18"/>
        <v>0.8226486388054266</v>
      </c>
      <c r="H54" s="91" t="str">
        <f t="shared" si="19"/>
        <v>A</v>
      </c>
    </row>
    <row r="55" spans="2:14" ht="13.5" customHeight="1">
      <c r="B55" s="75">
        <f t="shared" si="20"/>
        <v>0.5</v>
      </c>
      <c r="C55" s="75">
        <f t="shared" si="16"/>
        <v>0.2</v>
      </c>
      <c r="D55" s="75">
        <f t="shared" si="17"/>
        <v>0.30000000000000004</v>
      </c>
      <c r="E55" s="90">
        <f>B55*K10+C55*L10+D55*M10</f>
        <v>0.8226486388054266</v>
      </c>
      <c r="F55" s="90">
        <f>B55*K11+C55*L11+D55*M11</f>
        <v>0.62988861386138617</v>
      </c>
      <c r="G55" s="90">
        <f t="shared" si="18"/>
        <v>0.8226486388054266</v>
      </c>
      <c r="H55" s="91" t="str">
        <f t="shared" si="19"/>
        <v>A</v>
      </c>
    </row>
    <row r="56" spans="2:14" ht="13.5" customHeight="1">
      <c r="B56" s="75">
        <f t="shared" si="20"/>
        <v>0.6</v>
      </c>
      <c r="C56" s="75">
        <f t="shared" si="16"/>
        <v>0.2</v>
      </c>
      <c r="D56" s="75">
        <f t="shared" si="17"/>
        <v>0.20000000000000007</v>
      </c>
      <c r="E56" s="90">
        <f>B56*K10+C56*L10+D56*M10</f>
        <v>0.8226486388054266</v>
      </c>
      <c r="F56" s="90">
        <f>B56*K11+C56*L11+D56*M11</f>
        <v>0.5858663366336635</v>
      </c>
      <c r="G56" s="90">
        <f t="shared" si="18"/>
        <v>0.8226486388054266</v>
      </c>
      <c r="H56" s="91" t="str">
        <f t="shared" si="19"/>
        <v>A</v>
      </c>
    </row>
    <row r="57" spans="2:14" ht="13.5" customHeight="1">
      <c r="B57" s="75">
        <f t="shared" si="20"/>
        <v>0.7</v>
      </c>
      <c r="C57" s="75">
        <f t="shared" si="16"/>
        <v>0.2</v>
      </c>
      <c r="D57" s="75">
        <f t="shared" si="17"/>
        <v>0.10000000000000009</v>
      </c>
      <c r="E57" s="90">
        <f>B57*K10+C57*L10+D57*M10</f>
        <v>0.8226486388054266</v>
      </c>
      <c r="F57" s="90">
        <f>B57*K11+C57*L11+D57*M11</f>
        <v>0.54184405940594071</v>
      </c>
      <c r="G57" s="90">
        <f t="shared" si="18"/>
        <v>0.8226486388054266</v>
      </c>
      <c r="H57" s="91" t="str">
        <f t="shared" si="19"/>
        <v>A</v>
      </c>
    </row>
    <row r="58" spans="2:14" ht="13.5" customHeight="1">
      <c r="B58" s="75">
        <f t="shared" si="20"/>
        <v>0.79999999999999993</v>
      </c>
      <c r="C58" s="75">
        <f t="shared" si="16"/>
        <v>0.2</v>
      </c>
      <c r="D58" s="75">
        <f t="shared" si="17"/>
        <v>0</v>
      </c>
      <c r="E58" s="90">
        <f>B58*K10+C58*L10+D58*M10</f>
        <v>0.82264863880542649</v>
      </c>
      <c r="F58" s="90">
        <f>B58*K11+C58*L11+D58*M11</f>
        <v>0.49782178217821782</v>
      </c>
      <c r="G58" s="90">
        <f t="shared" si="18"/>
        <v>0.82264863880542649</v>
      </c>
      <c r="H58" s="91" t="str">
        <f t="shared" si="19"/>
        <v>A</v>
      </c>
      <c r="L58" s="92"/>
      <c r="M58" s="92"/>
      <c r="N58" s="92"/>
    </row>
    <row r="59" spans="2:14" ht="13.5" customHeight="1">
      <c r="B59" s="75"/>
      <c r="C59" s="75"/>
      <c r="D59" s="75"/>
      <c r="E59" s="90"/>
      <c r="F59" s="90"/>
      <c r="G59" s="87"/>
      <c r="H59" s="75"/>
    </row>
    <row r="60" spans="2:14" ht="13.5" customHeight="1">
      <c r="B60" s="75"/>
      <c r="C60" s="75"/>
      <c r="D60" s="75"/>
      <c r="E60" s="90"/>
      <c r="F60" s="90"/>
      <c r="G60" s="87"/>
      <c r="H60" s="75"/>
    </row>
    <row r="61" spans="2:14" ht="13.5" customHeight="1">
      <c r="B61" s="75">
        <v>0</v>
      </c>
      <c r="C61" s="75">
        <f t="shared" ref="C61:C68" si="21">+C50+0.1</f>
        <v>0.30000000000000004</v>
      </c>
      <c r="D61" s="75">
        <f t="shared" ref="D61:D68" si="22">1-C61-B61</f>
        <v>0.7</v>
      </c>
      <c r="E61" s="90">
        <f>B61*K10+C61*L10+D61*M10</f>
        <v>0.73397295820813979</v>
      </c>
      <c r="F61" s="90">
        <f>B61*K11+C61*L11+D61*M11</f>
        <v>0.86875000000000002</v>
      </c>
      <c r="G61" s="90">
        <f t="shared" ref="G61:G68" si="23">MAX(E61:F61)</f>
        <v>0.86875000000000002</v>
      </c>
      <c r="H61" s="91" t="str">
        <f t="shared" ref="H61:H68" si="24">+IF(E61=$G61,"A",(IF(F61=$G61,"B","error")))</f>
        <v>B</v>
      </c>
    </row>
    <row r="62" spans="2:14" ht="13.5" customHeight="1">
      <c r="B62" s="75">
        <v>0.1</v>
      </c>
      <c r="C62" s="75">
        <f t="shared" si="21"/>
        <v>0.30000000000000004</v>
      </c>
      <c r="D62" s="75">
        <f t="shared" si="22"/>
        <v>0.6</v>
      </c>
      <c r="E62" s="90">
        <f>B62*K10+C62*L10+D62*M10</f>
        <v>0.73397295820813979</v>
      </c>
      <c r="F62" s="90">
        <f>B62*K11+C62*L11+D62*M11</f>
        <v>0.82472772277227724</v>
      </c>
      <c r="G62" s="90">
        <f t="shared" si="23"/>
        <v>0.82472772277227724</v>
      </c>
      <c r="H62" s="91" t="str">
        <f t="shared" si="24"/>
        <v>B</v>
      </c>
    </row>
    <row r="63" spans="2:14" ht="13.5" customHeight="1">
      <c r="B63" s="75">
        <f t="shared" ref="B63:B68" si="25">+B62+0.1</f>
        <v>0.2</v>
      </c>
      <c r="C63" s="75">
        <f t="shared" si="21"/>
        <v>0.30000000000000004</v>
      </c>
      <c r="D63" s="75">
        <f t="shared" si="22"/>
        <v>0.49999999999999994</v>
      </c>
      <c r="E63" s="90">
        <f>B63*K10+C63*L10+D63*M10</f>
        <v>0.73397295820813979</v>
      </c>
      <c r="F63" s="90">
        <f>B63*K11+C63*L11+D63*M11</f>
        <v>0.78070544554455445</v>
      </c>
      <c r="G63" s="90">
        <f t="shared" si="23"/>
        <v>0.78070544554455445</v>
      </c>
      <c r="H63" s="91" t="str">
        <f t="shared" si="24"/>
        <v>B</v>
      </c>
    </row>
    <row r="64" spans="2:14" ht="13.5" customHeight="1">
      <c r="B64" s="75">
        <f t="shared" si="25"/>
        <v>0.30000000000000004</v>
      </c>
      <c r="C64" s="75">
        <f t="shared" si="21"/>
        <v>0.30000000000000004</v>
      </c>
      <c r="D64" s="75">
        <f t="shared" si="22"/>
        <v>0.39999999999999991</v>
      </c>
      <c r="E64" s="90">
        <f>B64*K10+C64*L10+D64*M10</f>
        <v>0.73397295820813979</v>
      </c>
      <c r="F64" s="90">
        <f>B64*K11+C64*L11+D64*M11</f>
        <v>0.73668316831683167</v>
      </c>
      <c r="G64" s="90">
        <f t="shared" si="23"/>
        <v>0.73668316831683167</v>
      </c>
      <c r="H64" s="91" t="str">
        <f t="shared" si="24"/>
        <v>B</v>
      </c>
    </row>
    <row r="65" spans="2:8" ht="13.5" customHeight="1">
      <c r="B65" s="75">
        <f t="shared" si="25"/>
        <v>0.4</v>
      </c>
      <c r="C65" s="75">
        <f t="shared" si="21"/>
        <v>0.30000000000000004</v>
      </c>
      <c r="D65" s="75">
        <f t="shared" si="22"/>
        <v>0.29999999999999993</v>
      </c>
      <c r="E65" s="90">
        <f>B65*K10+C65*L10+D65*M10</f>
        <v>0.73397295820813979</v>
      </c>
      <c r="F65" s="90">
        <f>B65*K11+C65*L11+D65*M11</f>
        <v>0.69266089108910889</v>
      </c>
      <c r="G65" s="90">
        <f t="shared" si="23"/>
        <v>0.73397295820813979</v>
      </c>
      <c r="H65" s="91" t="str">
        <f t="shared" si="24"/>
        <v>A</v>
      </c>
    </row>
    <row r="66" spans="2:8" ht="13.5" customHeight="1">
      <c r="B66" s="75">
        <f t="shared" si="25"/>
        <v>0.5</v>
      </c>
      <c r="C66" s="75">
        <f t="shared" si="21"/>
        <v>0.30000000000000004</v>
      </c>
      <c r="D66" s="75">
        <f t="shared" si="22"/>
        <v>0.19999999999999996</v>
      </c>
      <c r="E66" s="90">
        <f>B66*K10+C66*L10+D66*M10</f>
        <v>0.73397295820813979</v>
      </c>
      <c r="F66" s="90">
        <f>B66*K11+C66*L11+D66*M11</f>
        <v>0.64863861386138622</v>
      </c>
      <c r="G66" s="90">
        <f t="shared" si="23"/>
        <v>0.73397295820813979</v>
      </c>
      <c r="H66" s="91" t="str">
        <f t="shared" si="24"/>
        <v>A</v>
      </c>
    </row>
    <row r="67" spans="2:8" ht="13.5" customHeight="1">
      <c r="B67" s="75">
        <f t="shared" si="25"/>
        <v>0.6</v>
      </c>
      <c r="C67" s="75">
        <f t="shared" si="21"/>
        <v>0.30000000000000004</v>
      </c>
      <c r="D67" s="75">
        <f t="shared" si="22"/>
        <v>9.9999999999999978E-2</v>
      </c>
      <c r="E67" s="90">
        <f>B67*K10+C67*L10+D67*M10</f>
        <v>0.73397295820813979</v>
      </c>
      <c r="F67" s="90">
        <f>B67*K11+C67*L11+D67*M11</f>
        <v>0.60461633663366343</v>
      </c>
      <c r="G67" s="90">
        <f t="shared" si="23"/>
        <v>0.73397295820813979</v>
      </c>
      <c r="H67" s="91" t="str">
        <f t="shared" si="24"/>
        <v>A</v>
      </c>
    </row>
    <row r="68" spans="2:8" ht="13.5" customHeight="1">
      <c r="B68" s="75">
        <f t="shared" si="25"/>
        <v>0.7</v>
      </c>
      <c r="C68" s="75">
        <f t="shared" si="21"/>
        <v>0.30000000000000004</v>
      </c>
      <c r="D68" s="75">
        <f t="shared" si="22"/>
        <v>0</v>
      </c>
      <c r="E68" s="90">
        <f>B68*K10+C68*L10+D68*M10</f>
        <v>0.73397295820813979</v>
      </c>
      <c r="F68" s="90">
        <f>B68*K11+C68*L11+D68*M11</f>
        <v>0.56059405940594065</v>
      </c>
      <c r="G68" s="90">
        <f t="shared" si="23"/>
        <v>0.73397295820813979</v>
      </c>
      <c r="H68" s="91" t="str">
        <f t="shared" si="24"/>
        <v>A</v>
      </c>
    </row>
    <row r="69" spans="2:8" ht="13.5" customHeight="1">
      <c r="B69" s="75"/>
      <c r="C69" s="75"/>
      <c r="D69" s="75"/>
      <c r="E69" s="90"/>
      <c r="F69" s="90"/>
      <c r="G69" s="87"/>
      <c r="H69" s="75"/>
    </row>
    <row r="70" spans="2:8" ht="13.5" customHeight="1">
      <c r="B70" s="75">
        <v>0</v>
      </c>
      <c r="C70" s="75">
        <f t="shared" ref="C70:C76" si="26">+C61+0.1</f>
        <v>0.4</v>
      </c>
      <c r="D70" s="75">
        <f t="shared" ref="D70:D76" si="27">1-C70-B70</f>
        <v>0.6</v>
      </c>
      <c r="E70" s="90">
        <f>B70*K10+C70*L10+D70*M10</f>
        <v>0.64529727761085309</v>
      </c>
      <c r="F70" s="90">
        <f>B70*K11+C70*L11+D70*M11</f>
        <v>0.88749999999999996</v>
      </c>
      <c r="G70" s="90">
        <f t="shared" ref="G70:G76" si="28">MAX(E70:F70)</f>
        <v>0.88749999999999996</v>
      </c>
      <c r="H70" s="91" t="str">
        <f t="shared" ref="H70:H76" si="29">+IF(E70=$G70,"A",(IF(F70=$G70,"B","error")))</f>
        <v>B</v>
      </c>
    </row>
    <row r="71" spans="2:8" ht="13.5" customHeight="1">
      <c r="B71" s="75">
        <v>0.1</v>
      </c>
      <c r="C71" s="75">
        <f t="shared" si="26"/>
        <v>0.4</v>
      </c>
      <c r="D71" s="75">
        <f t="shared" si="27"/>
        <v>0.5</v>
      </c>
      <c r="E71" s="90">
        <f>B71*K10+C71*L10+D71*M10</f>
        <v>0.6452972776108532</v>
      </c>
      <c r="F71" s="90">
        <f>B71*K11+C71*L11+D71*M11</f>
        <v>0.84347772277227717</v>
      </c>
      <c r="G71" s="90">
        <f t="shared" si="28"/>
        <v>0.84347772277227717</v>
      </c>
      <c r="H71" s="91" t="str">
        <f t="shared" si="29"/>
        <v>B</v>
      </c>
    </row>
    <row r="72" spans="2:8" ht="13.5" customHeight="1">
      <c r="B72" s="75">
        <f t="shared" ref="B72:B76" si="30">+B71+0.1</f>
        <v>0.2</v>
      </c>
      <c r="C72" s="75">
        <f t="shared" si="26"/>
        <v>0.4</v>
      </c>
      <c r="D72" s="75">
        <f t="shared" si="27"/>
        <v>0.39999999999999997</v>
      </c>
      <c r="E72" s="90">
        <f>B72*K10+C72*L10+D72*M10</f>
        <v>0.64529727761085309</v>
      </c>
      <c r="F72" s="90">
        <f>B72*K11+C72*L11+D72*M11</f>
        <v>0.79945544554455439</v>
      </c>
      <c r="G72" s="90">
        <f t="shared" si="28"/>
        <v>0.79945544554455439</v>
      </c>
      <c r="H72" s="91" t="str">
        <f t="shared" si="29"/>
        <v>B</v>
      </c>
    </row>
    <row r="73" spans="2:8" ht="13.5" customHeight="1">
      <c r="B73" s="75">
        <f t="shared" si="30"/>
        <v>0.30000000000000004</v>
      </c>
      <c r="C73" s="75">
        <f t="shared" si="26"/>
        <v>0.4</v>
      </c>
      <c r="D73" s="75">
        <f t="shared" si="27"/>
        <v>0.29999999999999993</v>
      </c>
      <c r="E73" s="90">
        <f>B73*K10+C73*L10+D73*M10</f>
        <v>0.64529727761085309</v>
      </c>
      <c r="F73" s="90">
        <f>B73*K11+C73*L11+D73*M11</f>
        <v>0.7554331683168316</v>
      </c>
      <c r="G73" s="90">
        <f t="shared" si="28"/>
        <v>0.7554331683168316</v>
      </c>
      <c r="H73" s="91" t="str">
        <f t="shared" si="29"/>
        <v>B</v>
      </c>
    </row>
    <row r="74" spans="2:8" ht="13.5" customHeight="1">
      <c r="B74" s="75">
        <f t="shared" si="30"/>
        <v>0.4</v>
      </c>
      <c r="C74" s="75">
        <f t="shared" si="26"/>
        <v>0.4</v>
      </c>
      <c r="D74" s="75">
        <f t="shared" si="27"/>
        <v>0.19999999999999996</v>
      </c>
      <c r="E74" s="90">
        <f>B74*K10+C74*L10+D74*M10</f>
        <v>0.64529727761085309</v>
      </c>
      <c r="F74" s="90">
        <f>B74*K11+C74*L11+D74*M11</f>
        <v>0.71141089108910893</v>
      </c>
      <c r="G74" s="90">
        <f t="shared" si="28"/>
        <v>0.71141089108910893</v>
      </c>
      <c r="H74" s="91" t="str">
        <f t="shared" si="29"/>
        <v>B</v>
      </c>
    </row>
    <row r="75" spans="2:8" ht="13.5" customHeight="1">
      <c r="B75" s="75">
        <f t="shared" si="30"/>
        <v>0.5</v>
      </c>
      <c r="C75" s="75">
        <f t="shared" si="26"/>
        <v>0.4</v>
      </c>
      <c r="D75" s="75">
        <f t="shared" si="27"/>
        <v>9.9999999999999978E-2</v>
      </c>
      <c r="E75" s="90">
        <f>B75*K10+C75*L10+D75*M10</f>
        <v>0.64529727761085309</v>
      </c>
      <c r="F75" s="90">
        <f>B75*K11+C75*L11+D75*M11</f>
        <v>0.66738861386138626</v>
      </c>
      <c r="G75" s="90">
        <f t="shared" si="28"/>
        <v>0.66738861386138626</v>
      </c>
      <c r="H75" s="91" t="str">
        <f t="shared" si="29"/>
        <v>B</v>
      </c>
    </row>
    <row r="76" spans="2:8" ht="13.5" customHeight="1">
      <c r="B76" s="75">
        <f t="shared" si="30"/>
        <v>0.6</v>
      </c>
      <c r="C76" s="75">
        <f t="shared" si="26"/>
        <v>0.4</v>
      </c>
      <c r="D76" s="75">
        <f t="shared" si="27"/>
        <v>0</v>
      </c>
      <c r="E76" s="90">
        <f>B76*K10+C76*L10+D76*M10</f>
        <v>0.64529727761085309</v>
      </c>
      <c r="F76" s="90">
        <f>B76*K11+C76*L11+D76*M11</f>
        <v>0.62336633663366336</v>
      </c>
      <c r="G76" s="90">
        <f t="shared" si="28"/>
        <v>0.64529727761085309</v>
      </c>
      <c r="H76" s="91" t="str">
        <f t="shared" si="29"/>
        <v>A</v>
      </c>
    </row>
    <row r="77" spans="2:8" ht="13.5" customHeight="1">
      <c r="B77" s="75"/>
      <c r="C77" s="75"/>
      <c r="D77" s="75"/>
      <c r="E77" s="90"/>
      <c r="F77" s="90"/>
      <c r="G77" s="87"/>
      <c r="H77" s="75"/>
    </row>
    <row r="78" spans="2:8" ht="13.5" customHeight="1">
      <c r="B78" s="75">
        <v>0</v>
      </c>
      <c r="C78" s="75">
        <f t="shared" ref="C78:C83" si="31">+C70+0.1</f>
        <v>0.5</v>
      </c>
      <c r="D78" s="75">
        <f t="shared" ref="D78:D83" si="32">1-C78-B78</f>
        <v>0.5</v>
      </c>
      <c r="E78" s="90">
        <f>B78*K10+C78*L10+D78*M10</f>
        <v>0.55662159701356639</v>
      </c>
      <c r="F78" s="90">
        <f>B78*K11+C78*L11+D78*M11</f>
        <v>0.90625</v>
      </c>
      <c r="G78" s="90">
        <f t="shared" ref="G78:G83" si="33">MAX(E78:F78)</f>
        <v>0.90625</v>
      </c>
      <c r="H78" s="91" t="str">
        <f t="shared" ref="H78:H83" si="34">+IF(E78=$G78,"A",(IF(F78=$G78,"B","error")))</f>
        <v>B</v>
      </c>
    </row>
    <row r="79" spans="2:8" ht="13.5" customHeight="1">
      <c r="B79" s="75">
        <v>0.1</v>
      </c>
      <c r="C79" s="75">
        <f t="shared" si="31"/>
        <v>0.5</v>
      </c>
      <c r="D79" s="75">
        <f t="shared" si="32"/>
        <v>0.4</v>
      </c>
      <c r="E79" s="90">
        <f>B79*K10+C79*L10+D79*M10</f>
        <v>0.55662159701356639</v>
      </c>
      <c r="F79" s="90">
        <f>B79*K11+C79*L11+D79*M11</f>
        <v>0.86222772277227722</v>
      </c>
      <c r="G79" s="90">
        <f t="shared" si="33"/>
        <v>0.86222772277227722</v>
      </c>
      <c r="H79" s="91" t="str">
        <f t="shared" si="34"/>
        <v>B</v>
      </c>
    </row>
    <row r="80" spans="2:8" ht="13.5" customHeight="1">
      <c r="B80" s="75">
        <f t="shared" ref="B80:B83" si="35">+B79+0.1</f>
        <v>0.2</v>
      </c>
      <c r="C80" s="75">
        <f t="shared" si="31"/>
        <v>0.5</v>
      </c>
      <c r="D80" s="75">
        <f t="shared" si="32"/>
        <v>0.3</v>
      </c>
      <c r="E80" s="90">
        <f>B80*K10+C80*L10+D80*M10</f>
        <v>0.55662159701356639</v>
      </c>
      <c r="F80" s="90">
        <f>B80*K11+C80*L11+D80*M11</f>
        <v>0.81820544554455443</v>
      </c>
      <c r="G80" s="90">
        <f t="shared" si="33"/>
        <v>0.81820544554455443</v>
      </c>
      <c r="H80" s="91" t="str">
        <f t="shared" si="34"/>
        <v>B</v>
      </c>
    </row>
    <row r="81" spans="2:8" ht="13.5" customHeight="1">
      <c r="B81" s="75">
        <f t="shared" si="35"/>
        <v>0.30000000000000004</v>
      </c>
      <c r="C81" s="75">
        <f t="shared" si="31"/>
        <v>0.5</v>
      </c>
      <c r="D81" s="75">
        <f t="shared" si="32"/>
        <v>0.19999999999999996</v>
      </c>
      <c r="E81" s="90">
        <f>B81*K10+C81*L10+D81*M10</f>
        <v>0.55662159701356639</v>
      </c>
      <c r="F81" s="90">
        <f>B81*K11+C81*L11+D81*M11</f>
        <v>0.77418316831683165</v>
      </c>
      <c r="G81" s="90">
        <f t="shared" si="33"/>
        <v>0.77418316831683165</v>
      </c>
      <c r="H81" s="91" t="str">
        <f t="shared" si="34"/>
        <v>B</v>
      </c>
    </row>
    <row r="82" spans="2:8" ht="13.5" customHeight="1">
      <c r="B82" s="75">
        <f t="shared" si="35"/>
        <v>0.4</v>
      </c>
      <c r="C82" s="75">
        <f t="shared" si="31"/>
        <v>0.5</v>
      </c>
      <c r="D82" s="75">
        <f t="shared" si="32"/>
        <v>9.9999999999999978E-2</v>
      </c>
      <c r="E82" s="90">
        <f>B82*K10+C82*L10+D82*M10</f>
        <v>0.55662159701356639</v>
      </c>
      <c r="F82" s="90">
        <f>B82*K11+C82*L11+D82*M11</f>
        <v>0.73016089108910887</v>
      </c>
      <c r="G82" s="90">
        <f t="shared" si="33"/>
        <v>0.73016089108910887</v>
      </c>
      <c r="H82" s="91" t="str">
        <f t="shared" si="34"/>
        <v>B</v>
      </c>
    </row>
    <row r="83" spans="2:8" ht="13.5" customHeight="1">
      <c r="B83" s="75">
        <f t="shared" si="35"/>
        <v>0.5</v>
      </c>
      <c r="C83" s="75">
        <f t="shared" si="31"/>
        <v>0.5</v>
      </c>
      <c r="D83" s="75">
        <f t="shared" si="32"/>
        <v>0</v>
      </c>
      <c r="E83" s="90">
        <f>B83*K10+C83*L10+D83*M10</f>
        <v>0.55662159701356639</v>
      </c>
      <c r="F83" s="90">
        <f>B83*K11+C83*L11+D83*M11</f>
        <v>0.68613861386138608</v>
      </c>
      <c r="G83" s="90">
        <f t="shared" si="33"/>
        <v>0.68613861386138608</v>
      </c>
      <c r="H83" s="91" t="str">
        <f t="shared" si="34"/>
        <v>B</v>
      </c>
    </row>
    <row r="84" spans="2:8" ht="13.5" customHeight="1">
      <c r="B84" s="75"/>
      <c r="C84" s="75"/>
      <c r="D84" s="75"/>
      <c r="E84" s="90"/>
      <c r="F84" s="90"/>
      <c r="G84" s="87"/>
      <c r="H84" s="75"/>
    </row>
    <row r="85" spans="2:8" ht="13.5" customHeight="1">
      <c r="B85" s="75">
        <v>0</v>
      </c>
      <c r="C85" s="75">
        <f t="shared" ref="C85:C89" si="36">+C78+0.1</f>
        <v>0.6</v>
      </c>
      <c r="D85" s="75">
        <f t="shared" ref="D85:D89" si="37">1-C85-B85</f>
        <v>0.4</v>
      </c>
      <c r="E85" s="90">
        <f>B85*K10+C85*L10+D85*M10</f>
        <v>0.46794591641627969</v>
      </c>
      <c r="F85" s="90">
        <f>B85*K11+C85*L11+D85*M11</f>
        <v>0.92500000000000004</v>
      </c>
      <c r="G85" s="90">
        <f t="shared" ref="G85:G89" si="38">MAX(E85:F85)</f>
        <v>0.92500000000000004</v>
      </c>
      <c r="H85" s="91" t="str">
        <f t="shared" ref="H85:H89" si="39">+IF(E85=$G85,"A",(IF(F85=$G85,"B","error")))</f>
        <v>B</v>
      </c>
    </row>
    <row r="86" spans="2:8" ht="13.5" customHeight="1">
      <c r="B86" s="75">
        <v>0.1</v>
      </c>
      <c r="C86" s="75">
        <f t="shared" si="36"/>
        <v>0.6</v>
      </c>
      <c r="D86" s="75">
        <f t="shared" si="37"/>
        <v>0.30000000000000004</v>
      </c>
      <c r="E86" s="90">
        <f>B86*K10+C86*L10+D86*M10</f>
        <v>0.46794591641627975</v>
      </c>
      <c r="F86" s="90">
        <f>B86*K11+C86*L11+D86*M11</f>
        <v>0.88097772277227726</v>
      </c>
      <c r="G86" s="90">
        <f t="shared" si="38"/>
        <v>0.88097772277227726</v>
      </c>
      <c r="H86" s="91" t="str">
        <f t="shared" si="39"/>
        <v>B</v>
      </c>
    </row>
    <row r="87" spans="2:8" ht="13.5" customHeight="1">
      <c r="B87" s="75">
        <f t="shared" ref="B87:B89" si="40">+B86+0.1</f>
        <v>0.2</v>
      </c>
      <c r="C87" s="75">
        <f t="shared" si="36"/>
        <v>0.6</v>
      </c>
      <c r="D87" s="75">
        <f t="shared" si="37"/>
        <v>0.2</v>
      </c>
      <c r="E87" s="90">
        <f>B87*K10+C87*L10+D87*M10</f>
        <v>0.46794591641627975</v>
      </c>
      <c r="F87" s="90">
        <f>B87*K11+C87*L11+D87*M11</f>
        <v>0.83695544554455437</v>
      </c>
      <c r="G87" s="90">
        <f t="shared" si="38"/>
        <v>0.83695544554455437</v>
      </c>
      <c r="H87" s="91" t="str">
        <f t="shared" si="39"/>
        <v>B</v>
      </c>
    </row>
    <row r="88" spans="2:8" ht="13.5" customHeight="1">
      <c r="B88" s="75">
        <f t="shared" si="40"/>
        <v>0.30000000000000004</v>
      </c>
      <c r="C88" s="75">
        <f t="shared" si="36"/>
        <v>0.6</v>
      </c>
      <c r="D88" s="75">
        <f t="shared" si="37"/>
        <v>9.9999999999999978E-2</v>
      </c>
      <c r="E88" s="90">
        <f>B88*K10+C88*L10+D88*M10</f>
        <v>0.46794591641627969</v>
      </c>
      <c r="F88" s="90">
        <f>B88*K11+C88*L11+D88*M11</f>
        <v>0.79293316831683169</v>
      </c>
      <c r="G88" s="90">
        <f t="shared" si="38"/>
        <v>0.79293316831683169</v>
      </c>
      <c r="H88" s="91" t="str">
        <f t="shared" si="39"/>
        <v>B</v>
      </c>
    </row>
    <row r="89" spans="2:8" ht="13.5" customHeight="1">
      <c r="B89" s="75">
        <f t="shared" si="40"/>
        <v>0.4</v>
      </c>
      <c r="C89" s="75">
        <f t="shared" si="36"/>
        <v>0.6</v>
      </c>
      <c r="D89" s="75">
        <f t="shared" si="37"/>
        <v>0</v>
      </c>
      <c r="E89" s="90">
        <f>B89*K10+C89*L10+D89*M10</f>
        <v>0.46794591641627969</v>
      </c>
      <c r="F89" s="90">
        <f>B89*K11+C89*L11+D89*M11</f>
        <v>0.74891089108910891</v>
      </c>
      <c r="G89" s="90">
        <f t="shared" si="38"/>
        <v>0.74891089108910891</v>
      </c>
      <c r="H89" s="91" t="str">
        <f t="shared" si="39"/>
        <v>B</v>
      </c>
    </row>
    <row r="90" spans="2:8" ht="13.5" customHeight="1">
      <c r="B90" s="75"/>
      <c r="C90" s="75"/>
      <c r="D90" s="75"/>
      <c r="E90" s="90"/>
      <c r="F90" s="90"/>
      <c r="G90" s="87"/>
      <c r="H90" s="75"/>
    </row>
    <row r="91" spans="2:8" ht="13.5" customHeight="1">
      <c r="B91" s="75">
        <v>0</v>
      </c>
      <c r="C91" s="75">
        <f t="shared" ref="C91:C94" si="41">+C85+0.1</f>
        <v>0.7</v>
      </c>
      <c r="D91" s="75">
        <f t="shared" ref="D91:D94" si="42">1-C91-B91</f>
        <v>0.30000000000000004</v>
      </c>
      <c r="E91" s="90">
        <f>B91*K10+C91*L10+D91*M10</f>
        <v>0.379270235818993</v>
      </c>
      <c r="F91" s="90">
        <f>B91*K11+C91*L11+D91*M11</f>
        <v>0.94374999999999998</v>
      </c>
      <c r="G91" s="90">
        <f t="shared" ref="G91:G94" si="43">MAX(E91:F91)</f>
        <v>0.94374999999999998</v>
      </c>
      <c r="H91" s="91" t="str">
        <f t="shared" ref="H91:H94" si="44">+IF(E91=$G91,"A",(IF(F91=$G91,"B","error")))</f>
        <v>B</v>
      </c>
    </row>
    <row r="92" spans="2:8" ht="13.5" customHeight="1">
      <c r="B92" s="75">
        <v>0.1</v>
      </c>
      <c r="C92" s="75">
        <f t="shared" si="41"/>
        <v>0.7</v>
      </c>
      <c r="D92" s="75">
        <f t="shared" si="42"/>
        <v>0.20000000000000004</v>
      </c>
      <c r="E92" s="90">
        <f>B92*K10+C92*L10+D92*M10</f>
        <v>0.379270235818993</v>
      </c>
      <c r="F92" s="90">
        <f>B92*K11+C92*L11+D92*M11</f>
        <v>0.89972772277227731</v>
      </c>
      <c r="G92" s="90">
        <f t="shared" si="43"/>
        <v>0.89972772277227731</v>
      </c>
      <c r="H92" s="91" t="str">
        <f t="shared" si="44"/>
        <v>B</v>
      </c>
    </row>
    <row r="93" spans="2:8" ht="13.5" customHeight="1">
      <c r="B93" s="75">
        <f t="shared" ref="B93:B94" si="45">+B92+0.1</f>
        <v>0.2</v>
      </c>
      <c r="C93" s="75">
        <f t="shared" si="41"/>
        <v>0.7</v>
      </c>
      <c r="D93" s="75">
        <f t="shared" si="42"/>
        <v>0.10000000000000003</v>
      </c>
      <c r="E93" s="90">
        <f>B93*K10+C93*L10+D93*M10</f>
        <v>0.37927023581899305</v>
      </c>
      <c r="F93" s="90">
        <f>B93*K11+C93*L11+D93*M11</f>
        <v>0.85570544554455441</v>
      </c>
      <c r="G93" s="90">
        <f t="shared" si="43"/>
        <v>0.85570544554455441</v>
      </c>
      <c r="H93" s="91" t="str">
        <f t="shared" si="44"/>
        <v>B</v>
      </c>
    </row>
    <row r="94" spans="2:8" ht="13.5" customHeight="1">
      <c r="B94" s="75">
        <f t="shared" si="45"/>
        <v>0.30000000000000004</v>
      </c>
      <c r="C94" s="75">
        <f t="shared" si="41"/>
        <v>0.7</v>
      </c>
      <c r="D94" s="75">
        <f t="shared" si="42"/>
        <v>0</v>
      </c>
      <c r="E94" s="90">
        <f>B94*K10+C94*L10+D94*M10</f>
        <v>0.379270235818993</v>
      </c>
      <c r="F94" s="90">
        <f>B94*K11+C94*L11+D94*M11</f>
        <v>0.81168316831683163</v>
      </c>
      <c r="G94" s="90">
        <f t="shared" si="43"/>
        <v>0.81168316831683163</v>
      </c>
      <c r="H94" s="91" t="str">
        <f t="shared" si="44"/>
        <v>B</v>
      </c>
    </row>
    <row r="95" spans="2:8" ht="13.5" customHeight="1">
      <c r="B95" s="75"/>
      <c r="C95" s="75"/>
      <c r="D95" s="75"/>
      <c r="E95" s="90"/>
      <c r="F95" s="90"/>
      <c r="G95" s="87"/>
      <c r="H95" s="75"/>
    </row>
    <row r="96" spans="2:8" ht="13.5" customHeight="1">
      <c r="B96" s="75">
        <v>0</v>
      </c>
      <c r="C96" s="75">
        <f t="shared" ref="C96:C98" si="46">+C91+0.1</f>
        <v>0.79999999999999993</v>
      </c>
      <c r="D96" s="75">
        <f t="shared" ref="D96:D98" si="47">1-C96-B96</f>
        <v>0.20000000000000007</v>
      </c>
      <c r="E96" s="90">
        <f>B96*K10+C96*L10+D96*M10</f>
        <v>0.29059455522170635</v>
      </c>
      <c r="F96" s="90">
        <f>B96*K11+C96*L11+D96*M11</f>
        <v>0.96250000000000002</v>
      </c>
      <c r="G96" s="90">
        <f t="shared" ref="G96:G98" si="48">MAX(E96:F96)</f>
        <v>0.96250000000000002</v>
      </c>
      <c r="H96" s="91" t="str">
        <f t="shared" ref="H96:H98" si="49">+IF(E96=$G96,"A",(IF(F96=$G96,"B","error")))</f>
        <v>B</v>
      </c>
    </row>
    <row r="97" spans="2:8" ht="13.5" customHeight="1">
      <c r="B97" s="75">
        <v>0.1</v>
      </c>
      <c r="C97" s="75">
        <f t="shared" si="46"/>
        <v>0.79999999999999993</v>
      </c>
      <c r="D97" s="75">
        <f t="shared" si="47"/>
        <v>0.10000000000000006</v>
      </c>
      <c r="E97" s="90">
        <f>B97*K10+C97*L10+D97*M10</f>
        <v>0.2905945552217063</v>
      </c>
      <c r="F97" s="90">
        <f>B97*K11+C97*L11+D97*M11</f>
        <v>0.91847772277227724</v>
      </c>
      <c r="G97" s="90">
        <f t="shared" si="48"/>
        <v>0.91847772277227724</v>
      </c>
      <c r="H97" s="91" t="str">
        <f t="shared" si="49"/>
        <v>B</v>
      </c>
    </row>
    <row r="98" spans="2:8" ht="13.5" customHeight="1">
      <c r="B98" s="75">
        <f>+B97+0.1</f>
        <v>0.2</v>
      </c>
      <c r="C98" s="75">
        <f t="shared" si="46"/>
        <v>0.79999999999999993</v>
      </c>
      <c r="D98" s="75">
        <f t="shared" si="47"/>
        <v>0</v>
      </c>
      <c r="E98" s="90">
        <f>B98*K10+C98*L10+D98*M10</f>
        <v>0.2905945552217063</v>
      </c>
      <c r="F98" s="90">
        <f>B98*K11+C98*L11+D98*M11</f>
        <v>0.87445544554455434</v>
      </c>
      <c r="G98" s="90">
        <f t="shared" si="48"/>
        <v>0.87445544554455434</v>
      </c>
      <c r="H98" s="91" t="str">
        <f t="shared" si="49"/>
        <v>B</v>
      </c>
    </row>
    <row r="99" spans="2:8" ht="13.5" customHeight="1">
      <c r="B99" s="75"/>
      <c r="C99" s="75"/>
      <c r="D99" s="75"/>
      <c r="E99" s="90"/>
      <c r="F99" s="90"/>
      <c r="G99" s="87"/>
      <c r="H99" s="75"/>
    </row>
    <row r="100" spans="2:8" ht="13.5" customHeight="1">
      <c r="B100" s="75">
        <v>0</v>
      </c>
      <c r="C100" s="75">
        <f t="shared" ref="C100:C101" si="50">+C96+0.1</f>
        <v>0.89999999999999991</v>
      </c>
      <c r="D100" s="75">
        <f t="shared" ref="D100:D101" si="51">1-C100-B100</f>
        <v>0.10000000000000009</v>
      </c>
      <c r="E100" s="90">
        <f>B100*K10+C100*L10+D100*M10</f>
        <v>0.20191887462441965</v>
      </c>
      <c r="F100" s="90">
        <f>B100*K11+C100*L11+D100*M11</f>
        <v>0.98124999999999996</v>
      </c>
      <c r="G100" s="90">
        <f t="shared" ref="G100:G101" si="52">MAX(E100:F100)</f>
        <v>0.98124999999999996</v>
      </c>
      <c r="H100" s="91" t="str">
        <f t="shared" ref="H100:H101" si="53">+IF(E100=$G100,"A",(IF(F100=$G100,"B","error")))</f>
        <v>B</v>
      </c>
    </row>
    <row r="101" spans="2:8" ht="13.5" customHeight="1">
      <c r="B101" s="75">
        <v>0.1</v>
      </c>
      <c r="C101" s="75">
        <f t="shared" si="50"/>
        <v>0.89999999999999991</v>
      </c>
      <c r="D101" s="75">
        <f t="shared" si="51"/>
        <v>0</v>
      </c>
      <c r="E101" s="90">
        <f>B101*$K$10+C101*$L$10+D101*$M$10</f>
        <v>0.20191887462441954</v>
      </c>
      <c r="F101" s="90">
        <f>B101*$K$11+C101*$L$11+D101*$M$11</f>
        <v>0.93722772277227717</v>
      </c>
      <c r="G101" s="90">
        <f t="shared" si="52"/>
        <v>0.93722772277227717</v>
      </c>
      <c r="H101" s="91" t="str">
        <f t="shared" si="53"/>
        <v>B</v>
      </c>
    </row>
    <row r="102" spans="2:8" ht="13.5" customHeight="1">
      <c r="B102" s="75"/>
      <c r="C102" s="75"/>
      <c r="D102" s="75"/>
      <c r="E102" s="90"/>
      <c r="F102" s="90"/>
      <c r="G102" s="87"/>
      <c r="H102" s="45"/>
    </row>
    <row r="103" spans="2:8" ht="13.5" customHeight="1">
      <c r="B103" s="75">
        <v>0</v>
      </c>
      <c r="C103" s="75">
        <v>1</v>
      </c>
      <c r="D103" s="75">
        <v>0</v>
      </c>
      <c r="E103" s="90">
        <f>B103*$K$10+C103*$L$10+D103*$M$10</f>
        <v>0.11324319402713284</v>
      </c>
      <c r="F103" s="90">
        <f>B103*$K$11+C103*$L$11+D103*$M$11</f>
        <v>1</v>
      </c>
      <c r="G103" s="90">
        <f>MAX(E103:F103)</f>
        <v>1</v>
      </c>
      <c r="H103" s="91" t="str">
        <f>+IF(E103=$G103,"A",(IF(F103=$G103,"B","error")))</f>
        <v>B</v>
      </c>
    </row>
    <row r="104" spans="2:8" ht="13.5" customHeight="1"/>
    <row r="105" spans="2:8" ht="13.5" customHeight="1"/>
    <row r="106" spans="2:8" ht="13.5" customHeight="1"/>
    <row r="107" spans="2:8" ht="13.5" customHeight="1"/>
    <row r="108" spans="2:8" ht="13.5" customHeight="1"/>
    <row r="109" spans="2:8" ht="13.5" customHeight="1"/>
    <row r="110" spans="2:8" ht="13.5" customHeight="1"/>
    <row r="111" spans="2:8" ht="13.5" customHeight="1"/>
    <row r="112" spans="2:8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3">
    <mergeCell ref="AH23:AI23"/>
    <mergeCell ref="R25:T25"/>
    <mergeCell ref="AA34:AB34"/>
  </mergeCells>
  <conditionalFormatting sqref="H25:H35">
    <cfRule type="containsText" dxfId="36" priority="1" operator="containsText" text="C">
      <formula>NOT(ISERROR(SEARCH(("C"),(H25))))</formula>
    </cfRule>
    <cfRule type="containsText" dxfId="35" priority="2" operator="containsText" text="B">
      <formula>NOT(ISERROR(SEARCH(("B"),(H25))))</formula>
    </cfRule>
    <cfRule type="containsText" dxfId="34" priority="3" operator="containsText" text="A">
      <formula>NOT(ISERROR(SEARCH(("A"),(H25))))</formula>
    </cfRule>
  </conditionalFormatting>
  <conditionalFormatting sqref="H25:H103">
    <cfRule type="containsText" dxfId="33" priority="36" operator="containsText" text="B">
      <formula>NOT(ISERROR(SEARCH(("B"),(H25))))</formula>
    </cfRule>
    <cfRule type="containsText" dxfId="32" priority="37" operator="containsText" text="A">
      <formula>NOT(ISERROR(SEARCH(("A"),(H25))))</formula>
    </cfRule>
  </conditionalFormatting>
  <conditionalFormatting sqref="H38:H47">
    <cfRule type="containsText" dxfId="31" priority="4" operator="containsText" text="C">
      <formula>NOT(ISERROR(SEARCH(("C"),(H38))))</formula>
    </cfRule>
    <cfRule type="containsText" dxfId="30" priority="5" operator="containsText" text="B">
      <formula>NOT(ISERROR(SEARCH(("B"),(H38))))</formula>
    </cfRule>
    <cfRule type="containsText" dxfId="29" priority="6" operator="containsText" text="A">
      <formula>NOT(ISERROR(SEARCH(("A"),(H38))))</formula>
    </cfRule>
  </conditionalFormatting>
  <conditionalFormatting sqref="H50:H58">
    <cfRule type="containsText" dxfId="28" priority="7" operator="containsText" text="C">
      <formula>NOT(ISERROR(SEARCH(("C"),(H50))))</formula>
    </cfRule>
    <cfRule type="containsText" dxfId="27" priority="8" operator="containsText" text="B">
      <formula>NOT(ISERROR(SEARCH(("B"),(H50))))</formula>
    </cfRule>
    <cfRule type="containsText" dxfId="26" priority="9" operator="containsText" text="A">
      <formula>NOT(ISERROR(SEARCH(("A"),(H50))))</formula>
    </cfRule>
  </conditionalFormatting>
  <conditionalFormatting sqref="H61:H68">
    <cfRule type="containsText" dxfId="25" priority="10" operator="containsText" text="C">
      <formula>NOT(ISERROR(SEARCH(("C"),(H61))))</formula>
    </cfRule>
    <cfRule type="containsText" dxfId="24" priority="11" operator="containsText" text="B">
      <formula>NOT(ISERROR(SEARCH(("B"),(H61))))</formula>
    </cfRule>
    <cfRule type="containsText" dxfId="23" priority="12" operator="containsText" text="A">
      <formula>NOT(ISERROR(SEARCH(("A"),(H61))))</formula>
    </cfRule>
  </conditionalFormatting>
  <conditionalFormatting sqref="H70:H76">
    <cfRule type="containsText" dxfId="22" priority="13" operator="containsText" text="C">
      <formula>NOT(ISERROR(SEARCH(("C"),(H70))))</formula>
    </cfRule>
    <cfRule type="containsText" dxfId="21" priority="14" operator="containsText" text="B">
      <formula>NOT(ISERROR(SEARCH(("B"),(H70))))</formula>
    </cfRule>
    <cfRule type="containsText" dxfId="20" priority="15" operator="containsText" text="A">
      <formula>NOT(ISERROR(SEARCH(("A"),(H70))))</formula>
    </cfRule>
  </conditionalFormatting>
  <conditionalFormatting sqref="H78:H83">
    <cfRule type="containsText" dxfId="19" priority="16" operator="containsText" text="C">
      <formula>NOT(ISERROR(SEARCH(("C"),(H78))))</formula>
    </cfRule>
    <cfRule type="containsText" dxfId="18" priority="17" operator="containsText" text="B">
      <formula>NOT(ISERROR(SEARCH(("B"),(H78))))</formula>
    </cfRule>
    <cfRule type="containsText" dxfId="17" priority="18" operator="containsText" text="A">
      <formula>NOT(ISERROR(SEARCH(("A"),(H78))))</formula>
    </cfRule>
  </conditionalFormatting>
  <conditionalFormatting sqref="H85:H89">
    <cfRule type="containsText" dxfId="16" priority="19" operator="containsText" text="C">
      <formula>NOT(ISERROR(SEARCH(("C"),(H85))))</formula>
    </cfRule>
    <cfRule type="containsText" dxfId="15" priority="20" operator="containsText" text="B">
      <formula>NOT(ISERROR(SEARCH(("B"),(H85))))</formula>
    </cfRule>
    <cfRule type="containsText" dxfId="14" priority="21" operator="containsText" text="A">
      <formula>NOT(ISERROR(SEARCH(("A"),(H85))))</formula>
    </cfRule>
  </conditionalFormatting>
  <conditionalFormatting sqref="H91:H94">
    <cfRule type="containsText" dxfId="13" priority="22" operator="containsText" text="C">
      <formula>NOT(ISERROR(SEARCH(("C"),(H91))))</formula>
    </cfRule>
    <cfRule type="containsText" dxfId="12" priority="23" operator="containsText" text="B">
      <formula>NOT(ISERROR(SEARCH(("B"),(H91))))</formula>
    </cfRule>
    <cfRule type="containsText" dxfId="11" priority="24" operator="containsText" text="A">
      <formula>NOT(ISERROR(SEARCH(("A"),(H91))))</formula>
    </cfRule>
  </conditionalFormatting>
  <conditionalFormatting sqref="H96:H98">
    <cfRule type="containsText" dxfId="10" priority="25" operator="containsText" text="C">
      <formula>NOT(ISERROR(SEARCH(("C"),(H96))))</formula>
    </cfRule>
    <cfRule type="containsText" dxfId="9" priority="26" operator="containsText" text="B">
      <formula>NOT(ISERROR(SEARCH(("B"),(H96))))</formula>
    </cfRule>
    <cfRule type="containsText" dxfId="8" priority="27" operator="containsText" text="A">
      <formula>NOT(ISERROR(SEARCH(("A"),(H96))))</formula>
    </cfRule>
  </conditionalFormatting>
  <conditionalFormatting sqref="H100:H101">
    <cfRule type="containsText" dxfId="7" priority="28" operator="containsText" text="C">
      <formula>NOT(ISERROR(SEARCH(("C"),(H100))))</formula>
    </cfRule>
    <cfRule type="containsText" dxfId="6" priority="29" operator="containsText" text="B">
      <formula>NOT(ISERROR(SEARCH(("B"),(H100))))</formula>
    </cfRule>
    <cfRule type="containsText" dxfId="5" priority="30" operator="containsText" text="A">
      <formula>NOT(ISERROR(SEARCH(("A"),(H100))))</formula>
    </cfRule>
  </conditionalFormatting>
  <conditionalFormatting sqref="H103">
    <cfRule type="containsText" dxfId="4" priority="31" operator="containsText" text="C">
      <formula>NOT(ISERROR(SEARCH(("C"),(H103))))</formula>
    </cfRule>
    <cfRule type="containsText" dxfId="3" priority="32" operator="containsText" text="B">
      <formula>NOT(ISERROR(SEARCH(("B"),(H103))))</formula>
    </cfRule>
    <cfRule type="containsText" dxfId="2" priority="33" operator="containsText" text="A">
      <formula>NOT(ISERROR(SEARCH(("A"),(H103))))</formula>
    </cfRule>
  </conditionalFormatting>
  <conditionalFormatting sqref="P16:AM22 P23:AG23 AJ23:AM23 P24:AM24 P25:Q25 U25:AM25 P26:AM33 P34:Z34 AC34:AM34">
    <cfRule type="containsText" dxfId="1" priority="34" operator="containsText" text="B">
      <formula>NOT(ISERROR(SEARCH(("B"),(P16))))</formula>
    </cfRule>
    <cfRule type="containsText" dxfId="0" priority="35" operator="containsText" text="A">
      <formula>NOT(ISERROR(SEARCH(("A"),(P16))))</formula>
    </cfRule>
  </conditionalFormatting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1000"/>
  <sheetViews>
    <sheetView workbookViewId="0"/>
  </sheetViews>
  <sheetFormatPr defaultColWidth="12.3984375" defaultRowHeight="15" customHeight="1"/>
  <cols>
    <col min="1" max="1" width="8.3984375" customWidth="1"/>
    <col min="2" max="4" width="13.3984375" customWidth="1"/>
    <col min="5" max="26" width="8.3984375" customWidth="1"/>
  </cols>
  <sheetData>
    <row r="2" spans="2:4" ht="24" customHeight="1">
      <c r="B2" s="93" t="s">
        <v>171</v>
      </c>
      <c r="C2" s="94" t="s">
        <v>145</v>
      </c>
      <c r="D2" s="95" t="s">
        <v>172</v>
      </c>
    </row>
    <row r="3" spans="2:4" ht="24" customHeight="1">
      <c r="B3" s="96" t="s">
        <v>173</v>
      </c>
      <c r="C3" s="97">
        <v>0.188</v>
      </c>
      <c r="D3" s="98">
        <v>0.10100000000000001</v>
      </c>
    </row>
    <row r="4" spans="2:4" ht="24" customHeight="1">
      <c r="B4" s="99" t="s">
        <v>174</v>
      </c>
      <c r="C4" s="100">
        <v>0</v>
      </c>
      <c r="D4" s="101">
        <v>0.10100000000000001</v>
      </c>
    </row>
    <row r="5" spans="2:4" ht="24" customHeight="1">
      <c r="B5" s="99" t="s">
        <v>175</v>
      </c>
      <c r="C5" s="100">
        <v>0</v>
      </c>
      <c r="D5" s="101">
        <v>0.10100000000000001</v>
      </c>
    </row>
    <row r="6" spans="2:4" ht="24" customHeight="1">
      <c r="B6" s="99" t="s">
        <v>176</v>
      </c>
      <c r="C6" s="100">
        <v>0</v>
      </c>
      <c r="D6" s="101">
        <v>0.10100000000000001</v>
      </c>
    </row>
    <row r="7" spans="2:4" ht="24" customHeight="1">
      <c r="B7" s="102" t="s">
        <v>177</v>
      </c>
      <c r="C7" s="103">
        <v>0</v>
      </c>
      <c r="D7" s="104">
        <v>0.10100000000000001</v>
      </c>
    </row>
    <row r="8" spans="2:4" ht="24" customHeight="1">
      <c r="B8" s="105" t="s">
        <v>141</v>
      </c>
      <c r="C8" s="106">
        <f t="shared" ref="C8:D8" si="0">SUM(C3:C7)</f>
        <v>0.188</v>
      </c>
      <c r="D8" s="107">
        <f t="shared" si="0"/>
        <v>0.505</v>
      </c>
    </row>
    <row r="9" spans="2:4" ht="13.5" customHeight="1"/>
    <row r="10" spans="2:4" ht="13.5" customHeight="1"/>
    <row r="11" spans="2:4" ht="13.5" customHeight="1"/>
    <row r="12" spans="2:4" ht="13.5" customHeight="1"/>
    <row r="13" spans="2:4" ht="13.5" customHeight="1"/>
    <row r="14" spans="2:4" ht="13.5" customHeight="1"/>
    <row r="15" spans="2:4" ht="13.5" customHeight="1"/>
    <row r="16" spans="2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Engineering Data</vt:lpstr>
      <vt:lpstr>Machine Calc</vt:lpstr>
      <vt:lpstr>Cost Analysis</vt:lpstr>
      <vt:lpstr>LCIA</vt:lpstr>
      <vt:lpstr>Sensitivity Analysis</vt:lpstr>
      <vt:lpstr>Break-Even Analysis</vt:lpstr>
      <vt:lpstr>Functional Assesment</vt:lpstr>
      <vt:lpstr>Use Phase Analysis</vt:lpstr>
      <vt:lpstr>Ternary Diagram</vt:lpstr>
      <vt:lpstr>Ternary Dig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2024-05-12T15:53:10Z</dcterms:created>
  <dcterms:modified xsi:type="dcterms:W3CDTF">2024-06-30T19:39:04Z</dcterms:modified>
</cp:coreProperties>
</file>