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5.xml" ContentType="application/vnd.openxmlformats-officedocument.spreadsheetml.table+xml"/>
  <Override PartName="/xl/drawings/drawing1.xml" ContentType="application/vnd.openxmlformats-officedocument.drawing+xml"/>
  <Override PartName="/xl/tables/table6.xml" ContentType="application/vnd.openxmlformats-officedocument.spreadsheetml.table+xml"/>
  <Override PartName="/xl/slicers/slicer1.xml" ContentType="application/vnd.ms-excel.slicer+xml"/>
  <Override PartName="/xl/comments4.xml" ContentType="application/vnd.openxmlformats-officedocument.spreadsheetml.comments+xml"/>
  <Override PartName="/xl/tables/table7.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tables/table13.xml" ContentType="application/vnd.openxmlformats-officedocument.spreadsheetml.table+xml"/>
  <Override PartName="/xl/drawings/drawing4.xml" ContentType="application/vnd.openxmlformats-officedocument.drawing+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repos\CRK_guild_boss\data\"/>
    </mc:Choice>
  </mc:AlternateContent>
  <xr:revisionPtr revIDLastSave="0" documentId="13_ncr:1_{B2908286-B8D9-41A5-A957-C45A62D0F49D}" xr6:coauthVersionLast="47" xr6:coauthVersionMax="47" xr10:uidLastSave="{00000000-0000-0000-0000-000000000000}"/>
  <bookViews>
    <workbookView xWindow="-110" yWindow="-110" windowWidth="19420" windowHeight="10300" tabRatio="698" firstSheet="6" activeTab="7" xr2:uid="{00000000-000D-0000-FFFF-FFFF00000000}"/>
  </bookViews>
  <sheets>
    <sheet name="🏆ถ้วยตีบอส" sheetId="11" r:id="rId1"/>
    <sheet name="🩸เลือดบอส" sheetId="10" r:id="rId2"/>
    <sheet name="รหัส" sheetId="2" r:id="rId3"/>
    <sheet name="เทวทูต" sheetId="4" r:id="rId4"/>
    <sheet name="มังกร" sheetId="3" r:id="rId5"/>
    <sheet name="Lookup" sheetId="12" r:id="rId6"/>
    <sheet name="🏅อันดับกิล" sheetId="5" r:id="rId7"/>
    <sheet name="WeeklyEarned" sheetId="16" r:id="rId8"/>
    <sheet name="EarnedPivot" sheetId="17" r:id="rId9"/>
    <sheet name="📝Report" sheetId="14" r:id="rId10"/>
    <sheet name="แต้มห่าง" sheetId="9" r:id="rId11"/>
    <sheet name="แต้มที่ได้" sheetId="7" r:id="rId12"/>
    <sheet name="Sheet1" sheetId="13" state="hidden" r:id="rId13"/>
    <sheet name="spearmint's report" sheetId="6" state="hidden" r:id="rId14"/>
  </sheets>
  <definedNames>
    <definedName name="_xlnm._FilterDatabase" localSheetId="11" hidden="1">แต้มที่ได้!$B$3:$F$3</definedName>
    <definedName name="_xlcn.WorksheetConnection_MolochTH.xlsxrank1" hidden="1">rank[]</definedName>
    <definedName name="ExternalData_1" localSheetId="7" hidden="1">WeeklyEarned!$A$1:$F$267</definedName>
    <definedName name="Slicer_Round">#N/A</definedName>
    <definedName name="Slicer_Round1">#N/A</definedName>
    <definedName name="Slicer_Season">#N/A</definedName>
  </definedNames>
  <calcPr calcId="191028"/>
  <pivotCaches>
    <pivotCache cacheId="2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k" name="rank" connection="WorksheetConnection_MolochTH.xlsx!rank"/>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66" i="16" l="1" a="1"/>
  <c r="G266" i="16" s="1"/>
  <c r="G263" i="16" a="1"/>
  <c r="G263" i="16" s="1"/>
  <c r="G267" i="16" a="1"/>
  <c r="G267" i="16" s="1"/>
  <c r="G264" i="16" a="1"/>
  <c r="G264" i="16" s="1"/>
  <c r="G265" i="16" a="1"/>
  <c r="G265" i="16" s="1"/>
  <c r="G262" i="16" a="1"/>
  <c r="G262" i="16" s="1"/>
  <c r="G261" i="16" a="1"/>
  <c r="G261" i="16" s="1"/>
  <c r="G260" i="16" a="1"/>
  <c r="G260" i="16" s="1"/>
  <c r="G259" i="16" a="1"/>
  <c r="G259" i="16" s="1"/>
  <c r="G258" i="16" a="1"/>
  <c r="G258" i="16" s="1"/>
  <c r="G257" i="16" a="1"/>
  <c r="G257" i="16" s="1"/>
  <c r="G256" i="16" a="1"/>
  <c r="G256" i="16" s="1"/>
  <c r="G255" i="16" a="1"/>
  <c r="G255" i="16" s="1"/>
  <c r="G254" i="16" a="1"/>
  <c r="G254" i="16" s="1"/>
  <c r="G252" i="16" a="1"/>
  <c r="G252" i="16" s="1"/>
  <c r="G251" i="16" a="1"/>
  <c r="G251" i="16" s="1"/>
  <c r="G253" i="16" a="1"/>
  <c r="G253" i="16" s="1"/>
  <c r="G250" i="16" a="1"/>
  <c r="G250" i="16" s="1"/>
  <c r="G248" i="16" a="1"/>
  <c r="G248" i="16" s="1"/>
  <c r="G249" i="16" a="1"/>
  <c r="G249" i="16" s="1"/>
  <c r="G246" i="16" a="1"/>
  <c r="G246" i="16" s="1"/>
  <c r="G243" i="16" a="1"/>
  <c r="G243" i="16" s="1"/>
  <c r="G247" i="16" a="1"/>
  <c r="G247" i="16" s="1"/>
  <c r="G244" i="16" a="1"/>
  <c r="G244" i="16" s="1"/>
  <c r="G245" i="16" a="1"/>
  <c r="G245" i="16" s="1"/>
  <c r="G242" i="16" a="1"/>
  <c r="G242" i="16" s="1"/>
  <c r="G241" i="16" a="1"/>
  <c r="G241" i="16" s="1"/>
  <c r="G240" i="16" a="1"/>
  <c r="G240" i="16" s="1"/>
  <c r="G239" i="16" a="1"/>
  <c r="G239" i="16" s="1"/>
  <c r="G238" i="16" a="1"/>
  <c r="G238" i="16" s="1"/>
  <c r="G237" i="16" a="1"/>
  <c r="G237" i="16" s="1"/>
  <c r="G236" i="16" a="1"/>
  <c r="G236" i="16" s="1"/>
  <c r="G235" i="16" a="1"/>
  <c r="G235" i="16" s="1"/>
  <c r="G234" i="16" a="1"/>
  <c r="G234" i="16" s="1"/>
  <c r="G233" i="16" a="1"/>
  <c r="G233" i="16" s="1"/>
  <c r="G231" i="16" a="1"/>
  <c r="G231" i="16" s="1"/>
  <c r="G232" i="16" a="1"/>
  <c r="G232" i="16" s="1"/>
  <c r="G230" i="16" a="1"/>
  <c r="G230" i="16" s="1"/>
  <c r="G228" i="16" a="1"/>
  <c r="G228" i="16" s="1"/>
  <c r="G229" i="16" a="1"/>
  <c r="G229" i="16" s="1"/>
  <c r="G227" i="16" a="1"/>
  <c r="G227" i="16" s="1"/>
  <c r="G226" i="16" a="1"/>
  <c r="G226" i="16" s="1"/>
  <c r="G225" i="16" a="1"/>
  <c r="G225" i="16" s="1"/>
  <c r="G224" i="16" a="1"/>
  <c r="G224" i="16" s="1"/>
  <c r="G223" i="16" a="1"/>
  <c r="G223" i="16" s="1"/>
  <c r="G222" i="16" a="1"/>
  <c r="G222" i="16" s="1"/>
  <c r="G221" i="16" a="1"/>
  <c r="G221" i="16" s="1"/>
  <c r="G220" i="16" a="1"/>
  <c r="G220" i="16" s="1"/>
  <c r="H220" i="16" s="1"/>
  <c r="G219" i="16" a="1"/>
  <c r="G219" i="16" s="1"/>
  <c r="G218" i="16" a="1"/>
  <c r="G218" i="16" s="1"/>
  <c r="H218" i="16" s="1"/>
  <c r="G217" i="16" a="1"/>
  <c r="G217" i="16" s="1"/>
  <c r="G216" i="16" a="1"/>
  <c r="G216" i="16" s="1"/>
  <c r="G215" i="16" a="1"/>
  <c r="G215" i="16" s="1"/>
  <c r="G214" i="16" a="1"/>
  <c r="G214" i="16" s="1"/>
  <c r="G213" i="16" a="1"/>
  <c r="G213" i="16" s="1"/>
  <c r="G212" i="16" a="1"/>
  <c r="G212" i="16" s="1"/>
  <c r="G211" i="16" a="1"/>
  <c r="G211" i="16" s="1"/>
  <c r="H211" i="16" s="1"/>
  <c r="G210" i="16" a="1"/>
  <c r="G210" i="16" s="1"/>
  <c r="H210" i="16" s="1"/>
  <c r="G209" i="16" a="1"/>
  <c r="G209" i="16" s="1"/>
  <c r="G208" i="16" a="1"/>
  <c r="G208" i="16" s="1"/>
  <c r="G207" i="16" a="1"/>
  <c r="G207" i="16" s="1"/>
  <c r="G206" i="16" a="1"/>
  <c r="G206" i="16" s="1"/>
  <c r="H206" i="16" s="1"/>
  <c r="G205" i="16" a="1"/>
  <c r="G205" i="16" s="1"/>
  <c r="G204" i="16" a="1"/>
  <c r="G204" i="16" s="1"/>
  <c r="G203" i="16" a="1"/>
  <c r="G203" i="16" s="1"/>
  <c r="G202" i="16" a="1"/>
  <c r="G202" i="16" s="1"/>
  <c r="H202" i="16" s="1"/>
  <c r="G201" i="16" a="1"/>
  <c r="G201" i="16" s="1"/>
  <c r="G200" i="16" a="1"/>
  <c r="G200" i="16" s="1"/>
  <c r="H200" i="16" s="1"/>
  <c r="G199" i="16" a="1"/>
  <c r="G199" i="16" s="1"/>
  <c r="G198" i="16" a="1"/>
  <c r="G198" i="16" s="1"/>
  <c r="G197" i="16" a="1"/>
  <c r="G197" i="16" s="1"/>
  <c r="G196" i="16" a="1"/>
  <c r="G196" i="16" s="1"/>
  <c r="H196" i="16" s="1"/>
  <c r="G195" i="16" a="1"/>
  <c r="G195" i="16" s="1"/>
  <c r="G194" i="16" a="1"/>
  <c r="G194" i="16" s="1"/>
  <c r="G193" i="16" a="1"/>
  <c r="G193" i="16" s="1"/>
  <c r="G192" i="16" a="1"/>
  <c r="G192" i="16" s="1"/>
  <c r="H192" i="16" s="1"/>
  <c r="G191" i="16" a="1"/>
  <c r="G191" i="16" s="1"/>
  <c r="G190" i="16" a="1"/>
  <c r="G190" i="16" s="1"/>
  <c r="G189" i="16" a="1"/>
  <c r="G189" i="16" s="1"/>
  <c r="G188" i="16" a="1"/>
  <c r="G188" i="16" s="1"/>
  <c r="H188" i="16" s="1"/>
  <c r="G187" i="16" a="1"/>
  <c r="G187" i="16" s="1"/>
  <c r="G186" i="16" a="1"/>
  <c r="G186" i="16" s="1"/>
  <c r="G185" i="16" a="1"/>
  <c r="G185" i="16" s="1"/>
  <c r="G184" i="16" a="1"/>
  <c r="G184" i="16" s="1"/>
  <c r="G183" i="16" a="1"/>
  <c r="G183" i="16" s="1"/>
  <c r="G182" i="16" a="1"/>
  <c r="G182" i="16" s="1"/>
  <c r="H182" i="16" s="1"/>
  <c r="G181" i="16" a="1"/>
  <c r="G181" i="16" s="1"/>
  <c r="G180" i="16" a="1"/>
  <c r="G180" i="16" s="1"/>
  <c r="H180" i="16" s="1"/>
  <c r="G179" i="16" a="1"/>
  <c r="G179" i="16" s="1"/>
  <c r="G178" i="16" a="1"/>
  <c r="G178" i="16" s="1"/>
  <c r="H178" i="16" s="1"/>
  <c r="G177" i="16" a="1"/>
  <c r="G177" i="16" s="1"/>
  <c r="H177" i="16" s="1"/>
  <c r="G176" i="16" a="1"/>
  <c r="G176" i="16" s="1"/>
  <c r="G175" i="16" a="1"/>
  <c r="G175" i="16" s="1"/>
  <c r="G174" i="16" a="1"/>
  <c r="G174" i="16" s="1"/>
  <c r="G173" i="16" a="1"/>
  <c r="G173" i="16" s="1"/>
  <c r="H173" i="16" s="1"/>
  <c r="G172" i="16" a="1"/>
  <c r="G172" i="16" s="1"/>
  <c r="H172" i="16" s="1"/>
  <c r="G171" i="16" a="1"/>
  <c r="G171" i="16" s="1"/>
  <c r="G170" i="16" a="1"/>
  <c r="G170" i="16" s="1"/>
  <c r="H170" i="16" s="1"/>
  <c r="G169" i="16" a="1"/>
  <c r="G169" i="16" s="1"/>
  <c r="H169" i="16" s="1"/>
  <c r="G168" i="16" a="1"/>
  <c r="G168" i="16" s="1"/>
  <c r="G167" i="16" a="1"/>
  <c r="G167" i="16" s="1"/>
  <c r="H167" i="16" s="1"/>
  <c r="G166" i="16" a="1"/>
  <c r="G166" i="16" s="1"/>
  <c r="G165" i="16" a="1"/>
  <c r="G165" i="16" s="1"/>
  <c r="G164" i="16" a="1"/>
  <c r="G164" i="16" s="1"/>
  <c r="H164" i="16" s="1"/>
  <c r="G163" i="16" a="1"/>
  <c r="G163" i="16" s="1"/>
  <c r="G162" i="16" a="1"/>
  <c r="G162" i="16" s="1"/>
  <c r="H162" i="16" s="1"/>
  <c r="G161" i="16" a="1"/>
  <c r="G161" i="16" s="1"/>
  <c r="H161" i="16" s="1"/>
  <c r="G160" i="16" a="1"/>
  <c r="G160" i="16" s="1"/>
  <c r="G159" i="16" a="1"/>
  <c r="G159" i="16" s="1"/>
  <c r="G158" i="16" a="1"/>
  <c r="G158" i="16" s="1"/>
  <c r="G157" i="16" a="1"/>
  <c r="G157" i="16" s="1"/>
  <c r="H157" i="16" s="1"/>
  <c r="G156" i="16" a="1"/>
  <c r="G156" i="16" s="1"/>
  <c r="H156" i="16" s="1"/>
  <c r="G155" i="16" a="1"/>
  <c r="G155" i="16" s="1"/>
  <c r="G154" i="16" a="1"/>
  <c r="G154" i="16" s="1"/>
  <c r="G153" i="16" a="1"/>
  <c r="G153" i="16" s="1"/>
  <c r="G152" i="16" a="1"/>
  <c r="G152" i="16" s="1"/>
  <c r="G151" i="16" a="1"/>
  <c r="G151" i="16" s="1"/>
  <c r="G150" i="16" a="1"/>
  <c r="G150" i="16" s="1"/>
  <c r="H150" i="16" s="1"/>
  <c r="G149" i="16" a="1"/>
  <c r="G149" i="16" s="1"/>
  <c r="G148" i="16" a="1"/>
  <c r="G148" i="16" s="1"/>
  <c r="H148" i="16" s="1"/>
  <c r="G147" i="16" a="1"/>
  <c r="G147" i="16" s="1"/>
  <c r="G146" i="16" a="1"/>
  <c r="G146" i="16" s="1"/>
  <c r="G145" i="16" a="1"/>
  <c r="G145" i="16" s="1"/>
  <c r="H145" i="16" s="1"/>
  <c r="G144" i="16" a="1"/>
  <c r="G144" i="16" s="1"/>
  <c r="G143" i="16" a="1"/>
  <c r="G143" i="16" s="1"/>
  <c r="G142" i="16" a="1"/>
  <c r="G142" i="16" s="1"/>
  <c r="G141" i="16" a="1"/>
  <c r="G141" i="16" s="1"/>
  <c r="G140" i="16" a="1"/>
  <c r="G140" i="16" s="1"/>
  <c r="H140" i="16" s="1"/>
  <c r="G139" i="16" a="1"/>
  <c r="G139" i="16" s="1"/>
  <c r="G138" i="16" a="1"/>
  <c r="G138" i="16" s="1"/>
  <c r="H138" i="16" s="1"/>
  <c r="G137" i="16" a="1"/>
  <c r="G137" i="16" s="1"/>
  <c r="H137" i="16" s="1"/>
  <c r="G136" i="16" a="1"/>
  <c r="G136" i="16" s="1"/>
  <c r="G135" i="16" a="1"/>
  <c r="G135" i="16" s="1"/>
  <c r="G134" i="16" a="1"/>
  <c r="G134" i="16" s="1"/>
  <c r="H134" i="16" s="1"/>
  <c r="G133" i="16" a="1"/>
  <c r="G133" i="16" s="1"/>
  <c r="G132" i="16" a="1"/>
  <c r="G132" i="16" s="1"/>
  <c r="H132" i="16" s="1"/>
  <c r="G131" i="16" a="1"/>
  <c r="G131" i="16" s="1"/>
  <c r="G130" i="16" a="1"/>
  <c r="G130" i="16" s="1"/>
  <c r="H130" i="16" s="1"/>
  <c r="G129" i="16" a="1"/>
  <c r="G129" i="16" s="1"/>
  <c r="H129" i="16" s="1"/>
  <c r="G128" i="16" a="1"/>
  <c r="G128" i="16" s="1"/>
  <c r="G127" i="16" a="1"/>
  <c r="G127" i="16" s="1"/>
  <c r="G126" i="16" a="1"/>
  <c r="G126" i="16" s="1"/>
  <c r="G125" i="16" a="1"/>
  <c r="G125" i="16" s="1"/>
  <c r="H125" i="16" s="1"/>
  <c r="G124" i="16" a="1"/>
  <c r="G124" i="16" s="1"/>
  <c r="G123" i="16" a="1"/>
  <c r="G123" i="16" s="1"/>
  <c r="G122" i="16" a="1"/>
  <c r="G122" i="16" s="1"/>
  <c r="H122" i="16" s="1"/>
  <c r="G121" i="16" a="1"/>
  <c r="G121" i="16" s="1"/>
  <c r="H121" i="16" s="1"/>
  <c r="G120" i="16" a="1"/>
  <c r="G120" i="16" s="1"/>
  <c r="G119" i="16" a="1"/>
  <c r="G119" i="16" s="1"/>
  <c r="H119" i="16" s="1"/>
  <c r="G118" i="16" a="1"/>
  <c r="G118" i="16" s="1"/>
  <c r="G117" i="16" a="1"/>
  <c r="G117" i="16" s="1"/>
  <c r="G116" i="16" a="1"/>
  <c r="G116" i="16" s="1"/>
  <c r="H116" i="16" s="1"/>
  <c r="G115" i="16" a="1"/>
  <c r="G115" i="16" s="1"/>
  <c r="G114" i="16" a="1"/>
  <c r="G114" i="16" s="1"/>
  <c r="H114" i="16" s="1"/>
  <c r="G113" i="16" a="1"/>
  <c r="G113" i="16" s="1"/>
  <c r="H113" i="16" s="1"/>
  <c r="G112" i="16" a="1"/>
  <c r="G112" i="16" s="1"/>
  <c r="H112" i="16" s="1"/>
  <c r="G111" i="16" a="1"/>
  <c r="G111" i="16" s="1"/>
  <c r="G110" i="16" a="1"/>
  <c r="G110" i="16" s="1"/>
  <c r="G109" i="16" a="1"/>
  <c r="G109" i="16" s="1"/>
  <c r="H109" i="16" s="1"/>
  <c r="G108" i="16" a="1"/>
  <c r="G108" i="16" s="1"/>
  <c r="H108" i="16" s="1"/>
  <c r="G107" i="16" a="1"/>
  <c r="G107" i="16" s="1"/>
  <c r="G106" i="16" a="1"/>
  <c r="G106" i="16" s="1"/>
  <c r="H106" i="16" s="1"/>
  <c r="G105" i="16" a="1"/>
  <c r="G105" i="16" s="1"/>
  <c r="H105" i="16" s="1"/>
  <c r="G104" i="16" a="1"/>
  <c r="G104" i="16" s="1"/>
  <c r="G103" i="16" a="1"/>
  <c r="G103" i="16" s="1"/>
  <c r="H103" i="16" s="1"/>
  <c r="G102" i="16" a="1"/>
  <c r="G102" i="16" s="1"/>
  <c r="G101" i="16" a="1"/>
  <c r="G101" i="16" s="1"/>
  <c r="G100" i="16" a="1"/>
  <c r="G100" i="16" s="1"/>
  <c r="H100" i="16" s="1"/>
  <c r="G99" i="16" a="1"/>
  <c r="G99" i="16" s="1"/>
  <c r="G98" i="16" a="1"/>
  <c r="G98" i="16" s="1"/>
  <c r="H98" i="16" s="1"/>
  <c r="G97" i="16" a="1"/>
  <c r="G97" i="16" s="1"/>
  <c r="H97" i="16" s="1"/>
  <c r="G96" i="16" a="1"/>
  <c r="G96" i="16" s="1"/>
  <c r="H96" i="16" s="1"/>
  <c r="G95" i="16" a="1"/>
  <c r="G95" i="16" s="1"/>
  <c r="G94" i="16" a="1"/>
  <c r="G94" i="16" s="1"/>
  <c r="H94" i="16" s="1"/>
  <c r="G93" i="16" a="1"/>
  <c r="G93" i="16" s="1"/>
  <c r="H93" i="16" s="1"/>
  <c r="G92" i="16" a="1"/>
  <c r="G92" i="16" s="1"/>
  <c r="G91" i="16" a="1"/>
  <c r="G91" i="16" s="1"/>
  <c r="G90" i="16" a="1"/>
  <c r="G90" i="16" s="1"/>
  <c r="H90" i="16" s="1"/>
  <c r="G89" i="16" a="1"/>
  <c r="G89" i="16" s="1"/>
  <c r="H89" i="16" s="1"/>
  <c r="G88" i="16" a="1"/>
  <c r="G88" i="16" s="1"/>
  <c r="G87" i="16" a="1"/>
  <c r="G87" i="16" s="1"/>
  <c r="H87" i="16" s="1"/>
  <c r="G86" i="16" a="1"/>
  <c r="G86" i="16" s="1"/>
  <c r="G85" i="16" a="1"/>
  <c r="G85" i="16" s="1"/>
  <c r="G84" i="16" a="1"/>
  <c r="G84" i="16" s="1"/>
  <c r="H84" i="16" s="1"/>
  <c r="G83" i="16" a="1"/>
  <c r="G83" i="16" s="1"/>
  <c r="G82" i="16" a="1"/>
  <c r="G82" i="16" s="1"/>
  <c r="H82" i="16" s="1"/>
  <c r="G81" i="16" a="1"/>
  <c r="G81" i="16" s="1"/>
  <c r="H81" i="16" s="1"/>
  <c r="G80" i="16" a="1"/>
  <c r="G80" i="16" s="1"/>
  <c r="H80" i="16" s="1"/>
  <c r="G79" i="16" a="1"/>
  <c r="G79" i="16" s="1"/>
  <c r="H79" i="16" s="1"/>
  <c r="G78" i="16" a="1"/>
  <c r="G78" i="16" s="1"/>
  <c r="G77" i="16" a="1"/>
  <c r="G77" i="16" s="1"/>
  <c r="H77" i="16" s="1"/>
  <c r="G76" i="16" a="1"/>
  <c r="G76" i="16" s="1"/>
  <c r="H76" i="16" s="1"/>
  <c r="G75" i="16" a="1"/>
  <c r="G75" i="16" s="1"/>
  <c r="G74" i="16" a="1"/>
  <c r="G74" i="16" s="1"/>
  <c r="H74" i="16" s="1"/>
  <c r="G73" i="16" a="1"/>
  <c r="G73" i="16" s="1"/>
  <c r="H73" i="16" s="1"/>
  <c r="G72" i="16" a="1"/>
  <c r="G72" i="16" s="1"/>
  <c r="G71" i="16" a="1"/>
  <c r="G71" i="16" s="1"/>
  <c r="H71" i="16" s="1"/>
  <c r="G70" i="16" a="1"/>
  <c r="G70" i="16" s="1"/>
  <c r="G69" i="16" a="1"/>
  <c r="G69" i="16" s="1"/>
  <c r="G68" i="16" a="1"/>
  <c r="G68" i="16" s="1"/>
  <c r="H68" i="16" s="1"/>
  <c r="G67" i="16" a="1"/>
  <c r="G67" i="16" s="1"/>
  <c r="G66" i="16" a="1"/>
  <c r="G66" i="16" s="1"/>
  <c r="H66" i="16" s="1"/>
  <c r="G65" i="16" a="1"/>
  <c r="G65" i="16" s="1"/>
  <c r="H65" i="16" s="1"/>
  <c r="G64" i="16" a="1"/>
  <c r="G64" i="16" s="1"/>
  <c r="H64" i="16" s="1"/>
  <c r="G63" i="16" a="1"/>
  <c r="G63" i="16" s="1"/>
  <c r="G62" i="16" a="1"/>
  <c r="G62" i="16" s="1"/>
  <c r="H62" i="16" s="1"/>
  <c r="G61" i="16" a="1"/>
  <c r="G61" i="16" s="1"/>
  <c r="H61" i="16" s="1"/>
  <c r="G60" i="16" a="1"/>
  <c r="G60" i="16" s="1"/>
  <c r="H60" i="16" s="1"/>
  <c r="G59" i="16" a="1"/>
  <c r="G59" i="16" s="1"/>
  <c r="G58" i="16" a="1"/>
  <c r="G58" i="16" s="1"/>
  <c r="H58" i="16" s="1"/>
  <c r="G57" i="16" a="1"/>
  <c r="G57" i="16" s="1"/>
  <c r="H57" i="16" s="1"/>
  <c r="G56" i="16" a="1"/>
  <c r="G56" i="16" s="1"/>
  <c r="G55" i="16" a="1"/>
  <c r="G55" i="16" s="1"/>
  <c r="H55" i="16" s="1"/>
  <c r="G54" i="16" a="1"/>
  <c r="G54" i="16" s="1"/>
  <c r="H54" i="16" s="1"/>
  <c r="G53" i="16" a="1"/>
  <c r="G53" i="16" s="1"/>
  <c r="G52" i="16" a="1"/>
  <c r="G52" i="16" s="1"/>
  <c r="H52" i="16" s="1"/>
  <c r="G51" i="16" a="1"/>
  <c r="G51" i="16" s="1"/>
  <c r="G50" i="16" a="1"/>
  <c r="G50" i="16" s="1"/>
  <c r="H50" i="16" s="1"/>
  <c r="G49" i="16" a="1"/>
  <c r="G49" i="16" s="1"/>
  <c r="H49" i="16" s="1"/>
  <c r="G48" i="16" a="1"/>
  <c r="G48" i="16" s="1"/>
  <c r="H48" i="16" s="1"/>
  <c r="G47" i="16" a="1"/>
  <c r="G47" i="16" s="1"/>
  <c r="H47" i="16" s="1"/>
  <c r="G46" i="16" a="1"/>
  <c r="G46" i="16" s="1"/>
  <c r="G45" i="16" a="1"/>
  <c r="G45" i="16" s="1"/>
  <c r="H45" i="16" s="1"/>
  <c r="G44" i="16" a="1"/>
  <c r="G44" i="16" s="1"/>
  <c r="H44" i="16" s="1"/>
  <c r="G43" i="16" a="1"/>
  <c r="G43" i="16" s="1"/>
  <c r="G42" i="16" a="1"/>
  <c r="G42" i="16" s="1"/>
  <c r="H42" i="16" s="1"/>
  <c r="G41" i="16" a="1"/>
  <c r="G41" i="16" s="1"/>
  <c r="H41" i="16" s="1"/>
  <c r="G40" i="16" a="1"/>
  <c r="G40" i="16" s="1"/>
  <c r="G39" i="16" a="1"/>
  <c r="G39" i="16" s="1"/>
  <c r="H39" i="16" s="1"/>
  <c r="G38" i="16" a="1"/>
  <c r="G38" i="16" s="1"/>
  <c r="H38" i="16" s="1"/>
  <c r="G37" i="16" a="1"/>
  <c r="G37" i="16" s="1"/>
  <c r="G36" i="16" a="1"/>
  <c r="G36" i="16" s="1"/>
  <c r="H36" i="16" s="1"/>
  <c r="G35" i="16" a="1"/>
  <c r="G35" i="16" s="1"/>
  <c r="G34" i="16" a="1"/>
  <c r="G34" i="16" s="1"/>
  <c r="H34" i="16" s="1"/>
  <c r="G33" i="16" a="1"/>
  <c r="G33" i="16" s="1"/>
  <c r="H33" i="16" s="1"/>
  <c r="G32" i="16" a="1"/>
  <c r="G32" i="16" s="1"/>
  <c r="H32" i="16" s="1"/>
  <c r="G31" i="16" a="1"/>
  <c r="G31" i="16" s="1"/>
  <c r="G30" i="16" a="1"/>
  <c r="G30" i="16" s="1"/>
  <c r="H30" i="16" s="1"/>
  <c r="G29" i="16" a="1"/>
  <c r="G29" i="16" s="1"/>
  <c r="H29" i="16" s="1"/>
  <c r="G28" i="16" a="1"/>
  <c r="G28" i="16" s="1"/>
  <c r="H28" i="16" s="1"/>
  <c r="G27" i="16" a="1"/>
  <c r="G27" i="16" s="1"/>
  <c r="G26" i="16" a="1"/>
  <c r="G26" i="16" s="1"/>
  <c r="H26" i="16" s="1"/>
  <c r="G25" i="16" a="1"/>
  <c r="G25" i="16" s="1"/>
  <c r="H25" i="16" s="1"/>
  <c r="G24" i="16" a="1"/>
  <c r="G24" i="16" s="1"/>
  <c r="G23" i="16" a="1"/>
  <c r="G23" i="16" s="1"/>
  <c r="H23" i="16" s="1"/>
  <c r="G22" i="16" a="1"/>
  <c r="G22" i="16" s="1"/>
  <c r="H22" i="16" s="1"/>
  <c r="G21" i="16" a="1"/>
  <c r="G21" i="16" s="1"/>
  <c r="G20" i="16" a="1"/>
  <c r="G20" i="16" s="1"/>
  <c r="H20" i="16" s="1"/>
  <c r="G19" i="16" a="1"/>
  <c r="G19" i="16" s="1"/>
  <c r="H19" i="16" s="1"/>
  <c r="G18" i="16" a="1"/>
  <c r="G18" i="16" s="1"/>
  <c r="H18" i="16" s="1"/>
  <c r="G17" i="16" a="1"/>
  <c r="G17" i="16" s="1"/>
  <c r="H17" i="16" s="1"/>
  <c r="G16" i="16" a="1"/>
  <c r="G16" i="16" s="1"/>
  <c r="H16" i="16" s="1"/>
  <c r="G15" i="16" a="1"/>
  <c r="G15" i="16" s="1"/>
  <c r="H15" i="16" s="1"/>
  <c r="G14" i="16" a="1"/>
  <c r="G14" i="16" s="1"/>
  <c r="H14" i="16" s="1"/>
  <c r="G13" i="16" a="1"/>
  <c r="G13" i="16" s="1"/>
  <c r="H13" i="16" s="1"/>
  <c r="G12" i="16" a="1"/>
  <c r="G12" i="16" s="1"/>
  <c r="H12" i="16" s="1"/>
  <c r="G11" i="16" a="1"/>
  <c r="G11" i="16" s="1"/>
  <c r="H11" i="16" s="1"/>
  <c r="G10" i="16" a="1"/>
  <c r="G10" i="16" s="1"/>
  <c r="H10" i="16" s="1"/>
  <c r="G9" i="16" a="1"/>
  <c r="G9" i="16" s="1"/>
  <c r="H9" i="16" s="1"/>
  <c r="G8" i="16" a="1"/>
  <c r="G8" i="16" s="1"/>
  <c r="G7" i="16" a="1"/>
  <c r="G7" i="16" s="1"/>
  <c r="H7" i="16" s="1"/>
  <c r="G6" i="16" a="1"/>
  <c r="G6" i="16" s="1"/>
  <c r="G5" i="16" a="1"/>
  <c r="G5" i="16" s="1"/>
  <c r="G4" i="16" a="1"/>
  <c r="G4" i="16" s="1"/>
  <c r="H4" i="16" s="1"/>
  <c r="G3" i="16" a="1"/>
  <c r="G3" i="16" s="1"/>
  <c r="G2" i="16" a="1"/>
  <c r="G2" i="16" s="1"/>
  <c r="H2" i="16" s="1"/>
  <c r="H5" i="16"/>
  <c r="H8" i="16"/>
  <c r="H21" i="16"/>
  <c r="H24" i="16"/>
  <c r="H31" i="16"/>
  <c r="H37" i="16"/>
  <c r="H40" i="16"/>
  <c r="H53" i="16"/>
  <c r="H56" i="16"/>
  <c r="H63" i="16"/>
  <c r="H69" i="16"/>
  <c r="H72" i="16"/>
  <c r="H85" i="16"/>
  <c r="H88" i="16"/>
  <c r="H92" i="16"/>
  <c r="H95" i="16"/>
  <c r="H101" i="16"/>
  <c r="H104" i="16"/>
  <c r="H111" i="16"/>
  <c r="H117" i="16"/>
  <c r="H120" i="16"/>
  <c r="H124" i="16"/>
  <c r="H128" i="16"/>
  <c r="H133" i="16"/>
  <c r="H136" i="16"/>
  <c r="H141" i="16"/>
  <c r="H144" i="16"/>
  <c r="H146" i="16"/>
  <c r="H149" i="16"/>
  <c r="H152" i="16"/>
  <c r="H153" i="16"/>
  <c r="H158" i="16"/>
  <c r="H160" i="16"/>
  <c r="H165" i="16"/>
  <c r="H166" i="16"/>
  <c r="H168" i="16"/>
  <c r="H174" i="16"/>
  <c r="H176" i="16"/>
  <c r="H179" i="16"/>
  <c r="H181" i="16"/>
  <c r="H183" i="16"/>
  <c r="H184" i="16"/>
  <c r="H185" i="16"/>
  <c r="H189" i="16"/>
  <c r="H190" i="16"/>
  <c r="H191" i="16"/>
  <c r="H193" i="16"/>
  <c r="H194" i="16"/>
  <c r="H195" i="16"/>
  <c r="H197" i="16"/>
  <c r="H198" i="16"/>
  <c r="H199" i="16"/>
  <c r="H201" i="16"/>
  <c r="H204" i="16"/>
  <c r="H205" i="16"/>
  <c r="H208" i="16"/>
  <c r="H209" i="16"/>
  <c r="H212" i="16"/>
  <c r="H213" i="16"/>
  <c r="H214" i="16"/>
  <c r="H215" i="16"/>
  <c r="H216" i="16"/>
  <c r="H217" i="16"/>
  <c r="H219" i="16"/>
  <c r="H221" i="16"/>
  <c r="H222" i="16"/>
  <c r="H223" i="16"/>
  <c r="H224" i="16"/>
  <c r="H225" i="16"/>
  <c r="H226" i="16"/>
  <c r="H229" i="16"/>
  <c r="H228" i="16"/>
  <c r="H230" i="16"/>
  <c r="H232" i="16"/>
  <c r="H231" i="16"/>
  <c r="H233" i="16"/>
  <c r="H234" i="16"/>
  <c r="H235" i="16"/>
  <c r="H236" i="16"/>
  <c r="H237" i="16"/>
  <c r="H238" i="16"/>
  <c r="H239" i="16"/>
  <c r="H240" i="16"/>
  <c r="H241" i="16"/>
  <c r="H242" i="16"/>
  <c r="H244" i="16"/>
  <c r="H247" i="16"/>
  <c r="H243" i="16"/>
  <c r="H246" i="16"/>
  <c r="H249" i="16"/>
  <c r="H248" i="16"/>
  <c r="H250" i="16"/>
  <c r="H253" i="16"/>
  <c r="H251" i="16"/>
  <c r="H252" i="16"/>
  <c r="H254" i="16"/>
  <c r="H255" i="16"/>
  <c r="H256" i="16"/>
  <c r="H257" i="16"/>
  <c r="H258" i="16"/>
  <c r="H260" i="16"/>
  <c r="H261" i="16"/>
  <c r="H262" i="16"/>
  <c r="H265" i="16"/>
  <c r="H264" i="16"/>
  <c r="H267" i="16"/>
  <c r="H263" i="16"/>
  <c r="H3" i="16"/>
  <c r="H6" i="16"/>
  <c r="H27" i="16"/>
  <c r="H35" i="16"/>
  <c r="H43" i="16"/>
  <c r="H46" i="16"/>
  <c r="H51" i="16"/>
  <c r="H59" i="16"/>
  <c r="H67" i="16"/>
  <c r="H70" i="16"/>
  <c r="H75" i="16"/>
  <c r="H78" i="16"/>
  <c r="H83" i="16"/>
  <c r="H86" i="16"/>
  <c r="H91" i="16"/>
  <c r="H99" i="16"/>
  <c r="H102" i="16"/>
  <c r="H107" i="16"/>
  <c r="H110" i="16"/>
  <c r="H115" i="16"/>
  <c r="H118" i="16"/>
  <c r="H123" i="16"/>
  <c r="H126" i="16"/>
  <c r="H127" i="16"/>
  <c r="H131" i="16"/>
  <c r="H135" i="16"/>
  <c r="H139" i="16"/>
  <c r="H142" i="16"/>
  <c r="H143" i="16"/>
  <c r="H147" i="16"/>
  <c r="H151" i="16"/>
  <c r="H154" i="16"/>
  <c r="H155" i="16"/>
  <c r="H159" i="16"/>
  <c r="H163" i="16"/>
  <c r="H171" i="16"/>
  <c r="H175" i="16"/>
  <c r="H186" i="16"/>
  <c r="H187" i="16"/>
  <c r="H203" i="16"/>
  <c r="H207" i="16"/>
  <c r="H227" i="16"/>
  <c r="H245" i="16"/>
  <c r="H259" i="16"/>
  <c r="H266" i="16"/>
  <c r="S124" i="14" a="1"/>
  <c r="S124" i="14" s="1"/>
  <c r="S123" i="14" a="1"/>
  <c r="S123" i="14" s="1"/>
  <c r="S122" i="14" a="1"/>
  <c r="S122" i="14" s="1"/>
  <c r="S121" i="14" a="1"/>
  <c r="S121" i="14" s="1"/>
  <c r="S120" i="14" a="1"/>
  <c r="S120" i="14" s="1"/>
  <c r="S119" i="14" a="1"/>
  <c r="S119" i="14" s="1"/>
  <c r="S118" i="14" a="1"/>
  <c r="S118" i="14" s="1"/>
  <c r="S117" i="14" a="1"/>
  <c r="S117" i="14" s="1"/>
  <c r="S116" i="14" a="1"/>
  <c r="S116" i="14" s="1"/>
  <c r="S115" i="14" a="1"/>
  <c r="S115" i="14" s="1"/>
  <c r="S114" i="14" a="1"/>
  <c r="S114" i="14" s="1"/>
  <c r="S113" i="14" a="1"/>
  <c r="S113" i="14" s="1"/>
  <c r="S112" i="14" a="1"/>
  <c r="S112" i="14" s="1"/>
  <c r="S111" i="14" a="1"/>
  <c r="S111" i="14" s="1"/>
  <c r="S110" i="14" a="1"/>
  <c r="S110" i="14" s="1"/>
  <c r="S109" i="14" a="1"/>
  <c r="S109" i="14" s="1"/>
  <c r="S108" i="14" a="1"/>
  <c r="S108" i="14" s="1"/>
  <c r="S107" i="14" a="1"/>
  <c r="S107" i="14" s="1"/>
  <c r="S106" i="14" a="1"/>
  <c r="S106" i="14" s="1"/>
  <c r="S105" i="14" a="1"/>
  <c r="S105" i="14" s="1"/>
  <c r="S104" i="14" a="1"/>
  <c r="S104" i="14" s="1"/>
  <c r="F310" i="5"/>
  <c r="C310" i="5"/>
  <c r="AN106" i="14" l="1"/>
  <c r="AT106" i="14"/>
  <c r="AD106" i="14"/>
  <c r="AJ106" i="14"/>
  <c r="U106" i="14"/>
  <c r="V106" i="14" s="1"/>
  <c r="AP106" i="14"/>
  <c r="X106" i="14"/>
  <c r="AL106" i="14"/>
  <c r="AH106" i="14"/>
  <c r="AV106" i="14"/>
  <c r="AF106" i="14"/>
  <c r="W106" i="14"/>
  <c r="AR106" i="14"/>
  <c r="Z106" i="14"/>
  <c r="AN114" i="14"/>
  <c r="AD114" i="14"/>
  <c r="AT114" i="14"/>
  <c r="AJ114" i="14"/>
  <c r="U114" i="14"/>
  <c r="V114" i="14" s="1"/>
  <c r="AP114" i="14"/>
  <c r="X114" i="14"/>
  <c r="AV114" i="14"/>
  <c r="AF114" i="14"/>
  <c r="W114" i="14"/>
  <c r="AL114" i="14"/>
  <c r="AR114" i="14"/>
  <c r="Z114" i="14"/>
  <c r="AH114" i="14"/>
  <c r="AN122" i="14"/>
  <c r="AT122" i="14"/>
  <c r="AD122" i="14"/>
  <c r="AJ122" i="14"/>
  <c r="U122" i="14"/>
  <c r="V122" i="14" s="1"/>
  <c r="AP122" i="14"/>
  <c r="X122" i="14"/>
  <c r="AV122" i="14"/>
  <c r="AF122" i="14"/>
  <c r="W122" i="14"/>
  <c r="AL122" i="14"/>
  <c r="AH122" i="14"/>
  <c r="AR122" i="14"/>
  <c r="Z122" i="14"/>
  <c r="AT107" i="14"/>
  <c r="AD107" i="14"/>
  <c r="X107" i="14"/>
  <c r="U107" i="14"/>
  <c r="V107" i="14" s="1"/>
  <c r="W107" i="14"/>
  <c r="AJ107" i="14"/>
  <c r="AP107" i="14"/>
  <c r="Z107" i="14"/>
  <c r="AV107" i="14"/>
  <c r="AF107" i="14"/>
  <c r="AN107" i="14"/>
  <c r="AL107" i="14"/>
  <c r="AR107" i="14"/>
  <c r="AH107" i="14"/>
  <c r="AT123" i="14"/>
  <c r="AD123" i="14"/>
  <c r="X123" i="14"/>
  <c r="U123" i="14"/>
  <c r="V123" i="14" s="1"/>
  <c r="AJ123" i="14"/>
  <c r="W123" i="14"/>
  <c r="AP123" i="14"/>
  <c r="AV123" i="14"/>
  <c r="AF123" i="14"/>
  <c r="AL123" i="14"/>
  <c r="Z123" i="14"/>
  <c r="AN123" i="14"/>
  <c r="AR123" i="14"/>
  <c r="AH123" i="14"/>
  <c r="AJ108" i="14"/>
  <c r="U108" i="14"/>
  <c r="V108" i="14" s="1"/>
  <c r="AP108" i="14"/>
  <c r="AV108" i="14"/>
  <c r="AF108" i="14"/>
  <c r="AH108" i="14"/>
  <c r="AD108" i="14"/>
  <c r="AL108" i="14"/>
  <c r="AR108" i="14"/>
  <c r="Z108" i="14"/>
  <c r="X108" i="14"/>
  <c r="AN108" i="14"/>
  <c r="W108" i="14"/>
  <c r="AT108" i="14"/>
  <c r="AJ116" i="14"/>
  <c r="U116" i="14"/>
  <c r="V116" i="14" s="1"/>
  <c r="AP116" i="14"/>
  <c r="AV116" i="14"/>
  <c r="AF116" i="14"/>
  <c r="X116" i="14"/>
  <c r="AL116" i="14"/>
  <c r="AH116" i="14"/>
  <c r="AR116" i="14"/>
  <c r="Z116" i="14"/>
  <c r="AD116" i="14"/>
  <c r="AN116" i="14"/>
  <c r="W116" i="14"/>
  <c r="AT116" i="14"/>
  <c r="AJ124" i="14"/>
  <c r="AP124" i="14"/>
  <c r="AV124" i="14"/>
  <c r="AF124" i="14"/>
  <c r="AT124" i="14"/>
  <c r="AL124" i="14"/>
  <c r="AR124" i="14"/>
  <c r="Z124" i="14"/>
  <c r="AH124" i="14"/>
  <c r="V124" i="14"/>
  <c r="X124" i="14"/>
  <c r="AN124" i="14"/>
  <c r="W124" i="14"/>
  <c r="AD124" i="14"/>
  <c r="AP109" i="14"/>
  <c r="AF109" i="14"/>
  <c r="AV109" i="14"/>
  <c r="AL109" i="14"/>
  <c r="X109" i="14"/>
  <c r="AN109" i="14"/>
  <c r="AR109" i="14"/>
  <c r="Z109" i="14"/>
  <c r="W109" i="14"/>
  <c r="AJ109" i="14"/>
  <c r="AH109" i="14"/>
  <c r="AT109" i="14"/>
  <c r="AD109" i="14"/>
  <c r="U109" i="14"/>
  <c r="V109" i="14" s="1"/>
  <c r="AP117" i="14"/>
  <c r="AV117" i="14"/>
  <c r="AF117" i="14"/>
  <c r="AL117" i="14"/>
  <c r="X117" i="14"/>
  <c r="AJ117" i="14"/>
  <c r="AR117" i="14"/>
  <c r="Z117" i="14"/>
  <c r="W117" i="14"/>
  <c r="U117" i="14"/>
  <c r="V117" i="14" s="1"/>
  <c r="AH117" i="14"/>
  <c r="AN117" i="14"/>
  <c r="AT117" i="14"/>
  <c r="AD117" i="14"/>
  <c r="AV110" i="14"/>
  <c r="AF110" i="14"/>
  <c r="W110" i="14"/>
  <c r="AL110" i="14"/>
  <c r="AR110" i="14"/>
  <c r="Z110" i="14"/>
  <c r="AH110" i="14"/>
  <c r="AN110" i="14"/>
  <c r="X110" i="14"/>
  <c r="AT110" i="14"/>
  <c r="AD110" i="14"/>
  <c r="AJ110" i="14"/>
  <c r="U110" i="14"/>
  <c r="V110" i="14" s="1"/>
  <c r="AP110" i="14"/>
  <c r="AV118" i="14"/>
  <c r="AF118" i="14"/>
  <c r="W118" i="14"/>
  <c r="AL118" i="14"/>
  <c r="AR118" i="14"/>
  <c r="Z118" i="14"/>
  <c r="AD118" i="14"/>
  <c r="AH118" i="14"/>
  <c r="X118" i="14"/>
  <c r="AN118" i="14"/>
  <c r="AT118" i="14"/>
  <c r="AJ118" i="14"/>
  <c r="U118" i="14"/>
  <c r="V118" i="14" s="1"/>
  <c r="AP118" i="14"/>
  <c r="AL111" i="14"/>
  <c r="AR111" i="14"/>
  <c r="Z111" i="14"/>
  <c r="AH111" i="14"/>
  <c r="AN111" i="14"/>
  <c r="U111" i="14"/>
  <c r="V111" i="14" s="1"/>
  <c r="AF111" i="14"/>
  <c r="AT111" i="14"/>
  <c r="AD111" i="14"/>
  <c r="X111" i="14"/>
  <c r="AV111" i="14"/>
  <c r="AJ111" i="14"/>
  <c r="W111" i="14"/>
  <c r="AP111" i="14"/>
  <c r="AL119" i="14"/>
  <c r="Z119" i="14"/>
  <c r="AR119" i="14"/>
  <c r="AH119" i="14"/>
  <c r="AJ119" i="14"/>
  <c r="AN119" i="14"/>
  <c r="W119" i="14"/>
  <c r="AV119" i="14"/>
  <c r="AT119" i="14"/>
  <c r="AD119" i="14"/>
  <c r="X119" i="14"/>
  <c r="U119" i="14"/>
  <c r="V119" i="14" s="1"/>
  <c r="AF119" i="14"/>
  <c r="AP119" i="14"/>
  <c r="AR104" i="14"/>
  <c r="Z104" i="14"/>
  <c r="AH104" i="14"/>
  <c r="X104" i="14"/>
  <c r="AN104" i="14"/>
  <c r="W104" i="14"/>
  <c r="AT104" i="14"/>
  <c r="AD104" i="14"/>
  <c r="AP104" i="14"/>
  <c r="AJ104" i="14"/>
  <c r="U104" i="14"/>
  <c r="V104" i="14" s="1"/>
  <c r="AV104" i="14"/>
  <c r="AF104" i="14"/>
  <c r="AL104" i="14"/>
  <c r="AR112" i="14"/>
  <c r="Z112" i="14"/>
  <c r="X112" i="14"/>
  <c r="AH112" i="14"/>
  <c r="AN112" i="14"/>
  <c r="W112" i="14"/>
  <c r="AT112" i="14"/>
  <c r="AD112" i="14"/>
  <c r="AJ112" i="14"/>
  <c r="U112" i="14"/>
  <c r="V112" i="14" s="1"/>
  <c r="AL112" i="14"/>
  <c r="AP112" i="14"/>
  <c r="AV112" i="14"/>
  <c r="AF112" i="14"/>
  <c r="AR120" i="14"/>
  <c r="Z120" i="14"/>
  <c r="X120" i="14"/>
  <c r="AH120" i="14"/>
  <c r="AN120" i="14"/>
  <c r="W120" i="14"/>
  <c r="AT120" i="14"/>
  <c r="AD120" i="14"/>
  <c r="AJ120" i="14"/>
  <c r="U120" i="14"/>
  <c r="V120" i="14" s="1"/>
  <c r="AP120" i="14"/>
  <c r="AV120" i="14"/>
  <c r="AF120" i="14"/>
  <c r="AL120" i="14"/>
  <c r="AT115" i="14"/>
  <c r="AD115" i="14"/>
  <c r="X115" i="14"/>
  <c r="AJ115" i="14"/>
  <c r="W115" i="14"/>
  <c r="U115" i="14"/>
  <c r="V115" i="14" s="1"/>
  <c r="AP115" i="14"/>
  <c r="AV115" i="14"/>
  <c r="AF115" i="14"/>
  <c r="Z115" i="14"/>
  <c r="AL115" i="14"/>
  <c r="AR115" i="14"/>
  <c r="AH115" i="14"/>
  <c r="AN115" i="14"/>
  <c r="AH105" i="14"/>
  <c r="AR105" i="14"/>
  <c r="AN105" i="14"/>
  <c r="AT105" i="14"/>
  <c r="AD105" i="14"/>
  <c r="AJ105" i="14"/>
  <c r="U105" i="14"/>
  <c r="V105" i="14" s="1"/>
  <c r="AV105" i="14"/>
  <c r="AF105" i="14"/>
  <c r="AP105" i="14"/>
  <c r="Z105" i="14"/>
  <c r="W105" i="14"/>
  <c r="AL105" i="14"/>
  <c r="X105" i="14"/>
  <c r="AH113" i="14"/>
  <c r="AN113" i="14"/>
  <c r="AT113" i="14"/>
  <c r="AD113" i="14"/>
  <c r="AV113" i="14"/>
  <c r="AJ113" i="14"/>
  <c r="U113" i="14"/>
  <c r="V113" i="14" s="1"/>
  <c r="AP113" i="14"/>
  <c r="AF113" i="14"/>
  <c r="AL113" i="14"/>
  <c r="X113" i="14"/>
  <c r="AR113" i="14"/>
  <c r="Z113" i="14"/>
  <c r="W113" i="14"/>
  <c r="AH121" i="14"/>
  <c r="AN121" i="14"/>
  <c r="AT121" i="14"/>
  <c r="AD121" i="14"/>
  <c r="W121" i="14"/>
  <c r="AJ121" i="14"/>
  <c r="U121" i="14"/>
  <c r="V121" i="14" s="1"/>
  <c r="Z121" i="14"/>
  <c r="AP121" i="14"/>
  <c r="AV121" i="14"/>
  <c r="AF121" i="14"/>
  <c r="AL121" i="14"/>
  <c r="X121" i="14"/>
  <c r="AR121" i="14"/>
  <c r="S98" i="14" a="1"/>
  <c r="S98" i="14" s="1"/>
  <c r="C290" i="5"/>
  <c r="F290" i="5"/>
  <c r="C370" i="5"/>
  <c r="C369" i="5"/>
  <c r="C368" i="5"/>
  <c r="C367" i="5"/>
  <c r="C366" i="5"/>
  <c r="C365" i="5"/>
  <c r="C364" i="5"/>
  <c r="C363" i="5"/>
  <c r="C362" i="5"/>
  <c r="C361" i="5"/>
  <c r="C360" i="5"/>
  <c r="C359" i="5"/>
  <c r="C358" i="5"/>
  <c r="C357" i="5"/>
  <c r="C356" i="5"/>
  <c r="C355" i="5"/>
  <c r="C354" i="5"/>
  <c r="C353" i="5"/>
  <c r="C352" i="5"/>
  <c r="F370" i="5"/>
  <c r="F369" i="5"/>
  <c r="F368" i="5"/>
  <c r="F367" i="5"/>
  <c r="F366" i="5"/>
  <c r="F365" i="5"/>
  <c r="F364" i="5"/>
  <c r="F363" i="5"/>
  <c r="F362" i="5"/>
  <c r="F361" i="5"/>
  <c r="F360" i="5"/>
  <c r="F359" i="5"/>
  <c r="F358" i="5"/>
  <c r="F357" i="5"/>
  <c r="F356" i="5"/>
  <c r="F355" i="5"/>
  <c r="F354" i="5"/>
  <c r="F353" i="5"/>
  <c r="F352" i="5"/>
  <c r="F351" i="5"/>
  <c r="C351" i="5"/>
  <c r="AC123" i="14" l="1"/>
  <c r="AC122" i="14"/>
  <c r="AP98" i="14"/>
  <c r="AN98" i="14"/>
  <c r="AC98" i="14"/>
  <c r="U98" i="14"/>
  <c r="AC111" i="14"/>
  <c r="AC104" i="14"/>
  <c r="AC121" i="14"/>
  <c r="AC105" i="14"/>
  <c r="AC119" i="14"/>
  <c r="AC120" i="14"/>
  <c r="AC118" i="14"/>
  <c r="AC113" i="14"/>
  <c r="AC116" i="14"/>
  <c r="AC117" i="14"/>
  <c r="AC108" i="14"/>
  <c r="AC109" i="14"/>
  <c r="AC106" i="14"/>
  <c r="AC114" i="14"/>
  <c r="AC107" i="14"/>
  <c r="AC115" i="14"/>
  <c r="AU120" i="14"/>
  <c r="AC124" i="14"/>
  <c r="AC110" i="14"/>
  <c r="AC112" i="14"/>
  <c r="AU113" i="14" l="1"/>
  <c r="AU119" i="14"/>
  <c r="AU118" i="14"/>
  <c r="AU122" i="14"/>
  <c r="T104" i="14"/>
  <c r="AU110" i="14"/>
  <c r="AU124" i="14"/>
  <c r="AA122" i="14"/>
  <c r="Y122" i="14"/>
  <c r="AO122" i="14"/>
  <c r="AI122" i="14"/>
  <c r="AM123" i="14"/>
  <c r="AK123" i="14"/>
  <c r="AK122" i="14"/>
  <c r="AM122" i="14"/>
  <c r="T123" i="14"/>
  <c r="AI123" i="14"/>
  <c r="AO123" i="14"/>
  <c r="AE122" i="14"/>
  <c r="AG122" i="14"/>
  <c r="AS122" i="14"/>
  <c r="AQ122" i="14"/>
  <c r="AA123" i="14"/>
  <c r="Y123" i="14"/>
  <c r="AE123" i="14"/>
  <c r="AG123" i="14"/>
  <c r="T122" i="14"/>
  <c r="AS123" i="14"/>
  <c r="AQ123" i="14"/>
  <c r="AU123" i="14"/>
  <c r="AU121" i="14"/>
  <c r="AA104" i="14"/>
  <c r="AO98" i="14"/>
  <c r="AI98" i="14"/>
  <c r="AU117" i="14"/>
  <c r="AU108" i="14"/>
  <c r="AU107" i="14"/>
  <c r="AU104" i="14"/>
  <c r="AU105" i="14"/>
  <c r="AM124" i="14"/>
  <c r="AK124" i="14"/>
  <c r="AS116" i="14"/>
  <c r="AQ116" i="14"/>
  <c r="AM107" i="14"/>
  <c r="AK107" i="14"/>
  <c r="AI121" i="14"/>
  <c r="AO121" i="14"/>
  <c r="AI105" i="14"/>
  <c r="AO105" i="14"/>
  <c r="AG120" i="14"/>
  <c r="AE120" i="14"/>
  <c r="AI124" i="14"/>
  <c r="AO124" i="14"/>
  <c r="AA113" i="14"/>
  <c r="Y113" i="14"/>
  <c r="T111" i="14"/>
  <c r="T116" i="14"/>
  <c r="AG109" i="14"/>
  <c r="AE109" i="14"/>
  <c r="AQ109" i="14"/>
  <c r="AS109" i="14"/>
  <c r="AG114" i="14"/>
  <c r="AE114" i="14"/>
  <c r="AS114" i="14"/>
  <c r="AQ114" i="14"/>
  <c r="AM121" i="14"/>
  <c r="AK121" i="14"/>
  <c r="AS119" i="14"/>
  <c r="AQ119" i="14"/>
  <c r="AG112" i="14"/>
  <c r="AE112" i="14"/>
  <c r="AM105" i="14"/>
  <c r="AK105" i="14"/>
  <c r="AM104" i="14"/>
  <c r="AK104" i="14"/>
  <c r="AM108" i="14"/>
  <c r="AK108" i="14"/>
  <c r="AA106" i="14"/>
  <c r="Y106" i="14"/>
  <c r="T118" i="14"/>
  <c r="T110" i="14"/>
  <c r="AO104" i="14"/>
  <c r="AI104" i="14"/>
  <c r="AI115" i="14"/>
  <c r="AO115" i="14"/>
  <c r="AO108" i="14"/>
  <c r="AI108" i="14"/>
  <c r="AK118" i="14"/>
  <c r="AM118" i="14"/>
  <c r="AO116" i="14"/>
  <c r="AI116" i="14"/>
  <c r="AU109" i="14"/>
  <c r="AI107" i="14"/>
  <c r="AO107" i="14"/>
  <c r="AA107" i="14"/>
  <c r="Y107" i="14"/>
  <c r="AU114" i="14"/>
  <c r="T114" i="14"/>
  <c r="AA121" i="14"/>
  <c r="Y121" i="14"/>
  <c r="T119" i="14"/>
  <c r="AU112" i="14"/>
  <c r="AA105" i="14"/>
  <c r="Y105" i="14"/>
  <c r="AK110" i="14"/>
  <c r="AM110" i="14"/>
  <c r="T117" i="14"/>
  <c r="AA115" i="14"/>
  <c r="Y115" i="14"/>
  <c r="AE115" i="14"/>
  <c r="AG115" i="14"/>
  <c r="Y120" i="14"/>
  <c r="AA120" i="14"/>
  <c r="AS120" i="14"/>
  <c r="AQ120" i="14"/>
  <c r="AS112" i="14"/>
  <c r="AQ112" i="14"/>
  <c r="AI110" i="14"/>
  <c r="AO110" i="14"/>
  <c r="AI117" i="14"/>
  <c r="AO117" i="14"/>
  <c r="AU115" i="14"/>
  <c r="T120" i="14"/>
  <c r="AM113" i="14"/>
  <c r="AK113" i="14"/>
  <c r="Y116" i="14"/>
  <c r="AA116" i="14"/>
  <c r="AI111" i="14"/>
  <c r="AO111" i="14"/>
  <c r="T109" i="14"/>
  <c r="AE107" i="14"/>
  <c r="AG107" i="14"/>
  <c r="AK114" i="14"/>
  <c r="AM114" i="14"/>
  <c r="AG121" i="14"/>
  <c r="AE121" i="14"/>
  <c r="AQ121" i="14"/>
  <c r="AS121" i="14"/>
  <c r="AM119" i="14"/>
  <c r="AK119" i="14"/>
  <c r="T112" i="14"/>
  <c r="AG105" i="14"/>
  <c r="AE105" i="14"/>
  <c r="AQ105" i="14"/>
  <c r="AS105" i="14"/>
  <c r="Y108" i="14"/>
  <c r="AA108" i="14"/>
  <c r="AG104" i="14"/>
  <c r="AE104" i="14"/>
  <c r="AM117" i="14"/>
  <c r="AK117" i="14"/>
  <c r="AS115" i="14"/>
  <c r="AQ115" i="14"/>
  <c r="AG108" i="14"/>
  <c r="AE108" i="14"/>
  <c r="AG106" i="14"/>
  <c r="AE106" i="14"/>
  <c r="AS106" i="14"/>
  <c r="AQ106" i="14"/>
  <c r="AO120" i="14"/>
  <c r="AI120" i="14"/>
  <c r="AS111" i="14"/>
  <c r="AQ111" i="14"/>
  <c r="AE124" i="14"/>
  <c r="AG124" i="14"/>
  <c r="AQ113" i="14"/>
  <c r="AS113" i="14"/>
  <c r="AS124" i="14"/>
  <c r="AQ124" i="14"/>
  <c r="AA118" i="14"/>
  <c r="Y118" i="14"/>
  <c r="AI109" i="14"/>
  <c r="AO109" i="14"/>
  <c r="AS107" i="14"/>
  <c r="AQ107" i="14"/>
  <c r="AI114" i="14"/>
  <c r="AO114" i="14"/>
  <c r="AI119" i="14"/>
  <c r="AO119" i="14"/>
  <c r="AO112" i="14"/>
  <c r="AI112" i="14"/>
  <c r="AA110" i="14"/>
  <c r="Y110" i="14"/>
  <c r="AA117" i="14"/>
  <c r="Y117" i="14"/>
  <c r="T115" i="14"/>
  <c r="AU106" i="14"/>
  <c r="T106" i="14"/>
  <c r="AM120" i="14"/>
  <c r="AK120" i="14"/>
  <c r="AA124" i="14"/>
  <c r="Y124" i="14"/>
  <c r="AM116" i="14"/>
  <c r="AK116" i="14"/>
  <c r="T124" i="14"/>
  <c r="T113" i="14"/>
  <c r="AA111" i="14"/>
  <c r="Y111" i="14"/>
  <c r="AE111" i="14"/>
  <c r="AG111" i="14"/>
  <c r="AG116" i="14"/>
  <c r="AE116" i="14"/>
  <c r="AM109" i="14"/>
  <c r="AK109" i="14"/>
  <c r="T107" i="14"/>
  <c r="Y112" i="14"/>
  <c r="AA112" i="14"/>
  <c r="AM112" i="14"/>
  <c r="AK112" i="14"/>
  <c r="AS104" i="14"/>
  <c r="AQ104" i="14"/>
  <c r="AS108" i="14"/>
  <c r="AQ108" i="14"/>
  <c r="AI118" i="14"/>
  <c r="AO118" i="14"/>
  <c r="AG113" i="14"/>
  <c r="AE113" i="14"/>
  <c r="AM111" i="14"/>
  <c r="AK111" i="14"/>
  <c r="AG118" i="14"/>
  <c r="AE118" i="14"/>
  <c r="AS118" i="14"/>
  <c r="AQ118" i="14"/>
  <c r="AI113" i="14"/>
  <c r="AO113" i="14"/>
  <c r="AU111" i="14"/>
  <c r="AU116" i="14"/>
  <c r="AA109" i="14"/>
  <c r="Y109" i="14"/>
  <c r="AA114" i="14"/>
  <c r="Y114" i="14"/>
  <c r="T121" i="14"/>
  <c r="AA119" i="14"/>
  <c r="Y119" i="14"/>
  <c r="AE119" i="14"/>
  <c r="AG119" i="14"/>
  <c r="T105" i="14"/>
  <c r="AG110" i="14"/>
  <c r="AE110" i="14"/>
  <c r="AS110" i="14"/>
  <c r="AQ110" i="14"/>
  <c r="AG117" i="14"/>
  <c r="AE117" i="14"/>
  <c r="AQ117" i="14"/>
  <c r="AS117" i="14"/>
  <c r="AM115" i="14"/>
  <c r="AK115" i="14"/>
  <c r="T108" i="14"/>
  <c r="AI106" i="14"/>
  <c r="AO106" i="14"/>
  <c r="AK106" i="14"/>
  <c r="AM106" i="14"/>
  <c r="Y104" i="14"/>
  <c r="C350" i="5" l="1"/>
  <c r="C349" i="5"/>
  <c r="C348" i="5"/>
  <c r="C347" i="5"/>
  <c r="C346" i="5"/>
  <c r="C345" i="5"/>
  <c r="C344" i="5"/>
  <c r="C343" i="5"/>
  <c r="C342" i="5"/>
  <c r="C341" i="5"/>
  <c r="C340" i="5"/>
  <c r="C339" i="5"/>
  <c r="C338" i="5"/>
  <c r="C337" i="5"/>
  <c r="C336" i="5"/>
  <c r="C335" i="5"/>
  <c r="C334" i="5"/>
  <c r="C333" i="5"/>
  <c r="C332" i="5"/>
  <c r="F350" i="5"/>
  <c r="F349" i="5"/>
  <c r="F348" i="5"/>
  <c r="F347" i="5"/>
  <c r="F346" i="5"/>
  <c r="F345" i="5"/>
  <c r="F344" i="5"/>
  <c r="F343" i="5"/>
  <c r="F342" i="5"/>
  <c r="F341" i="5"/>
  <c r="F340" i="5"/>
  <c r="F339" i="5"/>
  <c r="F338" i="5"/>
  <c r="F337" i="5"/>
  <c r="F336" i="5"/>
  <c r="F335" i="5"/>
  <c r="F334" i="5"/>
  <c r="F333" i="5"/>
  <c r="F332" i="5"/>
  <c r="F331" i="5"/>
  <c r="C331" i="5"/>
  <c r="C330" i="5"/>
  <c r="C329" i="5"/>
  <c r="C328" i="5"/>
  <c r="C327" i="5"/>
  <c r="C326" i="5"/>
  <c r="C325" i="5"/>
  <c r="C324" i="5"/>
  <c r="C323" i="5"/>
  <c r="C322" i="5"/>
  <c r="C321" i="5"/>
  <c r="C320" i="5"/>
  <c r="C319" i="5"/>
  <c r="C318" i="5"/>
  <c r="C317" i="5"/>
  <c r="C316" i="5"/>
  <c r="C315" i="5"/>
  <c r="C314" i="5"/>
  <c r="C313" i="5"/>
  <c r="C312" i="5"/>
  <c r="F330" i="5"/>
  <c r="F329" i="5"/>
  <c r="F328" i="5"/>
  <c r="F327" i="5"/>
  <c r="F326" i="5"/>
  <c r="F325" i="5"/>
  <c r="F324" i="5"/>
  <c r="F323" i="5"/>
  <c r="F322" i="5"/>
  <c r="F321" i="5"/>
  <c r="F320" i="5"/>
  <c r="F319" i="5"/>
  <c r="F318" i="5"/>
  <c r="F317" i="5"/>
  <c r="F316" i="5"/>
  <c r="F315" i="5"/>
  <c r="F314" i="5"/>
  <c r="F313" i="5"/>
  <c r="F312" i="5"/>
  <c r="F311" i="5"/>
  <c r="C311" i="5"/>
  <c r="C309" i="5"/>
  <c r="C308" i="5"/>
  <c r="C307" i="5"/>
  <c r="C306" i="5"/>
  <c r="C305" i="5"/>
  <c r="C304" i="5"/>
  <c r="C303" i="5"/>
  <c r="C302" i="5"/>
  <c r="C301" i="5"/>
  <c r="C300" i="5"/>
  <c r="C299" i="5"/>
  <c r="C298" i="5"/>
  <c r="C297" i="5"/>
  <c r="C296" i="5"/>
  <c r="C295" i="5"/>
  <c r="C294" i="5"/>
  <c r="C293" i="5"/>
  <c r="C292" i="5"/>
  <c r="F309" i="5"/>
  <c r="F308" i="5"/>
  <c r="F307" i="5"/>
  <c r="F306" i="5"/>
  <c r="F305" i="5"/>
  <c r="F304" i="5"/>
  <c r="F303" i="5"/>
  <c r="F302" i="5"/>
  <c r="F301" i="5"/>
  <c r="F300" i="5"/>
  <c r="F299" i="5"/>
  <c r="F298" i="5"/>
  <c r="F297" i="5"/>
  <c r="F296" i="5"/>
  <c r="F295" i="5"/>
  <c r="F294" i="5"/>
  <c r="F293" i="5"/>
  <c r="F292" i="5"/>
  <c r="F291" i="5"/>
  <c r="C291" i="5"/>
  <c r="S80" i="14" a="1"/>
  <c r="S80" i="14" s="1"/>
  <c r="AP80" i="14" s="1"/>
  <c r="S81" i="14" a="1"/>
  <c r="S81" i="14" s="1"/>
  <c r="AD81" i="14" s="1"/>
  <c r="S82" i="14" a="1"/>
  <c r="S82" i="14" s="1"/>
  <c r="AD82" i="14" s="1"/>
  <c r="S83" i="14" a="1"/>
  <c r="S83" i="14" s="1"/>
  <c r="AD83" i="14" s="1"/>
  <c r="S84" i="14" a="1"/>
  <c r="S84" i="14" s="1"/>
  <c r="U84" i="14" s="1"/>
  <c r="S86" i="14" a="1"/>
  <c r="S86" i="14" s="1"/>
  <c r="U86" i="14" s="1"/>
  <c r="S85" i="14" a="1"/>
  <c r="S85" i="14" s="1"/>
  <c r="U85" i="14" s="1"/>
  <c r="S87" i="14" a="1"/>
  <c r="S87" i="14" s="1"/>
  <c r="U87" i="14" s="1"/>
  <c r="S88" i="14" a="1"/>
  <c r="S88" i="14" s="1"/>
  <c r="AP88" i="14" s="1"/>
  <c r="S89" i="14" a="1"/>
  <c r="S89" i="14" s="1"/>
  <c r="AD89" i="14" s="1"/>
  <c r="S90" i="14" a="1"/>
  <c r="S90" i="14" s="1"/>
  <c r="AD90" i="14" s="1"/>
  <c r="S92" i="14" a="1"/>
  <c r="S92" i="14" s="1"/>
  <c r="AD92" i="14" s="1"/>
  <c r="S91" i="14" a="1"/>
  <c r="S91" i="14" s="1"/>
  <c r="AN91" i="14" s="1"/>
  <c r="S93" i="14" a="1"/>
  <c r="S93" i="14" s="1"/>
  <c r="U93" i="14" s="1"/>
  <c r="S94" i="14" a="1"/>
  <c r="S94" i="14" s="1"/>
  <c r="U94" i="14" s="1"/>
  <c r="S95" i="14" a="1"/>
  <c r="S95" i="14" s="1"/>
  <c r="U95" i="14" s="1"/>
  <c r="S96" i="14" a="1"/>
  <c r="S96" i="14" s="1"/>
  <c r="AP96" i="14" s="1"/>
  <c r="S97" i="14" a="1"/>
  <c r="S97" i="14" s="1"/>
  <c r="AD97" i="14" s="1"/>
  <c r="S99" i="14" a="1"/>
  <c r="S99" i="14" s="1"/>
  <c r="AD99" i="14" s="1"/>
  <c r="S79" i="14" a="1"/>
  <c r="S79" i="14" s="1"/>
  <c r="AD79" i="14" s="1"/>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1" i="5"/>
  <c r="C270" i="5"/>
  <c r="C272" i="5"/>
  <c r="C273" i="5"/>
  <c r="C274" i="5"/>
  <c r="C275" i="5"/>
  <c r="C276" i="5"/>
  <c r="C277" i="5"/>
  <c r="C278" i="5"/>
  <c r="C279" i="5"/>
  <c r="C280" i="5"/>
  <c r="C281" i="5"/>
  <c r="C282" i="5"/>
  <c r="C283" i="5"/>
  <c r="C284" i="5"/>
  <c r="C285" i="5"/>
  <c r="C286" i="5"/>
  <c r="C287" i="5"/>
  <c r="C288" i="5"/>
  <c r="C289" i="5"/>
  <c r="F289" i="5"/>
  <c r="F288" i="5"/>
  <c r="F287" i="5"/>
  <c r="F286" i="5"/>
  <c r="F285" i="5"/>
  <c r="F284" i="5"/>
  <c r="F283" i="5"/>
  <c r="F282" i="5"/>
  <c r="F281" i="5"/>
  <c r="F280" i="5"/>
  <c r="F279" i="5"/>
  <c r="F278" i="5"/>
  <c r="F277" i="5"/>
  <c r="F276" i="5"/>
  <c r="F275" i="5"/>
  <c r="F274" i="5"/>
  <c r="F273" i="5"/>
  <c r="F272" i="5"/>
  <c r="F270" i="5"/>
  <c r="F271"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C40" i="2"/>
  <c r="C41" i="2"/>
  <c r="C42" i="2"/>
  <c r="C43" i="2"/>
  <c r="C44" i="2"/>
  <c r="K40" i="2"/>
  <c r="K41" i="2"/>
  <c r="K42" i="2"/>
  <c r="K43" i="2"/>
  <c r="K44" i="2"/>
  <c r="L40" i="2"/>
  <c r="L41" i="2"/>
  <c r="L42" i="2"/>
  <c r="L43" i="2"/>
  <c r="L44" i="2"/>
  <c r="S55" i="14" a="1"/>
  <c r="S55" i="14" s="1"/>
  <c r="AR55" i="14" s="1"/>
  <c r="S56" i="14" a="1"/>
  <c r="S56" i="14" s="1"/>
  <c r="AP56" i="14" s="1"/>
  <c r="S58" i="14" a="1"/>
  <c r="S58" i="14" s="1"/>
  <c r="U58" i="14" s="1"/>
  <c r="V58" i="14" s="1"/>
  <c r="S59" i="14" a="1"/>
  <c r="S59" i="14" s="1"/>
  <c r="AR59" i="14" s="1"/>
  <c r="S57" i="14" a="1"/>
  <c r="S57" i="14" s="1"/>
  <c r="AV57" i="14" s="1"/>
  <c r="S61" i="14" a="1"/>
  <c r="S61" i="14" s="1"/>
  <c r="AP61" i="14" s="1"/>
  <c r="S60" i="14" a="1"/>
  <c r="S60" i="14" s="1"/>
  <c r="X60" i="14" s="1"/>
  <c r="S62" i="14" a="1"/>
  <c r="S62" i="14" s="1"/>
  <c r="AR62" i="14" s="1"/>
  <c r="S64" i="14" a="1"/>
  <c r="S64" i="14" s="1"/>
  <c r="AF64" i="14" s="1"/>
  <c r="S63" i="14" a="1"/>
  <c r="S63" i="14" s="1"/>
  <c r="AT63" i="14" s="1"/>
  <c r="S65" i="14" a="1"/>
  <c r="S65" i="14" s="1"/>
  <c r="U65" i="14" s="1"/>
  <c r="V65" i="14" s="1"/>
  <c r="S66" i="14" a="1"/>
  <c r="S66" i="14" s="1"/>
  <c r="AR66" i="14" s="1"/>
  <c r="S69" i="14" a="1"/>
  <c r="S69" i="14" s="1"/>
  <c r="AF69" i="14" s="1"/>
  <c r="S67" i="14" a="1"/>
  <c r="S67" i="14" s="1"/>
  <c r="AJ67" i="14" s="1"/>
  <c r="S68" i="14" a="1"/>
  <c r="S68" i="14" s="1"/>
  <c r="AR68" i="14" s="1"/>
  <c r="S70" i="14" a="1"/>
  <c r="S70" i="14" s="1"/>
  <c r="AR70" i="14" s="1"/>
  <c r="S73" i="14" a="1"/>
  <c r="S73" i="14" s="1"/>
  <c r="AR73" i="14" s="1"/>
  <c r="S71" i="14" a="1"/>
  <c r="S71" i="14" s="1"/>
  <c r="AR71" i="14" s="1"/>
  <c r="S74" i="14" a="1"/>
  <c r="S74" i="14" s="1"/>
  <c r="U74" i="14" s="1"/>
  <c r="V74" i="14" s="1"/>
  <c r="S72" i="14" a="1"/>
  <c r="S72" i="14" s="1"/>
  <c r="AH72" i="14" s="1"/>
  <c r="S54" i="14" a="1"/>
  <c r="S54" i="14" s="1"/>
  <c r="AR54" i="14" s="1"/>
  <c r="S41" i="14"/>
  <c r="AP41" i="14" s="1"/>
  <c r="X52" i="14"/>
  <c r="AD52" i="14" s="1"/>
  <c r="AJ52" i="14" s="1"/>
  <c r="AP52" i="14" s="1"/>
  <c r="AV52" i="14" s="1"/>
  <c r="X77" i="14" s="1"/>
  <c r="AD77" i="14" s="1"/>
  <c r="AJ77" i="14" s="1"/>
  <c r="AP77" i="14" s="1"/>
  <c r="X102" i="14" s="1"/>
  <c r="AD102" i="14" s="1"/>
  <c r="AJ102" i="14" s="1"/>
  <c r="AP102" i="14" s="1"/>
  <c r="AV102" i="14" s="1"/>
  <c r="AV48" i="14"/>
  <c r="AT48" i="14"/>
  <c r="AR48" i="14"/>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C148" i="5"/>
  <c r="M45" i="10"/>
  <c r="M43" i="10"/>
  <c r="M41" i="10"/>
  <c r="AP48" i="14"/>
  <c r="AN48" i="14"/>
  <c r="AL48" i="14"/>
  <c r="F127" i="5"/>
  <c r="C127" i="5"/>
  <c r="AH48" i="14"/>
  <c r="AJ48" i="14"/>
  <c r="C106" i="5"/>
  <c r="F106" i="5"/>
  <c r="Q37" i="10"/>
  <c r="S31" i="10"/>
  <c r="Q34" i="10"/>
  <c r="Q32" i="10"/>
  <c r="A40" i="4"/>
  <c r="A41" i="4"/>
  <c r="A42" i="4"/>
  <c r="A40" i="3"/>
  <c r="A41" i="3"/>
  <c r="A42" i="3"/>
  <c r="A43" i="3"/>
  <c r="A44" i="3"/>
  <c r="S37" i="14"/>
  <c r="AH37" i="14" s="1"/>
  <c r="S49" i="14"/>
  <c r="AL49" i="14" s="1"/>
  <c r="S47" i="14"/>
  <c r="R47" i="14" s="1"/>
  <c r="S46" i="14"/>
  <c r="AT46" i="14" s="1"/>
  <c r="S45" i="14"/>
  <c r="AD45" i="14" s="1"/>
  <c r="S44" i="14"/>
  <c r="AF44" i="14" s="1"/>
  <c r="S43" i="14"/>
  <c r="AB43" i="14" s="1"/>
  <c r="AC43" i="14" s="1"/>
  <c r="S42" i="14"/>
  <c r="AJ42" i="14" s="1"/>
  <c r="S40" i="14"/>
  <c r="AR40" i="14" s="1"/>
  <c r="S39" i="14"/>
  <c r="AP39" i="14" s="1"/>
  <c r="S38" i="14"/>
  <c r="Z38" i="14" s="1"/>
  <c r="S36" i="14"/>
  <c r="AL36" i="14" s="1"/>
  <c r="S35" i="14"/>
  <c r="AP35" i="14" s="1"/>
  <c r="S34" i="14"/>
  <c r="X34" i="14" s="1"/>
  <c r="S33" i="14"/>
  <c r="AL33" i="14" s="1"/>
  <c r="S32" i="14"/>
  <c r="Z32" i="14" s="1"/>
  <c r="S31" i="14"/>
  <c r="AT31" i="14" s="1"/>
  <c r="S30" i="14"/>
  <c r="AJ30" i="14" s="1"/>
  <c r="S29" i="14"/>
  <c r="AF29" i="14" s="1"/>
  <c r="AF48" i="14"/>
  <c r="Z48" i="14"/>
  <c r="AD48" i="14"/>
  <c r="AB48" i="14"/>
  <c r="AC48" i="14" s="1"/>
  <c r="C2" i="9"/>
  <c r="B3" i="2" a="1"/>
  <c r="B3" i="2" s="1"/>
  <c r="C3" i="2" s="1"/>
  <c r="K37" i="2"/>
  <c r="K38" i="2"/>
  <c r="K39" i="2"/>
  <c r="L37" i="2"/>
  <c r="L38" i="2"/>
  <c r="L39" i="2"/>
  <c r="X27" i="14"/>
  <c r="A8" i="7"/>
  <c r="R8" i="7" s="1"/>
  <c r="V15" i="7"/>
  <c r="W15" i="7"/>
  <c r="A14" i="7"/>
  <c r="J14" i="7" s="1"/>
  <c r="A13" i="7"/>
  <c r="V13" i="7" s="1"/>
  <c r="C85" i="5"/>
  <c r="F85" i="5"/>
  <c r="F84" i="5"/>
  <c r="O30" i="10"/>
  <c r="O26" i="10"/>
  <c r="O23" i="10"/>
  <c r="O7" i="10"/>
  <c r="O16" i="10"/>
  <c r="O15" i="10"/>
  <c r="O14" i="10"/>
  <c r="Q11" i="10"/>
  <c r="Q10" i="10"/>
  <c r="K36" i="2"/>
  <c r="L36" i="2"/>
  <c r="A5" i="7"/>
  <c r="J5" i="7" s="1"/>
  <c r="A6" i="7"/>
  <c r="M6" i="7" s="1"/>
  <c r="A7" i="7"/>
  <c r="V7" i="7" s="1"/>
  <c r="A9" i="7"/>
  <c r="H9" i="7" s="1"/>
  <c r="A10" i="7"/>
  <c r="T10" i="7" s="1"/>
  <c r="A11" i="7"/>
  <c r="E11" i="7" s="1"/>
  <c r="A12" i="7"/>
  <c r="H12" i="7" s="1"/>
  <c r="A4" i="7"/>
  <c r="J4" i="7" s="1"/>
  <c r="F8"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4" i="5"/>
  <c r="C72" i="5"/>
  <c r="C73" i="5"/>
  <c r="C75" i="5"/>
  <c r="C77" i="5"/>
  <c r="C78" i="5"/>
  <c r="C76" i="5"/>
  <c r="C79" i="5"/>
  <c r="C80" i="5"/>
  <c r="C82" i="5"/>
  <c r="C81" i="5"/>
  <c r="C84" i="5"/>
  <c r="C83" i="5"/>
  <c r="C86" i="5"/>
  <c r="C87" i="5"/>
  <c r="C88" i="5"/>
  <c r="C89" i="5"/>
  <c r="C90" i="5"/>
  <c r="C91" i="5"/>
  <c r="C92" i="5"/>
  <c r="C93" i="5"/>
  <c r="C94" i="5"/>
  <c r="C95" i="5"/>
  <c r="C96" i="5"/>
  <c r="C97" i="5"/>
  <c r="C98" i="5"/>
  <c r="C99" i="5"/>
  <c r="C100" i="5"/>
  <c r="C101" i="5"/>
  <c r="C102" i="5"/>
  <c r="C103" i="5"/>
  <c r="C104" i="5"/>
  <c r="C105" i="5"/>
  <c r="C107" i="5"/>
  <c r="C108" i="5"/>
  <c r="C109" i="5"/>
  <c r="C110" i="5"/>
  <c r="C111" i="5"/>
  <c r="C112" i="5"/>
  <c r="C113" i="5"/>
  <c r="C114" i="5"/>
  <c r="C115" i="5"/>
  <c r="C116" i="5"/>
  <c r="C117" i="5"/>
  <c r="C118" i="5"/>
  <c r="C119" i="5"/>
  <c r="C120" i="5"/>
  <c r="C121" i="5"/>
  <c r="C122" i="5"/>
  <c r="C123" i="5"/>
  <c r="C124" i="5"/>
  <c r="C125" i="5"/>
  <c r="C126" i="5"/>
  <c r="C129" i="5"/>
  <c r="C130" i="5"/>
  <c r="C128" i="5"/>
  <c r="C131" i="5"/>
  <c r="C132" i="5"/>
  <c r="C133" i="5"/>
  <c r="C134" i="5"/>
  <c r="C135" i="5"/>
  <c r="C136" i="5"/>
  <c r="C137" i="5"/>
  <c r="C138" i="5"/>
  <c r="C139" i="5"/>
  <c r="C140" i="5"/>
  <c r="C141" i="5"/>
  <c r="C142" i="5"/>
  <c r="C143" i="5"/>
  <c r="C144" i="5"/>
  <c r="C145" i="5"/>
  <c r="C146" i="5"/>
  <c r="C147" i="5"/>
  <c r="Q29" i="10"/>
  <c r="S26" i="10"/>
  <c r="S20" i="10"/>
  <c r="L3" i="10"/>
  <c r="L4" i="10"/>
  <c r="L5" i="10"/>
  <c r="L6" i="10"/>
  <c r="L7" i="10"/>
  <c r="L8" i="10"/>
  <c r="L9" i="10"/>
  <c r="L10" i="10"/>
  <c r="L11" i="10"/>
  <c r="L12" i="10"/>
  <c r="L13" i="10"/>
  <c r="L14" i="10"/>
  <c r="L15" i="10"/>
  <c r="L16" i="10"/>
  <c r="L17" i="10"/>
  <c r="L18" i="10"/>
  <c r="L19" i="10"/>
  <c r="L20" i="10"/>
  <c r="L21" i="10"/>
  <c r="L22" i="10"/>
  <c r="L35" i="2"/>
  <c r="K35" i="2"/>
  <c r="H4" i="13"/>
  <c r="H5" i="13"/>
  <c r="F3" i="5"/>
  <c r="F4" i="5"/>
  <c r="F5" i="5"/>
  <c r="F6" i="5"/>
  <c r="F7"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4" i="5"/>
  <c r="F72" i="5"/>
  <c r="F73" i="5"/>
  <c r="F75" i="5"/>
  <c r="F77" i="5"/>
  <c r="F78" i="5"/>
  <c r="F76" i="5"/>
  <c r="F79" i="5"/>
  <c r="F80" i="5"/>
  <c r="F82" i="5"/>
  <c r="F81" i="5"/>
  <c r="F83" i="5"/>
  <c r="F86" i="5"/>
  <c r="F87" i="5"/>
  <c r="F88" i="5"/>
  <c r="F89" i="5"/>
  <c r="F90" i="5"/>
  <c r="F91" i="5"/>
  <c r="F92" i="5"/>
  <c r="F93" i="5"/>
  <c r="F94" i="5"/>
  <c r="F95" i="5"/>
  <c r="F96" i="5"/>
  <c r="F97" i="5"/>
  <c r="F98" i="5"/>
  <c r="F99" i="5"/>
  <c r="F100" i="5"/>
  <c r="F101" i="5"/>
  <c r="F102" i="5"/>
  <c r="F103" i="5"/>
  <c r="F104" i="5"/>
  <c r="F105" i="5"/>
  <c r="F107" i="5"/>
  <c r="F108" i="5"/>
  <c r="F109" i="5"/>
  <c r="F110" i="5"/>
  <c r="F111" i="5"/>
  <c r="F112" i="5"/>
  <c r="F113" i="5"/>
  <c r="F114" i="5"/>
  <c r="F115" i="5"/>
  <c r="F116" i="5"/>
  <c r="F117" i="5"/>
  <c r="F118" i="5"/>
  <c r="F119" i="5"/>
  <c r="F120" i="5"/>
  <c r="F121" i="5"/>
  <c r="F122" i="5"/>
  <c r="F123" i="5"/>
  <c r="F124" i="5"/>
  <c r="F125" i="5"/>
  <c r="F126" i="5"/>
  <c r="F129" i="5"/>
  <c r="F130" i="5"/>
  <c r="F128" i="5"/>
  <c r="F131" i="5"/>
  <c r="F132" i="5"/>
  <c r="F133" i="5"/>
  <c r="F134" i="5"/>
  <c r="F135" i="5"/>
  <c r="F136" i="5"/>
  <c r="F137" i="5"/>
  <c r="F138" i="5"/>
  <c r="F139" i="5"/>
  <c r="F140" i="5"/>
  <c r="F141" i="5"/>
  <c r="F142" i="5"/>
  <c r="F143" i="5"/>
  <c r="F144" i="5"/>
  <c r="F145" i="5"/>
  <c r="F146" i="5"/>
  <c r="F147" i="5"/>
  <c r="Q24" i="10"/>
  <c r="Q22" i="10"/>
  <c r="Q20" i="10"/>
  <c r="Q13" i="10"/>
  <c r="Q16" i="10"/>
  <c r="Q14" i="10"/>
  <c r="Q18" i="10"/>
  <c r="I1" i="2"/>
  <c r="I30" i="6"/>
  <c r="I31" i="6"/>
  <c r="I32" i="6"/>
  <c r="I33" i="6"/>
  <c r="I34" i="6"/>
  <c r="I35" i="6"/>
  <c r="I36" i="6"/>
  <c r="I37" i="6"/>
  <c r="I38" i="6"/>
  <c r="E3" i="11"/>
  <c r="E53" i="11"/>
  <c r="B171" i="11"/>
  <c r="B170" i="11"/>
  <c r="B168" i="11"/>
  <c r="E63" i="11"/>
  <c r="E23" i="11"/>
  <c r="E13" i="11"/>
  <c r="J1" i="2"/>
  <c r="K34" i="2"/>
  <c r="L34" i="2"/>
  <c r="K33" i="2"/>
  <c r="L33"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L15" i="7"/>
  <c r="T15" i="7"/>
  <c r="M15" i="7"/>
  <c r="H15" i="7"/>
  <c r="Q15" i="7"/>
  <c r="R15" i="7"/>
  <c r="E15" i="7"/>
  <c r="C15" i="7"/>
  <c r="J15" i="7"/>
  <c r="G15" i="7"/>
  <c r="R48" i="14"/>
  <c r="V85" i="14" l="1"/>
  <c r="V87" i="14"/>
  <c r="V93" i="14"/>
  <c r="V84" i="14"/>
  <c r="V94" i="14"/>
  <c r="V86" i="14"/>
  <c r="V95" i="14"/>
  <c r="Z79" i="14"/>
  <c r="X91" i="14"/>
  <c r="X84" i="14"/>
  <c r="W96" i="14"/>
  <c r="AC96" i="14" s="1"/>
  <c r="W88" i="14"/>
  <c r="AC88" i="14" s="1"/>
  <c r="W80" i="14"/>
  <c r="AC80" i="14" s="1"/>
  <c r="U91" i="14"/>
  <c r="AD96" i="14"/>
  <c r="AD88" i="14"/>
  <c r="AD80" i="14"/>
  <c r="Z92" i="14"/>
  <c r="Z83" i="14"/>
  <c r="AH79" i="14"/>
  <c r="AH92" i="14"/>
  <c r="AH83" i="14"/>
  <c r="AJ95" i="14"/>
  <c r="AJ87" i="14"/>
  <c r="AF79" i="14"/>
  <c r="AF92" i="14"/>
  <c r="AF83" i="14"/>
  <c r="AL95" i="14"/>
  <c r="AL87" i="14"/>
  <c r="AN79" i="14"/>
  <c r="AN92" i="14"/>
  <c r="AN83" i="14"/>
  <c r="AP95" i="14"/>
  <c r="AP87" i="14"/>
  <c r="X79" i="14"/>
  <c r="X92" i="14"/>
  <c r="X83" i="14"/>
  <c r="W95" i="14"/>
  <c r="AC95" i="14" s="1"/>
  <c r="W87" i="14"/>
  <c r="AC87" i="14" s="1"/>
  <c r="U79" i="14"/>
  <c r="U92" i="14"/>
  <c r="U83" i="14"/>
  <c r="AD95" i="14"/>
  <c r="AD87" i="14"/>
  <c r="Z99" i="14"/>
  <c r="Z90" i="14"/>
  <c r="Z82" i="14"/>
  <c r="AH99" i="14"/>
  <c r="AH90" i="14"/>
  <c r="AH82" i="14"/>
  <c r="AJ94" i="14"/>
  <c r="AJ85" i="14"/>
  <c r="AF99" i="14"/>
  <c r="AF90" i="14"/>
  <c r="AF82" i="14"/>
  <c r="AL94" i="14"/>
  <c r="AL85" i="14"/>
  <c r="AN99" i="14"/>
  <c r="AN90" i="14"/>
  <c r="AN82" i="14"/>
  <c r="AP94" i="14"/>
  <c r="AP85" i="14"/>
  <c r="X99" i="14"/>
  <c r="X90" i="14"/>
  <c r="X82" i="14"/>
  <c r="W94" i="14"/>
  <c r="AC94" i="14" s="1"/>
  <c r="W85" i="14"/>
  <c r="AC85" i="14" s="1"/>
  <c r="U99" i="14"/>
  <c r="U90" i="14"/>
  <c r="U82" i="14"/>
  <c r="AD94" i="14"/>
  <c r="AD85" i="14"/>
  <c r="Z97" i="14"/>
  <c r="Z89" i="14"/>
  <c r="Z81" i="14"/>
  <c r="AH97" i="14"/>
  <c r="AH89" i="14"/>
  <c r="AH81" i="14"/>
  <c r="AJ93" i="14"/>
  <c r="AJ86" i="14"/>
  <c r="AF97" i="14"/>
  <c r="AF89" i="14"/>
  <c r="AF81" i="14"/>
  <c r="AL93" i="14"/>
  <c r="AL86" i="14"/>
  <c r="AN97" i="14"/>
  <c r="AN89" i="14"/>
  <c r="AN81" i="14"/>
  <c r="AP93" i="14"/>
  <c r="AP86" i="14"/>
  <c r="X97" i="14"/>
  <c r="X89" i="14"/>
  <c r="X81" i="14"/>
  <c r="W93" i="14"/>
  <c r="AC93" i="14" s="1"/>
  <c r="W86" i="14"/>
  <c r="AC86" i="14" s="1"/>
  <c r="U97" i="14"/>
  <c r="U89" i="14"/>
  <c r="U81" i="14"/>
  <c r="AD93" i="14"/>
  <c r="AD86" i="14"/>
  <c r="Z96" i="14"/>
  <c r="Z88" i="14"/>
  <c r="Z80" i="14"/>
  <c r="AH96" i="14"/>
  <c r="AH88" i="14"/>
  <c r="AH80" i="14"/>
  <c r="AJ91" i="14"/>
  <c r="AJ84" i="14"/>
  <c r="AF96" i="14"/>
  <c r="AF88" i="14"/>
  <c r="AF80" i="14"/>
  <c r="AL91" i="14"/>
  <c r="AL84" i="14"/>
  <c r="AN96" i="14"/>
  <c r="AN88" i="14"/>
  <c r="AN80" i="14"/>
  <c r="AP91" i="14"/>
  <c r="AP84" i="14"/>
  <c r="X96" i="14"/>
  <c r="X88" i="14"/>
  <c r="X80" i="14"/>
  <c r="W91" i="14"/>
  <c r="AC91" i="14" s="1"/>
  <c r="W84" i="14"/>
  <c r="AC84" i="14" s="1"/>
  <c r="U96" i="14"/>
  <c r="U88" i="14"/>
  <c r="U80" i="14"/>
  <c r="AD91" i="14"/>
  <c r="AD84" i="14"/>
  <c r="Z95" i="14"/>
  <c r="Z87" i="14"/>
  <c r="AH95" i="14"/>
  <c r="AH87" i="14"/>
  <c r="AJ79" i="14"/>
  <c r="AJ92" i="14"/>
  <c r="AJ83" i="14"/>
  <c r="AF95" i="14"/>
  <c r="AF87" i="14"/>
  <c r="AL79" i="14"/>
  <c r="AL92" i="14"/>
  <c r="AL83" i="14"/>
  <c r="AN95" i="14"/>
  <c r="AN87" i="14"/>
  <c r="AP79" i="14"/>
  <c r="AP92" i="14"/>
  <c r="AP83" i="14"/>
  <c r="X95" i="14"/>
  <c r="X87" i="14"/>
  <c r="W79" i="14"/>
  <c r="AC79" i="14" s="1"/>
  <c r="W92" i="14"/>
  <c r="AC92" i="14" s="1"/>
  <c r="W83" i="14"/>
  <c r="AC83" i="14" s="1"/>
  <c r="Z94" i="14"/>
  <c r="Z85" i="14"/>
  <c r="AH94" i="14"/>
  <c r="AH85" i="14"/>
  <c r="AJ99" i="14"/>
  <c r="AJ90" i="14"/>
  <c r="AJ82" i="14"/>
  <c r="AF94" i="14"/>
  <c r="AF85" i="14"/>
  <c r="AL99" i="14"/>
  <c r="AL90" i="14"/>
  <c r="AL82" i="14"/>
  <c r="AN94" i="14"/>
  <c r="AN85" i="14"/>
  <c r="AP99" i="14"/>
  <c r="AP90" i="14"/>
  <c r="AP82" i="14"/>
  <c r="X94" i="14"/>
  <c r="X85" i="14"/>
  <c r="W99" i="14"/>
  <c r="AC99" i="14" s="1"/>
  <c r="W90" i="14"/>
  <c r="AC90" i="14" s="1"/>
  <c r="W82" i="14"/>
  <c r="AC82" i="14" s="1"/>
  <c r="Z93" i="14"/>
  <c r="Z86" i="14"/>
  <c r="AH93" i="14"/>
  <c r="AH86" i="14"/>
  <c r="AJ97" i="14"/>
  <c r="AJ89" i="14"/>
  <c r="AJ81" i="14"/>
  <c r="AF93" i="14"/>
  <c r="AF86" i="14"/>
  <c r="AL97" i="14"/>
  <c r="AL89" i="14"/>
  <c r="AL81" i="14"/>
  <c r="AN93" i="14"/>
  <c r="AN86" i="14"/>
  <c r="AP97" i="14"/>
  <c r="AP89" i="14"/>
  <c r="AP81" i="14"/>
  <c r="X93" i="14"/>
  <c r="X86" i="14"/>
  <c r="W97" i="14"/>
  <c r="AC97" i="14" s="1"/>
  <c r="W89" i="14"/>
  <c r="AC89" i="14" s="1"/>
  <c r="W81" i="14"/>
  <c r="AC81" i="14" s="1"/>
  <c r="Z91" i="14"/>
  <c r="Z84" i="14"/>
  <c r="AH91" i="14"/>
  <c r="AH84" i="14"/>
  <c r="AJ96" i="14"/>
  <c r="AJ88" i="14"/>
  <c r="AJ80" i="14"/>
  <c r="AF91" i="14"/>
  <c r="AF84" i="14"/>
  <c r="AL96" i="14"/>
  <c r="AL88" i="14"/>
  <c r="AL80" i="14"/>
  <c r="AN84" i="14"/>
  <c r="AR69" i="14"/>
  <c r="AR61" i="14"/>
  <c r="AR60" i="14"/>
  <c r="AR67" i="14"/>
  <c r="AR74" i="14"/>
  <c r="AR58" i="14"/>
  <c r="AR65" i="14"/>
  <c r="AR57" i="14"/>
  <c r="AR72" i="14"/>
  <c r="AR64" i="14"/>
  <c r="AR56" i="14"/>
  <c r="AR63" i="14"/>
  <c r="B40" i="3"/>
  <c r="D43" i="3"/>
  <c r="C6" i="2"/>
  <c r="C5" i="2"/>
  <c r="C7" i="2"/>
  <c r="C11" i="2"/>
  <c r="C16" i="2"/>
  <c r="C34" i="2"/>
  <c r="C22" i="2"/>
  <c r="C24" i="2"/>
  <c r="C31" i="2"/>
  <c r="C35" i="2"/>
  <c r="C37" i="2"/>
  <c r="C39" i="2"/>
  <c r="C30" i="2"/>
  <c r="C10" i="2"/>
  <c r="C18" i="2"/>
  <c r="C21" i="2"/>
  <c r="C23" i="2"/>
  <c r="C25" i="2"/>
  <c r="C32" i="2"/>
  <c r="C38" i="2"/>
  <c r="C9" i="2"/>
  <c r="C8" i="2"/>
  <c r="E41" i="4" s="1"/>
  <c r="C20" i="2"/>
  <c r="C15" i="2"/>
  <c r="C26" i="2"/>
  <c r="C33" i="2"/>
  <c r="C4" i="2"/>
  <c r="B42" i="3" s="1"/>
  <c r="C28" i="2"/>
  <c r="C17" i="2"/>
  <c r="C27" i="2"/>
  <c r="C29" i="2"/>
  <c r="C14" i="2"/>
  <c r="C19" i="2"/>
  <c r="C12" i="2"/>
  <c r="C36" i="2"/>
  <c r="C13" i="2"/>
  <c r="AF73" i="14"/>
  <c r="AT68" i="14"/>
  <c r="AV68" i="14"/>
  <c r="X68" i="14"/>
  <c r="AN68" i="14"/>
  <c r="AP68" i="14"/>
  <c r="AJ68" i="14"/>
  <c r="AP54" i="14"/>
  <c r="AF71" i="14"/>
  <c r="Z56" i="14"/>
  <c r="AJ61" i="14"/>
  <c r="AL68" i="14"/>
  <c r="AD54" i="14"/>
  <c r="AJ57" i="14"/>
  <c r="AN56" i="14"/>
  <c r="AF54" i="14"/>
  <c r="AH57" i="14"/>
  <c r="AI57" i="14" s="1"/>
  <c r="AL56" i="14"/>
  <c r="AH54" i="14"/>
  <c r="AI54" i="14" s="1"/>
  <c r="AF57" i="14"/>
  <c r="AT54" i="14"/>
  <c r="AJ54" i="14"/>
  <c r="AN54" i="14"/>
  <c r="AV54" i="14"/>
  <c r="AV60" i="14"/>
  <c r="AN72" i="14"/>
  <c r="AO72" i="14" s="1"/>
  <c r="AD73" i="14"/>
  <c r="AH68" i="14"/>
  <c r="AI68" i="14" s="1"/>
  <c r="AL74" i="14"/>
  <c r="AN63" i="14"/>
  <c r="AU63" i="14" s="1"/>
  <c r="Z54" i="14"/>
  <c r="AD68" i="14"/>
  <c r="AF72" i="14"/>
  <c r="AF68" i="14"/>
  <c r="AJ56" i="14"/>
  <c r="AP71" i="14"/>
  <c r="AL63" i="14"/>
  <c r="AV74" i="14"/>
  <c r="Z73" i="14"/>
  <c r="AD60" i="14"/>
  <c r="AF74" i="14"/>
  <c r="AH65" i="14"/>
  <c r="AI65" i="14" s="1"/>
  <c r="AH56" i="14"/>
  <c r="AN71" i="14"/>
  <c r="AN61" i="14"/>
  <c r="AT57" i="14"/>
  <c r="Z61" i="14"/>
  <c r="AD61" i="14"/>
  <c r="AJ71" i="14"/>
  <c r="AJ63" i="14"/>
  <c r="AF56" i="14"/>
  <c r="AL71" i="14"/>
  <c r="AS71" i="14" s="1"/>
  <c r="AL57" i="14"/>
  <c r="AD71" i="14"/>
  <c r="Z57" i="14"/>
  <c r="AD56" i="14"/>
  <c r="AH71" i="14"/>
  <c r="AI71" i="14" s="1"/>
  <c r="AF60" i="14"/>
  <c r="AL54" i="14"/>
  <c r="AL73" i="14"/>
  <c r="AT73" i="14"/>
  <c r="AV56" i="14"/>
  <c r="AJ66" i="14"/>
  <c r="AV66" i="14"/>
  <c r="AP66" i="14"/>
  <c r="AH66" i="14"/>
  <c r="AD66" i="14"/>
  <c r="AF66" i="14"/>
  <c r="Z66" i="14"/>
  <c r="AL66" i="14"/>
  <c r="AT66" i="14"/>
  <c r="AN66" i="14"/>
  <c r="U66" i="14"/>
  <c r="V66" i="14" s="1"/>
  <c r="U59" i="14"/>
  <c r="V59" i="14" s="1"/>
  <c r="AP59" i="14"/>
  <c r="AT59" i="14"/>
  <c r="AF59" i="14"/>
  <c r="AN59" i="14"/>
  <c r="AH59" i="14"/>
  <c r="AD59" i="14"/>
  <c r="AV59" i="14"/>
  <c r="AL59" i="14"/>
  <c r="AS59" i="14" s="1"/>
  <c r="Z59" i="14"/>
  <c r="AJ59" i="14"/>
  <c r="AD62" i="14"/>
  <c r="AT62" i="14"/>
  <c r="AU62" i="14" s="1"/>
  <c r="Z62" i="14"/>
  <c r="AV62" i="14"/>
  <c r="AI72" i="14"/>
  <c r="X70" i="14"/>
  <c r="AD70" i="14"/>
  <c r="AP70" i="14"/>
  <c r="AJ70" i="14"/>
  <c r="Z70" i="14"/>
  <c r="AH70" i="14"/>
  <c r="AT70" i="14"/>
  <c r="AL70" i="14"/>
  <c r="AF70" i="14"/>
  <c r="AV70" i="14"/>
  <c r="AN70" i="14"/>
  <c r="AN67" i="14"/>
  <c r="AV67" i="14"/>
  <c r="Z69" i="14"/>
  <c r="AF58" i="14"/>
  <c r="AF55" i="14"/>
  <c r="AL72" i="14"/>
  <c r="AL67" i="14"/>
  <c r="Z72" i="14"/>
  <c r="AD69" i="14"/>
  <c r="AD57" i="14"/>
  <c r="AJ74" i="14"/>
  <c r="AJ73" i="14"/>
  <c r="AF67" i="14"/>
  <c r="AH63" i="14"/>
  <c r="AP74" i="14"/>
  <c r="AP73" i="14"/>
  <c r="AP69" i="14"/>
  <c r="AP65" i="14"/>
  <c r="AP64" i="14"/>
  <c r="AL61" i="14"/>
  <c r="AV72" i="14"/>
  <c r="AV71" i="14"/>
  <c r="AV65" i="14"/>
  <c r="AT64" i="14"/>
  <c r="AD67" i="14"/>
  <c r="AT67" i="14"/>
  <c r="AV64" i="14"/>
  <c r="Z74" i="14"/>
  <c r="Z65" i="14"/>
  <c r="AA65" i="14" s="1"/>
  <c r="Z58" i="14"/>
  <c r="AA58" i="14" s="1"/>
  <c r="AH74" i="14"/>
  <c r="AI74" i="14" s="1"/>
  <c r="AH73" i="14"/>
  <c r="AI73" i="14" s="1"/>
  <c r="AJ69" i="14"/>
  <c r="AF63" i="14"/>
  <c r="AH61" i="14"/>
  <c r="AN74" i="14"/>
  <c r="AN73" i="14"/>
  <c r="AN69" i="14"/>
  <c r="AN65" i="14"/>
  <c r="AN64" i="14"/>
  <c r="AP60" i="14"/>
  <c r="AP57" i="14"/>
  <c r="AP58" i="14"/>
  <c r="AP55" i="14"/>
  <c r="AT71" i="14"/>
  <c r="AV69" i="14"/>
  <c r="AT65" i="14"/>
  <c r="AU65" i="14" s="1"/>
  <c r="AT56" i="14"/>
  <c r="Z67" i="14"/>
  <c r="AH67" i="14"/>
  <c r="AT60" i="14"/>
  <c r="Z71" i="14"/>
  <c r="Z63" i="14"/>
  <c r="AD74" i="14"/>
  <c r="AD65" i="14"/>
  <c r="AD58" i="14"/>
  <c r="AH69" i="14"/>
  <c r="AI69" i="14" s="1"/>
  <c r="AJ65" i="14"/>
  <c r="AJ64" i="14"/>
  <c r="AF61" i="14"/>
  <c r="AN60" i="14"/>
  <c r="AN57" i="14"/>
  <c r="AN58" i="14"/>
  <c r="AN55" i="14"/>
  <c r="AT72" i="14"/>
  <c r="AT69" i="14"/>
  <c r="AV61" i="14"/>
  <c r="Z64" i="14"/>
  <c r="Z55" i="14"/>
  <c r="AD63" i="14"/>
  <c r="AJ72" i="14"/>
  <c r="AH64" i="14"/>
  <c r="AI64" i="14" s="1"/>
  <c r="AJ60" i="14"/>
  <c r="AL69" i="14"/>
  <c r="AL65" i="14"/>
  <c r="AL64" i="14"/>
  <c r="AV73" i="14"/>
  <c r="AT61" i="14"/>
  <c r="AV55" i="14"/>
  <c r="AD64" i="14"/>
  <c r="AD55" i="14"/>
  <c r="AH60" i="14"/>
  <c r="AI60" i="14" s="1"/>
  <c r="AJ58" i="14"/>
  <c r="AJ55" i="14"/>
  <c r="AP72" i="14"/>
  <c r="AP67" i="14"/>
  <c r="AP63" i="14"/>
  <c r="AL60" i="14"/>
  <c r="AL58" i="14"/>
  <c r="AL55" i="14"/>
  <c r="AV63" i="14"/>
  <c r="AV58" i="14"/>
  <c r="AT55" i="14"/>
  <c r="Z68" i="14"/>
  <c r="Z60" i="14"/>
  <c r="AD72" i="14"/>
  <c r="AF65" i="14"/>
  <c r="AH58" i="14"/>
  <c r="AI58" i="14" s="1"/>
  <c r="AH55" i="14"/>
  <c r="AI55" i="14" s="1"/>
  <c r="AT74" i="14"/>
  <c r="AT58" i="14"/>
  <c r="W74" i="14"/>
  <c r="AC74" i="14" s="1"/>
  <c r="X62" i="14"/>
  <c r="U68" i="14"/>
  <c r="V68" i="14" s="1"/>
  <c r="U60" i="14"/>
  <c r="V60" i="14" s="1"/>
  <c r="U57" i="14"/>
  <c r="V57" i="14" s="1"/>
  <c r="X57" i="14"/>
  <c r="X61" i="14"/>
  <c r="U61" i="14"/>
  <c r="V61" i="14" s="1"/>
  <c r="X67" i="14"/>
  <c r="U67" i="14"/>
  <c r="V67" i="14" s="1"/>
  <c r="X69" i="14"/>
  <c r="U69" i="14"/>
  <c r="V69" i="14" s="1"/>
  <c r="W69" i="14"/>
  <c r="AC69" i="14" s="1"/>
  <c r="U63" i="14"/>
  <c r="V63" i="14" s="1"/>
  <c r="X63" i="14"/>
  <c r="U64" i="14"/>
  <c r="V64" i="14" s="1"/>
  <c r="X64" i="14"/>
  <c r="U56" i="14"/>
  <c r="V56" i="14" s="1"/>
  <c r="X56" i="14"/>
  <c r="X71" i="14"/>
  <c r="U71" i="14"/>
  <c r="V71" i="14" s="1"/>
  <c r="W71" i="14"/>
  <c r="AC71" i="14" s="1"/>
  <c r="X73" i="14"/>
  <c r="U73" i="14"/>
  <c r="V73" i="14" s="1"/>
  <c r="X55" i="14"/>
  <c r="U55" i="14"/>
  <c r="V55" i="14" s="1"/>
  <c r="X72" i="14"/>
  <c r="X59" i="14"/>
  <c r="X66" i="14"/>
  <c r="X74" i="14"/>
  <c r="X65" i="14"/>
  <c r="X58" i="14"/>
  <c r="U70" i="14"/>
  <c r="V70" i="14" s="1"/>
  <c r="U62" i="14"/>
  <c r="V62" i="14" s="1"/>
  <c r="W66" i="14"/>
  <c r="AC66" i="14" s="1"/>
  <c r="U72" i="14"/>
  <c r="V72" i="14" s="1"/>
  <c r="U54" i="14"/>
  <c r="V54" i="14" s="1"/>
  <c r="X54" i="14"/>
  <c r="W70" i="14"/>
  <c r="AC70" i="14" s="1"/>
  <c r="W62" i="14"/>
  <c r="AC62" i="14" s="1"/>
  <c r="W68" i="14"/>
  <c r="AC68" i="14" s="1"/>
  <c r="W60" i="14"/>
  <c r="AC60" i="14" s="1"/>
  <c r="AU48" i="14"/>
  <c r="W67" i="14"/>
  <c r="AC67" i="14" s="1"/>
  <c r="W61" i="14"/>
  <c r="AC61" i="14" s="1"/>
  <c r="W54" i="14"/>
  <c r="AC54" i="14" s="1"/>
  <c r="W57" i="14"/>
  <c r="AC57" i="14" s="1"/>
  <c r="W72" i="14"/>
  <c r="AC72" i="14" s="1"/>
  <c r="W59" i="14"/>
  <c r="AC59" i="14" s="1"/>
  <c r="W65" i="14"/>
  <c r="AC65" i="14" s="1"/>
  <c r="W58" i="14"/>
  <c r="AC58" i="14" s="1"/>
  <c r="W63" i="14"/>
  <c r="AC63" i="14" s="1"/>
  <c r="W56" i="14"/>
  <c r="AC56" i="14" s="1"/>
  <c r="W73" i="14"/>
  <c r="AC73" i="14" s="1"/>
  <c r="W64" i="14"/>
  <c r="AC64" i="14" s="1"/>
  <c r="W55" i="14"/>
  <c r="AC55" i="14" s="1"/>
  <c r="E10" i="7"/>
  <c r="AD32" i="14"/>
  <c r="M7" i="7"/>
  <c r="E13" i="7"/>
  <c r="G6" i="7"/>
  <c r="AH44" i="14"/>
  <c r="M11" i="7"/>
  <c r="U47" i="14"/>
  <c r="V47" i="14" s="1"/>
  <c r="AR47" i="14"/>
  <c r="AB32" i="14"/>
  <c r="AC32" i="14" s="1"/>
  <c r="AH32" i="14"/>
  <c r="AH45" i="14"/>
  <c r="Z47" i="14"/>
  <c r="O8" i="7"/>
  <c r="L5" i="7"/>
  <c r="Z44" i="14"/>
  <c r="AG44" i="14" s="1"/>
  <c r="C4" i="7"/>
  <c r="X44" i="14"/>
  <c r="W11" i="7"/>
  <c r="AF38" i="14"/>
  <c r="AG38" i="14" s="1"/>
  <c r="AJ38" i="14"/>
  <c r="X38" i="14"/>
  <c r="L12" i="7"/>
  <c r="C11" i="7"/>
  <c r="F11" i="7" s="1"/>
  <c r="AH47" i="14"/>
  <c r="G11" i="7"/>
  <c r="AD30" i="14"/>
  <c r="AL38" i="14"/>
  <c r="AV38" i="14"/>
  <c r="AP38" i="14"/>
  <c r="E12" i="7"/>
  <c r="T11" i="7"/>
  <c r="AD47" i="14"/>
  <c r="AV47" i="14"/>
  <c r="R12" i="7"/>
  <c r="AJ32" i="14"/>
  <c r="M10" i="7"/>
  <c r="AT37" i="14"/>
  <c r="X32" i="14"/>
  <c r="X40" i="14"/>
  <c r="AT41" i="14"/>
  <c r="R32" i="14"/>
  <c r="U31" i="14"/>
  <c r="AR37" i="14"/>
  <c r="U40" i="14"/>
  <c r="O7" i="7"/>
  <c r="AV32" i="14"/>
  <c r="AP37" i="14"/>
  <c r="U43" i="14"/>
  <c r="AF32" i="14"/>
  <c r="AG32" i="14" s="1"/>
  <c r="AB37" i="14"/>
  <c r="AC37" i="14" s="1"/>
  <c r="AT40" i="14"/>
  <c r="AT32" i="14"/>
  <c r="AG48" i="14"/>
  <c r="AO48" i="14"/>
  <c r="AH40" i="14"/>
  <c r="U37" i="14"/>
  <c r="T13" i="7"/>
  <c r="AJ40" i="14"/>
  <c r="AD40" i="14"/>
  <c r="Z41" i="14"/>
  <c r="Z37" i="14"/>
  <c r="AV41" i="14"/>
  <c r="AV33" i="14"/>
  <c r="V8" i="7"/>
  <c r="AL32" i="14"/>
  <c r="X31" i="14"/>
  <c r="AP32" i="14"/>
  <c r="AN32" i="14"/>
  <c r="AH43" i="14"/>
  <c r="AI43" i="14" s="1"/>
  <c r="R40" i="14"/>
  <c r="AB41" i="14"/>
  <c r="AC41" i="14" s="1"/>
  <c r="U32" i="14"/>
  <c r="AJ41" i="14"/>
  <c r="AR35" i="14"/>
  <c r="C7" i="7"/>
  <c r="R4" i="7"/>
  <c r="G13" i="7"/>
  <c r="L6" i="7"/>
  <c r="X43" i="14"/>
  <c r="V11" i="7"/>
  <c r="U34" i="14"/>
  <c r="J11" i="7"/>
  <c r="K11" i="7" s="1"/>
  <c r="L11" i="7"/>
  <c r="AB33" i="14"/>
  <c r="AC33" i="14" s="1"/>
  <c r="X33" i="14"/>
  <c r="R42" i="14"/>
  <c r="Q13" i="7"/>
  <c r="C13" i="7"/>
  <c r="J13" i="7"/>
  <c r="J6" i="7"/>
  <c r="AP33" i="14"/>
  <c r="AV35" i="14"/>
  <c r="V6" i="7"/>
  <c r="AB45" i="14"/>
  <c r="AC45" i="14" s="1"/>
  <c r="AH33" i="14"/>
  <c r="E6" i="7"/>
  <c r="W6" i="7"/>
  <c r="Z33" i="14"/>
  <c r="R13" i="7"/>
  <c r="W13" i="7"/>
  <c r="O6" i="7"/>
  <c r="R6" i="7"/>
  <c r="AN33" i="14"/>
  <c r="T5" i="7"/>
  <c r="AR43" i="14"/>
  <c r="H4" i="7"/>
  <c r="AS48" i="14"/>
  <c r="AF33" i="14"/>
  <c r="AM33" i="14" s="1"/>
  <c r="G14" i="7"/>
  <c r="R14" i="7"/>
  <c r="C5" i="7"/>
  <c r="T6" i="7"/>
  <c r="T14" i="7"/>
  <c r="AV44" i="14"/>
  <c r="M13" i="7"/>
  <c r="H6" i="7"/>
  <c r="L13" i="7"/>
  <c r="C6" i="7"/>
  <c r="H13" i="7"/>
  <c r="AT33" i="14"/>
  <c r="O13" i="7"/>
  <c r="AJ33" i="14"/>
  <c r="U42" i="14"/>
  <c r="AD33" i="14"/>
  <c r="AJ43" i="14"/>
  <c r="T12" i="7"/>
  <c r="Q11" i="7"/>
  <c r="H11" i="7"/>
  <c r="Z43" i="14"/>
  <c r="O11" i="7"/>
  <c r="U33" i="14"/>
  <c r="R36" i="14"/>
  <c r="G12" i="7"/>
  <c r="Q6" i="7"/>
  <c r="R11" i="7"/>
  <c r="W7" i="7"/>
  <c r="X45" i="14"/>
  <c r="L10" i="7"/>
  <c r="AV29" i="14"/>
  <c r="AJ29" i="14"/>
  <c r="W5" i="7"/>
  <c r="R9" i="7"/>
  <c r="AT45" i="14"/>
  <c r="AN38" i="14"/>
  <c r="AD29" i="14"/>
  <c r="AB38" i="14"/>
  <c r="M5" i="7"/>
  <c r="AB29" i="14"/>
  <c r="AC29" i="14" s="1"/>
  <c r="AJ37" i="14"/>
  <c r="AN37" i="14"/>
  <c r="AF37" i="14"/>
  <c r="X37" i="14"/>
  <c r="Z36" i="14"/>
  <c r="AL45" i="14"/>
  <c r="H5" i="7"/>
  <c r="G5" i="7"/>
  <c r="C10" i="7"/>
  <c r="R10" i="7"/>
  <c r="Q10" i="7"/>
  <c r="R39" i="14"/>
  <c r="AP46" i="14"/>
  <c r="AR38" i="14"/>
  <c r="AR46" i="14"/>
  <c r="AP29" i="14"/>
  <c r="AH38" i="14"/>
  <c r="G4" i="7"/>
  <c r="AH36" i="14"/>
  <c r="AP36" i="14"/>
  <c r="AD38" i="14"/>
  <c r="AP30" i="14"/>
  <c r="X36" i="14"/>
  <c r="AJ45" i="14"/>
  <c r="AN36" i="14"/>
  <c r="H10" i="7"/>
  <c r="Q14" i="7"/>
  <c r="J10" i="7"/>
  <c r="K10" i="7" s="1"/>
  <c r="AF42" i="14"/>
  <c r="AV31" i="14"/>
  <c r="AR36" i="14"/>
  <c r="AS36" i="14" s="1"/>
  <c r="AH30" i="14"/>
  <c r="AV36" i="14"/>
  <c r="AT29" i="14"/>
  <c r="AN29" i="14"/>
  <c r="V5" i="7"/>
  <c r="W8" i="7"/>
  <c r="U38" i="14"/>
  <c r="AH46" i="14"/>
  <c r="AD37" i="14"/>
  <c r="AR45" i="14"/>
  <c r="U45" i="14"/>
  <c r="AN45" i="14"/>
  <c r="AF45" i="14"/>
  <c r="O10" i="7"/>
  <c r="U10" i="7" s="1"/>
  <c r="AV45" i="14"/>
  <c r="AR29" i="14"/>
  <c r="AL29" i="14"/>
  <c r="AM29" i="14" s="1"/>
  <c r="AF46" i="14"/>
  <c r="T8" i="7"/>
  <c r="M8" i="7"/>
  <c r="G8" i="7"/>
  <c r="R38" i="14"/>
  <c r="U29" i="14"/>
  <c r="R37" i="14"/>
  <c r="AL37" i="14"/>
  <c r="AJ36" i="14"/>
  <c r="AD36" i="14"/>
  <c r="AF36" i="14"/>
  <c r="AM36" i="14" s="1"/>
  <c r="E5" i="7"/>
  <c r="Q5" i="7"/>
  <c r="W10" i="7"/>
  <c r="Z39" i="14"/>
  <c r="AT30" i="14"/>
  <c r="AR30" i="14"/>
  <c r="AV37" i="14"/>
  <c r="AB36" i="14"/>
  <c r="R29" i="14"/>
  <c r="R46" i="14"/>
  <c r="J8" i="7"/>
  <c r="C8" i="7"/>
  <c r="Z45" i="14"/>
  <c r="R45" i="14"/>
  <c r="U36" i="14"/>
  <c r="AP45" i="14"/>
  <c r="C14" i="7"/>
  <c r="O14" i="7"/>
  <c r="P14" i="7" s="1"/>
  <c r="O5" i="7"/>
  <c r="R5" i="7"/>
  <c r="G10" i="7"/>
  <c r="AD39" i="14"/>
  <c r="X30" i="14"/>
  <c r="AT38" i="14"/>
  <c r="U30" i="14"/>
  <c r="AT36" i="14"/>
  <c r="AV46" i="14"/>
  <c r="X29" i="14"/>
  <c r="Z29" i="14"/>
  <c r="H8" i="7"/>
  <c r="AL46" i="14"/>
  <c r="AM48" i="14"/>
  <c r="AN34" i="14"/>
  <c r="U41" i="14"/>
  <c r="X42" i="14"/>
  <c r="R49" i="14"/>
  <c r="AB42" i="14"/>
  <c r="T4" i="7"/>
  <c r="AB46" i="14"/>
  <c r="AC46" i="14" s="1"/>
  <c r="L8" i="7"/>
  <c r="U46" i="14"/>
  <c r="AN46" i="14"/>
  <c r="AT49" i="14"/>
  <c r="AP47" i="14"/>
  <c r="AN42" i="14"/>
  <c r="Z49" i="14"/>
  <c r="W9" i="7"/>
  <c r="V10" i="7"/>
  <c r="R33" i="14"/>
  <c r="AD42" i="14"/>
  <c r="AL41" i="14"/>
  <c r="AT42" i="14"/>
  <c r="AR42" i="14"/>
  <c r="AV42" i="14"/>
  <c r="AR32" i="14"/>
  <c r="AD46" i="14"/>
  <c r="Q8" i="7"/>
  <c r="X46" i="14"/>
  <c r="AH29" i="14"/>
  <c r="AJ46" i="14"/>
  <c r="AD41" i="14"/>
  <c r="X41" i="14"/>
  <c r="AL42" i="14"/>
  <c r="AP42" i="14"/>
  <c r="L9" i="7"/>
  <c r="R41" i="14"/>
  <c r="G9" i="7"/>
  <c r="T7" i="7"/>
  <c r="AR33" i="14"/>
  <c r="AS33" i="14" s="1"/>
  <c r="AN35" i="14"/>
  <c r="W4" i="7"/>
  <c r="Z46" i="14"/>
  <c r="E8" i="7"/>
  <c r="V14" i="7"/>
  <c r="AI48" i="14"/>
  <c r="E9" i="7"/>
  <c r="Q9" i="7"/>
  <c r="AP49" i="14"/>
  <c r="AN41" i="14"/>
  <c r="AB34" i="14"/>
  <c r="AC34" i="14" s="1"/>
  <c r="O9" i="7"/>
  <c r="AH41" i="14"/>
  <c r="AF34" i="14"/>
  <c r="AH42" i="14"/>
  <c r="Z42" i="14"/>
  <c r="AF41" i="14"/>
  <c r="AR41" i="14"/>
  <c r="O4" i="7"/>
  <c r="P4" i="7" s="1"/>
  <c r="C9" i="7"/>
  <c r="AF47" i="14"/>
  <c r="G7" i="7"/>
  <c r="AL31" i="14"/>
  <c r="AP34" i="14"/>
  <c r="H7" i="7"/>
  <c r="W14" i="7"/>
  <c r="M12" i="7"/>
  <c r="R43" i="14"/>
  <c r="AF35" i="14"/>
  <c r="Z35" i="14"/>
  <c r="AH49" i="14"/>
  <c r="AP31" i="14"/>
  <c r="T9" i="7"/>
  <c r="AN40" i="14"/>
  <c r="AT43" i="14"/>
  <c r="R30" i="14"/>
  <c r="AV34" i="14"/>
  <c r="X39" i="14"/>
  <c r="AT39" i="14"/>
  <c r="AV30" i="14"/>
  <c r="V4" i="7"/>
  <c r="AN39" i="14"/>
  <c r="M9" i="7"/>
  <c r="AF40" i="14"/>
  <c r="W12" i="7"/>
  <c r="AP43" i="14"/>
  <c r="AN43" i="14"/>
  <c r="Q7" i="7"/>
  <c r="E14" i="7"/>
  <c r="E7" i="7"/>
  <c r="L4" i="7"/>
  <c r="Q12" i="7"/>
  <c r="AL35" i="14"/>
  <c r="AJ44" i="14"/>
  <c r="AL34" i="14"/>
  <c r="R34" i="14"/>
  <c r="AJ34" i="14"/>
  <c r="H14" i="7"/>
  <c r="Z31" i="14"/>
  <c r="AJ49" i="14"/>
  <c r="L7" i="7"/>
  <c r="J9" i="7"/>
  <c r="AB39" i="14"/>
  <c r="AR34" i="14"/>
  <c r="AH35" i="14"/>
  <c r="AV49" i="14"/>
  <c r="AT47" i="14"/>
  <c r="AL30" i="14"/>
  <c r="AN44" i="14"/>
  <c r="U44" i="14"/>
  <c r="E4" i="7"/>
  <c r="O12" i="7"/>
  <c r="V9" i="7"/>
  <c r="L14" i="7"/>
  <c r="Z30" i="14"/>
  <c r="AD34" i="14"/>
  <c r="AV39" i="14"/>
  <c r="AF43" i="14"/>
  <c r="AL47" i="14"/>
  <c r="AD31" i="14"/>
  <c r="Z40" i="14"/>
  <c r="R44" i="14"/>
  <c r="AD44" i="14"/>
  <c r="AB44" i="14"/>
  <c r="U49" i="14"/>
  <c r="AD49" i="14"/>
  <c r="AB49" i="14"/>
  <c r="AF49" i="14"/>
  <c r="AL39" i="14"/>
  <c r="X47" i="14"/>
  <c r="AT44" i="14"/>
  <c r="AV43" i="14"/>
  <c r="AJ35" i="14"/>
  <c r="AB35" i="14"/>
  <c r="R35" i="14"/>
  <c r="AB30" i="14"/>
  <c r="R31" i="14"/>
  <c r="AT35" i="14"/>
  <c r="AB40" i="14"/>
  <c r="AL44" i="14"/>
  <c r="AR49" i="14"/>
  <c r="X35" i="14"/>
  <c r="X49" i="14"/>
  <c r="AP44" i="14"/>
  <c r="AR31" i="14"/>
  <c r="AJ47" i="14"/>
  <c r="AN31" i="14"/>
  <c r="AU31" i="14" s="1"/>
  <c r="C12" i="7"/>
  <c r="AH31" i="14"/>
  <c r="AH34" i="14"/>
  <c r="AL43" i="14"/>
  <c r="AB31" i="14"/>
  <c r="M4" i="7"/>
  <c r="Q4" i="7"/>
  <c r="V12" i="7"/>
  <c r="AD43" i="14"/>
  <c r="M14" i="7"/>
  <c r="AN49" i="14"/>
  <c r="R7" i="7"/>
  <c r="AT34" i="14"/>
  <c r="AF30" i="14"/>
  <c r="AN30" i="14"/>
  <c r="AR39" i="14"/>
  <c r="AR44" i="14"/>
  <c r="U39" i="14"/>
  <c r="AB47" i="14"/>
  <c r="AP40" i="14"/>
  <c r="AL40" i="14"/>
  <c r="J12" i="7"/>
  <c r="AJ31" i="14"/>
  <c r="J7" i="7"/>
  <c r="AN47" i="14"/>
  <c r="U35" i="14"/>
  <c r="Z34" i="14"/>
  <c r="AD35" i="14"/>
  <c r="AF31" i="14"/>
  <c r="AJ39" i="14"/>
  <c r="AV40" i="14"/>
  <c r="AH39" i="14"/>
  <c r="AF39" i="14"/>
  <c r="T86" i="14" l="1"/>
  <c r="AK90" i="14"/>
  <c r="AE87" i="14"/>
  <c r="T89" i="14"/>
  <c r="AK84" i="14"/>
  <c r="Y97" i="14"/>
  <c r="AK85" i="14"/>
  <c r="T92" i="14"/>
  <c r="AE79" i="14"/>
  <c r="AK81" i="14"/>
  <c r="AK99" i="14"/>
  <c r="Y85" i="14"/>
  <c r="AE95" i="14"/>
  <c r="AK91" i="14"/>
  <c r="T97" i="14"/>
  <c r="AK94" i="14"/>
  <c r="T79" i="14"/>
  <c r="Y79" i="14"/>
  <c r="T84" i="14"/>
  <c r="AA95" i="14"/>
  <c r="Y95" i="14"/>
  <c r="AE97" i="14"/>
  <c r="AK89" i="14"/>
  <c r="AE85" i="14"/>
  <c r="Y94" i="14"/>
  <c r="AG80" i="14"/>
  <c r="AE80" i="14"/>
  <c r="Y80" i="14"/>
  <c r="AE82" i="14"/>
  <c r="Y82" i="14"/>
  <c r="AK80" i="14"/>
  <c r="AK97" i="14"/>
  <c r="AA86" i="14"/>
  <c r="Y86" i="14"/>
  <c r="AE94" i="14"/>
  <c r="T80" i="14"/>
  <c r="AE88" i="14"/>
  <c r="Y88" i="14"/>
  <c r="T82" i="14"/>
  <c r="AE90" i="14"/>
  <c r="Y90" i="14"/>
  <c r="T91" i="14"/>
  <c r="T93" i="14"/>
  <c r="AK88" i="14"/>
  <c r="AE86" i="14"/>
  <c r="Y93" i="14"/>
  <c r="T88" i="14"/>
  <c r="AE96" i="14"/>
  <c r="Y96" i="14"/>
  <c r="AK86" i="14"/>
  <c r="T90" i="14"/>
  <c r="AE99" i="14"/>
  <c r="Y99" i="14"/>
  <c r="AK87" i="14"/>
  <c r="T85" i="14"/>
  <c r="AK96" i="14"/>
  <c r="Y84" i="14"/>
  <c r="AE93" i="14"/>
  <c r="AK83" i="14"/>
  <c r="T96" i="14"/>
  <c r="AK93" i="14"/>
  <c r="T99" i="14"/>
  <c r="AK95" i="14"/>
  <c r="T94" i="14"/>
  <c r="AE84" i="14"/>
  <c r="Y91" i="14"/>
  <c r="AK92" i="14"/>
  <c r="AE81" i="14"/>
  <c r="Y81" i="14"/>
  <c r="AE83" i="14"/>
  <c r="Y83" i="14"/>
  <c r="T87" i="14"/>
  <c r="AE91" i="14"/>
  <c r="AK82" i="14"/>
  <c r="AK79" i="14"/>
  <c r="AK98" i="14"/>
  <c r="AA87" i="14"/>
  <c r="Y87" i="14"/>
  <c r="T81" i="14"/>
  <c r="AE89" i="14"/>
  <c r="Y89" i="14"/>
  <c r="T83" i="14"/>
  <c r="AE92" i="14"/>
  <c r="Y92" i="14"/>
  <c r="T95" i="14"/>
  <c r="AG81" i="14"/>
  <c r="AA96" i="14"/>
  <c r="AG79" i="14"/>
  <c r="AA85" i="14"/>
  <c r="V97" i="14"/>
  <c r="AA97" i="14"/>
  <c r="V92" i="14"/>
  <c r="AG84" i="14"/>
  <c r="AA94" i="14"/>
  <c r="AA80" i="14"/>
  <c r="V79" i="14"/>
  <c r="AA79" i="14"/>
  <c r="V80" i="14"/>
  <c r="AA93" i="14"/>
  <c r="V88" i="14"/>
  <c r="V82" i="14"/>
  <c r="AA90" i="14"/>
  <c r="V91" i="14"/>
  <c r="AA88" i="14"/>
  <c r="AA82" i="14"/>
  <c r="AA84" i="14"/>
  <c r="V96" i="14"/>
  <c r="V90" i="14"/>
  <c r="AA99" i="14"/>
  <c r="AA91" i="14"/>
  <c r="V99" i="14"/>
  <c r="V81" i="14"/>
  <c r="AA81" i="14"/>
  <c r="AA83" i="14"/>
  <c r="AO57" i="14"/>
  <c r="V89" i="14"/>
  <c r="AA89" i="14"/>
  <c r="V83" i="14"/>
  <c r="AA92" i="14"/>
  <c r="AS56" i="14"/>
  <c r="AS67" i="14"/>
  <c r="AM87" i="14"/>
  <c r="AG87" i="14"/>
  <c r="AI87" i="14"/>
  <c r="AO87" i="14"/>
  <c r="AM73" i="14"/>
  <c r="AM99" i="14"/>
  <c r="AI82" i="14"/>
  <c r="AO82" i="14"/>
  <c r="AG90" i="14"/>
  <c r="AM97" i="14"/>
  <c r="AI86" i="14"/>
  <c r="AO86" i="14"/>
  <c r="AM95" i="14"/>
  <c r="AM84" i="14"/>
  <c r="AM96" i="14"/>
  <c r="AM89" i="14"/>
  <c r="AO95" i="14"/>
  <c r="AI95" i="14"/>
  <c r="AM93" i="14"/>
  <c r="AO92" i="14"/>
  <c r="AI92" i="14"/>
  <c r="AG86" i="14"/>
  <c r="AG99" i="14"/>
  <c r="AO88" i="14"/>
  <c r="AI88" i="14"/>
  <c r="AM94" i="14"/>
  <c r="AG82" i="14"/>
  <c r="AM79" i="14"/>
  <c r="AG97" i="14"/>
  <c r="AM91" i="14"/>
  <c r="AI79" i="14"/>
  <c r="AO79" i="14"/>
  <c r="AG96" i="14"/>
  <c r="AM92" i="14"/>
  <c r="AM81" i="14"/>
  <c r="AO90" i="14"/>
  <c r="AI90" i="14"/>
  <c r="AG93" i="14"/>
  <c r="AG91" i="14"/>
  <c r="AG89" i="14"/>
  <c r="AG92" i="14"/>
  <c r="AI81" i="14"/>
  <c r="AO81" i="14"/>
  <c r="AO99" i="14"/>
  <c r="AI99" i="14"/>
  <c r="AM88" i="14"/>
  <c r="AM85" i="14"/>
  <c r="AM83" i="14"/>
  <c r="AO97" i="14"/>
  <c r="AI97" i="14"/>
  <c r="AG85" i="14"/>
  <c r="AO96" i="14"/>
  <c r="AI96" i="14"/>
  <c r="AI80" i="14"/>
  <c r="AO80" i="14"/>
  <c r="AO89" i="14"/>
  <c r="AI89" i="14"/>
  <c r="AG83" i="14"/>
  <c r="AM82" i="14"/>
  <c r="AG95" i="14"/>
  <c r="AM90" i="14"/>
  <c r="AI84" i="14"/>
  <c r="AO84" i="14"/>
  <c r="AM86" i="14"/>
  <c r="AO93" i="14"/>
  <c r="AI93" i="14"/>
  <c r="AM80" i="14"/>
  <c r="AG94" i="14"/>
  <c r="AG88" i="14"/>
  <c r="AI85" i="14"/>
  <c r="AO85" i="14"/>
  <c r="AO94" i="14"/>
  <c r="AI94" i="14"/>
  <c r="AI83" i="14"/>
  <c r="AO83" i="14"/>
  <c r="AO91" i="14"/>
  <c r="AI91" i="14"/>
  <c r="AU68" i="14"/>
  <c r="AM72" i="14"/>
  <c r="AM70" i="14"/>
  <c r="AS73" i="14"/>
  <c r="AG54" i="14"/>
  <c r="AU59" i="14"/>
  <c r="AG56" i="14"/>
  <c r="AS61" i="14"/>
  <c r="AS72" i="14"/>
  <c r="AS70" i="14"/>
  <c r="B42" i="4"/>
  <c r="D40" i="3"/>
  <c r="D41" i="3"/>
  <c r="K3" i="3" a="1"/>
  <c r="D42" i="3"/>
  <c r="B41" i="3"/>
  <c r="B41" i="4"/>
  <c r="B44" i="3"/>
  <c r="D44" i="3"/>
  <c r="B40" i="4"/>
  <c r="M3" i="4" a="1"/>
  <c r="B43" i="3"/>
  <c r="E40" i="4"/>
  <c r="E42" i="4"/>
  <c r="AU72" i="14"/>
  <c r="AM54" i="14"/>
  <c r="AM74" i="14"/>
  <c r="AS64" i="14"/>
  <c r="AA70" i="14"/>
  <c r="AS62" i="14"/>
  <c r="AA68" i="14"/>
  <c r="AO68" i="14"/>
  <c r="AM63" i="14"/>
  <c r="AS57" i="14"/>
  <c r="AO73" i="14"/>
  <c r="AA57" i="14"/>
  <c r="AM68" i="14"/>
  <c r="AS69" i="14"/>
  <c r="AO55" i="14"/>
  <c r="AK72" i="14"/>
  <c r="AE72" i="14"/>
  <c r="AG57" i="14"/>
  <c r="AQ72" i="14"/>
  <c r="AM71" i="14"/>
  <c r="AM57" i="14"/>
  <c r="AU54" i="14"/>
  <c r="AU64" i="14"/>
  <c r="AA54" i="14"/>
  <c r="AA67" i="14"/>
  <c r="Y72" i="14"/>
  <c r="AA72" i="14"/>
  <c r="AE56" i="14"/>
  <c r="AA55" i="14"/>
  <c r="AU56" i="14"/>
  <c r="AM67" i="14"/>
  <c r="AA66" i="14"/>
  <c r="AA64" i="14"/>
  <c r="AA59" i="14"/>
  <c r="AA60" i="14"/>
  <c r="AO54" i="14"/>
  <c r="AA63" i="14"/>
  <c r="AM56" i="14"/>
  <c r="AA61" i="14"/>
  <c r="AG74" i="14"/>
  <c r="AA74" i="14"/>
  <c r="AG71" i="14"/>
  <c r="AA71" i="14"/>
  <c r="AA62" i="14"/>
  <c r="AA56" i="14"/>
  <c r="AU61" i="14"/>
  <c r="AG69" i="14"/>
  <c r="AA69" i="14"/>
  <c r="AE57" i="14"/>
  <c r="AG73" i="14"/>
  <c r="AA73" i="14"/>
  <c r="AU55" i="14"/>
  <c r="AU69" i="14"/>
  <c r="AO65" i="14"/>
  <c r="AE60" i="14"/>
  <c r="AM59" i="14"/>
  <c r="AK61" i="14"/>
  <c r="AO74" i="14"/>
  <c r="AO71" i="14"/>
  <c r="AS74" i="14"/>
  <c r="Y64" i="14"/>
  <c r="AO60" i="14"/>
  <c r="AU70" i="14"/>
  <c r="AU71" i="14"/>
  <c r="AI56" i="14"/>
  <c r="AO56" i="14"/>
  <c r="AG60" i="14"/>
  <c r="AS54" i="14"/>
  <c r="AU74" i="14"/>
  <c r="AG61" i="14"/>
  <c r="AO64" i="14"/>
  <c r="AS63" i="14"/>
  <c r="AQ68" i="14"/>
  <c r="AS68" i="14"/>
  <c r="AK55" i="14"/>
  <c r="AM55" i="14"/>
  <c r="Y58" i="14"/>
  <c r="AE71" i="14"/>
  <c r="AK64" i="14"/>
  <c r="AM64" i="14"/>
  <c r="AE73" i="14"/>
  <c r="AQ59" i="14"/>
  <c r="AK70" i="14"/>
  <c r="AQ67" i="14"/>
  <c r="AK69" i="14"/>
  <c r="AM69" i="14"/>
  <c r="AO67" i="14"/>
  <c r="AI67" i="14"/>
  <c r="AQ64" i="14"/>
  <c r="AU67" i="14"/>
  <c r="AO63" i="14"/>
  <c r="AI63" i="14"/>
  <c r="Y57" i="14"/>
  <c r="AG70" i="14"/>
  <c r="AE70" i="14"/>
  <c r="AE74" i="14"/>
  <c r="AQ60" i="14"/>
  <c r="AS60" i="14"/>
  <c r="AG63" i="14"/>
  <c r="AE54" i="14"/>
  <c r="AQ54" i="14"/>
  <c r="AQ56" i="14"/>
  <c r="AE65" i="14"/>
  <c r="AG65" i="14"/>
  <c r="AK68" i="14"/>
  <c r="AO58" i="14"/>
  <c r="AQ74" i="14"/>
  <c r="AG67" i="14"/>
  <c r="AK59" i="14"/>
  <c r="AQ62" i="14"/>
  <c r="AO66" i="14"/>
  <c r="AI66" i="14"/>
  <c r="AK74" i="14"/>
  <c r="AK71" i="14"/>
  <c r="AK60" i="14"/>
  <c r="AM60" i="14"/>
  <c r="AU60" i="14"/>
  <c r="AI61" i="14"/>
  <c r="AO61" i="14"/>
  <c r="AQ58" i="14"/>
  <c r="AS58" i="14"/>
  <c r="Y61" i="14"/>
  <c r="Y59" i="14"/>
  <c r="AG66" i="14"/>
  <c r="AE66" i="14"/>
  <c r="AK54" i="14"/>
  <c r="AK66" i="14"/>
  <c r="AK65" i="14"/>
  <c r="AM65" i="14"/>
  <c r="AQ57" i="14"/>
  <c r="AQ66" i="14"/>
  <c r="F10" i="7"/>
  <c r="AE67" i="14"/>
  <c r="AK56" i="14"/>
  <c r="AQ61" i="14"/>
  <c r="AQ63" i="14"/>
  <c r="AU58" i="14"/>
  <c r="AU73" i="14"/>
  <c r="AQ65" i="14"/>
  <c r="AS65" i="14"/>
  <c r="AK73" i="14"/>
  <c r="Y54" i="14"/>
  <c r="Y55" i="14"/>
  <c r="AU57" i="14"/>
  <c r="AO69" i="14"/>
  <c r="AM61" i="14"/>
  <c r="AE55" i="14"/>
  <c r="AG55" i="14"/>
  <c r="AE69" i="14"/>
  <c r="AG64" i="14"/>
  <c r="AQ55" i="14"/>
  <c r="AI59" i="14"/>
  <c r="AO59" i="14"/>
  <c r="AU66" i="14"/>
  <c r="AQ71" i="14"/>
  <c r="AQ69" i="14"/>
  <c r="AE58" i="14"/>
  <c r="AG58" i="14"/>
  <c r="AO70" i="14"/>
  <c r="AI70" i="14"/>
  <c r="AE64" i="14"/>
  <c r="AQ73" i="14"/>
  <c r="AE61" i="14"/>
  <c r="AK63" i="14"/>
  <c r="AS55" i="14"/>
  <c r="Y60" i="14"/>
  <c r="AK58" i="14"/>
  <c r="AM58" i="14"/>
  <c r="Y63" i="14"/>
  <c r="AG72" i="14"/>
  <c r="Y65" i="14"/>
  <c r="Y69" i="14"/>
  <c r="Y73" i="14"/>
  <c r="AQ70" i="14"/>
  <c r="AG59" i="14"/>
  <c r="AE59" i="14"/>
  <c r="AM66" i="14"/>
  <c r="AE63" i="14"/>
  <c r="AK67" i="14"/>
  <c r="AS66" i="14"/>
  <c r="Y68" i="14"/>
  <c r="AK57" i="14"/>
  <c r="AE68" i="14"/>
  <c r="Y71" i="14"/>
  <c r="Y67" i="14"/>
  <c r="Y74" i="14"/>
  <c r="Y56" i="14"/>
  <c r="Y70" i="14"/>
  <c r="Y62" i="14"/>
  <c r="Y66" i="14"/>
  <c r="AG68" i="14"/>
  <c r="T65" i="14"/>
  <c r="T72" i="14"/>
  <c r="T69" i="14"/>
  <c r="T57" i="14"/>
  <c r="T66" i="14"/>
  <c r="T56" i="14"/>
  <c r="T59" i="14"/>
  <c r="T62" i="14"/>
  <c r="T64" i="14"/>
  <c r="T60" i="14"/>
  <c r="T68" i="14"/>
  <c r="T70" i="14"/>
  <c r="T61" i="14"/>
  <c r="T71" i="14"/>
  <c r="T73" i="14"/>
  <c r="T55" i="14"/>
  <c r="T63" i="14"/>
  <c r="T58" i="14"/>
  <c r="T67" i="14"/>
  <c r="T74" i="14"/>
  <c r="T54" i="14"/>
  <c r="AU29" i="14"/>
  <c r="AM38" i="14"/>
  <c r="AI32" i="14"/>
  <c r="V31" i="14"/>
  <c r="V32" i="14"/>
  <c r="K13" i="7"/>
  <c r="AM32" i="14"/>
  <c r="F13" i="7"/>
  <c r="AS47" i="14"/>
  <c r="AU32" i="14"/>
  <c r="AA47" i="14"/>
  <c r="U13" i="7"/>
  <c r="AS38" i="14"/>
  <c r="P8" i="7"/>
  <c r="AO32" i="14"/>
  <c r="U8" i="7"/>
  <c r="AO45" i="14"/>
  <c r="AG37" i="14"/>
  <c r="V34" i="14"/>
  <c r="V37" i="14"/>
  <c r="AS45" i="14"/>
  <c r="AI37" i="14"/>
  <c r="AU37" i="14"/>
  <c r="P6" i="7"/>
  <c r="V40" i="14"/>
  <c r="AS32" i="14"/>
  <c r="AU39" i="14"/>
  <c r="V45" i="14"/>
  <c r="F5" i="7"/>
  <c r="AO38" i="14"/>
  <c r="AA32" i="14"/>
  <c r="AA37" i="14"/>
  <c r="V30" i="14"/>
  <c r="F12" i="7"/>
  <c r="AU41" i="14"/>
  <c r="P11" i="7"/>
  <c r="K6" i="7"/>
  <c r="U7" i="7"/>
  <c r="AU33" i="14"/>
  <c r="AO33" i="14"/>
  <c r="AA45" i="14"/>
  <c r="V42" i="14"/>
  <c r="AG33" i="14"/>
  <c r="V43" i="14"/>
  <c r="AM42" i="14"/>
  <c r="V36" i="14"/>
  <c r="AA33" i="14"/>
  <c r="V29" i="14"/>
  <c r="AA43" i="14"/>
  <c r="AG41" i="14"/>
  <c r="V33" i="14"/>
  <c r="AI45" i="14"/>
  <c r="AA29" i="14"/>
  <c r="U11" i="7"/>
  <c r="U6" i="7"/>
  <c r="AU34" i="14"/>
  <c r="AA36" i="14"/>
  <c r="K8" i="7"/>
  <c r="AG45" i="14"/>
  <c r="V38" i="14"/>
  <c r="AS46" i="14"/>
  <c r="K5" i="7"/>
  <c r="AI33" i="14"/>
  <c r="F6" i="7"/>
  <c r="P10" i="7"/>
  <c r="AA46" i="14"/>
  <c r="P13" i="7"/>
  <c r="U5" i="7"/>
  <c r="AM37" i="14"/>
  <c r="AM41" i="14"/>
  <c r="AG29" i="14"/>
  <c r="F8" i="7"/>
  <c r="U4" i="7"/>
  <c r="AM45" i="14"/>
  <c r="AU38" i="14"/>
  <c r="AU36" i="14"/>
  <c r="U14" i="7"/>
  <c r="P5" i="7"/>
  <c r="AS37" i="14"/>
  <c r="AU35" i="14"/>
  <c r="V46" i="14"/>
  <c r="AS29" i="14"/>
  <c r="AO36" i="14"/>
  <c r="AU45" i="14"/>
  <c r="AO31" i="14"/>
  <c r="AA38" i="14"/>
  <c r="AI46" i="14"/>
  <c r="AC36" i="14"/>
  <c r="AI36" i="14"/>
  <c r="AG36" i="14"/>
  <c r="AI38" i="14"/>
  <c r="AC38" i="14"/>
  <c r="AO35" i="14"/>
  <c r="AM46" i="14"/>
  <c r="AO37" i="14"/>
  <c r="AS41" i="14"/>
  <c r="F9" i="7"/>
  <c r="AC42" i="14"/>
  <c r="AI42" i="14"/>
  <c r="AG42" i="14"/>
  <c r="AA42" i="14"/>
  <c r="AO29" i="14"/>
  <c r="AI29" i="14"/>
  <c r="AU46" i="14"/>
  <c r="AO46" i="14"/>
  <c r="AG46" i="14"/>
  <c r="AO42" i="14"/>
  <c r="AO39" i="14"/>
  <c r="AU49" i="14"/>
  <c r="AS42" i="14"/>
  <c r="AI41" i="14"/>
  <c r="AO41" i="14"/>
  <c r="AU42" i="14"/>
  <c r="V41" i="14"/>
  <c r="AA41" i="14"/>
  <c r="K14" i="7"/>
  <c r="F14" i="7"/>
  <c r="D14" i="7"/>
  <c r="K12" i="7"/>
  <c r="I12" i="7"/>
  <c r="AS44" i="14"/>
  <c r="AQ44" i="14"/>
  <c r="F4" i="7"/>
  <c r="D10" i="7"/>
  <c r="D11" i="7"/>
  <c r="D13" i="7"/>
  <c r="D4" i="7"/>
  <c r="D9" i="7"/>
  <c r="K4" i="7"/>
  <c r="D12" i="7"/>
  <c r="D5" i="7"/>
  <c r="D6" i="7"/>
  <c r="D8" i="7"/>
  <c r="AM31" i="14"/>
  <c r="AK31" i="14"/>
  <c r="AE31" i="14"/>
  <c r="AG31" i="14"/>
  <c r="AK40" i="14"/>
  <c r="AM40" i="14"/>
  <c r="AS40" i="14"/>
  <c r="AS39" i="14"/>
  <c r="AQ39" i="14"/>
  <c r="AC49" i="14"/>
  <c r="AI49" i="14"/>
  <c r="V44" i="14"/>
  <c r="T44" i="14"/>
  <c r="AC39" i="14"/>
  <c r="AI39" i="14"/>
  <c r="AK34" i="14"/>
  <c r="AM34" i="14"/>
  <c r="AU43" i="14"/>
  <c r="AO43" i="14"/>
  <c r="AA35" i="14"/>
  <c r="Y35" i="14"/>
  <c r="AA44" i="14"/>
  <c r="AE38" i="14"/>
  <c r="AE42" i="14"/>
  <c r="I8" i="7"/>
  <c r="I11" i="7"/>
  <c r="I13" i="7"/>
  <c r="K7" i="7"/>
  <c r="I10" i="7"/>
  <c r="I6" i="7"/>
  <c r="I4" i="7"/>
  <c r="P7" i="7"/>
  <c r="I5" i="7"/>
  <c r="I14" i="7"/>
  <c r="I7" i="7"/>
  <c r="AK47" i="14"/>
  <c r="AM47" i="14"/>
  <c r="AA39" i="14"/>
  <c r="T39" i="14"/>
  <c r="V39" i="14"/>
  <c r="AC30" i="14"/>
  <c r="AI30" i="14"/>
  <c r="AM39" i="14"/>
  <c r="AK39" i="14"/>
  <c r="Y40" i="14"/>
  <c r="AA40" i="14"/>
  <c r="AG43" i="14"/>
  <c r="AE43" i="14"/>
  <c r="AG49" i="14"/>
  <c r="AM49" i="14"/>
  <c r="AE49" i="14"/>
  <c r="AQ34" i="14"/>
  <c r="AS34" i="14"/>
  <c r="AO49" i="14"/>
  <c r="AE29" i="14"/>
  <c r="AE32" i="14"/>
  <c r="AO30" i="14"/>
  <c r="AU30" i="14"/>
  <c r="AQ49" i="14"/>
  <c r="AS49" i="14"/>
  <c r="AC35" i="14"/>
  <c r="AI35" i="14"/>
  <c r="AA30" i="14"/>
  <c r="Y36" i="14"/>
  <c r="Y45" i="14"/>
  <c r="Y44" i="14"/>
  <c r="Y49" i="14"/>
  <c r="Y38" i="14"/>
  <c r="Y32" i="14"/>
  <c r="Y33" i="14"/>
  <c r="Y42" i="14"/>
  <c r="Y29" i="14"/>
  <c r="Y43" i="14"/>
  <c r="Y30" i="14"/>
  <c r="Y48" i="14"/>
  <c r="Y46" i="14"/>
  <c r="Y37" i="14"/>
  <c r="Y39" i="14"/>
  <c r="Y47" i="14"/>
  <c r="Y41" i="14"/>
  <c r="AU44" i="14"/>
  <c r="AO44" i="14"/>
  <c r="K9" i="7"/>
  <c r="P9" i="7"/>
  <c r="I9" i="7"/>
  <c r="AE35" i="14"/>
  <c r="AG35" i="14"/>
  <c r="AE47" i="14"/>
  <c r="AG47" i="14"/>
  <c r="AE41" i="14"/>
  <c r="D7" i="7"/>
  <c r="F7" i="7"/>
  <c r="U9" i="7"/>
  <c r="S13" i="7"/>
  <c r="S10" i="7"/>
  <c r="S5" i="7"/>
  <c r="S14" i="7"/>
  <c r="S9" i="7"/>
  <c r="S8" i="7"/>
  <c r="S12" i="7"/>
  <c r="S7" i="7"/>
  <c r="S4" i="7"/>
  <c r="S6" i="7"/>
  <c r="S11" i="7"/>
  <c r="S15" i="7"/>
  <c r="AQ38" i="14"/>
  <c r="AQ35" i="14"/>
  <c r="AQ37" i="14"/>
  <c r="AQ32" i="14"/>
  <c r="AQ45" i="14"/>
  <c r="AQ36" i="14"/>
  <c r="AQ30" i="14"/>
  <c r="AQ46" i="14"/>
  <c r="AQ48" i="14"/>
  <c r="AS31" i="14"/>
  <c r="AQ42" i="14"/>
  <c r="AQ40" i="14"/>
  <c r="AQ33" i="14"/>
  <c r="AQ41" i="14"/>
  <c r="AQ43" i="14"/>
  <c r="AQ31" i="14"/>
  <c r="AQ47" i="14"/>
  <c r="AQ29" i="14"/>
  <c r="AA49" i="14"/>
  <c r="T49" i="14"/>
  <c r="V49" i="14"/>
  <c r="AM30" i="14"/>
  <c r="AK29" i="14"/>
  <c r="AK33" i="14"/>
  <c r="AK32" i="14"/>
  <c r="AK46" i="14"/>
  <c r="AK41" i="14"/>
  <c r="AK49" i="14"/>
  <c r="AK30" i="14"/>
  <c r="AK42" i="14"/>
  <c r="AK37" i="14"/>
  <c r="AK48" i="14"/>
  <c r="AK36" i="14"/>
  <c r="AK38" i="14"/>
  <c r="AK45" i="14"/>
  <c r="AM35" i="14"/>
  <c r="AS35" i="14"/>
  <c r="AK35" i="14"/>
  <c r="AO34" i="14"/>
  <c r="AI34" i="14"/>
  <c r="AG30" i="14"/>
  <c r="AE48" i="14"/>
  <c r="AE34" i="14"/>
  <c r="AE30" i="14"/>
  <c r="AE46" i="14"/>
  <c r="AE36" i="14"/>
  <c r="AE45" i="14"/>
  <c r="AE33" i="14"/>
  <c r="AE37" i="14"/>
  <c r="AM44" i="14"/>
  <c r="AK44" i="14"/>
  <c r="V35" i="14"/>
  <c r="T37" i="14"/>
  <c r="T43" i="14"/>
  <c r="T46" i="14"/>
  <c r="T29" i="14"/>
  <c r="T47" i="14"/>
  <c r="T32" i="14"/>
  <c r="T31" i="14"/>
  <c r="T45" i="14"/>
  <c r="T38" i="14"/>
  <c r="T35" i="14"/>
  <c r="T34" i="14"/>
  <c r="T40" i="14"/>
  <c r="T42" i="14"/>
  <c r="T41" i="14"/>
  <c r="T36" i="14"/>
  <c r="T33" i="14"/>
  <c r="T30" i="14"/>
  <c r="AI31" i="14"/>
  <c r="AC31" i="14"/>
  <c r="AC40" i="14"/>
  <c r="AI40" i="14"/>
  <c r="AI44" i="14"/>
  <c r="AC44" i="14"/>
  <c r="AE40" i="14"/>
  <c r="AG40" i="14"/>
  <c r="AS30" i="14"/>
  <c r="AA34" i="14"/>
  <c r="Y34" i="14"/>
  <c r="AG34" i="14"/>
  <c r="AE39" i="14"/>
  <c r="AG39" i="14"/>
  <c r="AO47" i="14"/>
  <c r="AU47" i="14"/>
  <c r="AC47" i="14"/>
  <c r="AI47" i="14"/>
  <c r="AM43" i="14"/>
  <c r="AK43" i="14"/>
  <c r="AS43" i="14"/>
  <c r="N6" i="7"/>
  <c r="N11" i="7"/>
  <c r="N7" i="7"/>
  <c r="N14" i="7"/>
  <c r="N4" i="7"/>
  <c r="N12" i="7"/>
  <c r="N13" i="7"/>
  <c r="N10" i="7"/>
  <c r="N8" i="7"/>
  <c r="P12" i="7"/>
  <c r="N5" i="7"/>
  <c r="U12" i="7"/>
  <c r="N9" i="7"/>
  <c r="AA31" i="14"/>
  <c r="Y31" i="14"/>
  <c r="AU40" i="14"/>
  <c r="AO40" i="14"/>
  <c r="AE44" i="14"/>
  <c r="A38" i="3" l="1"/>
  <c r="K3" i="3"/>
  <c r="A3" i="3" s="1"/>
  <c r="A18" i="3"/>
  <c r="A39" i="3"/>
  <c r="A26" i="3"/>
  <c r="A30" i="3"/>
  <c r="A13" i="3"/>
  <c r="A10" i="3"/>
  <c r="A11" i="3"/>
  <c r="A33" i="3"/>
  <c r="A29" i="3"/>
  <c r="A32" i="3"/>
  <c r="A25" i="3"/>
  <c r="A12" i="3"/>
  <c r="A35" i="3"/>
  <c r="A24" i="3"/>
  <c r="A19" i="3"/>
  <c r="A8" i="3"/>
  <c r="A17" i="3"/>
  <c r="A15" i="3"/>
  <c r="A14" i="3"/>
  <c r="A36" i="3"/>
  <c r="A5" i="3"/>
  <c r="A9" i="3"/>
  <c r="A27" i="3"/>
  <c r="A34" i="3"/>
  <c r="A21" i="3"/>
  <c r="A31" i="3"/>
  <c r="A28" i="3"/>
  <c r="A16" i="3"/>
  <c r="A4" i="3"/>
  <c r="A22" i="3"/>
  <c r="A7" i="3"/>
  <c r="A37" i="3"/>
  <c r="A23" i="3"/>
  <c r="A20" i="3"/>
  <c r="A6" i="3"/>
  <c r="A25" i="4"/>
  <c r="A12" i="4"/>
  <c r="A26" i="4"/>
  <c r="A34" i="4"/>
  <c r="A38" i="4"/>
  <c r="A21" i="4"/>
  <c r="A7" i="4"/>
  <c r="A27" i="4"/>
  <c r="A11" i="4"/>
  <c r="A33" i="4"/>
  <c r="A20" i="4"/>
  <c r="A13" i="4"/>
  <c r="A32" i="4"/>
  <c r="A24" i="4"/>
  <c r="A36" i="4"/>
  <c r="A17" i="4"/>
  <c r="A8" i="4"/>
  <c r="A15" i="4"/>
  <c r="A18" i="4"/>
  <c r="A16" i="4"/>
  <c r="A30" i="4"/>
  <c r="M3" i="4"/>
  <c r="A3" i="4" s="1"/>
  <c r="A9" i="4"/>
  <c r="B9" i="4" s="1"/>
  <c r="A31" i="4"/>
  <c r="A29" i="4"/>
  <c r="A35" i="4"/>
  <c r="A37" i="4"/>
  <c r="A28" i="4"/>
  <c r="A10" i="4"/>
  <c r="A22" i="4"/>
  <c r="A23" i="4"/>
  <c r="A14" i="4"/>
  <c r="A5" i="4"/>
  <c r="A4" i="4"/>
  <c r="A39" i="4"/>
  <c r="A19" i="4"/>
  <c r="A6" i="4"/>
  <c r="B39" i="4" l="1"/>
  <c r="E39" i="4"/>
  <c r="E37" i="4"/>
  <c r="B37" i="4"/>
  <c r="E18" i="4"/>
  <c r="B18" i="4"/>
  <c r="E26" i="4"/>
  <c r="B26" i="4"/>
  <c r="B24" i="3"/>
  <c r="D24" i="3"/>
  <c r="E35" i="4"/>
  <c r="B35" i="4"/>
  <c r="B33" i="4"/>
  <c r="E33" i="4"/>
  <c r="B12" i="4"/>
  <c r="E12" i="4"/>
  <c r="B4" i="3"/>
  <c r="D4" i="3"/>
  <c r="D5" i="3"/>
  <c r="B5" i="3"/>
  <c r="D35" i="3"/>
  <c r="B35" i="3"/>
  <c r="D13" i="3"/>
  <c r="B13" i="3"/>
  <c r="B5" i="4"/>
  <c r="E5" i="4"/>
  <c r="B29" i="4"/>
  <c r="E29" i="4"/>
  <c r="B8" i="4"/>
  <c r="E8" i="4"/>
  <c r="B11" i="4"/>
  <c r="E11" i="4"/>
  <c r="E25" i="4"/>
  <c r="B25" i="4"/>
  <c r="D16" i="3"/>
  <c r="B16" i="3"/>
  <c r="D36" i="3"/>
  <c r="B36" i="3"/>
  <c r="D12" i="3"/>
  <c r="B12" i="3"/>
  <c r="D30" i="3"/>
  <c r="B30" i="3"/>
  <c r="E14" i="4"/>
  <c r="B14" i="4"/>
  <c r="E31" i="4"/>
  <c r="B31" i="4"/>
  <c r="E17" i="4"/>
  <c r="B17" i="4"/>
  <c r="B27" i="4"/>
  <c r="E27" i="4"/>
  <c r="D6" i="3"/>
  <c r="B6" i="3"/>
  <c r="D28" i="3"/>
  <c r="B28" i="3"/>
  <c r="D14" i="3"/>
  <c r="B14" i="3"/>
  <c r="D25" i="3"/>
  <c r="B25" i="3"/>
  <c r="D26" i="3"/>
  <c r="B26" i="3"/>
  <c r="E36" i="4"/>
  <c r="B36" i="4"/>
  <c r="B7" i="4"/>
  <c r="E7" i="4"/>
  <c r="D20" i="3"/>
  <c r="B20" i="3"/>
  <c r="B31" i="3"/>
  <c r="D31" i="3"/>
  <c r="D15" i="3"/>
  <c r="B15" i="3"/>
  <c r="D32" i="3"/>
  <c r="B32" i="3"/>
  <c r="D39" i="3"/>
  <c r="B39" i="3"/>
  <c r="E20" i="4"/>
  <c r="B20" i="4"/>
  <c r="B10" i="3"/>
  <c r="D10" i="3"/>
  <c r="E3" i="4"/>
  <c r="B3" i="4"/>
  <c r="E24" i="4"/>
  <c r="B24" i="4"/>
  <c r="B21" i="4"/>
  <c r="E21" i="4"/>
  <c r="D23" i="3"/>
  <c r="B23" i="3"/>
  <c r="D21" i="3"/>
  <c r="B21" i="3"/>
  <c r="D17" i="3"/>
  <c r="B17" i="3"/>
  <c r="D29" i="3"/>
  <c r="B29" i="3"/>
  <c r="D18" i="3"/>
  <c r="B18" i="3"/>
  <c r="B9" i="3"/>
  <c r="D9" i="3"/>
  <c r="B4" i="4"/>
  <c r="E4" i="4"/>
  <c r="B15" i="4"/>
  <c r="E15" i="4"/>
  <c r="E23" i="4"/>
  <c r="B23" i="4"/>
  <c r="E22" i="4"/>
  <c r="B22" i="4"/>
  <c r="E6" i="4"/>
  <c r="B6" i="4"/>
  <c r="E10" i="4"/>
  <c r="B10" i="4"/>
  <c r="B30" i="4"/>
  <c r="E30" i="4"/>
  <c r="E32" i="4"/>
  <c r="B32" i="4"/>
  <c r="E38" i="4"/>
  <c r="B38" i="4"/>
  <c r="D37" i="3"/>
  <c r="B37" i="3"/>
  <c r="D34" i="3"/>
  <c r="B34" i="3"/>
  <c r="D8" i="3"/>
  <c r="B8" i="3"/>
  <c r="D33" i="3"/>
  <c r="B33" i="3"/>
  <c r="B3" i="3"/>
  <c r="D3" i="3"/>
  <c r="B22" i="3"/>
  <c r="D22" i="3"/>
  <c r="B19" i="4"/>
  <c r="E19" i="4"/>
  <c r="E28" i="4"/>
  <c r="B28" i="4"/>
  <c r="E16" i="4"/>
  <c r="B16" i="4"/>
  <c r="B13" i="4"/>
  <c r="E13" i="4"/>
  <c r="E34" i="4"/>
  <c r="B34" i="4"/>
  <c r="D7" i="3"/>
  <c r="B7" i="3"/>
  <c r="D27" i="3"/>
  <c r="B27" i="3"/>
  <c r="B19" i="3"/>
  <c r="D19" i="3"/>
  <c r="B11" i="3"/>
  <c r="D11" i="3"/>
  <c r="B38" i="3"/>
  <c r="D3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tc={BF26DF65-DE80-4341-ADC8-2A5BC5330973}</author>
    <author>Nutthawoot Promda</author>
  </authors>
  <commentList>
    <comment ref="F2" authorId="0" shapeId="0" xr:uid="{BF26DF65-DE80-4341-ADC8-2A5BC5330973}">
      <text>
        <t>[Threaded comment]
Your version of Excel allows you to read this threaded comment; however, any edits to it will get removed if the file is opened in a newer version of Excel. Learn more: https://go.microsoft.com/fwlink/?linkid=870924
Comment:
    ในกลุ่มไลน์ตอนนี้มี 26 คน หักพี่ดิวออกเหลือ 25 แปลว่ามี 5 คน ยังไม่เข้ากลุ่มไลน์</t>
      </text>
    </comment>
    <comment ref="I2" authorId="1" shapeId="0" xr:uid="{30E48951-4265-47E2-BF5A-3F9AD5AAC587}">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 ref="J2" authorId="1" shapeId="0" xr:uid="{4DDA68A7-4C3F-4414-8F14-BD5E7EE314B9}">
      <text>
        <r>
          <rPr>
            <b/>
            <sz val="9"/>
            <color indexed="81"/>
            <rFont val="Tahoma"/>
            <family val="2"/>
          </rPr>
          <t>Nutthawoot Promda:</t>
        </r>
        <r>
          <rPr>
            <sz val="9"/>
            <color indexed="81"/>
            <rFont val="Tahoma"/>
            <family val="2"/>
          </rPr>
          <t xml:space="preserve">
ถ้าทีม guild master คนใดคนนึงสามารถเข้ารหัสไปตีบอสให้ได้ แปลว่า ฝากรหัสแล้ว</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tc={EAC02BE1-B283-44BA-BB48-4654709C6412}</author>
    <author>tc={FF7E9DF9-D1E9-46FF-BA13-5C6B9478F60C}</author>
    <author>tc={FFEE77B4-B921-44B1-9657-D04E51743E9D}</author>
  </authors>
  <commentList>
    <comment ref="H2" authorId="0" shapeId="0" xr:uid="{EAC02BE1-B283-44BA-BB48-4654709C6412}">
      <text>
        <t>[Threaded comment]
Your version of Excel allows you to read this threaded comment; however, any edits to it will get removed if the file is opened in a newer version of Excel. Learn more: https://go.microsoft.com/fwlink/?linkid=870924
Comment:
    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
      </text>
    </comment>
    <comment ref="I2" authorId="1" shapeId="0" xr:uid="{FF7E9DF9-D1E9-46FF-BA13-5C6B9478F60C}">
      <text>
        <t>[Threaded comment]
Your version of Excel allows you to read this threaded comment; however, any edits to it will get removed if the file is opened in a newer version of Excel. Learn more: https://go.microsoft.com/fwlink/?linkid=870924
Comment:
    ดาเมจ10 จะใช้กับสถานการณ์ลากไม้ข้ามเวลหนักๆ ใช้10วิปิด 
สลับเวลวนๆ วิธีกดเหมือนกับ 7วิหน้า</t>
      </text>
    </comment>
    <comment ref="J2" authorId="2" shapeId="0" xr:uid="{FFEE77B4-B921-44B1-9657-D04E51743E9D}">
      <text>
        <t>[Threaded comment]
Your version of Excel allows you to read this threaded comment; however, any edits to it will get removed if the file is opened in a newer version of Excel. Learn more: https://go.microsoft.com/fwlink/?linkid=870924
Comment:
    กดตีตามปกติ</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tc={CDFAA23C-46F4-4FBC-B623-EF3F67615E33}</author>
  </authors>
  <commentList>
    <comment ref="G2" authorId="0" shapeId="0" xr:uid="{CDFAA23C-46F4-4FBC-B623-EF3F67615E33}">
      <text>
        <t xml:space="preserve">[Threaded comment]
Your version of Excel allows you to read this threaded comment; however, any edits to it will get removed if the file is opened in a newer version of Excel. Learn more: https://go.microsoft.com/fwlink/?linkid=870924
Comment:
    สีเทาคือดาเมจเก่า สีดำคือดาเมจล่าสุดของซีซั่น10-2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Nutthawoot Promda</author>
  </authors>
  <commentList>
    <comment ref="C2" authorId="0" shapeId="0" xr:uid="{3145F868-9C2C-4E3F-B768-809A1B8E457B}">
      <text>
        <r>
          <rPr>
            <b/>
            <sz val="9"/>
            <color indexed="81"/>
            <rFont val="Tahoma"/>
            <family val="2"/>
          </rPr>
          <t>Nutthawoot Promda:</t>
        </r>
        <r>
          <rPr>
            <sz val="9"/>
            <color indexed="81"/>
            <rFont val="Tahoma"/>
            <family val="2"/>
          </rPr>
          <t xml:space="preserve">
ปรับระยะเวลาซีซั่นโชดชะตาสุดขีด 3 ของรวมพลกิลด์ ให้เป็น 3 สัปดาห์
- ซีซั่นโชดชะตาสุดขีด 3-1:
17 เม.ย. 2024 22:00:00 น. ~ 24 เม.ย. 2024 21:59:59 น.
- ซีซั่นโชคชะตาสุดขีด 3-2:
24 เม.ย. 2024 22:00:00 น. ~ 1 พ.ค. 2024 21:59:59 น.
- ซีซั่นโชคชะตาสุดขีด 3-3:
1 พ.ค. 2024 22:00:00 น. ~ 8 พ.ค. 2024 21:59:59 น.
- ซีซั่นโชดชะตาสุดขีด 4-1:
8 พ.ค. 2024 22:00:00 น. ~ 14 พ.ค. 2024 22:00:00 น.
* ปรับใช้ระยะเวลาดังเดิม (4 สัปดาห์) ตั้งแต่ซีั่นโชคชะตาสุดขีด 4 เป็นต้นไป</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23C02F-EE7B-4A56-9966-BC92A8146D7E}" keepAlive="1" name="Query - rank" description="Connection to the 'rank' query in the workbook." type="5" refreshedVersion="8" background="1" saveData="1">
    <dbPr connection="Provider=Microsoft.Mashup.OleDb.1;Data Source=$Workbook$;Location=rank;Extended Properties=&quot;&quot;" command="SELECT * FROM [rank]"/>
  </connection>
  <connection id="2"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1000000}" name="WorksheetConnection_MolochTH.xlsx!rank" type="102" refreshedVersion="8" minRefreshableVersion="5">
    <extLst>
      <ext xmlns:x15="http://schemas.microsoft.com/office/spreadsheetml/2010/11/main" uri="{DE250136-89BD-433C-8126-D09CA5730AF9}">
        <x15:connection id="rank">
          <x15:rangePr sourceName="_xlcn.WorksheetConnection_MolochTH.xlsxrank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futureMetadata>
  <futureMetadata name="XLDAPR" count="1">
    <bk>
      <extLst>
        <ext uri="{bdbb8cdc-fa1e-496e-a857-3c3f30c029c3}">
          <xda:dynamicArrayProperties fDynamic="1" fCollapsed="0"/>
        </ext>
      </extLst>
    </bk>
  </futureMetadata>
  <cellMetadata count="1">
    <bk>
      <rc t="2" v="0"/>
    </bk>
  </cellMetadata>
  <valueMetadata count="4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valueMetadata>
</metadata>
</file>

<file path=xl/sharedStrings.xml><?xml version="1.0" encoding="utf-8"?>
<sst xmlns="http://schemas.openxmlformats.org/spreadsheetml/2006/main" count="3378" uniqueCount="321">
  <si>
    <t>ถ้วยรางวัลตีบอส 🏆</t>
  </si>
  <si>
    <t>i</t>
  </si>
  <si>
    <t>Level</t>
  </si>
  <si>
    <t>Trophies</t>
  </si>
  <si>
    <t>Note</t>
  </si>
  <si>
    <t>Thuangok ไม้ละ 1,100 ตีเปิด 6 ไม้ 3,200</t>
  </si>
  <si>
    <t>Jeejoy ดันต่อ ไม้ละ 1,180 ตี 6  ไม้ 3,600</t>
  </si>
  <si>
    <t>อีฟนารี ดันต่อ ไม้ละ 1,000 ตี 9 ไม้ 6,200</t>
  </si>
  <si>
    <t>Battlax ดันต่อ ไม้ละ 1,000 ตี 9 ไม้ 7,000</t>
  </si>
  <si>
    <t>จบเวล 76</t>
  </si>
  <si>
    <t>ลืม</t>
  </si>
  <si>
    <t>30 ไม้</t>
  </si>
  <si>
    <t>Total</t>
  </si>
  <si>
    <t>Lv.</t>
  </si>
  <si>
    <t>เลือดบอส 🩸</t>
  </si>
  <si>
    <t>HP</t>
  </si>
  <si>
    <t>LV</t>
  </si>
  <si>
    <t>64 ไม้</t>
  </si>
  <si>
    <t>26 ไม้</t>
  </si>
  <si>
    <t>เหลือ 42 ไม้</t>
  </si>
  <si>
    <t>เหลือ 54 ไม้</t>
  </si>
  <si>
    <t>22 ไม้</t>
  </si>
  <si>
    <t xml:space="preserve">  </t>
  </si>
  <si>
    <t>17 ไม้</t>
  </si>
  <si>
    <t>เหลือ 36 ไม้</t>
  </si>
  <si>
    <t>1 ตั้งเต 18</t>
  </si>
  <si>
    <t>2 pp 31</t>
  </si>
  <si>
    <t>3 pp 42</t>
  </si>
  <si>
    <t>4 pp 51</t>
  </si>
  <si>
    <t>5 pp 56(58)</t>
  </si>
  <si>
    <t>20 ไม้</t>
  </si>
  <si>
    <t>66 ไม้</t>
  </si>
  <si>
    <t>เหลือ 51 ไม้</t>
  </si>
  <si>
    <t>🪪 รหัส🧍🏽</t>
  </si>
  <si>
    <t>Active player :</t>
  </si>
  <si>
    <t>idx</t>
  </si>
  <si>
    <t>id</t>
  </si>
  <si>
    <t>Status</t>
  </si>
  <si>
    <t>GameName</t>
  </si>
  <si>
    <t>LineName</t>
  </si>
  <si>
    <t>FacebookName</t>
  </si>
  <si>
    <t>Nickname</t>
  </si>
  <si>
    <t>ฝากรหัส</t>
  </si>
  <si>
    <t>ฝากรหัส2</t>
  </si>
  <si>
    <t>Username</t>
  </si>
  <si>
    <t>Password</t>
  </si>
  <si>
    <t>Active</t>
  </si>
  <si>
    <t>༄Cute࿐</t>
  </si>
  <si>
    <t>+"Savē **-</t>
  </si>
  <si>
    <t>So Saveser</t>
  </si>
  <si>
    <t>โซเซฟ</t>
  </si>
  <si>
    <t>No</t>
  </si>
  <si>
    <t>AliceisGod</t>
  </si>
  <si>
    <t>Pawin Tankul</t>
  </si>
  <si>
    <t>ANFIELD1109</t>
  </si>
  <si>
    <t>Anfield</t>
  </si>
  <si>
    <t>Nutthaphong Sawangjit</t>
  </si>
  <si>
    <t>พี่แอนฟิว</t>
  </si>
  <si>
    <t>Azana</t>
  </si>
  <si>
    <t>Pong Thanakrit</t>
  </si>
  <si>
    <t>พี่ป๋อง</t>
  </si>
  <si>
    <t>Battlax</t>
  </si>
  <si>
    <t>Art Sunet</t>
  </si>
  <si>
    <t>อาร์ต</t>
  </si>
  <si>
    <t>Yes</t>
  </si>
  <si>
    <t>CookieEchos</t>
  </si>
  <si>
    <t>Eaw</t>
  </si>
  <si>
    <t>Bovan Krourat</t>
  </si>
  <si>
    <t>Emmillia</t>
  </si>
  <si>
    <t>TT</t>
  </si>
  <si>
    <t>Chirath Soithong</t>
  </si>
  <si>
    <t>Expelled</t>
  </si>
  <si>
    <t>JeeJoy</t>
  </si>
  <si>
    <t>TheJee</t>
  </si>
  <si>
    <t>Jeerawat Singngam</t>
  </si>
  <si>
    <t>23 กุมภา ย้ายไป MyTH</t>
  </si>
  <si>
    <t>JoBxThailand</t>
  </si>
  <si>
    <t>PIYAWAT</t>
  </si>
  <si>
    <t>Piyawat Thaipermpool</t>
  </si>
  <si>
    <t>Left</t>
  </si>
  <si>
    <t>LanLa</t>
  </si>
  <si>
    <t>NOK Mora</t>
  </si>
  <si>
    <t>Nok Mora</t>
  </si>
  <si>
    <t>7 กุมภา ออกกิล ย้ายไป LoveTH &gt; Crown</t>
  </si>
  <si>
    <t>NutTun</t>
  </si>
  <si>
    <t>Nut🌷</t>
  </si>
  <si>
    <t>Nuttapol Watcharasirikul</t>
  </si>
  <si>
    <t>oScarletto</t>
  </si>
  <si>
    <t>KaTaii</t>
  </si>
  <si>
    <t>Katai Sirimon Chokepongpai</t>
  </si>
  <si>
    <t>POOKPIK</t>
  </si>
  <si>
    <t>Pook Narapong</t>
  </si>
  <si>
    <t>ป๊วกเปี๊ยก</t>
  </si>
  <si>
    <t>รองกิล</t>
  </si>
  <si>
    <t>PookPsocute</t>
  </si>
  <si>
    <t>Sinmei</t>
  </si>
  <si>
    <t>Siin Sinnairis</t>
  </si>
  <si>
    <t>SadneesG</t>
  </si>
  <si>
    <t>G</t>
  </si>
  <si>
    <t>Woraphat Triamlamlerd</t>
  </si>
  <si>
    <t>กอล์ฟ</t>
  </si>
  <si>
    <t>SantaMonica</t>
  </si>
  <si>
    <t>NP</t>
  </si>
  <si>
    <t>Krachild Nutthawoot</t>
  </si>
  <si>
    <t>ซานต้า</t>
  </si>
  <si>
    <t>SIMONK</t>
  </si>
  <si>
    <t>RatthawatMachabandit</t>
  </si>
  <si>
    <t>Ratthawat Machabandit</t>
  </si>
  <si>
    <t>พี่สิม็อง</t>
  </si>
  <si>
    <t>ซิน</t>
  </si>
  <si>
    <t>หัวกิล</t>
  </si>
  <si>
    <t>SuperCommon</t>
  </si>
  <si>
    <t>ปาาร์ ตีนนน ฯ.</t>
  </si>
  <si>
    <t>TaoeiKingdom</t>
  </si>
  <si>
    <t>TOTO สุริโย 5/1</t>
  </si>
  <si>
    <t>Toto Taoei</t>
  </si>
  <si>
    <t>โตโต้</t>
  </si>
  <si>
    <t>Teenoi42</t>
  </si>
  <si>
    <t>Pongsakorn</t>
  </si>
  <si>
    <t>Tee Pongsakorn</t>
  </si>
  <si>
    <t>1 mar Myth</t>
  </si>
  <si>
    <t>Tempest</t>
  </si>
  <si>
    <t>peeradech</t>
  </si>
  <si>
    <t>พีระเดช โพธิ์หล้า</t>
  </si>
  <si>
    <t>Thuangok</t>
  </si>
  <si>
    <t>KANNAPAT S.</t>
  </si>
  <si>
    <t>Kannapat Ps</t>
  </si>
  <si>
    <t>UZ1</t>
  </si>
  <si>
    <t>อาทิตย์ จารุณียวานนท์</t>
  </si>
  <si>
    <t>Yaiza</t>
  </si>
  <si>
    <t>PY(-)</t>
  </si>
  <si>
    <t>Handai Yai</t>
  </si>
  <si>
    <t>yupyip</t>
  </si>
  <si>
    <t>BEAM</t>
  </si>
  <si>
    <t>Beam</t>
  </si>
  <si>
    <t>บีม</t>
  </si>
  <si>
    <t>เบคอน</t>
  </si>
  <si>
    <t>Baifern</t>
  </si>
  <si>
    <t>Fern Kannika</t>
  </si>
  <si>
    <t>พี่เบคอน</t>
  </si>
  <si>
    <t>แสนหวาน</t>
  </si>
  <si>
    <t>King Tanakorn</t>
  </si>
  <si>
    <t>Tanakorn</t>
  </si>
  <si>
    <t>พี่คิง</t>
  </si>
  <si>
    <t>น้ำำ</t>
  </si>
  <si>
    <t>chichi</t>
  </si>
  <si>
    <t>Chirat Saenthong</t>
  </si>
  <si>
    <t>อีฟนารี</t>
  </si>
  <si>
    <t>evve</t>
  </si>
  <si>
    <t>Thannaree Naree</t>
  </si>
  <si>
    <t>BankP</t>
  </si>
  <si>
    <t>รหัสยืมมา</t>
  </si>
  <si>
    <t>mint</t>
  </si>
  <si>
    <t>KAI</t>
  </si>
  <si>
    <t>พี่ไก่</t>
  </si>
  <si>
    <t>MeChai</t>
  </si>
  <si>
    <t>Mhe.Chokchai</t>
  </si>
  <si>
    <t>พี่หมี</t>
  </si>
  <si>
    <t>Nongterm</t>
  </si>
  <si>
    <t>พี่ตูน, พี่น้องเติม</t>
  </si>
  <si>
    <t>น้องเกา</t>
  </si>
  <si>
    <t>น้องบีม</t>
  </si>
  <si>
    <t>PapaBon</t>
  </si>
  <si>
    <t>เทวทูต🪽</t>
  </si>
  <si>
    <t>status</t>
  </si>
  <si>
    <t>delegate</t>
  </si>
  <si>
    <t>Name</t>
  </si>
  <si>
    <t>ID Name</t>
  </si>
  <si>
    <t>ทีมที่ใช้</t>
  </si>
  <si>
    <t>ดาเมจต่อไม้</t>
  </si>
  <si>
    <t>ดาเมจ7หน้า</t>
  </si>
  <si>
    <t>ดาเมจ10</t>
  </si>
  <si>
    <t>ดาเมจ7หลัง</t>
  </si>
  <si>
    <t>มาดแลน</t>
  </si>
  <si>
    <t>แบล็คเบอรี่</t>
  </si>
  <si>
    <t>น๊อย นอย หน่อย น๊อยยยย นอย</t>
  </si>
  <si>
    <t>เปิด</t>
  </si>
  <si>
    <t>GEE</t>
  </si>
  <si>
    <t>oScaletto</t>
  </si>
  <si>
    <t>NongTerm</t>
  </si>
  <si>
    <t>ออกจากกิลแล้ว</t>
  </si>
  <si>
    <t>Kryptonut</t>
  </si>
  <si>
    <t>sin</t>
  </si>
  <si>
    <t>As of</t>
  </si>
  <si>
    <t>มังกร🐉</t>
  </si>
  <si>
    <t>ดาเมจต่อไม้(เก่า)</t>
  </si>
  <si>
    <t>โจร+สแนป</t>
  </si>
  <si>
    <t>โจร+ร๊อค</t>
  </si>
  <si>
    <t xml:space="preserve">   </t>
  </si>
  <si>
    <t>Pic</t>
  </si>
  <si>
    <t>Crown</t>
  </si>
  <si>
    <t>DEKWAT</t>
  </si>
  <si>
    <t>LAODA</t>
  </si>
  <si>
    <t>MolochTH</t>
  </si>
  <si>
    <t>MyTH</t>
  </si>
  <si>
    <t>Nigiri</t>
  </si>
  <si>
    <t>Nobility</t>
  </si>
  <si>
    <t>Nobless</t>
  </si>
  <si>
    <t>Peppermint</t>
  </si>
  <si>
    <t>S7AR</t>
  </si>
  <si>
    <t>Spearmint</t>
  </si>
  <si>
    <t>Vivid</t>
  </si>
  <si>
    <t>님</t>
  </si>
  <si>
    <t>무야호</t>
  </si>
  <si>
    <t>미라클</t>
  </si>
  <si>
    <t>사혼</t>
  </si>
  <si>
    <t>열매</t>
  </si>
  <si>
    <t>yeol mae = ผลไม้</t>
  </si>
  <si>
    <t>오로라</t>
  </si>
  <si>
    <t>이지스</t>
  </si>
  <si>
    <t>재난경보</t>
  </si>
  <si>
    <t>쿠벤저스</t>
  </si>
  <si>
    <t>อันดับกิล 🏆</t>
  </si>
  <si>
    <t>Date</t>
  </si>
  <si>
    <t>Season</t>
  </si>
  <si>
    <t>Round</t>
  </si>
  <si>
    <t>Season
Rank</t>
  </si>
  <si>
    <t>GuildPic</t>
  </si>
  <si>
    <t>GuildName</t>
  </si>
  <si>
    <t>Total Trophies</t>
  </si>
  <si>
    <t>10-1</t>
  </si>
  <si>
    <t>mo ya ho</t>
  </si>
  <si>
    <t>jae nan gyeong bo = Disaster Warning</t>
  </si>
  <si>
    <t>Aegis</t>
  </si>
  <si>
    <t>sa hon</t>
  </si>
  <si>
    <t>ชื่อกิลเดิม KingJulius</t>
  </si>
  <si>
    <t>10-2</t>
  </si>
  <si>
    <t>ก่อนเริ่มตีมังกรมี 12,048,375 แต้ม ดั้งนั้นแต้มที่ได้จาก เทวทูต lv.163 + ชะเอม lv.12 คือ 4,188,400</t>
  </si>
  <si>
    <t>10-3</t>
  </si>
  <si>
    <t>Miracle</t>
  </si>
  <si>
    <t>Mrs.</t>
  </si>
  <si>
    <t>Aurora</t>
  </si>
  <si>
    <t>10-4</t>
  </si>
  <si>
    <t>1-1</t>
  </si>
  <si>
    <t>1-2</t>
  </si>
  <si>
    <t>1-3</t>
  </si>
  <si>
    <t>1-4</t>
  </si>
  <si>
    <t>2-1</t>
  </si>
  <si>
    <t>2-2</t>
  </si>
  <si>
    <t>กิล 오로라 ออโรร่าหายไปจากตารางTop30 (ss2-1 อันดับ9)</t>
  </si>
  <si>
    <t>2-3</t>
  </si>
  <si>
    <t>2-4</t>
  </si>
  <si>
    <t>SS 10-1</t>
  </si>
  <si>
    <t>SS 10-2</t>
  </si>
  <si>
    <t>SS 10-3</t>
  </si>
  <si>
    <t>SS 10-4</t>
  </si>
  <si>
    <t>กิล</t>
  </si>
  <si>
    <t>อันดับ</t>
  </si>
  <si>
    <t>แต้มห่าง</t>
  </si>
  <si>
    <t>แต้มที่ได้</t>
  </si>
  <si>
    <t>diff prev.wk</t>
  </si>
  <si>
    <t>แต้มสะสม</t>
  </si>
  <si>
    <t>SS 1-1</t>
  </si>
  <si>
    <t>SS 1-2</t>
  </si>
  <si>
    <t xml:space="preserve"> </t>
  </si>
  <si>
    <t>SS 1</t>
  </si>
  <si>
    <t>สัดส่วน</t>
  </si>
  <si>
    <t>แต้มที่ได้10-3</t>
  </si>
  <si>
    <t>อันดับ
รอบนี้</t>
  </si>
  <si>
    <t>แต้มที่ได้รอบนี้</t>
  </si>
  <si>
    <t>เปรียบเทียบกับรอบที่ผ่านมา</t>
  </si>
  <si>
    <t>อันดับ
ซีซั่นรวม</t>
  </si>
  <si>
    <t>n/a</t>
  </si>
  <si>
    <t>SS 2</t>
  </si>
  <si>
    <t xml:space="preserve">** ไม่มีข้อมูล ** หลุด Top30? เปลี่ยนชื่อกิล? ลบกิลไปแล้ว? </t>
  </si>
  <si>
    <t>อันดับแต้มที่ได้รอบนี้
(อันดับ 10-20)</t>
  </si>
  <si>
    <t>อันดับแต้มสะสมทั้งซีซั่น</t>
  </si>
  <si>
    <t>อันดับแต้มที่ได้รอบนี้
(อันดับ 10-22)</t>
  </si>
  <si>
    <t>10</t>
  </si>
  <si>
    <t>1</t>
  </si>
  <si>
    <t>2</t>
  </si>
  <si>
    <t>อันดับซีซั่น</t>
  </si>
  <si>
    <t>อันดับ
SS รวม</t>
  </si>
  <si>
    <t>แต้มสะสม
SS รวม</t>
  </si>
  <si>
    <t>อันดับ
SS ย่อย 10-4</t>
  </si>
  <si>
    <t>แต้มที่ได้
SS ย่อย 10-4</t>
  </si>
  <si>
    <t>max</t>
  </si>
  <si>
    <t>min</t>
  </si>
  <si>
    <t>-ชื่อกิลด์</t>
  </si>
  <si>
    <t>-อันดับ</t>
  </si>
  <si>
    <t>-แต้มปัจจุบัน</t>
  </si>
  <si>
    <t>-แต้ม/ss</t>
  </si>
  <si>
    <t>-diffแต้มที่เพิ่มขึ้น/ss</t>
  </si>
  <si>
    <t>-diffแต้มห่าง/ss</t>
  </si>
  <si>
    <t>Guild Name</t>
  </si>
  <si>
    <t>Season rank</t>
  </si>
  <si>
    <t>Total trophies for this season</t>
  </si>
  <si>
    <t>Round rank</t>
  </si>
  <si>
    <t>Total trophies earned this round</t>
  </si>
  <si>
    <t>Improvement in trophies this round</t>
  </si>
  <si>
    <t>แต้มห่างจากอันดับ10</t>
  </si>
  <si>
    <t>3-1</t>
  </si>
  <si>
    <t>3-2</t>
  </si>
  <si>
    <t>3-3</t>
  </si>
  <si>
    <t>3</t>
  </si>
  <si>
    <t>SS 3</t>
  </si>
  <si>
    <t>Cumulative Trophies</t>
  </si>
  <si>
    <t>Earned Trophies</t>
  </si>
  <si>
    <t>EarnCalc</t>
  </si>
  <si>
    <t>EarnedTrophies</t>
  </si>
  <si>
    <t>TotalTrophies</t>
  </si>
  <si>
    <t>4-1</t>
  </si>
  <si>
    <t>4-2</t>
  </si>
  <si>
    <t>4-3</t>
  </si>
  <si>
    <t>4-4</t>
  </si>
  <si>
    <t>SS 4</t>
  </si>
  <si>
    <t>4</t>
  </si>
  <si>
    <t>秋</t>
  </si>
  <si>
    <t>นิม = ท่าน kr</t>
  </si>
  <si>
    <t>mo ya ho = มูยาโฮ kr</t>
  </si>
  <si>
    <t>มิราเคิล kr</t>
  </si>
  <si>
    <t>ซาฮอน = สมาคม kr</t>
  </si>
  <si>
    <t>yeol mae = ผลไม้ kr</t>
  </si>
  <si>
    <t>ออโรร่า kr</t>
  </si>
  <si>
    <t>เอจิส kr</t>
  </si>
  <si>
    <t>jae nan gyeong bo = เตือนภัยพิบัติ kr</t>
  </si>
  <si>
    <t>คิวแบนเกอร์  Cubanger kr</t>
  </si>
  <si>
    <t>อากิ = Autumn ฤดูใบไม้ร่วง jp</t>
  </si>
  <si>
    <t>กิลญี่ปุ่น อากิ แปลว่า Autumn</t>
  </si>
  <si>
    <t>Rank</t>
  </si>
  <si>
    <t>감동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</si>
</sst>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3" formatCode="_-* #,##0.00_-;\-* #,##0.00_-;_-* &quot;-&quot;??_-;_-@_-"/>
    <numFmt numFmtId="164" formatCode="[$]ddd/\ d\ mmm\ yy;@" x16r2:formatCode16="[$-en-001,1]ddd/\ d\ mmm\ yy;@"/>
    <numFmt numFmtId="165" formatCode="_-* #,##0_-;\-* #,##0_-;_-* &quot;-&quot;??_-;_-@_-"/>
    <numFmt numFmtId="166" formatCode="#,##0_ ;[Red]\-#,##0\ "/>
    <numFmt numFmtId="167" formatCode="\+#,##0;[Red]\-#,##0"/>
    <numFmt numFmtId="168" formatCode="dd\ mmm"/>
    <numFmt numFmtId="169" formatCode="#,##0_ ;\-#,##0\ "/>
    <numFmt numFmtId="170" formatCode="h:mm\ ddd\ dmmmyy\ "/>
    <numFmt numFmtId="171" formatCode="0.0%"/>
    <numFmt numFmtId="172" formatCode="[$-F800]dddd/\ mmmm\ dd/\ yyyy"/>
    <numFmt numFmtId="173" formatCode="0;[Red]0"/>
    <numFmt numFmtId="174" formatCode="#,##0;[Red]#,##0"/>
    <numFmt numFmtId="175" formatCode="0.0%;[Red]0.0%"/>
    <numFmt numFmtId="176" formatCode="#,##0;[Red]#,##0;\ "/>
    <numFmt numFmtId="177" formatCode="[$]dddd/\ d\ mmm\ yyyy" x16r2:formatCode16="[$-th-001]dddd/\ d\ mmm\ yyyy"/>
    <numFmt numFmtId="178" formatCode="[$]d\ mmm\ yyyy;@" x16r2:formatCode16="[$-th-001,1]d\ mmm\ yyyy;@"/>
    <numFmt numFmtId="179" formatCode="[$]d\ mmm\ yyyy;@" x16r2:formatCode16="[$-en-001,1]d\ mmm\ yyyy;@"/>
    <numFmt numFmtId="180" formatCode="0;[Red]0;\ "/>
    <numFmt numFmtId="181" formatCode="#,##0_ ;[Red]\-#,##0_ ;\ @"/>
  </numFmts>
  <fonts count="64">
    <font>
      <sz val="11"/>
      <color theme="1"/>
      <name val="Aptos Narrow"/>
      <family val="2"/>
      <scheme val="minor"/>
    </font>
    <font>
      <sz val="10"/>
      <color theme="1"/>
      <name val="Noto Serif Thai"/>
      <family val="2"/>
    </font>
    <font>
      <sz val="10"/>
      <color theme="1"/>
      <name val="Noto Serif Thai"/>
      <family val="2"/>
    </font>
    <font>
      <sz val="10"/>
      <color theme="1"/>
      <name val="Microsoft Sans Serif"/>
      <family val="2"/>
    </font>
    <font>
      <sz val="11"/>
      <color theme="1"/>
      <name val="Microsoft Sans Serif"/>
      <family val="2"/>
    </font>
    <font>
      <b/>
      <sz val="10"/>
      <color theme="1"/>
      <name val="Microsoft Sans Serif"/>
      <family val="2"/>
    </font>
    <font>
      <sz val="9"/>
      <color indexed="81"/>
      <name val="Tahoma"/>
      <family val="2"/>
    </font>
    <font>
      <b/>
      <sz val="9"/>
      <color indexed="81"/>
      <name val="Tahoma"/>
      <family val="2"/>
    </font>
    <font>
      <b/>
      <sz val="22"/>
      <color theme="1"/>
      <name val="Noto Sans Thai"/>
      <family val="2"/>
      <charset val="1"/>
    </font>
    <font>
      <sz val="8"/>
      <name val="Aptos Narrow"/>
      <family val="2"/>
      <scheme val="minor"/>
    </font>
    <font>
      <sz val="6"/>
      <name val="Yu Gothic"/>
      <family val="2"/>
      <charset val="128"/>
    </font>
    <font>
      <sz val="11"/>
      <color theme="2" tint="-0.249977111117893"/>
      <name val="Aptos Narrow"/>
      <family val="2"/>
      <scheme val="minor"/>
    </font>
    <font>
      <sz val="11"/>
      <color theme="1"/>
      <name val="Aptos Narrow"/>
      <family val="2"/>
      <scheme val="minor"/>
    </font>
    <font>
      <sz val="10"/>
      <name val="Microsoft Sans Serif"/>
      <family val="2"/>
    </font>
    <font>
      <sz val="10"/>
      <color theme="2" tint="-0.249977111117893"/>
      <name val="Microsoft Sans Serif"/>
      <family val="2"/>
    </font>
    <font>
      <sz val="10"/>
      <color rgb="FF000000"/>
      <name val="Microsoft Sans Serif"/>
      <family val="2"/>
    </font>
    <font>
      <sz val="10"/>
      <color theme="1"/>
      <name val="MS Reference Sans Serif"/>
      <family val="2"/>
    </font>
    <font>
      <b/>
      <sz val="14"/>
      <color theme="9" tint="-0.249977111117893"/>
      <name val="Aptos Narrow"/>
      <family val="2"/>
      <scheme val="minor"/>
    </font>
    <font>
      <b/>
      <sz val="12"/>
      <color theme="1"/>
      <name val="Microsoft Sans Serif"/>
      <family val="2"/>
    </font>
    <font>
      <b/>
      <sz val="10"/>
      <name val="MS Reference Sans Serif"/>
      <family val="2"/>
    </font>
    <font>
      <strike/>
      <sz val="11"/>
      <color theme="2" tint="-0.249977111117893"/>
      <name val="Aptos Narrow"/>
      <family val="2"/>
      <scheme val="minor"/>
    </font>
    <font>
      <sz val="12"/>
      <color theme="1"/>
      <name val="Aptos Display"/>
      <family val="2"/>
    </font>
    <font>
      <sz val="12"/>
      <color rgb="FF000000"/>
      <name val="Aptos Display"/>
      <family val="2"/>
    </font>
    <font>
      <b/>
      <sz val="11"/>
      <color theme="1"/>
      <name val="Aptos Narrow"/>
      <family val="2"/>
      <scheme val="minor"/>
    </font>
    <font>
      <b/>
      <sz val="10"/>
      <color theme="1"/>
      <name val="Noto Serif Thai"/>
      <family val="1"/>
      <charset val="1"/>
    </font>
    <font>
      <sz val="9"/>
      <color theme="1"/>
      <name val="Noto Sans Thai UI Med"/>
      <family val="2"/>
      <charset val="1"/>
    </font>
    <font>
      <sz val="16"/>
      <color theme="1"/>
      <name val="Aptos Narrow"/>
      <family val="2"/>
      <scheme val="minor"/>
    </font>
    <font>
      <sz val="14"/>
      <color theme="1"/>
      <name val="Aptos Narrow"/>
      <family val="2"/>
      <scheme val="minor"/>
    </font>
    <font>
      <sz val="11"/>
      <color theme="1"/>
      <name val="Segoe UI"/>
      <family val="2"/>
    </font>
    <font>
      <strike/>
      <sz val="10"/>
      <color rgb="FFFF0000"/>
      <name val="Microsoft Sans Serif"/>
      <family val="2"/>
    </font>
    <font>
      <sz val="10"/>
      <color rgb="FFFF0000"/>
      <name val="Microsoft Sans Serif"/>
      <family val="2"/>
    </font>
    <font>
      <b/>
      <sz val="11"/>
      <color theme="1"/>
      <name val="Microsoft Sans Serif"/>
      <family val="2"/>
    </font>
    <font>
      <b/>
      <sz val="16"/>
      <color theme="1"/>
      <name val="Aptos Narrow"/>
      <family val="2"/>
      <scheme val="minor"/>
    </font>
    <font>
      <sz val="9"/>
      <color theme="1"/>
      <name val="Microsoft Sans Serif"/>
      <family val="2"/>
    </font>
    <font>
      <sz val="9"/>
      <color rgb="FFFF0000"/>
      <name val="Microsoft Sans Serif"/>
      <family val="2"/>
    </font>
    <font>
      <sz val="10"/>
      <color theme="0" tint="-0.499984740745262"/>
      <name val="Microsoft Sans Serif"/>
      <family val="2"/>
    </font>
    <font>
      <b/>
      <sz val="10"/>
      <color theme="0" tint="-0.499984740745262"/>
      <name val="Microsoft Sans Serif"/>
      <family val="2"/>
    </font>
    <font>
      <sz val="10"/>
      <color theme="3" tint="0.249977111117893"/>
      <name val="Microsoft Sans Serif"/>
      <family val="2"/>
    </font>
    <font>
      <sz val="8"/>
      <color theme="1"/>
      <name val="Microsoft Sans Serif"/>
      <family val="2"/>
    </font>
    <font>
      <b/>
      <sz val="16"/>
      <name val="Microsoft Sans Serif"/>
      <family val="2"/>
    </font>
    <font>
      <b/>
      <sz val="11"/>
      <name val="Microsoft Sans Serif"/>
      <family val="2"/>
    </font>
    <font>
      <sz val="8"/>
      <name val="Microsoft Sans Serif"/>
      <family val="2"/>
    </font>
    <font>
      <b/>
      <sz val="10"/>
      <name val="Microsoft Sans Serif"/>
      <family val="2"/>
    </font>
    <font>
      <b/>
      <sz val="16"/>
      <color theme="1" tint="0.249977111117893"/>
      <name val="Aptos Narrow"/>
      <family val="2"/>
      <scheme val="minor"/>
    </font>
    <font>
      <b/>
      <sz val="11"/>
      <color theme="1" tint="0.249977111117893"/>
      <name val="Aptos Narrow"/>
      <family val="2"/>
      <scheme val="minor"/>
    </font>
    <font>
      <b/>
      <sz val="11"/>
      <color theme="1" tint="0.249977111117893"/>
      <name val="Microsoft Sans Serif"/>
      <family val="2"/>
    </font>
    <font>
      <b/>
      <sz val="10"/>
      <color theme="9" tint="-0.249977111117893"/>
      <name val="Microsoft Sans Serif"/>
      <family val="2"/>
    </font>
    <font>
      <b/>
      <sz val="10"/>
      <color rgb="FFED249D"/>
      <name val="Microsoft Sans Serif"/>
      <family val="2"/>
    </font>
    <font>
      <sz val="11"/>
      <name val="Aptos Narrow"/>
      <family val="2"/>
      <scheme val="minor"/>
    </font>
    <font>
      <strike/>
      <sz val="10"/>
      <color theme="1"/>
      <name val="Microsoft Sans Serif"/>
      <family val="2"/>
    </font>
    <font>
      <b/>
      <sz val="10"/>
      <color theme="0"/>
      <name val="Microsoft Sans Serif"/>
      <family val="2"/>
    </font>
    <font>
      <sz val="8"/>
      <color theme="9" tint="0.79998168889431442"/>
      <name val="Microsoft Sans Serif"/>
      <family val="2"/>
    </font>
    <font>
      <sz val="16"/>
      <color rgb="FF000000"/>
      <name val="Bangla Sangam MN"/>
      <family val="2"/>
    </font>
    <font>
      <sz val="12"/>
      <color rgb="FF000000"/>
      <name val="Bangla Sangam MN"/>
      <family val="2"/>
    </font>
    <font>
      <sz val="12"/>
      <color rgb="FF000000"/>
      <name val="Tahoma"/>
      <family val="2"/>
      <charset val="222"/>
    </font>
    <font>
      <sz val="14"/>
      <color theme="1"/>
      <name val="Aptos Narrow"/>
      <family val="2"/>
    </font>
    <font>
      <sz val="14"/>
      <color rgb="FF000000"/>
      <name val="Aptos Narrow"/>
      <family val="2"/>
    </font>
    <font>
      <sz val="10"/>
      <color rgb="FFC00000"/>
      <name val="Microsoft Sans Serif"/>
      <family val="2"/>
    </font>
    <font>
      <b/>
      <sz val="10"/>
      <color rgb="FFC00000"/>
      <name val="Microsoft Sans Serif"/>
      <family val="2"/>
    </font>
    <font>
      <sz val="8"/>
      <color rgb="FFC00000"/>
      <name val="Microsoft Sans Serif"/>
      <family val="2"/>
    </font>
    <font>
      <sz val="10"/>
      <color theme="1"/>
      <name val="Microsoft Sans Serif"/>
    </font>
    <font>
      <b/>
      <sz val="16"/>
      <color theme="1"/>
      <name val="Microsoft Sans Serif"/>
      <family val="2"/>
    </font>
    <font>
      <b/>
      <sz val="16"/>
      <color theme="1" tint="0.249977111117893"/>
      <name val="Microsoft Sans Serif"/>
      <family val="2"/>
    </font>
    <font>
      <sz val="8"/>
      <color theme="0" tint="-0.249977111117893"/>
      <name val="Microsoft Sans Serif"/>
      <family val="2"/>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2CEEF"/>
        <bgColor rgb="FF000000"/>
      </patternFill>
    </fill>
    <fill>
      <patternFill patternType="solid">
        <fgColor rgb="FF94DCF8"/>
        <bgColor rgb="FF000000"/>
      </patternFill>
    </fill>
    <fill>
      <patternFill patternType="solid">
        <fgColor rgb="FFB5E6A2"/>
        <bgColor rgb="FF000000"/>
      </patternFill>
    </fill>
    <fill>
      <patternFill patternType="solid">
        <fgColor rgb="FFFBE2D5"/>
        <bgColor rgb="FF000000"/>
      </patternFill>
    </fill>
    <fill>
      <patternFill patternType="solid">
        <fgColor rgb="FFDEDD12"/>
        <bgColor rgb="FF000000"/>
      </patternFill>
    </fill>
    <fill>
      <patternFill patternType="solid">
        <fgColor theme="8" tint="0.59999389629810485"/>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DAF2D0"/>
        <bgColor rgb="FF000000"/>
      </patternFill>
    </fill>
    <fill>
      <patternFill patternType="solid">
        <fgColor rgb="FFCAEDFB"/>
        <bgColor rgb="FF000000"/>
      </patternFill>
    </fill>
    <fill>
      <patternFill patternType="solid">
        <fgColor theme="3" tint="0.89999084444715716"/>
        <bgColor indexed="64"/>
      </patternFill>
    </fill>
    <fill>
      <patternFill patternType="solid">
        <fgColor theme="9" tint="0.79998168889431442"/>
        <bgColor indexed="64"/>
      </patternFill>
    </fill>
  </fills>
  <borders count="78">
    <border>
      <left/>
      <right/>
      <top/>
      <bottom/>
      <diagonal/>
    </border>
    <border>
      <left style="thin">
        <color theme="1"/>
      </left>
      <right style="thin">
        <color theme="1"/>
      </right>
      <top/>
      <bottom style="medium">
        <color theme="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rgb="FFE87331"/>
      </left>
      <right style="thin">
        <color rgb="FFE87331"/>
      </right>
      <top style="thin">
        <color rgb="FFE87331"/>
      </top>
      <bottom style="thin">
        <color rgb="FFE8733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4"/>
      </left>
      <right/>
      <top style="thin">
        <color theme="4"/>
      </top>
      <bottom/>
      <diagonal/>
    </border>
    <border>
      <left style="thin">
        <color theme="4"/>
      </left>
      <right/>
      <top/>
      <bottom/>
      <diagonal/>
    </border>
    <border>
      <left style="medium">
        <color indexed="64"/>
      </left>
      <right/>
      <top style="medium">
        <color indexed="64"/>
      </top>
      <bottom style="medium">
        <color indexed="64"/>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4"/>
      </left>
      <right/>
      <top style="medium">
        <color indexed="64"/>
      </top>
      <bottom/>
      <diagonal/>
    </border>
    <border>
      <left style="medium">
        <color indexed="64"/>
      </left>
      <right/>
      <top style="thin">
        <color theme="4"/>
      </top>
      <bottom/>
      <diagonal/>
    </border>
    <border>
      <left style="medium">
        <color indexed="64"/>
      </left>
      <right/>
      <top style="thin">
        <color theme="4"/>
      </top>
      <bottom style="medium">
        <color indexed="64"/>
      </bottom>
      <diagonal/>
    </border>
    <border>
      <left style="thin">
        <color theme="4"/>
      </left>
      <right/>
      <top style="thin">
        <color theme="4"/>
      </top>
      <bottom style="medium">
        <color indexed="64"/>
      </bottom>
      <diagonal/>
    </border>
    <border>
      <left/>
      <right/>
      <top style="thin">
        <color indexed="64"/>
      </top>
      <bottom style="thin">
        <color indexed="64"/>
      </bottom>
      <diagonal/>
    </border>
    <border>
      <left/>
      <right/>
      <top/>
      <bottom style="thin">
        <color indexed="64"/>
      </bottom>
      <diagonal/>
    </border>
    <border>
      <left/>
      <right/>
      <top style="thin">
        <color theme="4"/>
      </top>
      <bottom/>
      <diagonal/>
    </border>
    <border>
      <left/>
      <right/>
      <top style="thin">
        <color rgb="FF145F82"/>
      </top>
      <bottom/>
      <diagonal/>
    </border>
    <border>
      <left/>
      <right style="thin">
        <color theme="1" tint="0.499984740745262"/>
      </right>
      <top/>
      <bottom style="thin">
        <color theme="1" tint="0.499984740745262"/>
      </bottom>
      <diagonal/>
    </border>
    <border>
      <left style="thin">
        <color theme="1"/>
      </left>
      <right style="thin">
        <color theme="1"/>
      </right>
      <top style="thin">
        <color theme="1"/>
      </top>
      <bottom style="thin">
        <color theme="1"/>
      </bottom>
      <diagonal/>
    </border>
    <border>
      <left/>
      <right/>
      <top/>
      <bottom style="thin">
        <color theme="1" tint="0.499984740745262"/>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theme="1" tint="0.499984740745262"/>
      </bottom>
      <diagonal/>
    </border>
    <border>
      <left style="thin">
        <color indexed="64"/>
      </left>
      <right style="thin">
        <color indexed="64"/>
      </right>
      <top/>
      <bottom/>
      <diagonal/>
    </border>
    <border>
      <left style="thin">
        <color indexed="64"/>
      </left>
      <right/>
      <top/>
      <bottom style="thin">
        <color theme="1" tint="0.499984740745262"/>
      </bottom>
      <diagonal/>
    </border>
    <border>
      <left/>
      <right/>
      <top/>
      <bottom style="thin">
        <color theme="1"/>
      </bottom>
      <diagonal/>
    </border>
    <border>
      <left/>
      <right/>
      <top style="thin">
        <color theme="1"/>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bottom/>
      <diagonal/>
    </border>
    <border>
      <left/>
      <right style="thin">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medium">
        <color indexed="64"/>
      </left>
      <right style="thin">
        <color theme="1" tint="0.499984740745262"/>
      </right>
      <top style="medium">
        <color indexed="64"/>
      </top>
      <bottom/>
      <diagonal/>
    </border>
    <border>
      <left style="thin">
        <color theme="1" tint="0.499984740745262"/>
      </left>
      <right style="medium">
        <color indexed="64"/>
      </right>
      <top style="medium">
        <color indexed="64"/>
      </top>
      <bottom/>
      <diagonal/>
    </border>
    <border>
      <left style="medium">
        <color indexed="64"/>
      </left>
      <right style="thin">
        <color theme="1" tint="0.499984740745262"/>
      </right>
      <top/>
      <bottom/>
      <diagonal/>
    </border>
    <border>
      <left style="thin">
        <color theme="1" tint="0.499984740745262"/>
      </left>
      <right style="medium">
        <color indexed="64"/>
      </right>
      <top/>
      <bottom/>
      <diagonal/>
    </border>
    <border>
      <left style="medium">
        <color indexed="64"/>
      </left>
      <right style="thin">
        <color theme="1" tint="0.499984740745262"/>
      </right>
      <top/>
      <bottom style="medium">
        <color indexed="64"/>
      </bottom>
      <diagonal/>
    </border>
    <border>
      <left style="thin">
        <color theme="1" tint="0.499984740745262"/>
      </left>
      <right style="medium">
        <color indexed="64"/>
      </right>
      <top/>
      <bottom style="medium">
        <color indexed="64"/>
      </bottom>
      <diagonal/>
    </border>
    <border>
      <left/>
      <right/>
      <top style="thin">
        <color theme="0" tint="-0.249977111117893"/>
      </top>
      <bottom style="thin">
        <color theme="0" tint="-0.249977111117893"/>
      </bottom>
      <diagonal/>
    </border>
    <border>
      <left style="medium">
        <color indexed="64"/>
      </left>
      <right style="medium">
        <color indexed="64"/>
      </right>
      <top style="medium">
        <color indexed="64"/>
      </top>
      <bottom style="medium">
        <color indexed="64"/>
      </bottom>
      <diagonal/>
    </border>
    <border>
      <left style="medium">
        <color indexed="64"/>
      </left>
      <right/>
      <top style="thin">
        <color theme="0" tint="-0.249977111117893"/>
      </top>
      <bottom style="thin">
        <color theme="0" tint="-0.249977111117893"/>
      </bottom>
      <diagonal/>
    </border>
    <border>
      <left/>
      <right style="medium">
        <color indexed="64"/>
      </right>
      <top style="thin">
        <color theme="0" tint="-0.249977111117893"/>
      </top>
      <bottom style="thin">
        <color theme="0" tint="-0.249977111117893"/>
      </bottom>
      <diagonal/>
    </border>
  </borders>
  <cellStyleXfs count="3">
    <xf numFmtId="0" fontId="0" fillId="0" borderId="0"/>
    <xf numFmtId="43" fontId="12" fillId="0" borderId="0" applyFont="0" applyFill="0" applyBorder="0" applyAlignment="0" applyProtection="0"/>
    <xf numFmtId="0" fontId="2" fillId="0" borderId="0"/>
  </cellStyleXfs>
  <cellXfs count="633">
    <xf numFmtId="0" fontId="0" fillId="0" borderId="0" xfId="0"/>
    <xf numFmtId="0" fontId="3" fillId="0" borderId="0" xfId="0" applyFont="1"/>
    <xf numFmtId="0" fontId="4" fillId="0" borderId="0" xfId="0" applyFont="1"/>
    <xf numFmtId="3" fontId="3" fillId="0" borderId="0" xfId="0" applyNumberFormat="1" applyFont="1"/>
    <xf numFmtId="0" fontId="5" fillId="0" borderId="1" xfId="0" applyFont="1" applyBorder="1"/>
    <xf numFmtId="0" fontId="0" fillId="0" borderId="0" xfId="0" applyAlignment="1">
      <alignment horizontal="centerContinuous"/>
    </xf>
    <xf numFmtId="0" fontId="8" fillId="0" borderId="0" xfId="0" applyFont="1" applyAlignment="1">
      <alignment horizontal="centerContinuous"/>
    </xf>
    <xf numFmtId="0" fontId="0" fillId="0" borderId="0" xfId="0" applyAlignment="1">
      <alignment horizontal="centerContinuous" vertical="center"/>
    </xf>
    <xf numFmtId="0" fontId="4" fillId="0" borderId="0" xfId="0" applyFont="1" applyAlignment="1">
      <alignment horizontal="centerContinuous"/>
    </xf>
    <xf numFmtId="0" fontId="3" fillId="0" borderId="0" xfId="0" applyFont="1" applyAlignment="1">
      <alignment horizontal="center"/>
    </xf>
    <xf numFmtId="0" fontId="5" fillId="0" borderId="1" xfId="0" applyFont="1" applyBorder="1" applyAlignment="1">
      <alignment horizontal="center"/>
    </xf>
    <xf numFmtId="164" fontId="0" fillId="0" borderId="0" xfId="0" applyNumberFormat="1"/>
    <xf numFmtId="3" fontId="0" fillId="0" borderId="0" xfId="0" applyNumberFormat="1"/>
    <xf numFmtId="0" fontId="0" fillId="0" borderId="0" xfId="0" applyAlignment="1">
      <alignment horizontal="right"/>
    </xf>
    <xf numFmtId="0" fontId="11" fillId="0" borderId="0" xfId="0" applyFont="1" applyAlignment="1">
      <alignment horizontal="right"/>
    </xf>
    <xf numFmtId="3" fontId="11" fillId="0" borderId="0" xfId="0" applyNumberFormat="1" applyFont="1" applyAlignment="1">
      <alignment horizontal="right"/>
    </xf>
    <xf numFmtId="49" fontId="2" fillId="0" borderId="0" xfId="2" applyNumberFormat="1"/>
    <xf numFmtId="0" fontId="2" fillId="0" borderId="0" xfId="2"/>
    <xf numFmtId="165" fontId="0" fillId="0" borderId="0" xfId="1" applyNumberFormat="1" applyFont="1"/>
    <xf numFmtId="165" fontId="3" fillId="0" borderId="0" xfId="1" applyNumberFormat="1" applyFont="1"/>
    <xf numFmtId="16" fontId="3" fillId="0" borderId="0" xfId="0" quotePrefix="1" applyNumberFormat="1" applyFont="1" applyAlignment="1">
      <alignment horizontal="center"/>
    </xf>
    <xf numFmtId="165" fontId="3" fillId="0" borderId="0" xfId="1" applyNumberFormat="1" applyFont="1" applyAlignment="1">
      <alignment horizontal="left" indent="1"/>
    </xf>
    <xf numFmtId="165" fontId="0" fillId="0" borderId="0" xfId="0" applyNumberFormat="1"/>
    <xf numFmtId="165" fontId="0" fillId="0" borderId="4" xfId="0" applyNumberFormat="1" applyBorder="1"/>
    <xf numFmtId="165" fontId="0" fillId="0" borderId="5" xfId="0" applyNumberFormat="1" applyBorder="1"/>
    <xf numFmtId="165" fontId="0" fillId="0" borderId="6" xfId="0" applyNumberFormat="1" applyBorder="1"/>
    <xf numFmtId="165" fontId="0" fillId="0" borderId="7" xfId="0" applyNumberFormat="1" applyBorder="1"/>
    <xf numFmtId="165" fontId="0" fillId="0" borderId="9" xfId="0" applyNumberFormat="1" applyBorder="1"/>
    <xf numFmtId="0" fontId="0" fillId="0" borderId="2" xfId="0" applyBorder="1"/>
    <xf numFmtId="165" fontId="0" fillId="0" borderId="2" xfId="0" applyNumberFormat="1" applyBorder="1"/>
    <xf numFmtId="165" fontId="0" fillId="0" borderId="8" xfId="0" applyNumberFormat="1" applyBorder="1"/>
    <xf numFmtId="0" fontId="14" fillId="0" borderId="0" xfId="0" applyFont="1" applyAlignment="1">
      <alignment horizontal="right"/>
    </xf>
    <xf numFmtId="165" fontId="13" fillId="0" borderId="0" xfId="1" applyNumberFormat="1" applyFont="1" applyAlignment="1">
      <alignment horizontal="right"/>
    </xf>
    <xf numFmtId="166" fontId="0" fillId="0" borderId="0" xfId="0" applyNumberFormat="1"/>
    <xf numFmtId="0" fontId="16" fillId="0" borderId="0" xfId="0" applyFont="1"/>
    <xf numFmtId="0" fontId="3" fillId="0" borderId="0" xfId="0" applyFont="1" applyAlignment="1">
      <alignment horizontal="left"/>
    </xf>
    <xf numFmtId="0" fontId="4" fillId="3" borderId="0" xfId="0" applyFont="1" applyFill="1"/>
    <xf numFmtId="0" fontId="17" fillId="3" borderId="0" xfId="0" applyFont="1" applyFill="1" applyAlignment="1">
      <alignment horizontal="right"/>
    </xf>
    <xf numFmtId="0" fontId="18" fillId="3" borderId="0" xfId="0" applyFont="1" applyFill="1" applyAlignment="1">
      <alignment horizontal="left"/>
    </xf>
    <xf numFmtId="165" fontId="3" fillId="0" borderId="0" xfId="1" applyNumberFormat="1" applyFont="1" applyAlignment="1">
      <alignment horizontal="left"/>
    </xf>
    <xf numFmtId="167" fontId="0" fillId="0" borderId="8" xfId="0" applyNumberFormat="1" applyBorder="1"/>
    <xf numFmtId="167" fontId="0" fillId="0" borderId="0" xfId="0" applyNumberFormat="1"/>
    <xf numFmtId="167" fontId="0" fillId="0" borderId="9" xfId="0" applyNumberFormat="1" applyBorder="1"/>
    <xf numFmtId="0" fontId="15" fillId="0" borderId="0" xfId="0" applyFont="1"/>
    <xf numFmtId="0" fontId="3" fillId="0" borderId="10" xfId="0" applyFont="1" applyBorder="1"/>
    <xf numFmtId="0" fontId="20" fillId="0" borderId="0" xfId="0" applyFont="1" applyAlignment="1">
      <alignment horizontal="right"/>
    </xf>
    <xf numFmtId="0" fontId="0" fillId="0" borderId="0" xfId="0" applyAlignment="1">
      <alignment wrapText="1"/>
    </xf>
    <xf numFmtId="0" fontId="21" fillId="0" borderId="0" xfId="0" applyFont="1" applyAlignment="1">
      <alignment horizontal="centerContinuous"/>
    </xf>
    <xf numFmtId="0" fontId="21" fillId="0" borderId="0" xfId="0" applyFont="1"/>
    <xf numFmtId="0" fontId="22" fillId="4" borderId="11" xfId="0" applyFont="1" applyFill="1" applyBorder="1" applyAlignment="1">
      <alignment horizontal="center"/>
    </xf>
    <xf numFmtId="0" fontId="22" fillId="4" borderId="12" xfId="0" applyFont="1" applyFill="1" applyBorder="1" applyAlignment="1">
      <alignment horizontal="center"/>
    </xf>
    <xf numFmtId="0" fontId="22" fillId="5" borderId="12" xfId="0" applyFont="1" applyFill="1" applyBorder="1" applyAlignment="1">
      <alignment horizontal="center"/>
    </xf>
    <xf numFmtId="0" fontId="22" fillId="6" borderId="12" xfId="0" applyFont="1" applyFill="1" applyBorder="1" applyAlignment="1">
      <alignment horizontal="center"/>
    </xf>
    <xf numFmtId="0" fontId="22" fillId="7" borderId="12" xfId="0" applyFont="1" applyFill="1" applyBorder="1" applyAlignment="1">
      <alignment horizontal="center"/>
    </xf>
    <xf numFmtId="0" fontId="22" fillId="8" borderId="12" xfId="0" applyFont="1" applyFill="1" applyBorder="1" applyAlignment="1">
      <alignment horizontal="center"/>
    </xf>
    <xf numFmtId="0" fontId="22" fillId="8" borderId="13" xfId="0" applyFont="1" applyFill="1" applyBorder="1" applyAlignment="1">
      <alignment horizontal="center"/>
    </xf>
    <xf numFmtId="0" fontId="22" fillId="4" borderId="16" xfId="0" applyFont="1" applyFill="1" applyBorder="1"/>
    <xf numFmtId="3" fontId="22" fillId="4" borderId="17" xfId="0" applyNumberFormat="1" applyFont="1" applyFill="1" applyBorder="1"/>
    <xf numFmtId="0" fontId="22" fillId="5" borderId="17" xfId="0" applyFont="1" applyFill="1" applyBorder="1"/>
    <xf numFmtId="3" fontId="22" fillId="5" borderId="17" xfId="0" applyNumberFormat="1" applyFont="1" applyFill="1" applyBorder="1"/>
    <xf numFmtId="0" fontId="22" fillId="6" borderId="17" xfId="0" applyFont="1" applyFill="1" applyBorder="1"/>
    <xf numFmtId="3" fontId="22" fillId="6" borderId="17" xfId="0" applyNumberFormat="1" applyFont="1" applyFill="1" applyBorder="1"/>
    <xf numFmtId="0" fontId="22" fillId="7" borderId="17" xfId="0" applyFont="1" applyFill="1" applyBorder="1"/>
    <xf numFmtId="3" fontId="22" fillId="7" borderId="17" xfId="0" applyNumberFormat="1" applyFont="1" applyFill="1" applyBorder="1"/>
    <xf numFmtId="0" fontId="22" fillId="8" borderId="17" xfId="0" applyFont="1" applyFill="1" applyBorder="1"/>
    <xf numFmtId="3" fontId="22" fillId="8" borderId="18" xfId="0" applyNumberFormat="1" applyFont="1" applyFill="1" applyBorder="1"/>
    <xf numFmtId="3" fontId="22" fillId="8" borderId="17" xfId="0" applyNumberFormat="1" applyFont="1" applyFill="1" applyBorder="1"/>
    <xf numFmtId="0" fontId="22" fillId="0" borderId="0" xfId="0" applyFont="1"/>
    <xf numFmtId="0" fontId="0" fillId="9" borderId="0" xfId="0" applyFill="1"/>
    <xf numFmtId="0" fontId="0" fillId="10" borderId="0" xfId="0" applyFill="1"/>
    <xf numFmtId="165" fontId="3" fillId="0" borderId="0" xfId="0" applyNumberFormat="1" applyFont="1"/>
    <xf numFmtId="0" fontId="0" fillId="0" borderId="21" xfId="0" applyBorder="1"/>
    <xf numFmtId="165" fontId="0" fillId="0" borderId="21" xfId="1" applyNumberFormat="1" applyFont="1" applyBorder="1"/>
    <xf numFmtId="165" fontId="0" fillId="0" borderId="21" xfId="1" applyNumberFormat="1" applyFont="1" applyBorder="1" applyAlignment="1">
      <alignment horizontal="right"/>
    </xf>
    <xf numFmtId="0" fontId="0" fillId="0" borderId="22" xfId="0" applyBorder="1"/>
    <xf numFmtId="165" fontId="0" fillId="0" borderId="22" xfId="1" applyNumberFormat="1" applyFont="1" applyBorder="1"/>
    <xf numFmtId="0" fontId="19" fillId="0" borderId="23" xfId="0" applyFont="1" applyBorder="1" applyAlignment="1">
      <alignment horizontal="center"/>
    </xf>
    <xf numFmtId="0" fontId="19" fillId="0" borderId="24" xfId="0" applyFont="1" applyBorder="1" applyAlignment="1">
      <alignment horizontal="center"/>
    </xf>
    <xf numFmtId="0" fontId="19" fillId="0" borderId="25" xfId="0" applyFont="1" applyBorder="1" applyAlignment="1">
      <alignment horizontal="center"/>
    </xf>
    <xf numFmtId="165" fontId="0" fillId="0" borderId="29" xfId="1" applyNumberFormat="1" applyFont="1" applyBorder="1"/>
    <xf numFmtId="0" fontId="0" fillId="0" borderId="3" xfId="0" applyBorder="1"/>
    <xf numFmtId="0" fontId="0" fillId="0" borderId="30" xfId="0" applyBorder="1"/>
    <xf numFmtId="0" fontId="0" fillId="0" borderId="5" xfId="0" applyBorder="1"/>
    <xf numFmtId="0" fontId="0" fillId="2" borderId="31" xfId="0" applyFill="1" applyBorder="1"/>
    <xf numFmtId="165" fontId="0" fillId="0" borderId="32" xfId="1" applyNumberFormat="1" applyFont="1" applyBorder="1"/>
    <xf numFmtId="0" fontId="0" fillId="0" borderId="7" xfId="0" applyBorder="1"/>
    <xf numFmtId="0" fontId="0" fillId="0" borderId="31" xfId="0" applyBorder="1"/>
    <xf numFmtId="165" fontId="0" fillId="0" borderId="22" xfId="0" applyNumberFormat="1" applyBorder="1"/>
    <xf numFmtId="0" fontId="0" fillId="3" borderId="2" xfId="0" applyFill="1" applyBorder="1"/>
    <xf numFmtId="165" fontId="0" fillId="3" borderId="29" xfId="1" applyNumberFormat="1" applyFont="1" applyFill="1" applyBorder="1"/>
    <xf numFmtId="168" fontId="3" fillId="0" borderId="0" xfId="0" applyNumberFormat="1" applyFont="1" applyAlignment="1">
      <alignment horizontal="center"/>
    </xf>
    <xf numFmtId="168" fontId="3" fillId="0" borderId="0" xfId="0" quotePrefix="1" applyNumberFormat="1" applyFont="1" applyAlignment="1">
      <alignment horizontal="center"/>
    </xf>
    <xf numFmtId="169" fontId="0" fillId="0" borderId="0" xfId="1" applyNumberFormat="1" applyFont="1"/>
    <xf numFmtId="165" fontId="3" fillId="0" borderId="0" xfId="1" applyNumberFormat="1" applyFont="1" applyFill="1"/>
    <xf numFmtId="0" fontId="23" fillId="0" borderId="2" xfId="0" applyFont="1" applyBorder="1"/>
    <xf numFmtId="0" fontId="23" fillId="0" borderId="2" xfId="0" applyFont="1" applyBorder="1" applyAlignment="1">
      <alignment horizontal="centerContinuous"/>
    </xf>
    <xf numFmtId="0" fontId="23" fillId="0" borderId="3" xfId="0" applyFont="1" applyBorder="1" applyAlignment="1">
      <alignment horizontal="centerContinuous"/>
    </xf>
    <xf numFmtId="0" fontId="23" fillId="0" borderId="8" xfId="0" applyFont="1" applyBorder="1" applyAlignment="1">
      <alignment horizontal="centerContinuous"/>
    </xf>
    <xf numFmtId="0" fontId="23" fillId="0" borderId="8" xfId="0" quotePrefix="1" applyFont="1" applyBorder="1" applyAlignment="1">
      <alignment horizontal="centerContinuous"/>
    </xf>
    <xf numFmtId="0" fontId="23" fillId="0" borderId="6" xfId="0" applyFont="1" applyBorder="1" applyAlignment="1">
      <alignment horizontal="center"/>
    </xf>
    <xf numFmtId="0" fontId="23" fillId="0" borderId="7" xfId="0" applyFont="1" applyBorder="1" applyAlignment="1">
      <alignment horizontal="center"/>
    </xf>
    <xf numFmtId="0" fontId="23" fillId="0" borderId="9" xfId="0" applyFont="1" applyBorder="1" applyAlignment="1">
      <alignment horizontal="center"/>
    </xf>
    <xf numFmtId="3" fontId="23" fillId="0" borderId="3" xfId="0" applyNumberFormat="1" applyFont="1" applyBorder="1"/>
    <xf numFmtId="3" fontId="23" fillId="0" borderId="5" xfId="0" applyNumberFormat="1" applyFont="1" applyBorder="1"/>
    <xf numFmtId="3" fontId="23" fillId="0" borderId="7" xfId="0" applyNumberFormat="1" applyFont="1" applyBorder="1"/>
    <xf numFmtId="0" fontId="0" fillId="0" borderId="4" xfId="0" applyBorder="1"/>
    <xf numFmtId="0" fontId="0" fillId="0" borderId="6" xfId="0" applyBorder="1"/>
    <xf numFmtId="165" fontId="2" fillId="0" borderId="0" xfId="1" applyNumberFormat="1" applyFont="1"/>
    <xf numFmtId="165" fontId="2" fillId="0" borderId="0" xfId="2" applyNumberFormat="1"/>
    <xf numFmtId="165" fontId="25" fillId="0" borderId="33" xfId="2" applyNumberFormat="1" applyFont="1" applyBorder="1" applyAlignment="1">
      <alignment horizontal="center" wrapText="1"/>
    </xf>
    <xf numFmtId="0" fontId="2" fillId="0" borderId="34" xfId="2" applyBorder="1"/>
    <xf numFmtId="16" fontId="24" fillId="0" borderId="0" xfId="2" quotePrefix="1" applyNumberFormat="1" applyFont="1"/>
    <xf numFmtId="0" fontId="3" fillId="0" borderId="0" xfId="0" applyFont="1" applyAlignment="1">
      <alignment horizontal="left" indent="1"/>
    </xf>
    <xf numFmtId="0" fontId="3" fillId="0" borderId="0" xfId="0" applyFont="1">
      <extLst>
        <ext xmlns:xfpb="http://schemas.microsoft.com/office/spreadsheetml/2022/featurepropertybag" uri="{C7286773-470A-42A8-94C5-96B5CB345126}">
          <xfpb:xfComplement i="0"/>
        </ext>
      </extLst>
    </xf>
    <xf numFmtId="0" fontId="0" fillId="0" borderId="35" xfId="0" applyBorder="1"/>
    <xf numFmtId="165" fontId="3" fillId="0" borderId="0" xfId="1" applyNumberFormat="1" applyFont="1" applyAlignment="1">
      <alignment horizontal="left" indent="2"/>
    </xf>
    <xf numFmtId="0" fontId="3" fillId="0" borderId="0" xfId="0" applyFont="1" applyAlignment="1">
      <alignment horizontal="left" indent="2"/>
    </xf>
    <xf numFmtId="0" fontId="0" fillId="2" borderId="0" xfId="0" applyFill="1"/>
    <xf numFmtId="169" fontId="0" fillId="2" borderId="0" xfId="1" applyNumberFormat="1" applyFont="1" applyFill="1"/>
    <xf numFmtId="169" fontId="0" fillId="0" borderId="0" xfId="0" applyNumberFormat="1"/>
    <xf numFmtId="169" fontId="0" fillId="0" borderId="0" xfId="1" applyNumberFormat="1" applyFont="1" applyFill="1"/>
    <xf numFmtId="169" fontId="0" fillId="2" borderId="0" xfId="0" applyNumberFormat="1" applyFill="1"/>
    <xf numFmtId="3" fontId="16" fillId="0" borderId="0" xfId="0" applyNumberFormat="1" applyFont="1"/>
    <xf numFmtId="0" fontId="23" fillId="11" borderId="4" xfId="0" applyFont="1" applyFill="1" applyBorder="1"/>
    <xf numFmtId="165" fontId="0" fillId="11" borderId="4" xfId="0" applyNumberFormat="1" applyFill="1" applyBorder="1"/>
    <xf numFmtId="165" fontId="0" fillId="11" borderId="5" xfId="0" applyNumberFormat="1" applyFill="1" applyBorder="1"/>
    <xf numFmtId="165" fontId="0" fillId="11" borderId="0" xfId="0" applyNumberFormat="1" applyFill="1"/>
    <xf numFmtId="167" fontId="0" fillId="11" borderId="0" xfId="0" applyNumberFormat="1" applyFill="1"/>
    <xf numFmtId="3" fontId="23" fillId="11" borderId="5" xfId="0" applyNumberFormat="1" applyFont="1" applyFill="1" applyBorder="1"/>
    <xf numFmtId="3" fontId="0" fillId="2" borderId="0" xfId="0" applyNumberFormat="1" applyFill="1"/>
    <xf numFmtId="170" fontId="0" fillId="0" borderId="0" xfId="0" applyNumberFormat="1"/>
    <xf numFmtId="0" fontId="0" fillId="0" borderId="0" xfId="0" applyAlignment="1">
      <alignment horizontal="right" vertical="center"/>
    </xf>
    <xf numFmtId="170" fontId="0" fillId="0" borderId="0" xfId="0" applyNumberFormat="1" applyAlignment="1">
      <alignment horizontal="left" vertical="center"/>
    </xf>
    <xf numFmtId="3" fontId="22" fillId="0" borderId="0" xfId="0" applyNumberFormat="1" applyFont="1"/>
    <xf numFmtId="0" fontId="0" fillId="11" borderId="0" xfId="0" applyFill="1"/>
    <xf numFmtId="165" fontId="0" fillId="11" borderId="0" xfId="1" applyNumberFormat="1" applyFont="1" applyFill="1"/>
    <xf numFmtId="1" fontId="0" fillId="0" borderId="0" xfId="1" applyNumberFormat="1" applyFont="1"/>
    <xf numFmtId="1" fontId="0" fillId="11" borderId="0" xfId="1" applyNumberFormat="1" applyFont="1" applyFill="1"/>
    <xf numFmtId="16" fontId="3" fillId="0" borderId="36" xfId="0" quotePrefix="1" applyNumberFormat="1" applyFont="1" applyBorder="1" applyAlignment="1">
      <alignment horizontal="center"/>
    </xf>
    <xf numFmtId="0" fontId="3" fillId="0" borderId="36" xfId="0" applyFont="1" applyBorder="1"/>
    <xf numFmtId="0" fontId="3" fillId="0" borderId="0" xfId="0" applyFont="1" applyAlignment="1">
      <alignment horizontal="left" indent="3"/>
    </xf>
    <xf numFmtId="0" fontId="3" fillId="0" borderId="0" xfId="0" quotePrefix="1" applyFont="1" applyAlignment="1">
      <alignment horizontal="left"/>
    </xf>
    <xf numFmtId="0" fontId="3" fillId="0" borderId="36" xfId="0" applyFont="1" applyBorder="1" applyAlignment="1">
      <alignment horizontal="left"/>
    </xf>
    <xf numFmtId="0" fontId="26" fillId="0" borderId="0" xfId="0" applyFont="1"/>
    <xf numFmtId="0" fontId="27" fillId="0" borderId="0" xfId="0" applyFont="1"/>
    <xf numFmtId="0" fontId="27" fillId="0" borderId="0" xfId="0" applyFont="1" applyAlignment="1">
      <alignment horizontal="right"/>
    </xf>
    <xf numFmtId="0" fontId="3" fillId="2" borderId="0" xfId="0" applyFont="1" applyFill="1"/>
    <xf numFmtId="0" fontId="28" fillId="0" borderId="0" xfId="0" applyFont="1" applyAlignment="1">
      <alignment horizontal="left" vertical="center" indent="1"/>
    </xf>
    <xf numFmtId="164" fontId="14" fillId="0" borderId="0" xfId="0" applyNumberFormat="1" applyFont="1" applyAlignment="1">
      <alignment horizontal="right"/>
    </xf>
    <xf numFmtId="165" fontId="13" fillId="0" borderId="0" xfId="0" applyNumberFormat="1" applyFont="1" applyAlignment="1">
      <alignment horizontal="right"/>
    </xf>
    <xf numFmtId="164" fontId="3" fillId="0" borderId="0" xfId="0" applyNumberFormat="1" applyFont="1" applyAlignment="1">
      <alignment horizontal="left"/>
    </xf>
    <xf numFmtId="0" fontId="29" fillId="0" borderId="0" xfId="0" applyFont="1"/>
    <xf numFmtId="165" fontId="29" fillId="0" borderId="0" xfId="1" applyNumberFormat="1" applyFont="1" applyAlignment="1">
      <alignment horizontal="right"/>
    </xf>
    <xf numFmtId="0" fontId="30" fillId="0" borderId="0" xfId="0" applyFont="1"/>
    <xf numFmtId="3" fontId="29" fillId="0" borderId="0" xfId="0" applyNumberFormat="1" applyFont="1"/>
    <xf numFmtId="0" fontId="3" fillId="0" borderId="0" xfId="0" applyFont="1" applyAlignment="1">
      <alignment wrapText="1"/>
    </xf>
    <xf numFmtId="0" fontId="23" fillId="0" borderId="6" xfId="0" applyFont="1" applyBorder="1" applyAlignment="1">
      <alignment horizontal="center" wrapText="1"/>
    </xf>
    <xf numFmtId="0" fontId="23" fillId="0" borderId="9" xfId="0" applyFont="1" applyBorder="1" applyAlignment="1">
      <alignment horizontal="center" wrapText="1"/>
    </xf>
    <xf numFmtId="0" fontId="29" fillId="2" borderId="0" xfId="0" applyFont="1" applyFill="1"/>
    <xf numFmtId="0" fontId="29" fillId="0" borderId="0" xfId="0" applyFont="1" applyAlignment="1">
      <alignment horizontal="right"/>
    </xf>
    <xf numFmtId="0" fontId="16" fillId="2" borderId="0" xfId="0" applyFont="1" applyFill="1"/>
    <xf numFmtId="3" fontId="16" fillId="2" borderId="0" xfId="0" applyNumberFormat="1" applyFont="1" applyFill="1"/>
    <xf numFmtId="1" fontId="5" fillId="0" borderId="0" xfId="0" applyNumberFormat="1" applyFont="1" applyAlignment="1">
      <alignment horizontal="center"/>
    </xf>
    <xf numFmtId="1" fontId="5" fillId="0" borderId="36" xfId="0" applyNumberFormat="1" applyFont="1" applyBorder="1" applyAlignment="1">
      <alignment horizontal="center"/>
    </xf>
    <xf numFmtId="170" fontId="3" fillId="0" borderId="0" xfId="0" applyNumberFormat="1" applyFont="1"/>
    <xf numFmtId="166" fontId="3" fillId="0" borderId="0" xfId="0" applyNumberFormat="1" applyFont="1"/>
    <xf numFmtId="1" fontId="3" fillId="0" borderId="36" xfId="0" applyNumberFormat="1" applyFont="1" applyBorder="1" applyAlignment="1">
      <alignment horizontal="left"/>
    </xf>
    <xf numFmtId="0" fontId="32" fillId="0" borderId="2" xfId="0" applyFont="1" applyBorder="1"/>
    <xf numFmtId="0" fontId="32" fillId="0" borderId="2" xfId="0" applyFont="1" applyBorder="1" applyAlignment="1">
      <alignment horizontal="centerContinuous"/>
    </xf>
    <xf numFmtId="0" fontId="32" fillId="0" borderId="3" xfId="0" applyFont="1" applyBorder="1" applyAlignment="1">
      <alignment horizontal="centerContinuous"/>
    </xf>
    <xf numFmtId="0" fontId="32" fillId="0" borderId="8" xfId="0" applyFont="1" applyBorder="1" applyAlignment="1">
      <alignment horizontal="centerContinuous"/>
    </xf>
    <xf numFmtId="0" fontId="32" fillId="0" borderId="8" xfId="0" quotePrefix="1" applyFont="1" applyBorder="1" applyAlignment="1">
      <alignment horizontal="centerContinuous"/>
    </xf>
    <xf numFmtId="0" fontId="32" fillId="0" borderId="2" xfId="0" quotePrefix="1" applyFont="1" applyBorder="1" applyAlignment="1">
      <alignment horizontal="centerContinuous"/>
    </xf>
    <xf numFmtId="0" fontId="3" fillId="0" borderId="4" xfId="0" applyFont="1" applyBorder="1"/>
    <xf numFmtId="165" fontId="3" fillId="0" borderId="4" xfId="0" applyNumberFormat="1" applyFont="1" applyBorder="1"/>
    <xf numFmtId="165" fontId="3" fillId="0" borderId="5" xfId="0" applyNumberFormat="1" applyFont="1" applyBorder="1"/>
    <xf numFmtId="165" fontId="3" fillId="0" borderId="2" xfId="0" applyNumberFormat="1" applyFont="1" applyBorder="1"/>
    <xf numFmtId="165" fontId="3" fillId="0" borderId="8" xfId="0" applyNumberFormat="1" applyFont="1" applyBorder="1"/>
    <xf numFmtId="167" fontId="3" fillId="0" borderId="8" xfId="0" applyNumberFormat="1" applyFont="1" applyBorder="1"/>
    <xf numFmtId="3" fontId="5" fillId="0" borderId="3" xfId="0" applyNumberFormat="1" applyFont="1" applyBorder="1"/>
    <xf numFmtId="165" fontId="3" fillId="0" borderId="8" xfId="1" applyNumberFormat="1" applyFont="1" applyBorder="1"/>
    <xf numFmtId="0" fontId="3" fillId="0" borderId="8" xfId="0" applyFont="1" applyBorder="1"/>
    <xf numFmtId="165" fontId="3" fillId="0" borderId="41" xfId="0" applyNumberFormat="1" applyFont="1" applyBorder="1"/>
    <xf numFmtId="165" fontId="3" fillId="0" borderId="42" xfId="0" applyNumberFormat="1" applyFont="1" applyBorder="1"/>
    <xf numFmtId="165" fontId="3" fillId="0" borderId="33" xfId="0" applyNumberFormat="1" applyFont="1" applyBorder="1"/>
    <xf numFmtId="167" fontId="3" fillId="0" borderId="33" xfId="0" applyNumberFormat="1" applyFont="1" applyBorder="1"/>
    <xf numFmtId="3" fontId="5" fillId="0" borderId="42" xfId="0" applyNumberFormat="1" applyFont="1" applyBorder="1"/>
    <xf numFmtId="165" fontId="3" fillId="0" borderId="33" xfId="1" applyNumberFormat="1" applyFont="1" applyBorder="1"/>
    <xf numFmtId="0" fontId="3" fillId="0" borderId="33" xfId="0" applyFont="1" applyBorder="1"/>
    <xf numFmtId="3" fontId="5" fillId="0" borderId="5" xfId="0" applyNumberFormat="1" applyFont="1" applyBorder="1"/>
    <xf numFmtId="165" fontId="3" fillId="0" borderId="0" xfId="1" applyNumberFormat="1" applyFont="1" applyBorder="1"/>
    <xf numFmtId="167" fontId="3" fillId="0" borderId="0" xfId="0" applyNumberFormat="1" applyFont="1"/>
    <xf numFmtId="0" fontId="5" fillId="10" borderId="4" xfId="0" applyFont="1" applyFill="1" applyBorder="1"/>
    <xf numFmtId="165" fontId="3" fillId="10" borderId="4" xfId="0" applyNumberFormat="1" applyFont="1" applyFill="1" applyBorder="1"/>
    <xf numFmtId="165" fontId="3" fillId="10" borderId="5" xfId="0" applyNumberFormat="1" applyFont="1" applyFill="1" applyBorder="1"/>
    <xf numFmtId="3" fontId="5" fillId="10" borderId="5" xfId="0" applyNumberFormat="1" applyFont="1" applyFill="1" applyBorder="1"/>
    <xf numFmtId="165" fontId="3" fillId="10" borderId="0" xfId="1" applyNumberFormat="1" applyFont="1" applyFill="1" applyBorder="1"/>
    <xf numFmtId="0" fontId="3" fillId="10" borderId="0" xfId="0" applyFont="1" applyFill="1"/>
    <xf numFmtId="167" fontId="3" fillId="10" borderId="0" xfId="0" applyNumberFormat="1" applyFont="1" applyFill="1"/>
    <xf numFmtId="0" fontId="3" fillId="0" borderId="6" xfId="0" applyFont="1" applyBorder="1"/>
    <xf numFmtId="165" fontId="3" fillId="0" borderId="6" xfId="0" applyNumberFormat="1" applyFont="1" applyBorder="1"/>
    <xf numFmtId="165" fontId="3" fillId="0" borderId="7" xfId="0" applyNumberFormat="1" applyFont="1" applyBorder="1"/>
    <xf numFmtId="165" fontId="3" fillId="0" borderId="9" xfId="0" applyNumberFormat="1" applyFont="1" applyBorder="1"/>
    <xf numFmtId="167" fontId="3" fillId="0" borderId="9" xfId="0" applyNumberFormat="1" applyFont="1" applyBorder="1"/>
    <xf numFmtId="3" fontId="5" fillId="0" borderId="7" xfId="0" applyNumberFormat="1" applyFont="1" applyBorder="1"/>
    <xf numFmtId="165" fontId="3" fillId="0" borderId="9" xfId="1" applyNumberFormat="1" applyFont="1" applyBorder="1"/>
    <xf numFmtId="0" fontId="3" fillId="0" borderId="9" xfId="0" applyFont="1" applyBorder="1"/>
    <xf numFmtId="0" fontId="3" fillId="0" borderId="41" xfId="0" applyFont="1" applyBorder="1"/>
    <xf numFmtId="165" fontId="3" fillId="10" borderId="0" xfId="0" applyNumberFormat="1" applyFont="1" applyFill="1"/>
    <xf numFmtId="171" fontId="33" fillId="0" borderId="0" xfId="0" applyNumberFormat="1" applyFont="1" applyAlignment="1">
      <alignment horizontal="left"/>
    </xf>
    <xf numFmtId="171" fontId="33" fillId="0" borderId="0" xfId="0" applyNumberFormat="1" applyFont="1" applyAlignment="1">
      <alignment horizontal="left" indent="1"/>
    </xf>
    <xf numFmtId="164" fontId="26" fillId="0" borderId="0" xfId="0" applyNumberFormat="1" applyFont="1"/>
    <xf numFmtId="164" fontId="27" fillId="0" borderId="0" xfId="0" applyNumberFormat="1" applyFont="1"/>
    <xf numFmtId="0" fontId="3" fillId="0" borderId="44" xfId="0" applyFont="1" applyBorder="1" applyAlignment="1">
      <alignment horizontal="center"/>
    </xf>
    <xf numFmtId="0" fontId="3" fillId="0" borderId="19" xfId="0" applyFont="1" applyBorder="1" applyAlignment="1">
      <alignment horizontal="center"/>
    </xf>
    <xf numFmtId="0" fontId="31" fillId="0" borderId="6" xfId="0" applyFont="1" applyBorder="1" applyAlignment="1">
      <alignment horizontal="center"/>
    </xf>
    <xf numFmtId="0" fontId="31" fillId="0" borderId="6" xfId="0" applyFont="1" applyBorder="1" applyAlignment="1">
      <alignment horizontal="center" wrapText="1"/>
    </xf>
    <xf numFmtId="0" fontId="31" fillId="0" borderId="9" xfId="0" applyFont="1" applyBorder="1" applyAlignment="1">
      <alignment horizontal="center" wrapText="1"/>
    </xf>
    <xf numFmtId="0" fontId="31" fillId="0" borderId="43" xfId="0" applyFont="1" applyBorder="1" applyAlignment="1">
      <alignment horizontal="center"/>
    </xf>
    <xf numFmtId="0" fontId="31" fillId="0" borderId="37" xfId="0" applyFont="1" applyBorder="1" applyAlignment="1">
      <alignment horizontal="right"/>
    </xf>
    <xf numFmtId="0" fontId="31" fillId="0" borderId="45" xfId="0" applyFont="1" applyBorder="1" applyAlignment="1">
      <alignment horizontal="center"/>
    </xf>
    <xf numFmtId="171" fontId="34" fillId="0" borderId="0" xfId="0" applyNumberFormat="1" applyFont="1" applyAlignment="1">
      <alignment horizontal="right"/>
    </xf>
    <xf numFmtId="0" fontId="31" fillId="0" borderId="39" xfId="0" applyFont="1" applyBorder="1" applyAlignment="1">
      <alignment horizontal="left" indent="1"/>
    </xf>
    <xf numFmtId="0" fontId="3" fillId="10" borderId="44" xfId="0" applyFont="1" applyFill="1" applyBorder="1" applyAlignment="1">
      <alignment horizontal="center"/>
    </xf>
    <xf numFmtId="171" fontId="33" fillId="10" borderId="0" xfId="0" applyNumberFormat="1" applyFont="1" applyFill="1" applyAlignment="1">
      <alignment horizontal="right"/>
    </xf>
    <xf numFmtId="166" fontId="3" fillId="10" borderId="0" xfId="0" applyNumberFormat="1" applyFont="1" applyFill="1"/>
    <xf numFmtId="165" fontId="3" fillId="0" borderId="0" xfId="1" applyNumberFormat="1" applyFont="1" applyFill="1" applyBorder="1"/>
    <xf numFmtId="0" fontId="23" fillId="0" borderId="47" xfId="0" applyFont="1" applyBorder="1" applyAlignment="1">
      <alignment horizontal="center" vertical="center" wrapText="1"/>
    </xf>
    <xf numFmtId="0" fontId="1" fillId="0" borderId="47" xfId="2" applyFont="1" applyBorder="1"/>
    <xf numFmtId="165" fontId="1" fillId="0" borderId="47" xfId="1" applyNumberFormat="1" applyFont="1" applyBorder="1"/>
    <xf numFmtId="0" fontId="1" fillId="0" borderId="0" xfId="2" applyFont="1"/>
    <xf numFmtId="165" fontId="1" fillId="0" borderId="0" xfId="1" applyNumberFormat="1" applyFont="1"/>
    <xf numFmtId="0" fontId="1" fillId="0" borderId="46" xfId="2" applyFont="1" applyBorder="1"/>
    <xf numFmtId="165" fontId="1" fillId="0" borderId="46" xfId="1" applyNumberFormat="1" applyFont="1" applyBorder="1"/>
    <xf numFmtId="167" fontId="3" fillId="0" borderId="33" xfId="0" applyNumberFormat="1" applyFont="1" applyBorder="1" applyAlignment="1">
      <alignment horizontal="center"/>
    </xf>
    <xf numFmtId="165" fontId="3" fillId="0" borderId="48" xfId="0" applyNumberFormat="1" applyFont="1" applyBorder="1"/>
    <xf numFmtId="165" fontId="3" fillId="0" borderId="49" xfId="1" applyNumberFormat="1" applyFont="1" applyBorder="1"/>
    <xf numFmtId="167" fontId="3" fillId="0" borderId="49" xfId="0" applyNumberFormat="1" applyFont="1" applyBorder="1"/>
    <xf numFmtId="3" fontId="5" fillId="0" borderId="40" xfId="0" applyNumberFormat="1" applyFont="1" applyBorder="1"/>
    <xf numFmtId="167" fontId="3" fillId="0" borderId="50" xfId="0" applyNumberFormat="1" applyFont="1" applyBorder="1"/>
    <xf numFmtId="0" fontId="3" fillId="10" borderId="41" xfId="0" applyFont="1" applyFill="1" applyBorder="1"/>
    <xf numFmtId="165" fontId="3" fillId="10" borderId="41" xfId="0" applyNumberFormat="1" applyFont="1" applyFill="1" applyBorder="1"/>
    <xf numFmtId="165" fontId="3" fillId="10" borderId="33" xfId="1" applyNumberFormat="1" applyFont="1" applyFill="1" applyBorder="1"/>
    <xf numFmtId="167" fontId="3" fillId="10" borderId="33" xfId="0" applyNumberFormat="1" applyFont="1" applyFill="1" applyBorder="1"/>
    <xf numFmtId="3" fontId="5" fillId="10" borderId="42" xfId="0" applyNumberFormat="1" applyFont="1" applyFill="1" applyBorder="1"/>
    <xf numFmtId="0" fontId="26" fillId="0" borderId="26" xfId="0" applyFont="1" applyBorder="1"/>
    <xf numFmtId="165" fontId="4" fillId="0" borderId="27" xfId="1" applyNumberFormat="1" applyFont="1" applyBorder="1"/>
    <xf numFmtId="165" fontId="4" fillId="0" borderId="28" xfId="1" applyNumberFormat="1" applyFont="1" applyBorder="1"/>
    <xf numFmtId="165" fontId="4" fillId="0" borderId="28" xfId="1" applyNumberFormat="1" applyFont="1" applyBorder="1" applyAlignment="1">
      <alignment wrapText="1"/>
    </xf>
    <xf numFmtId="0" fontId="32" fillId="0" borderId="23" xfId="0" quotePrefix="1" applyFont="1" applyBorder="1" applyAlignment="1">
      <alignment horizontal="centerContinuous"/>
    </xf>
    <xf numFmtId="0" fontId="32" fillId="0" borderId="51" xfId="0" applyFont="1" applyBorder="1" applyAlignment="1">
      <alignment horizontal="centerContinuous"/>
    </xf>
    <xf numFmtId="0" fontId="31" fillId="0" borderId="23" xfId="0" applyFont="1" applyBorder="1" applyAlignment="1">
      <alignment horizontal="center" wrapText="1"/>
    </xf>
    <xf numFmtId="0" fontId="31" fillId="0" borderId="25" xfId="0" applyFont="1" applyBorder="1" applyAlignment="1">
      <alignment horizontal="center"/>
    </xf>
    <xf numFmtId="0" fontId="3" fillId="0" borderId="48" xfId="0" applyFont="1" applyBorder="1"/>
    <xf numFmtId="0" fontId="5" fillId="0" borderId="41" xfId="0" applyFont="1" applyBorder="1"/>
    <xf numFmtId="0" fontId="5" fillId="10" borderId="41" xfId="0" applyFont="1" applyFill="1" applyBorder="1"/>
    <xf numFmtId="0" fontId="5" fillId="0" borderId="6" xfId="0" applyFont="1" applyBorder="1"/>
    <xf numFmtId="164" fontId="23" fillId="0" borderId="25" xfId="0" applyNumberFormat="1" applyFont="1" applyBorder="1" applyAlignment="1">
      <alignment horizontal="centerContinuous"/>
    </xf>
    <xf numFmtId="165" fontId="35" fillId="12" borderId="41" xfId="0" applyNumberFormat="1" applyFont="1" applyFill="1" applyBorder="1"/>
    <xf numFmtId="165" fontId="35" fillId="12" borderId="33" xfId="1" applyNumberFormat="1" applyFont="1" applyFill="1" applyBorder="1"/>
    <xf numFmtId="167" fontId="35" fillId="12" borderId="33" xfId="0" applyNumberFormat="1" applyFont="1" applyFill="1" applyBorder="1"/>
    <xf numFmtId="0" fontId="35" fillId="12" borderId="41" xfId="0" applyFont="1" applyFill="1" applyBorder="1"/>
    <xf numFmtId="3" fontId="36" fillId="12" borderId="42" xfId="0" applyNumberFormat="1" applyFont="1" applyFill="1" applyBorder="1"/>
    <xf numFmtId="0" fontId="3" fillId="0" borderId="0" xfId="0" applyFont="1">
      <extLst>
        <ext xmlns:xfpb="http://schemas.microsoft.com/office/spreadsheetml/2022/featurepropertybag" uri="{C7286773-470A-42A8-94C5-96B5CB345126}">
          <xfpb:xfComplement i="1"/>
        </ext>
      </extLst>
    </xf>
    <xf numFmtId="0" fontId="4" fillId="0" borderId="0" xfId="0" applyFont="1" applyAlignment="1">
      <alignment horizontal="center"/>
    </xf>
    <xf numFmtId="0" fontId="4" fillId="0" borderId="14" xfId="0" applyFont="1" applyBorder="1"/>
    <xf numFmtId="0" fontId="31" fillId="0" borderId="14" xfId="0" applyFont="1" applyBorder="1"/>
    <xf numFmtId="0" fontId="37" fillId="0" borderId="0" xfId="0" applyFont="1" applyAlignment="1">
      <alignment horizontal="left"/>
    </xf>
    <xf numFmtId="0" fontId="17" fillId="3" borderId="0" xfId="0" applyFont="1" applyFill="1" applyAlignment="1">
      <alignment horizontal="center"/>
    </xf>
    <xf numFmtId="0" fontId="29" fillId="0" borderId="0" xfId="0" applyFont="1" applyAlignment="1">
      <alignment horizontal="center"/>
    </xf>
    <xf numFmtId="0" fontId="0" fillId="0" borderId="51" xfId="0" applyBorder="1"/>
    <xf numFmtId="0" fontId="0" fillId="0" borderId="25" xfId="0" applyBorder="1"/>
    <xf numFmtId="0" fontId="0" fillId="0" borderId="23" xfId="0" applyBorder="1"/>
    <xf numFmtId="0" fontId="31" fillId="0" borderId="51" xfId="0" applyFont="1" applyBorder="1" applyAlignment="1">
      <alignment horizontal="center" wrapText="1"/>
    </xf>
    <xf numFmtId="173" fontId="38" fillId="0" borderId="49" xfId="0" applyNumberFormat="1" applyFont="1" applyBorder="1"/>
    <xf numFmtId="173" fontId="38" fillId="0" borderId="33" xfId="0" applyNumberFormat="1" applyFont="1" applyBorder="1"/>
    <xf numFmtId="173" fontId="38" fillId="0" borderId="0" xfId="0" applyNumberFormat="1" applyFont="1"/>
    <xf numFmtId="173" fontId="38" fillId="10" borderId="33" xfId="0" applyNumberFormat="1" applyFont="1" applyFill="1" applyBorder="1"/>
    <xf numFmtId="173" fontId="38" fillId="0" borderId="9" xfId="0" applyNumberFormat="1" applyFont="1" applyBorder="1"/>
    <xf numFmtId="0" fontId="39" fillId="0" borderId="23" xfId="0" quotePrefix="1" applyFont="1" applyBorder="1" applyAlignment="1">
      <alignment horizontal="centerContinuous"/>
    </xf>
    <xf numFmtId="0" fontId="39" fillId="0" borderId="51" xfId="0" applyFont="1" applyBorder="1" applyAlignment="1">
      <alignment horizontal="centerContinuous"/>
    </xf>
    <xf numFmtId="164" fontId="40" fillId="0" borderId="25" xfId="0" applyNumberFormat="1" applyFont="1" applyBorder="1" applyAlignment="1">
      <alignment horizontal="right"/>
    </xf>
    <xf numFmtId="0" fontId="40" fillId="0" borderId="6" xfId="0" applyFont="1" applyBorder="1" applyAlignment="1">
      <alignment horizontal="center" wrapText="1"/>
    </xf>
    <xf numFmtId="0" fontId="40" fillId="0" borderId="9" xfId="0" applyFont="1" applyBorder="1" applyAlignment="1">
      <alignment horizontal="center" wrapText="1"/>
    </xf>
    <xf numFmtId="0" fontId="40" fillId="0" borderId="23" xfId="0" applyFont="1" applyBorder="1" applyAlignment="1">
      <alignment horizontal="center" wrapText="1"/>
    </xf>
    <xf numFmtId="0" fontId="40" fillId="0" borderId="51" xfId="0" applyFont="1" applyBorder="1" applyAlignment="1">
      <alignment horizontal="center" wrapText="1"/>
    </xf>
    <xf numFmtId="0" fontId="40" fillId="0" borderId="25" xfId="0" applyFont="1" applyBorder="1" applyAlignment="1">
      <alignment horizontal="center"/>
    </xf>
    <xf numFmtId="165" fontId="13" fillId="0" borderId="48" xfId="0" applyNumberFormat="1" applyFont="1" applyBorder="1"/>
    <xf numFmtId="0" fontId="13" fillId="0" borderId="48" xfId="0" applyFont="1" applyBorder="1"/>
    <xf numFmtId="174" fontId="41" fillId="0" borderId="49" xfId="0" applyNumberFormat="1" applyFont="1" applyBorder="1"/>
    <xf numFmtId="3" fontId="42" fillId="0" borderId="40" xfId="0" applyNumberFormat="1" applyFont="1" applyBorder="1"/>
    <xf numFmtId="165" fontId="13" fillId="0" borderId="41" xfId="0" applyNumberFormat="1" applyFont="1" applyBorder="1"/>
    <xf numFmtId="0" fontId="13" fillId="0" borderId="41" xfId="0" applyFont="1" applyBorder="1"/>
    <xf numFmtId="174" fontId="41" fillId="0" borderId="33" xfId="0" applyNumberFormat="1" applyFont="1" applyBorder="1"/>
    <xf numFmtId="3" fontId="42" fillId="0" borderId="42" xfId="0" applyNumberFormat="1" applyFont="1" applyBorder="1"/>
    <xf numFmtId="165" fontId="13" fillId="0" borderId="4" xfId="0" applyNumberFormat="1" applyFont="1" applyBorder="1"/>
    <xf numFmtId="165" fontId="13" fillId="0" borderId="0" xfId="1" applyNumberFormat="1" applyFont="1" applyFill="1" applyBorder="1"/>
    <xf numFmtId="0" fontId="13" fillId="0" borderId="4" xfId="0" applyFont="1" applyBorder="1"/>
    <xf numFmtId="174" fontId="41" fillId="0" borderId="0" xfId="0" applyNumberFormat="1" applyFont="1"/>
    <xf numFmtId="3" fontId="42" fillId="0" borderId="5" xfId="0" applyNumberFormat="1" applyFont="1" applyBorder="1"/>
    <xf numFmtId="165" fontId="13" fillId="0" borderId="6" xfId="0" applyNumberFormat="1" applyFont="1" applyBorder="1"/>
    <xf numFmtId="0" fontId="13" fillId="0" borderId="6" xfId="0" applyFont="1" applyBorder="1"/>
    <xf numFmtId="174" fontId="41" fillId="0" borderId="9" xfId="0" applyNumberFormat="1" applyFont="1" applyBorder="1"/>
    <xf numFmtId="3" fontId="42" fillId="0" borderId="7" xfId="0" applyNumberFormat="1" applyFont="1" applyBorder="1"/>
    <xf numFmtId="165" fontId="13" fillId="0" borderId="49" xfId="1" applyNumberFormat="1" applyFont="1" applyBorder="1"/>
    <xf numFmtId="165" fontId="13" fillId="0" borderId="33" xfId="1" applyNumberFormat="1" applyFont="1" applyBorder="1"/>
    <xf numFmtId="165" fontId="13" fillId="0" borderId="0" xfId="1" applyNumberFormat="1" applyFont="1" applyBorder="1"/>
    <xf numFmtId="165" fontId="13" fillId="10" borderId="41" xfId="0" applyNumberFormat="1" applyFont="1" applyFill="1" applyBorder="1"/>
    <xf numFmtId="165" fontId="13" fillId="10" borderId="33" xfId="1" applyNumberFormat="1" applyFont="1" applyFill="1" applyBorder="1"/>
    <xf numFmtId="0" fontId="13" fillId="10" borderId="41" xfId="0" applyFont="1" applyFill="1" applyBorder="1"/>
    <xf numFmtId="174" fontId="41" fillId="10" borderId="33" xfId="0" applyNumberFormat="1" applyFont="1" applyFill="1" applyBorder="1"/>
    <xf numFmtId="3" fontId="42" fillId="10" borderId="42" xfId="0" applyNumberFormat="1" applyFont="1" applyFill="1" applyBorder="1"/>
    <xf numFmtId="165" fontId="13" fillId="0" borderId="9" xfId="1" applyNumberFormat="1" applyFont="1" applyBorder="1"/>
    <xf numFmtId="165" fontId="35" fillId="12" borderId="0" xfId="1" applyNumberFormat="1" applyFont="1" applyFill="1" applyBorder="1"/>
    <xf numFmtId="167" fontId="35" fillId="12" borderId="33" xfId="0" applyNumberFormat="1" applyFont="1" applyFill="1" applyBorder="1" applyAlignment="1">
      <alignment horizontal="center"/>
    </xf>
    <xf numFmtId="165" fontId="35" fillId="12" borderId="4" xfId="0" applyNumberFormat="1" applyFont="1" applyFill="1" applyBorder="1"/>
    <xf numFmtId="167" fontId="35" fillId="12" borderId="0" xfId="0" applyNumberFormat="1" applyFont="1" applyFill="1"/>
    <xf numFmtId="0" fontId="35" fillId="12" borderId="4" xfId="0" applyFont="1" applyFill="1" applyBorder="1"/>
    <xf numFmtId="3" fontId="36" fillId="12" borderId="5" xfId="0" applyNumberFormat="1" applyFont="1" applyFill="1" applyBorder="1"/>
    <xf numFmtId="165" fontId="35" fillId="12" borderId="6" xfId="0" applyNumberFormat="1" applyFont="1" applyFill="1" applyBorder="1"/>
    <xf numFmtId="165" fontId="35" fillId="12" borderId="9" xfId="1" applyNumberFormat="1" applyFont="1" applyFill="1" applyBorder="1"/>
    <xf numFmtId="167" fontId="35" fillId="12" borderId="9" xfId="0" applyNumberFormat="1" applyFont="1" applyFill="1" applyBorder="1"/>
    <xf numFmtId="0" fontId="35" fillId="12" borderId="6" xfId="0" applyFont="1" applyFill="1" applyBorder="1"/>
    <xf numFmtId="3" fontId="36" fillId="12" borderId="7" xfId="0" applyNumberFormat="1" applyFont="1" applyFill="1" applyBorder="1"/>
    <xf numFmtId="0" fontId="43" fillId="12" borderId="23" xfId="0" quotePrefix="1" applyFont="1" applyFill="1" applyBorder="1" applyAlignment="1">
      <alignment horizontal="centerContinuous"/>
    </xf>
    <xf numFmtId="0" fontId="43" fillId="12" borderId="51" xfId="0" applyFont="1" applyFill="1" applyBorder="1" applyAlignment="1">
      <alignment horizontal="centerContinuous"/>
    </xf>
    <xf numFmtId="164" fontId="44" fillId="12" borderId="25" xfId="0" applyNumberFormat="1" applyFont="1" applyFill="1" applyBorder="1" applyAlignment="1">
      <alignment horizontal="centerContinuous"/>
    </xf>
    <xf numFmtId="0" fontId="45" fillId="12" borderId="6" xfId="0" applyFont="1" applyFill="1" applyBorder="1" applyAlignment="1">
      <alignment horizontal="center" wrapText="1"/>
    </xf>
    <xf numFmtId="0" fontId="45" fillId="12" borderId="9" xfId="0" applyFont="1" applyFill="1" applyBorder="1" applyAlignment="1">
      <alignment horizontal="center" wrapText="1"/>
    </xf>
    <xf numFmtId="0" fontId="45" fillId="12" borderId="23" xfId="0" applyFont="1" applyFill="1" applyBorder="1" applyAlignment="1">
      <alignment horizontal="center" wrapText="1"/>
    </xf>
    <xf numFmtId="0" fontId="45" fillId="12" borderId="25" xfId="0" applyFont="1" applyFill="1" applyBorder="1" applyAlignment="1">
      <alignment horizontal="center"/>
    </xf>
    <xf numFmtId="0" fontId="46" fillId="0" borderId="0" xfId="0" applyFont="1"/>
    <xf numFmtId="0" fontId="47" fillId="0" borderId="0" xfId="0" applyFont="1"/>
    <xf numFmtId="165" fontId="35" fillId="10" borderId="41" xfId="0" applyNumberFormat="1" applyFont="1" applyFill="1" applyBorder="1"/>
    <xf numFmtId="165" fontId="35" fillId="10" borderId="34" xfId="1" applyNumberFormat="1" applyFont="1" applyFill="1" applyBorder="1"/>
    <xf numFmtId="167" fontId="35" fillId="10" borderId="33" xfId="0" applyNumberFormat="1" applyFont="1" applyFill="1" applyBorder="1"/>
    <xf numFmtId="0" fontId="35" fillId="10" borderId="41" xfId="0" applyFont="1" applyFill="1" applyBorder="1"/>
    <xf numFmtId="3" fontId="36" fillId="10" borderId="42" xfId="0" applyNumberFormat="1" applyFont="1" applyFill="1" applyBorder="1"/>
    <xf numFmtId="0" fontId="3" fillId="0" borderId="38" xfId="0" applyFont="1" applyBorder="1" applyAlignment="1">
      <alignment horizontal="center"/>
    </xf>
    <xf numFmtId="0" fontId="3" fillId="3" borderId="0" xfId="0" applyFont="1" applyFill="1"/>
    <xf numFmtId="0" fontId="0" fillId="0" borderId="26" xfId="0" applyBorder="1"/>
    <xf numFmtId="0" fontId="3" fillId="12" borderId="0" xfId="0" applyFont="1" applyFill="1"/>
    <xf numFmtId="0" fontId="0" fillId="12" borderId="0" xfId="0" applyFill="1"/>
    <xf numFmtId="0" fontId="13" fillId="0" borderId="0" xfId="0" applyFont="1"/>
    <xf numFmtId="0" fontId="13" fillId="12" borderId="0" xfId="0" applyFont="1" applyFill="1"/>
    <xf numFmtId="0" fontId="48" fillId="0" borderId="0" xfId="0" applyFont="1" applyAlignment="1">
      <alignment horizontal="right"/>
    </xf>
    <xf numFmtId="0" fontId="13" fillId="0" borderId="0" xfId="0" applyFont="1" applyAlignment="1">
      <alignment horizontal="right"/>
    </xf>
    <xf numFmtId="165" fontId="49" fillId="0" borderId="0" xfId="1" applyNumberFormat="1" applyFont="1" applyAlignment="1">
      <alignment horizontal="right"/>
    </xf>
    <xf numFmtId="0" fontId="5" fillId="0" borderId="54" xfId="0" applyFont="1" applyBorder="1"/>
    <xf numFmtId="168" fontId="50" fillId="0" borderId="54" xfId="0" applyNumberFormat="1" applyFont="1" applyBorder="1"/>
    <xf numFmtId="0" fontId="5" fillId="0" borderId="55" xfId="0" applyFont="1" applyBorder="1"/>
    <xf numFmtId="0" fontId="5" fillId="0" borderId="55" xfId="0" applyFont="1" applyBorder="1" applyAlignment="1">
      <alignment horizontal="center"/>
    </xf>
    <xf numFmtId="0" fontId="5" fillId="0" borderId="56" xfId="0" applyFont="1" applyBorder="1"/>
    <xf numFmtId="0" fontId="3" fillId="0" borderId="56" xfId="0" applyFont="1" applyBorder="1" applyAlignment="1">
      <alignment horizontal="center"/>
    </xf>
    <xf numFmtId="10" fontId="3" fillId="0" borderId="56" xfId="0" applyNumberFormat="1" applyFont="1" applyBorder="1" applyAlignment="1">
      <alignment horizontal="left"/>
    </xf>
    <xf numFmtId="166" fontId="3" fillId="0" borderId="56" xfId="0" applyNumberFormat="1" applyFont="1" applyBorder="1"/>
    <xf numFmtId="10" fontId="3" fillId="0" borderId="56" xfId="0" applyNumberFormat="1" applyFont="1" applyBorder="1" applyAlignment="1">
      <alignment horizontal="right"/>
    </xf>
    <xf numFmtId="10" fontId="30" fillId="0" borderId="56" xfId="0" applyNumberFormat="1" applyFont="1" applyBorder="1" applyAlignment="1">
      <alignment horizontal="right"/>
    </xf>
    <xf numFmtId="0" fontId="3" fillId="0" borderId="55" xfId="0" applyFont="1" applyBorder="1" applyAlignment="1">
      <alignment horizontal="center"/>
    </xf>
    <xf numFmtId="10" fontId="30" fillId="0" borderId="55" xfId="0" applyNumberFormat="1" applyFont="1" applyBorder="1" applyAlignment="1">
      <alignment horizontal="right"/>
    </xf>
    <xf numFmtId="166" fontId="3" fillId="0" borderId="55" xfId="0" applyNumberFormat="1" applyFont="1" applyBorder="1"/>
    <xf numFmtId="172" fontId="0" fillId="0" borderId="0" xfId="0" applyNumberFormat="1"/>
    <xf numFmtId="0" fontId="5" fillId="0" borderId="55" xfId="0" applyFont="1" applyBorder="1" applyAlignment="1">
      <alignment horizontal="right"/>
    </xf>
    <xf numFmtId="174" fontId="51" fillId="10" borderId="33" xfId="0" applyNumberFormat="1" applyFont="1" applyFill="1" applyBorder="1"/>
    <xf numFmtId="0" fontId="53" fillId="13" borderId="14" xfId="0" applyFont="1" applyFill="1" applyBorder="1"/>
    <xf numFmtId="3" fontId="54" fillId="13" borderId="15" xfId="0" applyNumberFormat="1" applyFont="1" applyFill="1" applyBorder="1"/>
    <xf numFmtId="0" fontId="53" fillId="13" borderId="19" xfId="0" applyFont="1" applyFill="1" applyBorder="1"/>
    <xf numFmtId="3" fontId="54" fillId="13" borderId="20" xfId="0" applyNumberFormat="1" applyFont="1" applyFill="1" applyBorder="1"/>
    <xf numFmtId="0" fontId="53" fillId="13" borderId="19" xfId="0" applyFont="1" applyFill="1" applyBorder="1" applyAlignment="1">
      <alignment wrapText="1"/>
    </xf>
    <xf numFmtId="3" fontId="52" fillId="14" borderId="15" xfId="0" applyNumberFormat="1" applyFont="1" applyFill="1" applyBorder="1"/>
    <xf numFmtId="3" fontId="52" fillId="14" borderId="20" xfId="0" applyNumberFormat="1" applyFont="1" applyFill="1" applyBorder="1"/>
    <xf numFmtId="0" fontId="54" fillId="0" borderId="0" xfId="0" applyFont="1"/>
    <xf numFmtId="0" fontId="55" fillId="0" borderId="0" xfId="0" applyFont="1"/>
    <xf numFmtId="0" fontId="56" fillId="14" borderId="14" xfId="0" applyFont="1" applyFill="1" applyBorder="1"/>
    <xf numFmtId="0" fontId="56" fillId="14" borderId="19" xfId="0" applyFont="1" applyFill="1" applyBorder="1"/>
    <xf numFmtId="0" fontId="55" fillId="3" borderId="0" xfId="0" applyFont="1" applyFill="1"/>
    <xf numFmtId="0" fontId="22" fillId="15" borderId="14" xfId="0" applyFont="1" applyFill="1" applyBorder="1" applyAlignment="1">
      <alignment horizontal="center"/>
    </xf>
    <xf numFmtId="0" fontId="22" fillId="15" borderId="15" xfId="0" applyFont="1" applyFill="1" applyBorder="1" applyAlignment="1">
      <alignment horizontal="center"/>
    </xf>
    <xf numFmtId="0" fontId="22" fillId="15" borderId="19" xfId="0" applyFont="1" applyFill="1" applyBorder="1"/>
    <xf numFmtId="3" fontId="22" fillId="15" borderId="20" xfId="0" applyNumberFormat="1" applyFont="1" applyFill="1" applyBorder="1"/>
    <xf numFmtId="0" fontId="22" fillId="15" borderId="44" xfId="0" applyFont="1" applyFill="1" applyBorder="1"/>
    <xf numFmtId="3" fontId="22" fillId="15" borderId="57" xfId="0" applyNumberFormat="1" applyFont="1" applyFill="1" applyBorder="1"/>
    <xf numFmtId="0" fontId="22" fillId="15" borderId="11" xfId="0" applyFont="1" applyFill="1" applyBorder="1"/>
    <xf numFmtId="3" fontId="22" fillId="15" borderId="11" xfId="0" applyNumberFormat="1" applyFont="1" applyFill="1" applyBorder="1"/>
    <xf numFmtId="1" fontId="3" fillId="0" borderId="36" xfId="0" quotePrefix="1" applyNumberFormat="1" applyFont="1" applyBorder="1" applyAlignment="1">
      <alignment horizontal="left"/>
    </xf>
    <xf numFmtId="0" fontId="0" fillId="15" borderId="51" xfId="0" applyFill="1" applyBorder="1"/>
    <xf numFmtId="0" fontId="0" fillId="15" borderId="23" xfId="0" applyFill="1" applyBorder="1"/>
    <xf numFmtId="0" fontId="0" fillId="15" borderId="25" xfId="0" applyFill="1" applyBorder="1"/>
    <xf numFmtId="166" fontId="0" fillId="15" borderId="44" xfId="0" applyNumberFormat="1" applyFill="1" applyBorder="1"/>
    <xf numFmtId="166" fontId="0" fillId="15" borderId="53" xfId="0" applyNumberFormat="1" applyFill="1" applyBorder="1"/>
    <xf numFmtId="0" fontId="0" fillId="16" borderId="51" xfId="0" applyFill="1" applyBorder="1"/>
    <xf numFmtId="0" fontId="0" fillId="16" borderId="25" xfId="0" applyFill="1" applyBorder="1"/>
    <xf numFmtId="166" fontId="0" fillId="16" borderId="52" xfId="0" applyNumberFormat="1" applyFill="1" applyBorder="1"/>
    <xf numFmtId="166" fontId="0" fillId="16" borderId="44" xfId="0" applyNumberFormat="1" applyFill="1" applyBorder="1"/>
    <xf numFmtId="166" fontId="0" fillId="16" borderId="53" xfId="0" applyNumberFormat="1" applyFill="1" applyBorder="1"/>
    <xf numFmtId="0" fontId="32" fillId="0" borderId="2" xfId="0" applyFont="1" applyBorder="1" applyAlignment="1">
      <alignment horizontal="center"/>
    </xf>
    <xf numFmtId="0" fontId="0" fillId="12" borderId="51" xfId="0" applyFill="1" applyBorder="1"/>
    <xf numFmtId="0" fontId="0" fillId="12" borderId="25" xfId="0" applyFill="1" applyBorder="1"/>
    <xf numFmtId="166" fontId="0" fillId="12" borderId="44" xfId="0" applyNumberFormat="1" applyFill="1" applyBorder="1"/>
    <xf numFmtId="166" fontId="0" fillId="12" borderId="53" xfId="0" applyNumberFormat="1" applyFill="1" applyBorder="1"/>
    <xf numFmtId="166" fontId="0" fillId="15" borderId="52" xfId="0" applyNumberFormat="1" applyFill="1" applyBorder="1"/>
    <xf numFmtId="0" fontId="0" fillId="0" borderId="27" xfId="0" applyBorder="1"/>
    <xf numFmtId="0" fontId="0" fillId="0" borderId="28" xfId="0" applyBorder="1"/>
    <xf numFmtId="0" fontId="0" fillId="0" borderId="14" xfId="0" applyBorder="1"/>
    <xf numFmtId="0" fontId="0" fillId="0" borderId="62" xfId="0" applyBorder="1"/>
    <xf numFmtId="166" fontId="0" fillId="15" borderId="3" xfId="0" applyNumberFormat="1" applyFill="1" applyBorder="1"/>
    <xf numFmtId="166" fontId="0" fillId="15" borderId="5" xfId="0" applyNumberFormat="1" applyFill="1" applyBorder="1"/>
    <xf numFmtId="166" fontId="0" fillId="15" borderId="7" xfId="0" applyNumberFormat="1" applyFill="1" applyBorder="1"/>
    <xf numFmtId="166" fontId="0" fillId="16" borderId="3" xfId="0" applyNumberFormat="1" applyFill="1" applyBorder="1"/>
    <xf numFmtId="166" fontId="0" fillId="16" borderId="5" xfId="0" applyNumberFormat="1" applyFill="1" applyBorder="1"/>
    <xf numFmtId="166" fontId="0" fillId="16" borderId="7" xfId="0" applyNumberFormat="1" applyFill="1" applyBorder="1"/>
    <xf numFmtId="0" fontId="0" fillId="12" borderId="23" xfId="0" applyFill="1" applyBorder="1"/>
    <xf numFmtId="166" fontId="0" fillId="12" borderId="58" xfId="0" applyNumberFormat="1" applyFill="1" applyBorder="1"/>
    <xf numFmtId="166" fontId="0" fillId="12" borderId="5" xfId="0" applyNumberFormat="1" applyFill="1" applyBorder="1"/>
    <xf numFmtId="166" fontId="0" fillId="12" borderId="7" xfId="0" applyNumberFormat="1" applyFill="1" applyBorder="1"/>
    <xf numFmtId="0" fontId="0" fillId="0" borderId="14" xfId="0" applyBorder="1" applyAlignment="1">
      <alignment horizontal="center"/>
    </xf>
    <xf numFmtId="0" fontId="0" fillId="0" borderId="15" xfId="0" applyBorder="1"/>
    <xf numFmtId="166" fontId="0" fillId="12" borderId="64" xfId="0" applyNumberFormat="1" applyFill="1" applyBorder="1"/>
    <xf numFmtId="0" fontId="0" fillId="0" borderId="9" xfId="0" applyBorder="1"/>
    <xf numFmtId="0" fontId="5" fillId="0" borderId="67" xfId="0" applyFont="1" applyBorder="1" applyAlignment="1">
      <alignment horizontal="center"/>
    </xf>
    <xf numFmtId="0" fontId="3" fillId="3" borderId="0" xfId="0" applyFont="1" applyFill="1" applyAlignment="1">
      <alignment horizontal="center"/>
    </xf>
    <xf numFmtId="0" fontId="32" fillId="3" borderId="2" xfId="0" applyFont="1" applyFill="1" applyBorder="1" applyAlignment="1">
      <alignment horizontal="center"/>
    </xf>
    <xf numFmtId="0" fontId="43" fillId="3" borderId="51" xfId="0" applyFont="1" applyFill="1" applyBorder="1" applyAlignment="1">
      <alignment horizontal="centerContinuous"/>
    </xf>
    <xf numFmtId="164" fontId="44" fillId="3" borderId="25" xfId="0" applyNumberFormat="1" applyFont="1" applyFill="1" applyBorder="1" applyAlignment="1">
      <alignment horizontal="centerContinuous"/>
    </xf>
    <xf numFmtId="0" fontId="32" fillId="3" borderId="51" xfId="0" applyFont="1" applyFill="1" applyBorder="1" applyAlignment="1">
      <alignment horizontal="centerContinuous"/>
    </xf>
    <xf numFmtId="164" fontId="23" fillId="3" borderId="25" xfId="0" applyNumberFormat="1" applyFont="1" applyFill="1" applyBorder="1" applyAlignment="1">
      <alignment horizontal="centerContinuous"/>
    </xf>
    <xf numFmtId="0" fontId="39" fillId="3" borderId="23" xfId="0" quotePrefix="1" applyFont="1" applyFill="1" applyBorder="1" applyAlignment="1">
      <alignment horizontal="centerContinuous"/>
    </xf>
    <xf numFmtId="0" fontId="39" fillId="3" borderId="51" xfId="0" applyFont="1" applyFill="1" applyBorder="1" applyAlignment="1">
      <alignment horizontal="centerContinuous"/>
    </xf>
    <xf numFmtId="164" fontId="40" fillId="3" borderId="25" xfId="0" applyNumberFormat="1" applyFont="1" applyFill="1" applyBorder="1" applyAlignment="1">
      <alignment horizontal="right"/>
    </xf>
    <xf numFmtId="0" fontId="31" fillId="3" borderId="6" xfId="0" applyFont="1" applyFill="1" applyBorder="1" applyAlignment="1">
      <alignment horizontal="center"/>
    </xf>
    <xf numFmtId="0" fontId="31" fillId="3" borderId="6" xfId="0" applyFont="1" applyFill="1" applyBorder="1" applyAlignment="1">
      <alignment horizontal="center" wrapText="1"/>
    </xf>
    <xf numFmtId="0" fontId="31" fillId="3" borderId="9" xfId="0" applyFont="1" applyFill="1" applyBorder="1" applyAlignment="1">
      <alignment horizontal="center" wrapText="1"/>
    </xf>
    <xf numFmtId="0" fontId="31" fillId="3" borderId="23" xfId="0" applyFont="1" applyFill="1" applyBorder="1" applyAlignment="1">
      <alignment horizontal="center" wrapText="1"/>
    </xf>
    <xf numFmtId="0" fontId="31" fillId="3" borderId="51" xfId="0" applyFont="1" applyFill="1" applyBorder="1" applyAlignment="1">
      <alignment horizontal="center" wrapText="1"/>
    </xf>
    <xf numFmtId="0" fontId="31" fillId="3" borderId="25" xfId="0" applyFont="1" applyFill="1" applyBorder="1" applyAlignment="1">
      <alignment horizontal="center"/>
    </xf>
    <xf numFmtId="0" fontId="40" fillId="3" borderId="6" xfId="0" applyFont="1" applyFill="1" applyBorder="1" applyAlignment="1">
      <alignment horizontal="center" wrapText="1"/>
    </xf>
    <xf numFmtId="0" fontId="40" fillId="3" borderId="9" xfId="0" applyFont="1" applyFill="1" applyBorder="1" applyAlignment="1">
      <alignment horizontal="center" wrapText="1"/>
    </xf>
    <xf numFmtId="0" fontId="40" fillId="3" borderId="23" xfId="0" applyFont="1" applyFill="1" applyBorder="1" applyAlignment="1">
      <alignment horizontal="center" wrapText="1"/>
    </xf>
    <xf numFmtId="0" fontId="40" fillId="3" borderId="51" xfId="0" applyFont="1" applyFill="1" applyBorder="1" applyAlignment="1">
      <alignment horizontal="center" wrapText="1"/>
    </xf>
    <xf numFmtId="0" fontId="40" fillId="3" borderId="25" xfId="0" applyFont="1" applyFill="1" applyBorder="1" applyAlignment="1">
      <alignment horizontal="center"/>
    </xf>
    <xf numFmtId="0" fontId="5" fillId="3" borderId="41" xfId="0" applyFont="1" applyFill="1" applyBorder="1"/>
    <xf numFmtId="165" fontId="35" fillId="3" borderId="48" xfId="0" applyNumberFormat="1" applyFont="1" applyFill="1" applyBorder="1"/>
    <xf numFmtId="165" fontId="35" fillId="3" borderId="49" xfId="1" applyNumberFormat="1" applyFont="1" applyFill="1" applyBorder="1"/>
    <xf numFmtId="167" fontId="35" fillId="3" borderId="40" xfId="0" applyNumberFormat="1" applyFont="1" applyFill="1" applyBorder="1"/>
    <xf numFmtId="0" fontId="36" fillId="3" borderId="41" xfId="0" applyFont="1" applyFill="1" applyBorder="1"/>
    <xf numFmtId="3" fontId="36" fillId="3" borderId="42" xfId="0" applyNumberFormat="1" applyFont="1" applyFill="1" applyBorder="1"/>
    <xf numFmtId="165" fontId="3" fillId="3" borderId="41" xfId="0" applyNumberFormat="1" applyFont="1" applyFill="1" applyBorder="1"/>
    <xf numFmtId="165" fontId="3" fillId="3" borderId="49" xfId="1" applyNumberFormat="1" applyFont="1" applyFill="1" applyBorder="1"/>
    <xf numFmtId="167" fontId="3" fillId="3" borderId="49" xfId="0" applyNumberFormat="1" applyFont="1" applyFill="1" applyBorder="1" applyAlignment="1">
      <alignment horizontal="left" indent="2"/>
    </xf>
    <xf numFmtId="0" fontId="5" fillId="3" borderId="48" xfId="0" applyFont="1" applyFill="1" applyBorder="1" applyAlignment="1">
      <alignment horizontal="right"/>
    </xf>
    <xf numFmtId="173" fontId="38" fillId="3" borderId="49" xfId="0" applyNumberFormat="1" applyFont="1" applyFill="1" applyBorder="1"/>
    <xf numFmtId="3" fontId="5" fillId="3" borderId="40" xfId="0" applyNumberFormat="1" applyFont="1" applyFill="1" applyBorder="1"/>
    <xf numFmtId="0" fontId="42" fillId="3" borderId="41" xfId="0" applyFont="1" applyFill="1" applyBorder="1"/>
    <xf numFmtId="167" fontId="3" fillId="3" borderId="49" xfId="0" applyNumberFormat="1" applyFont="1" applyFill="1" applyBorder="1"/>
    <xf numFmtId="0" fontId="13" fillId="3" borderId="41" xfId="0" applyFont="1" applyFill="1" applyBorder="1"/>
    <xf numFmtId="165" fontId="35" fillId="3" borderId="41" xfId="0" applyNumberFormat="1" applyFont="1" applyFill="1" applyBorder="1"/>
    <xf numFmtId="165" fontId="35" fillId="3" borderId="33" xfId="1" applyNumberFormat="1" applyFont="1" applyFill="1" applyBorder="1"/>
    <xf numFmtId="167" fontId="35" fillId="3" borderId="42" xfId="0" applyNumberFormat="1" applyFont="1" applyFill="1" applyBorder="1"/>
    <xf numFmtId="165" fontId="3" fillId="3" borderId="33" xfId="1" applyNumberFormat="1" applyFont="1" applyFill="1" applyBorder="1"/>
    <xf numFmtId="167" fontId="3" fillId="3" borderId="33" xfId="0" applyNumberFormat="1" applyFont="1" applyFill="1" applyBorder="1" applyAlignment="1">
      <alignment horizontal="left" indent="2"/>
    </xf>
    <xf numFmtId="0" fontId="5" fillId="3" borderId="41" xfId="0" applyFont="1" applyFill="1" applyBorder="1" applyAlignment="1">
      <alignment horizontal="right"/>
    </xf>
    <xf numFmtId="173" fontId="38" fillId="3" borderId="33" xfId="0" applyNumberFormat="1" applyFont="1" applyFill="1" applyBorder="1"/>
    <xf numFmtId="3" fontId="5" fillId="3" borderId="42" xfId="0" applyNumberFormat="1" applyFont="1" applyFill="1" applyBorder="1"/>
    <xf numFmtId="165" fontId="13" fillId="3" borderId="41" xfId="0" applyNumberFormat="1" applyFont="1" applyFill="1" applyBorder="1"/>
    <xf numFmtId="165" fontId="13" fillId="3" borderId="33" xfId="1" applyNumberFormat="1" applyFont="1" applyFill="1" applyBorder="1"/>
    <xf numFmtId="174" fontId="41" fillId="3" borderId="33" xfId="0" applyNumberFormat="1" applyFont="1" applyFill="1" applyBorder="1"/>
    <xf numFmtId="3" fontId="42" fillId="3" borderId="42" xfId="0" applyNumberFormat="1" applyFont="1" applyFill="1" applyBorder="1"/>
    <xf numFmtId="167" fontId="3" fillId="3" borderId="33" xfId="0" applyNumberFormat="1" applyFont="1" applyFill="1" applyBorder="1"/>
    <xf numFmtId="176" fontId="41" fillId="3" borderId="33" xfId="0" applyNumberFormat="1" applyFont="1" applyFill="1" applyBorder="1"/>
    <xf numFmtId="165" fontId="57" fillId="3" borderId="41" xfId="0" applyNumberFormat="1" applyFont="1" applyFill="1" applyBorder="1" applyAlignment="1">
      <alignment horizontal="centerContinuous"/>
    </xf>
    <xf numFmtId="165" fontId="57" fillId="3" borderId="33" xfId="1" applyNumberFormat="1" applyFont="1" applyFill="1" applyBorder="1" applyAlignment="1">
      <alignment horizontal="centerContinuous"/>
    </xf>
    <xf numFmtId="167" fontId="57" fillId="3" borderId="33" xfId="0" applyNumberFormat="1" applyFont="1" applyFill="1" applyBorder="1" applyAlignment="1">
      <alignment horizontal="centerContinuous"/>
    </xf>
    <xf numFmtId="0" fontId="58" fillId="3" borderId="41" xfId="0" applyFont="1" applyFill="1" applyBorder="1" applyAlignment="1">
      <alignment horizontal="centerContinuous"/>
    </xf>
    <xf numFmtId="174" fontId="59" fillId="3" borderId="33" xfId="0" applyNumberFormat="1" applyFont="1" applyFill="1" applyBorder="1" applyAlignment="1">
      <alignment horizontal="centerContinuous"/>
    </xf>
    <xf numFmtId="3" fontId="58" fillId="3" borderId="42" xfId="0" applyNumberFormat="1" applyFont="1" applyFill="1" applyBorder="1" applyAlignment="1">
      <alignment horizontal="centerContinuous"/>
    </xf>
    <xf numFmtId="0" fontId="36" fillId="3" borderId="4" xfId="0" applyFont="1" applyFill="1" applyBorder="1"/>
    <xf numFmtId="3" fontId="36" fillId="3" borderId="5" xfId="0" applyNumberFormat="1" applyFont="1" applyFill="1" applyBorder="1"/>
    <xf numFmtId="165" fontId="3" fillId="3" borderId="4" xfId="0" applyNumberFormat="1" applyFont="1" applyFill="1" applyBorder="1"/>
    <xf numFmtId="165" fontId="3" fillId="3" borderId="0" xfId="1" applyNumberFormat="1" applyFont="1" applyFill="1" applyBorder="1"/>
    <xf numFmtId="167" fontId="3" fillId="3" borderId="0" xfId="0" applyNumberFormat="1" applyFont="1" applyFill="1" applyAlignment="1">
      <alignment horizontal="left" indent="2"/>
    </xf>
    <xf numFmtId="0" fontId="5" fillId="3" borderId="4" xfId="0" applyFont="1" applyFill="1" applyBorder="1" applyAlignment="1">
      <alignment horizontal="right"/>
    </xf>
    <xf numFmtId="3" fontId="5" fillId="3" borderId="5" xfId="0" applyNumberFormat="1" applyFont="1" applyFill="1" applyBorder="1"/>
    <xf numFmtId="165" fontId="13" fillId="3" borderId="4" xfId="0" applyNumberFormat="1" applyFont="1" applyFill="1" applyBorder="1"/>
    <xf numFmtId="165" fontId="13" fillId="3" borderId="0" xfId="1" applyNumberFormat="1" applyFont="1" applyFill="1" applyBorder="1"/>
    <xf numFmtId="0" fontId="42" fillId="3" borderId="4" xfId="0" applyFont="1" applyFill="1" applyBorder="1"/>
    <xf numFmtId="174" fontId="41" fillId="3" borderId="0" xfId="0" applyNumberFormat="1" applyFont="1" applyFill="1"/>
    <xf numFmtId="3" fontId="42" fillId="3" borderId="5" xfId="0" applyNumberFormat="1" applyFont="1" applyFill="1" applyBorder="1"/>
    <xf numFmtId="167" fontId="3" fillId="3" borderId="0" xfId="0" applyNumberFormat="1" applyFont="1" applyFill="1"/>
    <xf numFmtId="0" fontId="13" fillId="3" borderId="4" xfId="0" applyFont="1" applyFill="1" applyBorder="1"/>
    <xf numFmtId="173" fontId="38" fillId="3" borderId="0" xfId="0" applyNumberFormat="1" applyFont="1" applyFill="1"/>
    <xf numFmtId="0" fontId="5" fillId="3" borderId="6" xfId="0" applyFont="1" applyFill="1" applyBorder="1"/>
    <xf numFmtId="165" fontId="35" fillId="3" borderId="65" xfId="0" applyNumberFormat="1" applyFont="1" applyFill="1" applyBorder="1"/>
    <xf numFmtId="165" fontId="35" fillId="3" borderId="50" xfId="1" applyNumberFormat="1" applyFont="1" applyFill="1" applyBorder="1"/>
    <xf numFmtId="167" fontId="35" fillId="3" borderId="66" xfId="0" applyNumberFormat="1" applyFont="1" applyFill="1" applyBorder="1"/>
    <xf numFmtId="0" fontId="36" fillId="3" borderId="6" xfId="0" applyFont="1" applyFill="1" applyBorder="1"/>
    <xf numFmtId="3" fontId="36" fillId="3" borderId="7" xfId="0" applyNumberFormat="1" applyFont="1" applyFill="1" applyBorder="1"/>
    <xf numFmtId="165" fontId="3" fillId="3" borderId="6" xfId="0" applyNumberFormat="1" applyFont="1" applyFill="1" applyBorder="1"/>
    <xf numFmtId="165" fontId="3" fillId="3" borderId="9" xfId="1" applyNumberFormat="1" applyFont="1" applyFill="1" applyBorder="1"/>
    <xf numFmtId="167" fontId="3" fillId="3" borderId="50" xfId="0" applyNumberFormat="1" applyFont="1" applyFill="1" applyBorder="1" applyAlignment="1">
      <alignment horizontal="left" indent="2"/>
    </xf>
    <xf numFmtId="0" fontId="5" fillId="3" borderId="6" xfId="0" applyFont="1" applyFill="1" applyBorder="1" applyAlignment="1">
      <alignment horizontal="right"/>
    </xf>
    <xf numFmtId="173" fontId="38" fillId="3" borderId="9" xfId="0" applyNumberFormat="1" applyFont="1" applyFill="1" applyBorder="1"/>
    <xf numFmtId="3" fontId="5" fillId="3" borderId="7" xfId="0" applyNumberFormat="1" applyFont="1" applyFill="1" applyBorder="1"/>
    <xf numFmtId="165" fontId="13" fillId="3" borderId="6" xfId="0" applyNumberFormat="1" applyFont="1" applyFill="1" applyBorder="1"/>
    <xf numFmtId="165" fontId="13" fillId="3" borderId="9" xfId="1" applyNumberFormat="1" applyFont="1" applyFill="1" applyBorder="1"/>
    <xf numFmtId="0" fontId="42" fillId="3" borderId="6" xfId="0" applyFont="1" applyFill="1" applyBorder="1"/>
    <xf numFmtId="174" fontId="41" fillId="3" borderId="9" xfId="0" applyNumberFormat="1" applyFont="1" applyFill="1" applyBorder="1"/>
    <xf numFmtId="3" fontId="42" fillId="3" borderId="7" xfId="0" applyNumberFormat="1" applyFont="1" applyFill="1" applyBorder="1"/>
    <xf numFmtId="167" fontId="3" fillId="3" borderId="50" xfId="0" applyNumberFormat="1" applyFont="1" applyFill="1" applyBorder="1"/>
    <xf numFmtId="0" fontId="13" fillId="3" borderId="6" xfId="0" applyFont="1" applyFill="1" applyBorder="1"/>
    <xf numFmtId="0" fontId="3" fillId="0" borderId="36" xfId="0" applyFont="1" applyBorder="1" applyAlignment="1">
      <alignment horizontal="left" indent="1"/>
    </xf>
    <xf numFmtId="166" fontId="0" fillId="0" borderId="5" xfId="0" applyNumberFormat="1" applyBorder="1"/>
    <xf numFmtId="166" fontId="0" fillId="0" borderId="7" xfId="0" applyNumberFormat="1" applyBorder="1"/>
    <xf numFmtId="166" fontId="0" fillId="0" borderId="3" xfId="0" applyNumberFormat="1" applyBorder="1"/>
    <xf numFmtId="166" fontId="0" fillId="0" borderId="44" xfId="0" applyNumberFormat="1" applyBorder="1"/>
    <xf numFmtId="166" fontId="0" fillId="0" borderId="52" xfId="0" applyNumberFormat="1" applyBorder="1"/>
    <xf numFmtId="166" fontId="0" fillId="0" borderId="53" xfId="0" applyNumberFormat="1" applyBorder="1"/>
    <xf numFmtId="0" fontId="61" fillId="3" borderId="23" xfId="0" quotePrefix="1" applyFont="1" applyFill="1" applyBorder="1" applyAlignment="1">
      <alignment horizontal="centerContinuous"/>
    </xf>
    <xf numFmtId="0" fontId="62" fillId="3" borderId="23" xfId="0" quotePrefix="1" applyFont="1" applyFill="1" applyBorder="1" applyAlignment="1">
      <alignment horizontal="centerContinuous"/>
    </xf>
    <xf numFmtId="167" fontId="3" fillId="3" borderId="49" xfId="0" applyNumberFormat="1" applyFont="1" applyFill="1" applyBorder="1" applyAlignment="1">
      <alignment horizontal="left" indent="5"/>
    </xf>
    <xf numFmtId="167" fontId="3" fillId="3" borderId="33" xfId="0" applyNumberFormat="1" applyFont="1" applyFill="1" applyBorder="1" applyAlignment="1">
      <alignment horizontal="left" indent="5"/>
    </xf>
    <xf numFmtId="167" fontId="3" fillId="3" borderId="0" xfId="0" applyNumberFormat="1" applyFont="1" applyFill="1" applyAlignment="1">
      <alignment horizontal="left" indent="5"/>
    </xf>
    <xf numFmtId="167" fontId="3" fillId="3" borderId="50" xfId="0" applyNumberFormat="1" applyFont="1" applyFill="1" applyBorder="1" applyAlignment="1">
      <alignment horizontal="left" indent="5"/>
    </xf>
    <xf numFmtId="175" fontId="60" fillId="0" borderId="68" xfId="0" applyNumberFormat="1" applyFont="1" applyBorder="1" applyAlignment="1">
      <alignment horizontal="left"/>
    </xf>
    <xf numFmtId="166" fontId="3" fillId="0" borderId="69" xfId="0" applyNumberFormat="1" applyFont="1" applyBorder="1" applyAlignment="1">
      <alignment horizontal="right"/>
    </xf>
    <xf numFmtId="175" fontId="60" fillId="0" borderId="70" xfId="0" applyNumberFormat="1" applyFont="1" applyBorder="1" applyAlignment="1">
      <alignment horizontal="left"/>
    </xf>
    <xf numFmtId="166" fontId="3" fillId="0" borderId="71" xfId="0" applyNumberFormat="1" applyFont="1" applyBorder="1" applyAlignment="1">
      <alignment horizontal="right"/>
    </xf>
    <xf numFmtId="175" fontId="60" fillId="0" borderId="70" xfId="0" applyNumberFormat="1" applyFont="1" applyBorder="1" applyAlignment="1">
      <alignment horizontal="right"/>
    </xf>
    <xf numFmtId="175" fontId="60" fillId="0" borderId="72" xfId="0" applyNumberFormat="1" applyFont="1" applyBorder="1" applyAlignment="1">
      <alignment horizontal="right"/>
    </xf>
    <xf numFmtId="166" fontId="3" fillId="0" borderId="73" xfId="0" applyNumberFormat="1" applyFont="1" applyBorder="1" applyAlignment="1">
      <alignment horizontal="right"/>
    </xf>
    <xf numFmtId="177" fontId="3" fillId="3" borderId="0" xfId="0" applyNumberFormat="1" applyFont="1" applyFill="1"/>
    <xf numFmtId="178" fontId="23" fillId="3" borderId="25" xfId="0" applyNumberFormat="1" applyFont="1" applyFill="1" applyBorder="1" applyAlignment="1">
      <alignment horizontal="centerContinuous"/>
    </xf>
    <xf numFmtId="178" fontId="40" fillId="3" borderId="25" xfId="0" applyNumberFormat="1" applyFont="1" applyFill="1" applyBorder="1" applyAlignment="1">
      <alignment horizontal="right"/>
    </xf>
    <xf numFmtId="165" fontId="35" fillId="16" borderId="41" xfId="0" applyNumberFormat="1" applyFont="1" applyFill="1" applyBorder="1"/>
    <xf numFmtId="165" fontId="35" fillId="16" borderId="33" xfId="1" applyNumberFormat="1" applyFont="1" applyFill="1" applyBorder="1"/>
    <xf numFmtId="167" fontId="35" fillId="16" borderId="42" xfId="0" applyNumberFormat="1" applyFont="1" applyFill="1" applyBorder="1"/>
    <xf numFmtId="0" fontId="36" fillId="16" borderId="4" xfId="0" applyFont="1" applyFill="1" applyBorder="1"/>
    <xf numFmtId="3" fontId="36" fillId="16" borderId="5" xfId="0" applyNumberFormat="1" applyFont="1" applyFill="1" applyBorder="1"/>
    <xf numFmtId="165" fontId="3" fillId="16" borderId="4" xfId="0" applyNumberFormat="1" applyFont="1" applyFill="1" applyBorder="1"/>
    <xf numFmtId="165" fontId="3" fillId="16" borderId="0" xfId="1" applyNumberFormat="1" applyFont="1" applyFill="1" applyBorder="1"/>
    <xf numFmtId="167" fontId="3" fillId="16" borderId="0" xfId="0" applyNumberFormat="1" applyFont="1" applyFill="1" applyAlignment="1">
      <alignment horizontal="left" indent="5"/>
    </xf>
    <xf numFmtId="0" fontId="5" fillId="16" borderId="4" xfId="0" applyFont="1" applyFill="1" applyBorder="1" applyAlignment="1">
      <alignment horizontal="right"/>
    </xf>
    <xf numFmtId="3" fontId="5" fillId="16" borderId="5" xfId="0" applyNumberFormat="1" applyFont="1" applyFill="1" applyBorder="1"/>
    <xf numFmtId="165" fontId="13" fillId="16" borderId="4" xfId="0" applyNumberFormat="1" applyFont="1" applyFill="1" applyBorder="1"/>
    <xf numFmtId="165" fontId="13" fillId="16" borderId="0" xfId="1" applyNumberFormat="1" applyFont="1" applyFill="1" applyBorder="1"/>
    <xf numFmtId="167" fontId="3" fillId="16" borderId="0" xfId="0" applyNumberFormat="1" applyFont="1" applyFill="1" applyAlignment="1">
      <alignment horizontal="left" indent="2"/>
    </xf>
    <xf numFmtId="0" fontId="42" fillId="16" borderId="4" xfId="0" applyFont="1" applyFill="1" applyBorder="1"/>
    <xf numFmtId="3" fontId="42" fillId="16" borderId="5" xfId="0" applyNumberFormat="1" applyFont="1" applyFill="1" applyBorder="1"/>
    <xf numFmtId="165" fontId="3" fillId="16" borderId="41" xfId="0" applyNumberFormat="1" applyFont="1" applyFill="1" applyBorder="1"/>
    <xf numFmtId="0" fontId="0" fillId="0" borderId="0" xfId="0" pivotButton="1"/>
    <xf numFmtId="165" fontId="0" fillId="0" borderId="0" xfId="0" applyNumberFormat="1" applyAlignment="1">
      <alignment wrapText="1"/>
    </xf>
    <xf numFmtId="179" fontId="0" fillId="0" borderId="0" xfId="0" applyNumberFormat="1"/>
    <xf numFmtId="0" fontId="60" fillId="3" borderId="0" xfId="0" applyFont="1" applyFill="1"/>
    <xf numFmtId="0" fontId="60" fillId="3" borderId="0" xfId="0" applyFont="1" applyFill="1" applyAlignment="1">
      <alignment horizontal="center"/>
    </xf>
    <xf numFmtId="0" fontId="60" fillId="3" borderId="27" xfId="0" applyFont="1" applyFill="1" applyBorder="1" applyAlignment="1">
      <alignment horizontal="left" indent="1"/>
    </xf>
    <xf numFmtId="168" fontId="60" fillId="3" borderId="0" xfId="0" applyNumberFormat="1" applyFont="1" applyFill="1" applyAlignment="1">
      <alignment horizontal="center"/>
    </xf>
    <xf numFmtId="165" fontId="35" fillId="3" borderId="6" xfId="0" applyNumberFormat="1" applyFont="1" applyFill="1" applyBorder="1"/>
    <xf numFmtId="165" fontId="35" fillId="3" borderId="9" xfId="1" applyNumberFormat="1" applyFont="1" applyFill="1" applyBorder="1"/>
    <xf numFmtId="167" fontId="35" fillId="3" borderId="7" xfId="0" applyNumberFormat="1" applyFont="1" applyFill="1" applyBorder="1"/>
    <xf numFmtId="167" fontId="3" fillId="3" borderId="9" xfId="0" applyNumberFormat="1" applyFont="1" applyFill="1" applyBorder="1" applyAlignment="1">
      <alignment horizontal="left" indent="5"/>
    </xf>
    <xf numFmtId="167" fontId="3" fillId="3" borderId="9" xfId="0" applyNumberFormat="1" applyFont="1" applyFill="1" applyBorder="1" applyAlignment="1">
      <alignment horizontal="left" indent="2"/>
    </xf>
    <xf numFmtId="167" fontId="3" fillId="3" borderId="9" xfId="0" applyNumberFormat="1" applyFont="1" applyFill="1" applyBorder="1"/>
    <xf numFmtId="167" fontId="15" fillId="12" borderId="33" xfId="0" applyNumberFormat="1" applyFont="1" applyFill="1" applyBorder="1" applyAlignment="1">
      <alignment horizontal="center"/>
    </xf>
    <xf numFmtId="0" fontId="36" fillId="12" borderId="41" xfId="0" applyFont="1" applyFill="1" applyBorder="1"/>
    <xf numFmtId="165" fontId="3" fillId="12" borderId="41" xfId="0" applyNumberFormat="1" applyFont="1" applyFill="1" applyBorder="1"/>
    <xf numFmtId="165" fontId="3" fillId="12" borderId="33" xfId="1" applyNumberFormat="1" applyFont="1" applyFill="1" applyBorder="1"/>
    <xf numFmtId="0" fontId="5" fillId="12" borderId="41" xfId="0" applyFont="1" applyFill="1" applyBorder="1" applyAlignment="1">
      <alignment horizontal="right"/>
    </xf>
    <xf numFmtId="3" fontId="5" fillId="12" borderId="42" xfId="0" applyNumberFormat="1" applyFont="1" applyFill="1" applyBorder="1"/>
    <xf numFmtId="165" fontId="13" fillId="12" borderId="41" xfId="0" applyNumberFormat="1" applyFont="1" applyFill="1" applyBorder="1"/>
    <xf numFmtId="165" fontId="13" fillId="12" borderId="33" xfId="1" applyNumberFormat="1" applyFont="1" applyFill="1" applyBorder="1"/>
    <xf numFmtId="0" fontId="42" fillId="12" borderId="41" xfId="0" applyFont="1" applyFill="1" applyBorder="1"/>
    <xf numFmtId="3" fontId="42" fillId="12" borderId="42" xfId="0" applyNumberFormat="1" applyFont="1" applyFill="1" applyBorder="1"/>
    <xf numFmtId="167" fontId="3" fillId="12" borderId="33" xfId="0" applyNumberFormat="1" applyFont="1" applyFill="1" applyBorder="1" applyAlignment="1">
      <alignment horizontal="center"/>
    </xf>
    <xf numFmtId="180" fontId="63" fillId="12" borderId="33" xfId="0" applyNumberFormat="1" applyFont="1" applyFill="1" applyBorder="1"/>
    <xf numFmtId="180" fontId="38" fillId="3" borderId="49" xfId="0" applyNumberFormat="1" applyFont="1" applyFill="1" applyBorder="1"/>
    <xf numFmtId="180" fontId="38" fillId="3" borderId="33" xfId="0" applyNumberFormat="1" applyFont="1" applyFill="1" applyBorder="1"/>
    <xf numFmtId="180" fontId="41" fillId="16" borderId="33" xfId="0" applyNumberFormat="1" applyFont="1" applyFill="1" applyBorder="1"/>
    <xf numFmtId="180" fontId="38" fillId="3" borderId="0" xfId="0" applyNumberFormat="1" applyFont="1" applyFill="1"/>
    <xf numFmtId="180" fontId="38" fillId="3" borderId="9" xfId="0" applyNumberFormat="1" applyFont="1" applyFill="1" applyBorder="1"/>
    <xf numFmtId="180" fontId="41" fillId="3" borderId="33" xfId="0" applyNumberFormat="1" applyFont="1" applyFill="1" applyBorder="1"/>
    <xf numFmtId="180" fontId="41" fillId="16" borderId="0" xfId="0" applyNumberFormat="1" applyFont="1" applyFill="1"/>
    <xf numFmtId="180" fontId="41" fillId="3" borderId="0" xfId="0" applyNumberFormat="1" applyFont="1" applyFill="1"/>
    <xf numFmtId="180" fontId="41" fillId="3" borderId="9" xfId="0" applyNumberFormat="1" applyFont="1" applyFill="1" applyBorder="1"/>
    <xf numFmtId="181" fontId="0" fillId="0" borderId="0" xfId="0" applyNumberFormat="1"/>
    <xf numFmtId="0" fontId="5" fillId="3" borderId="41" xfId="0" applyFont="1" applyFill="1" applyBorder="1" applyAlignment="1">
      <alignment horizontal="left" indent="1"/>
    </xf>
    <xf numFmtId="0" fontId="5" fillId="16" borderId="41" xfId="0" applyFont="1" applyFill="1" applyBorder="1" applyAlignment="1">
      <alignment horizontal="left" indent="1"/>
    </xf>
    <xf numFmtId="0" fontId="5" fillId="3" borderId="6" xfId="0" applyFont="1" applyFill="1" applyBorder="1" applyAlignment="1">
      <alignment horizontal="left" indent="1"/>
    </xf>
    <xf numFmtId="167" fontId="3" fillId="0" borderId="0" xfId="0" applyNumberFormat="1" applyFont="1" applyAlignment="1">
      <alignment horizontal="left" indent="5"/>
    </xf>
    <xf numFmtId="0" fontId="5" fillId="0" borderId="4" xfId="0" applyFont="1" applyBorder="1" applyAlignment="1">
      <alignment horizontal="right"/>
    </xf>
    <xf numFmtId="180" fontId="41" fillId="0" borderId="33" xfId="0" applyNumberFormat="1" applyFont="1" applyBorder="1"/>
    <xf numFmtId="167" fontId="3" fillId="0" borderId="0" xfId="0" applyNumberFormat="1" applyFont="1" applyAlignment="1">
      <alignment horizontal="left" indent="2"/>
    </xf>
    <xf numFmtId="0" fontId="42" fillId="0" borderId="4" xfId="0" applyFont="1" applyBorder="1"/>
    <xf numFmtId="180" fontId="41" fillId="0" borderId="0" xfId="0" applyNumberFormat="1" applyFont="1"/>
    <xf numFmtId="165" fontId="3" fillId="0" borderId="0" xfId="1" applyNumberFormat="1" applyFont="1" applyBorder="1" applyAlignment="1">
      <alignment horizontal="left"/>
    </xf>
    <xf numFmtId="165" fontId="0" fillId="2" borderId="26"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8" xfId="0" applyNumberFormat="1" applyFill="1" applyBorder="1" applyAlignment="1">
      <alignment horizontal="center" vertical="center"/>
    </xf>
    <xf numFmtId="0" fontId="60" fillId="0" borderId="2" xfId="0" applyNumberFormat="1" applyFont="1" applyFill="1" applyBorder="1" applyAlignment="1">
      <alignment horizontal="center"/>
    </xf>
    <xf numFmtId="0" fontId="60" fillId="0" borderId="4" xfId="0" applyNumberFormat="1" applyFont="1" applyFill="1" applyBorder="1" applyAlignment="1">
      <alignment horizontal="center"/>
    </xf>
    <xf numFmtId="0" fontId="60" fillId="0" borderId="76" xfId="0" applyNumberFormat="1" applyFont="1" applyFill="1" applyBorder="1" applyAlignment="1">
      <alignment horizontal="center"/>
    </xf>
    <xf numFmtId="0" fontId="60" fillId="0" borderId="6" xfId="0" applyNumberFormat="1" applyFont="1" applyFill="1" applyBorder="1" applyAlignment="1">
      <alignment horizontal="center"/>
    </xf>
    <xf numFmtId="0" fontId="60" fillId="0" borderId="26" xfId="0" applyFont="1" applyFill="1" applyBorder="1" applyAlignment="1">
      <alignment horizontal="left" indent="1"/>
    </xf>
    <xf numFmtId="0" fontId="60" fillId="0" borderId="27" xfId="0" applyFont="1" applyFill="1" applyBorder="1" applyAlignment="1">
      <alignment horizontal="left" indent="1"/>
    </xf>
    <xf numFmtId="0" fontId="60" fillId="0" borderId="28" xfId="0" applyFont="1" applyFill="1" applyBorder="1" applyAlignment="1">
      <alignment horizontal="left" indent="1"/>
    </xf>
    <xf numFmtId="0" fontId="60" fillId="0" borderId="75" xfId="0" applyFont="1" applyFill="1" applyBorder="1" applyAlignment="1">
      <alignment horizontal="left" indent="1"/>
    </xf>
    <xf numFmtId="175" fontId="60" fillId="0" borderId="8" xfId="0" applyNumberFormat="1" applyFont="1" applyFill="1" applyBorder="1" applyAlignment="1">
      <alignment horizontal="left"/>
    </xf>
    <xf numFmtId="175" fontId="60" fillId="0" borderId="3" xfId="0" applyNumberFormat="1" applyFont="1" applyFill="1" applyBorder="1" applyAlignment="1">
      <alignment horizontal="left"/>
    </xf>
    <xf numFmtId="175" fontId="60" fillId="0" borderId="0" xfId="0" applyNumberFormat="1" applyFont="1" applyFill="1" applyBorder="1" applyAlignment="1">
      <alignment horizontal="left"/>
    </xf>
    <xf numFmtId="175" fontId="60" fillId="0" borderId="5" xfId="0" applyNumberFormat="1" applyFont="1" applyFill="1" applyBorder="1" applyAlignment="1">
      <alignment horizontal="left"/>
    </xf>
    <xf numFmtId="175" fontId="60" fillId="0" borderId="74" xfId="0" applyNumberFormat="1" applyFont="1" applyFill="1" applyBorder="1" applyAlignment="1">
      <alignment horizontal="left"/>
    </xf>
    <xf numFmtId="175" fontId="60" fillId="0" borderId="77" xfId="0" applyNumberFormat="1" applyFont="1" applyFill="1" applyBorder="1" applyAlignment="1">
      <alignment horizontal="left"/>
    </xf>
    <xf numFmtId="175" fontId="60" fillId="0" borderId="9" xfId="0" applyNumberFormat="1" applyFont="1" applyFill="1" applyBorder="1" applyAlignment="1">
      <alignment horizontal="right"/>
    </xf>
    <xf numFmtId="175" fontId="60" fillId="0" borderId="7" xfId="0" applyNumberFormat="1" applyFont="1" applyFill="1" applyBorder="1"/>
    <xf numFmtId="0" fontId="0" fillId="12" borderId="58" xfId="0" applyNumberFormat="1" applyFill="1" applyBorder="1" applyAlignment="1">
      <alignment horizontal="center"/>
    </xf>
    <xf numFmtId="0" fontId="0" fillId="12" borderId="44" xfId="0" applyNumberFormat="1" applyFill="1" applyBorder="1" applyAlignment="1">
      <alignment horizontal="center"/>
    </xf>
    <xf numFmtId="0" fontId="0" fillId="15" borderId="44" xfId="0" applyNumberFormat="1" applyFill="1" applyBorder="1" applyAlignment="1">
      <alignment horizontal="center"/>
    </xf>
    <xf numFmtId="0" fontId="0" fillId="16" borderId="44" xfId="0" applyNumberFormat="1" applyFill="1" applyBorder="1" applyAlignment="1">
      <alignment horizontal="center"/>
    </xf>
    <xf numFmtId="0" fontId="0" fillId="0" borderId="44" xfId="0" applyNumberFormat="1" applyBorder="1" applyAlignment="1">
      <alignment horizontal="center"/>
    </xf>
    <xf numFmtId="0" fontId="0" fillId="12" borderId="63" xfId="0" applyNumberFormat="1" applyFill="1" applyBorder="1" applyAlignment="1">
      <alignment horizontal="center"/>
    </xf>
    <xf numFmtId="0" fontId="0" fillId="12" borderId="60" xfId="0" applyNumberFormat="1" applyFill="1" applyBorder="1" applyAlignment="1">
      <alignment horizontal="center"/>
    </xf>
    <xf numFmtId="0" fontId="0" fillId="12" borderId="61" xfId="0" applyNumberFormat="1" applyFill="1" applyBorder="1" applyAlignment="1">
      <alignment horizontal="center"/>
    </xf>
    <xf numFmtId="0" fontId="0" fillId="12" borderId="53" xfId="0" applyNumberFormat="1" applyFill="1" applyBorder="1" applyAlignment="1">
      <alignment horizontal="center"/>
    </xf>
    <xf numFmtId="0" fontId="0" fillId="15" borderId="52" xfId="0" applyNumberFormat="1" applyFill="1" applyBorder="1" applyAlignment="1">
      <alignment horizontal="center"/>
    </xf>
    <xf numFmtId="0" fontId="0" fillId="15" borderId="53" xfId="0" applyNumberFormat="1" applyFill="1" applyBorder="1" applyAlignment="1">
      <alignment horizontal="center"/>
    </xf>
    <xf numFmtId="0" fontId="0" fillId="16" borderId="52" xfId="0" applyNumberFormat="1" applyFill="1" applyBorder="1" applyAlignment="1">
      <alignment horizontal="center"/>
    </xf>
    <xf numFmtId="0" fontId="0" fillId="16" borderId="53" xfId="0" applyNumberFormat="1" applyFill="1" applyBorder="1" applyAlignment="1">
      <alignment horizontal="center"/>
    </xf>
    <xf numFmtId="0" fontId="0" fillId="16" borderId="59" xfId="0" applyNumberFormat="1" applyFill="1" applyBorder="1" applyAlignment="1">
      <alignment horizontal="center"/>
    </xf>
    <xf numFmtId="0" fontId="0" fillId="16" borderId="60" xfId="0" applyNumberFormat="1" applyFill="1" applyBorder="1" applyAlignment="1">
      <alignment horizontal="center"/>
    </xf>
    <xf numFmtId="0" fontId="0" fillId="16" borderId="61" xfId="0" applyNumberFormat="1" applyFill="1" applyBorder="1" applyAlignment="1">
      <alignment horizontal="center"/>
    </xf>
    <xf numFmtId="0" fontId="0" fillId="0" borderId="59" xfId="0" applyNumberFormat="1" applyBorder="1" applyAlignment="1">
      <alignment horizontal="center"/>
    </xf>
    <xf numFmtId="0" fontId="0" fillId="0" borderId="60" xfId="0" applyNumberFormat="1" applyBorder="1" applyAlignment="1">
      <alignment horizontal="center"/>
    </xf>
    <xf numFmtId="0" fontId="0" fillId="0" borderId="61" xfId="0" applyNumberFormat="1" applyBorder="1" applyAlignment="1">
      <alignment horizontal="center"/>
    </xf>
    <xf numFmtId="0" fontId="0" fillId="0" borderId="52" xfId="0" applyNumberFormat="1" applyBorder="1" applyAlignment="1">
      <alignment horizontal="center"/>
    </xf>
    <xf numFmtId="0" fontId="0" fillId="0" borderId="53" xfId="0" applyNumberFormat="1" applyBorder="1" applyAlignment="1">
      <alignment horizontal="center"/>
    </xf>
  </cellXfs>
  <cellStyles count="3">
    <cellStyle name="Comma" xfId="1" builtinId="3"/>
    <cellStyle name="Normal" xfId="0" builtinId="0"/>
    <cellStyle name="Normal 2" xfId="2" xr:uid="{9B0F0BB8-464C-4806-9734-DDEA28856C7A}"/>
  </cellStyles>
  <dxfs count="978">
    <dxf>
      <numFmt numFmtId="165" formatCode="_-* #,##0_-;\-* #,##0_-;_-* &quot;-&quot;??_-;_-@_-"/>
    </dxf>
    <dxf>
      <numFmt numFmtId="165" formatCode="_-* #,##0_-;\-* #,##0_-;_-* &quot;-&quot;??_-;_-@_-"/>
    </dxf>
    <dxf>
      <numFmt numFmtId="165" formatCode="_-* #,##0_-;\-* #,##0_-;_-* &quot;-&quot;??_-;_-@_-"/>
    </dxf>
    <dxf>
      <numFmt numFmtId="179" formatCode="[$]d\ mmm\ yyyy;@" x16r2:formatCode16="[$-en-001,1]d\ mmm\ yyyy;@"/>
    </dxf>
    <dxf>
      <alignment horizontal="center"/>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horizontal="center"/>
    </dxf>
    <dxf>
      <alignment horizontal="center"/>
    </dxf>
    <dxf>
      <alignment horizontal="center"/>
    </dxf>
    <dxf>
      <font>
        <name val="Microsoft Sans Serif"/>
        <scheme val="none"/>
      </font>
    </dxf>
    <dxf>
      <font>
        <name val="Microsoft Sans Serif"/>
        <scheme val="none"/>
      </font>
    </dxf>
    <dxf>
      <font>
        <name val="Microsoft Sans Serif"/>
        <scheme val="none"/>
      </font>
    </dxf>
    <dxf>
      <font>
        <name val="Microsoft Sans Serif"/>
        <scheme val="none"/>
      </font>
    </dxf>
    <dxf>
      <font>
        <sz val="10"/>
      </font>
    </dxf>
    <dxf>
      <font>
        <sz val="10"/>
      </font>
    </dxf>
    <dxf>
      <font>
        <sz val="10"/>
      </font>
    </dxf>
    <dxf>
      <font>
        <sz val="10"/>
      </font>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horizontal="right"/>
    </dxf>
    <dxf>
      <alignment horizontal="left" relativeIndent="-1"/>
    </dxf>
    <dxf>
      <alignment relativeIndent="1"/>
    </dxf>
    <dxf>
      <alignment relativeIndent="1"/>
    </dxf>
    <dxf>
      <alignment relativeIndent="1"/>
    </dxf>
    <dxf>
      <alignment horizontal="left" relativeIndent="1"/>
    </dxf>
    <dxf>
      <alignment relativeIndent="1"/>
    </dxf>
    <dxf>
      <alignment relativeIndent="1"/>
    </dxf>
    <dxf>
      <alignment horizontal="general" indent="0"/>
    </dxf>
    <dxf>
      <font>
        <b val="0"/>
      </font>
    </dxf>
    <dxf>
      <numFmt numFmtId="14" formatCode="0.00%"/>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left" relativeIndent="1"/>
    </dxf>
    <dxf>
      <fill>
        <patternFill patternType="solid">
          <bgColor theme="0"/>
        </patternFill>
      </fill>
    </dxf>
    <dxf>
      <fill>
        <patternFill patternType="solid">
          <bgColor theme="0"/>
        </patternFill>
      </fill>
    </dxf>
    <dxf>
      <fill>
        <patternFill patternType="solid">
          <bgColor theme="0"/>
        </patternFill>
      </fill>
    </dxf>
    <dxf>
      <border>
        <left style="thin">
          <color theme="0" tint="-0.249977111117893"/>
        </left>
        <right style="thin">
          <color theme="0" tint="-0.249977111117893"/>
        </right>
        <top style="thin">
          <color theme="0" tint="-0.249977111117893"/>
        </top>
        <bottom style="thin">
          <color theme="0" tint="-0.249977111117893"/>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left" indent="1"/>
    </dxf>
    <dxf>
      <numFmt numFmtId="175" formatCode="0.0%;[Red]0.0%"/>
      <alignment horizontal="left"/>
    </dxf>
    <dxf>
      <numFmt numFmtId="175" formatCode="0.0%;[Red]0.0%"/>
    </dxf>
    <dxf>
      <alignment horizontal="center"/>
    </dxf>
    <dxf>
      <border>
        <bottom/>
      </border>
    </dxf>
    <dxf>
      <border>
        <left style="medium">
          <color indexed="64"/>
        </left>
        <right style="medium">
          <color indexed="64"/>
        </right>
        <top style="medium">
          <color indexed="64"/>
        </top>
        <bottom style="medium">
          <color indexed="64"/>
        </bottom>
      </border>
    </dxf>
    <dxf>
      <numFmt numFmtId="165" formatCode="_-* #,##0_-;\-* #,##0_-;_-* &quot;-&quot;??_-;_-@_-"/>
    </dxf>
    <dxf>
      <numFmt numFmtId="165" formatCode="_-* #,##0_-;\-* #,##0_-;_-* &quot;-&quot;??_-;_-@_-"/>
    </dxf>
    <dxf>
      <alignment wrapText="1"/>
    </dxf>
    <dxf>
      <numFmt numFmtId="181" formatCode="#,##0_ ;[Red]\-#,##0_ ;\ @"/>
    </dxf>
    <dxf>
      <alignment horizontal="center"/>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horizontal="center"/>
    </dxf>
    <dxf>
      <alignment horizontal="center"/>
    </dxf>
    <dxf>
      <alignment horizontal="center"/>
    </dxf>
    <dxf>
      <font>
        <name val="Microsoft Sans Serif"/>
        <scheme val="none"/>
      </font>
    </dxf>
    <dxf>
      <font>
        <name val="Microsoft Sans Serif"/>
        <scheme val="none"/>
      </font>
    </dxf>
    <dxf>
      <font>
        <name val="Microsoft Sans Serif"/>
        <scheme val="none"/>
      </font>
    </dxf>
    <dxf>
      <font>
        <name val="Microsoft Sans Serif"/>
        <scheme val="none"/>
      </font>
    </dxf>
    <dxf>
      <font>
        <sz val="10"/>
      </font>
    </dxf>
    <dxf>
      <font>
        <sz val="10"/>
      </font>
    </dxf>
    <dxf>
      <font>
        <sz val="10"/>
      </font>
    </dxf>
    <dxf>
      <font>
        <sz val="10"/>
      </font>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horizontal="right"/>
    </dxf>
    <dxf>
      <alignment horizontal="left" relativeIndent="-1"/>
    </dxf>
    <dxf>
      <alignment relativeIndent="1"/>
    </dxf>
    <dxf>
      <alignment relativeIndent="1"/>
    </dxf>
    <dxf>
      <alignment relativeIndent="1"/>
    </dxf>
    <dxf>
      <alignment horizontal="left" relativeIndent="1"/>
    </dxf>
    <dxf>
      <alignment relativeIndent="1"/>
    </dxf>
    <dxf>
      <alignment relativeIndent="1"/>
    </dxf>
    <dxf>
      <alignment horizontal="general" indent="0"/>
    </dxf>
    <dxf>
      <font>
        <b val="0"/>
      </font>
    </dxf>
    <dxf>
      <numFmt numFmtId="14" formatCode="0.00%"/>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left" relativeIndent="1"/>
    </dxf>
    <dxf>
      <fill>
        <patternFill patternType="solid">
          <bgColor theme="0"/>
        </patternFill>
      </fill>
    </dxf>
    <dxf>
      <fill>
        <patternFill patternType="solid">
          <bgColor theme="0"/>
        </patternFill>
      </fill>
    </dxf>
    <dxf>
      <fill>
        <patternFill patternType="solid">
          <bgColor theme="0"/>
        </patternFill>
      </fill>
    </dxf>
    <dxf>
      <border>
        <left style="thin">
          <color theme="0" tint="-0.249977111117893"/>
        </left>
        <right style="thin">
          <color theme="0" tint="-0.249977111117893"/>
        </right>
        <top style="thin">
          <color theme="0" tint="-0.249977111117893"/>
        </top>
        <bottom style="thin">
          <color theme="0" tint="-0.249977111117893"/>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left" indent="1"/>
    </dxf>
    <dxf>
      <numFmt numFmtId="175" formatCode="0.0%;[Red]0.0%"/>
      <alignment horizontal="left"/>
    </dxf>
    <dxf>
      <numFmt numFmtId="175" formatCode="0.0%;[Red]0.0%"/>
    </dxf>
    <dxf>
      <alignment horizontal="center"/>
    </dxf>
    <dxf>
      <border>
        <bottom/>
      </border>
    </dxf>
    <dxf>
      <border>
        <left style="medium">
          <color indexed="64"/>
        </left>
        <right style="medium">
          <color indexed="64"/>
        </right>
        <top style="medium">
          <color indexed="64"/>
        </top>
        <bottom style="medium">
          <color indexed="64"/>
        </bottom>
      </border>
    </dxf>
    <dxf>
      <numFmt numFmtId="165" formatCode="_-* #,##0_-;\-* #,##0_-;_-* &quot;-&quot;??_-;_-@_-"/>
    </dxf>
    <dxf>
      <numFmt numFmtId="165" formatCode="_-* #,##0_-;\-* #,##0_-;_-* &quot;-&quot;??_-;_-@_-"/>
    </dxf>
    <dxf>
      <alignment wrapText="1"/>
    </dxf>
    <dxf>
      <numFmt numFmtId="181" formatCode="#,##0_ ;[Red]\-#,##0_ ;\ @"/>
    </dxf>
    <dxf>
      <alignment horizontal="center"/>
    </dxf>
    <dxf>
      <numFmt numFmtId="166" formatCode="#,##0_ ;[Red]\-#,##0\ "/>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right/>
        <top/>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fill>
        <patternFill patternType="solid">
          <bgColor theme="3" tint="0.89999084444715716"/>
        </patternFill>
      </fill>
    </dxf>
    <dxf>
      <fill>
        <patternFill patternType="solid">
          <bgColor theme="9" tint="0.79998168889431442"/>
        </patternFill>
      </fill>
    </dxf>
    <dxf>
      <fill>
        <patternFill patternType="solid">
          <bgColor theme="0" tint="-0.249977111117893"/>
        </patternFill>
      </fill>
    </dxf>
    <dxf>
      <fill>
        <patternFill>
          <bgColor theme="0" tint="-0.14999847407452621"/>
        </patternFill>
      </fill>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bottom style="medium">
          <color indexed="64"/>
        </bottom>
      </border>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horizontal="center"/>
    </dxf>
    <dxf>
      <alignment horizontal="center"/>
    </dxf>
    <dxf>
      <alignment horizontal="center"/>
    </dxf>
    <dxf>
      <font>
        <name val="Microsoft Sans Serif"/>
        <scheme val="none"/>
      </font>
    </dxf>
    <dxf>
      <font>
        <name val="Microsoft Sans Serif"/>
        <scheme val="none"/>
      </font>
    </dxf>
    <dxf>
      <font>
        <name val="Microsoft Sans Serif"/>
        <scheme val="none"/>
      </font>
    </dxf>
    <dxf>
      <font>
        <name val="Microsoft Sans Serif"/>
        <scheme val="none"/>
      </font>
    </dxf>
    <dxf>
      <font>
        <sz val="10"/>
      </font>
    </dxf>
    <dxf>
      <font>
        <sz val="10"/>
      </font>
    </dxf>
    <dxf>
      <font>
        <sz val="10"/>
      </font>
    </dxf>
    <dxf>
      <font>
        <sz val="10"/>
      </font>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horizontal="right"/>
    </dxf>
    <dxf>
      <alignment horizontal="left" relativeIndent="-1"/>
    </dxf>
    <dxf>
      <alignment relativeIndent="1"/>
    </dxf>
    <dxf>
      <alignment relativeIndent="1"/>
    </dxf>
    <dxf>
      <alignment relativeIndent="1"/>
    </dxf>
    <dxf>
      <alignment horizontal="left" relativeIndent="1"/>
    </dxf>
    <dxf>
      <alignment relativeIndent="1"/>
    </dxf>
    <dxf>
      <alignment relativeIndent="1"/>
    </dxf>
    <dxf>
      <alignment horizontal="general" indent="0"/>
    </dxf>
    <dxf>
      <font>
        <b val="0"/>
      </font>
    </dxf>
    <dxf>
      <numFmt numFmtId="14" formatCode="0.00%"/>
    </dxf>
    <dxf>
      <numFmt numFmtId="166" formatCode="#,##0_ ;[Red]\-#,##0\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alignment horizontal="left" relativeIndent="1"/>
    </dxf>
    <dxf>
      <fill>
        <patternFill patternType="solid">
          <bgColor theme="0"/>
        </patternFill>
      </fill>
    </dxf>
    <dxf>
      <fill>
        <patternFill patternType="solid">
          <bgColor theme="0"/>
        </patternFill>
      </fill>
    </dxf>
    <dxf>
      <fill>
        <patternFill patternType="solid">
          <bgColor theme="0"/>
        </patternFill>
      </fill>
    </dxf>
    <dxf>
      <border>
        <left style="thin">
          <color theme="0" tint="-0.249977111117893"/>
        </left>
        <right style="thin">
          <color theme="0" tint="-0.249977111117893"/>
        </right>
        <top style="thin">
          <color theme="0" tint="-0.249977111117893"/>
        </top>
        <bottom style="thin">
          <color theme="0" tint="-0.249977111117893"/>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alignment horizontal="left" indent="1"/>
    </dxf>
    <dxf>
      <numFmt numFmtId="175" formatCode="0.0%;[Red]0.0%"/>
      <alignment horizontal="left"/>
    </dxf>
    <dxf>
      <numFmt numFmtId="175" formatCode="0.0%;[Red]0.0%"/>
    </dxf>
    <dxf>
      <alignment horizontal="center"/>
    </dxf>
    <dxf>
      <border>
        <bottom/>
      </border>
    </dxf>
    <dxf>
      <border>
        <left style="medium">
          <color indexed="64"/>
        </left>
        <right style="medium">
          <color indexed="64"/>
        </right>
        <top style="medium">
          <color indexed="64"/>
        </top>
        <bottom style="medium">
          <color indexed="64"/>
        </bottom>
      </border>
    </dxf>
    <dxf>
      <numFmt numFmtId="165" formatCode="_-* #,##0_-;\-* #,##0_-;_-* &quot;-&quot;??_-;_-@_-"/>
    </dxf>
    <dxf>
      <numFmt numFmtId="165" formatCode="_-* #,##0_-;\-* #,##0_-;_-* &quot;-&quot;??_-;_-@_-"/>
    </dxf>
    <dxf>
      <alignment wrapText="1"/>
    </dxf>
    <dxf>
      <numFmt numFmtId="181" formatCode="#,##0_ ;[Red]\-#,##0_ ;\ @"/>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font>
        <color auto="1"/>
      </font>
      <fill>
        <patternFill>
          <bgColor rgb="FFFB958D"/>
        </patternFill>
      </fill>
    </dxf>
    <dxf>
      <font>
        <color theme="0" tint="-4.9989318521683403E-2"/>
      </font>
    </dxf>
    <dxf>
      <font>
        <strike/>
        <color rgb="FFC00000"/>
      </font>
    </dxf>
    <dxf>
      <font>
        <color auto="1"/>
      </font>
      <fill>
        <patternFill>
          <bgColor rgb="FFFB958D"/>
        </patternFill>
      </fill>
    </dxf>
    <dxf>
      <font>
        <color auto="1"/>
      </font>
      <fill>
        <patternFill>
          <bgColor rgb="FFFB958D"/>
        </patternFill>
      </fill>
    </dxf>
    <dxf>
      <font>
        <strike/>
        <color rgb="FFC00000"/>
      </font>
    </dxf>
    <dxf>
      <font>
        <color theme="0" tint="-4.9989318521683403E-2"/>
      </font>
      <fill>
        <patternFill patternType="none">
          <bgColor auto="1"/>
        </patternFill>
      </fill>
    </dxf>
    <dxf>
      <font>
        <b val="0"/>
        <i/>
        <color theme="1" tint="0.499984740745262"/>
      </font>
      <fill>
        <patternFill>
          <bgColor theme="2" tint="-0.24994659260841701"/>
        </patternFill>
      </fill>
    </dxf>
    <dxf>
      <font>
        <color auto="1"/>
      </font>
      <fill>
        <patternFill>
          <bgColor rgb="FFFB958D"/>
        </patternFill>
      </fill>
    </dxf>
    <dxf>
      <font>
        <strike/>
        <color rgb="FFC00000"/>
      </font>
    </dxf>
    <dxf>
      <font>
        <color auto="1"/>
      </font>
      <fill>
        <patternFill>
          <bgColor rgb="FFFB958D"/>
        </patternFill>
      </fill>
    </dxf>
    <dxf>
      <font>
        <b val="0"/>
        <i/>
        <color theme="1" tint="0.499984740745262"/>
      </font>
      <fill>
        <patternFill>
          <bgColor theme="2" tint="-0.24994659260841701"/>
        </patternFill>
      </fill>
    </dxf>
    <dxf>
      <font>
        <b/>
        <i val="0"/>
        <color theme="9" tint="-0.24994659260841701"/>
      </font>
      <fill>
        <patternFill patternType="none">
          <bgColor auto="1"/>
        </patternFill>
      </fill>
    </dxf>
    <dxf>
      <font>
        <b/>
        <i val="0"/>
        <color rgb="FF9C0006"/>
      </font>
      <fill>
        <patternFill patternType="none">
          <bgColor auto="1"/>
        </patternFill>
      </fill>
    </dxf>
    <dxf>
      <numFmt numFmtId="0" formatCode="General"/>
      <fill>
        <patternFill>
          <bgColor theme="5" tint="0.79998168889431442"/>
        </patternFill>
      </fill>
    </dxf>
    <dxf>
      <numFmt numFmtId="165" formatCode="_-* #,##0_-;\-* #,##0_-;_-* &quot;-&quot;??_-;_-@_-"/>
    </dxf>
    <dxf>
      <font>
        <b val="0"/>
        <i val="0"/>
        <strike val="0"/>
        <condense val="0"/>
        <extend val="0"/>
        <outline val="0"/>
        <shadow val="0"/>
        <u val="none"/>
        <vertAlign val="baseline"/>
        <sz val="11"/>
        <color theme="1"/>
        <name val="Aptos Narrow"/>
        <family val="2"/>
        <scheme val="minor"/>
      </font>
      <numFmt numFmtId="1" formatCode="0"/>
    </dxf>
    <dxf>
      <numFmt numFmtId="165" formatCode="_-* #,##0_-;\-* #,##0_-;_-* &quot;-&quot;??_-;_-@_-"/>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fill>
        <patternFill>
          <bgColor theme="0" tint="-0.14999847407452621"/>
        </patternFill>
      </fill>
    </dxf>
    <dxf>
      <fill>
        <patternFill patternType="solid">
          <bgColor theme="0" tint="-0.249977111117893"/>
        </patternFill>
      </fill>
    </dxf>
    <dxf>
      <fill>
        <patternFill patternType="solid">
          <bgColor theme="9" tint="0.79998168889431442"/>
        </patternFill>
      </fill>
    </dxf>
    <dxf>
      <fill>
        <patternFill patternType="solid">
          <bgColor theme="3" tint="0.89999084444715716"/>
        </patternFill>
      </fill>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right/>
        <top/>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66" formatCode="#,##0_ ;[Red]\-#,##0\ "/>
    </dxf>
    <dxf>
      <alignment horizontal="center"/>
    </dxf>
    <dxf>
      <border>
        <left style="medium">
          <color indexed="64"/>
        </left>
        <right style="medium">
          <color indexed="64"/>
        </right>
        <top style="medium">
          <color indexed="64"/>
        </top>
        <bottom style="medium">
          <color indexed="64"/>
        </bottom>
      </border>
    </dxf>
    <dxf>
      <border>
        <bottom/>
      </border>
    </dxf>
    <dxf>
      <alignment horizontal="center"/>
    </dxf>
    <dxf>
      <numFmt numFmtId="175" formatCode="0.0%;[Red]0.0%"/>
    </dxf>
    <dxf>
      <numFmt numFmtId="175" formatCode="0.0%;[Red]0.0%"/>
      <alignment horizontal="left"/>
    </dxf>
    <dxf>
      <alignment horizontal="left" indent="1"/>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theme="0" tint="-0.249977111117893"/>
        </left>
        <right style="thin">
          <color theme="0" tint="-0.249977111117893"/>
        </right>
        <top style="thin">
          <color theme="0" tint="-0.249977111117893"/>
        </top>
        <bottom style="thin">
          <color theme="0" tint="-0.249977111117893"/>
        </bottom>
      </border>
    </dxf>
    <dxf>
      <fill>
        <patternFill patternType="solid">
          <bgColor theme="0"/>
        </patternFill>
      </fill>
    </dxf>
    <dxf>
      <fill>
        <patternFill patternType="solid">
          <bgColor theme="0"/>
        </patternFill>
      </fill>
    </dxf>
    <dxf>
      <fill>
        <patternFill patternType="solid">
          <bgColor theme="0"/>
        </patternFill>
      </fill>
    </dxf>
    <dxf>
      <alignment horizontal="left" relativeIndent="1"/>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_ ;[Red]\-#,##0\ "/>
    </dxf>
    <dxf>
      <numFmt numFmtId="14" formatCode="0.00%"/>
    </dxf>
    <dxf>
      <font>
        <b val="0"/>
      </font>
    </dxf>
    <dxf>
      <alignment horizontal="general" indent="0"/>
    </dxf>
    <dxf>
      <alignment relativeIndent="1"/>
    </dxf>
    <dxf>
      <alignment relativeIndent="1"/>
    </dxf>
    <dxf>
      <alignment horizontal="left" relativeIndent="1"/>
    </dxf>
    <dxf>
      <alignment relativeIndent="1"/>
    </dxf>
    <dxf>
      <alignment relativeIndent="1"/>
    </dxf>
    <dxf>
      <alignment relativeIndent="1"/>
    </dxf>
    <dxf>
      <alignment horizontal="left" relativeIndent="-1"/>
    </dxf>
    <dxf>
      <alignment horizontal="right"/>
    </dxf>
    <dxf>
      <alignment relativeIndent="-1"/>
    </dxf>
    <dxf>
      <alignment relativeIndent="-1"/>
    </dxf>
    <dxf>
      <alignment horizontal="lef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font>
        <sz val="10"/>
      </font>
    </dxf>
    <dxf>
      <font>
        <sz val="10"/>
      </font>
    </dxf>
    <dxf>
      <font>
        <sz val="10"/>
      </font>
    </dxf>
    <dxf>
      <font>
        <sz val="10"/>
      </font>
    </dxf>
    <dxf>
      <font>
        <name val="Microsoft Sans Serif"/>
        <scheme val="none"/>
      </font>
    </dxf>
    <dxf>
      <font>
        <name val="Microsoft Sans Serif"/>
        <scheme val="none"/>
      </font>
    </dxf>
    <dxf>
      <font>
        <name val="Microsoft Sans Serif"/>
        <scheme val="none"/>
      </font>
    </dxf>
    <dxf>
      <font>
        <name val="Microsoft Sans Serif"/>
        <scheme val="none"/>
      </font>
    </dxf>
    <dxf>
      <alignment horizontal="center"/>
    </dxf>
    <dxf>
      <alignment horizontal="center"/>
    </dxf>
    <dxf>
      <alignment horizontal="center"/>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10"/>
        <color theme="1"/>
        <name val="Microsoft Sans Serif"/>
        <family val="2"/>
        <scheme val="none"/>
      </font>
      <numFmt numFmtId="166" formatCode="#,##0_ ;[Red]\-#,##0\ "/>
    </dxf>
    <dxf>
      <font>
        <b val="0"/>
        <i val="0"/>
        <strike val="0"/>
        <condense val="0"/>
        <extend val="0"/>
        <outline val="0"/>
        <shadow val="0"/>
        <u val="none"/>
        <vertAlign val="baseline"/>
        <sz val="9"/>
        <color theme="1"/>
        <name val="Microsoft Sans Serif"/>
        <family val="2"/>
        <scheme val="none"/>
      </font>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9"/>
        <color theme="1"/>
        <name val="Microsoft Sans Serif"/>
        <family val="2"/>
        <scheme val="none"/>
      </font>
      <numFmt numFmtId="171" formatCode="0.0%"/>
      <alignment horizontal="right" vertical="bottom" textRotation="0" wrapText="0" indent="0" justifyLastLine="0" shrinkToFit="0" readingOrder="0"/>
      <border diagonalUp="0" diagonalDown="0" outline="0">
        <left style="thin">
          <color theme="1" tint="0.499984740745262"/>
        </left>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b val="0"/>
        <i val="0"/>
        <strike val="0"/>
        <condense val="0"/>
        <extend val="0"/>
        <outline val="0"/>
        <shadow val="0"/>
        <u val="none"/>
        <vertAlign val="baseline"/>
        <sz val="10"/>
        <color theme="1"/>
        <name val="Microsoft Sans Serif"/>
        <family val="2"/>
        <scheme val="none"/>
      </font>
      <border diagonalUp="0" diagonalDown="0" outline="0">
        <left/>
        <right style="thin">
          <color theme="1" tint="0.499984740745262"/>
        </right>
        <top/>
        <bottom/>
      </border>
    </dxf>
    <dxf>
      <font>
        <strike val="0"/>
        <outline val="0"/>
        <shadow val="0"/>
        <u val="none"/>
        <vertAlign val="baseline"/>
        <color theme="1"/>
        <name val="Microsoft Sans Serif"/>
        <family val="2"/>
        <scheme val="none"/>
      </font>
    </dxf>
    <dxf>
      <border outline="0">
        <left style="thin">
          <color theme="1" tint="0.499984740745262"/>
        </left>
        <right style="thin">
          <color theme="1" tint="0.499984740745262"/>
        </right>
        <top style="thin">
          <color theme="1" tint="0.499984740745262"/>
        </top>
        <bottom style="thin">
          <color theme="1" tint="0.499984740745262"/>
        </bottom>
      </border>
    </dxf>
    <dxf>
      <font>
        <strike val="0"/>
        <outline val="0"/>
        <shadow val="0"/>
        <u val="none"/>
        <vertAlign val="baseline"/>
        <color theme="1"/>
        <name val="Microsoft Sans Serif"/>
        <family val="2"/>
        <scheme val="none"/>
      </font>
    </dxf>
    <dxf>
      <border outline="0">
        <bottom style="thin">
          <color theme="1" tint="0.499984740745262"/>
        </bottom>
      </border>
    </dxf>
    <dxf>
      <font>
        <b/>
        <i val="0"/>
        <strike val="0"/>
        <condense val="0"/>
        <extend val="0"/>
        <outline val="0"/>
        <shadow val="0"/>
        <u val="none"/>
        <vertAlign val="baseline"/>
        <sz val="11"/>
        <color theme="1"/>
        <name val="Microsoft Sans Serif"/>
        <family val="2"/>
        <scheme val="none"/>
      </font>
      <border diagonalUp="0" diagonalDown="0" outline="0">
        <left style="thin">
          <color theme="1" tint="0.499984740745262"/>
        </left>
        <right style="thin">
          <color theme="1" tint="0.499984740745262"/>
        </right>
        <top/>
        <bottom/>
      </border>
    </dxf>
    <dxf>
      <font>
        <b val="0"/>
        <i val="0"/>
        <strike val="0"/>
        <condense val="0"/>
        <extend val="0"/>
        <outline val="0"/>
        <shadow val="0"/>
        <u val="none"/>
        <vertAlign val="baseline"/>
        <sz val="11"/>
        <color theme="1"/>
        <name val="Aptos Narrow"/>
        <family val="2"/>
        <scheme val="minor"/>
      </font>
      <numFmt numFmtId="3" formatCode="#,##0"/>
    </dxf>
    <dxf>
      <numFmt numFmtId="0" formatCode="General"/>
    </dxf>
    <dxf>
      <font>
        <b val="0"/>
        <i val="0"/>
        <strike val="0"/>
        <condense val="0"/>
        <extend val="0"/>
        <outline val="0"/>
        <shadow val="0"/>
        <u val="none"/>
        <vertAlign val="baseline"/>
        <sz val="11"/>
        <color theme="1"/>
        <name val="Aptos Narrow"/>
        <family val="2"/>
        <scheme val="minor"/>
      </font>
      <numFmt numFmtId="169" formatCode="#,##0_ ;\-#,##0\ "/>
    </dxf>
    <dxf>
      <numFmt numFmtId="169" formatCode="#,##0_ ;\-#,##0\ "/>
    </dxf>
    <dxf>
      <numFmt numFmtId="169" formatCode="#,##0_ ;\-#,##0\ "/>
    </dxf>
    <dxf>
      <numFmt numFmtId="181" formatCode="#,##0_ ;[Red]\-#,##0_ ;\ @"/>
    </dxf>
    <dxf>
      <alignment wrapText="1"/>
    </dxf>
    <dxf>
      <numFmt numFmtId="165" formatCode="_-* #,##0_-;\-* #,##0_-;_-* &quot;-&quot;??_-;_-@_-"/>
    </dxf>
    <dxf>
      <numFmt numFmtId="165" formatCode="_-* #,##0_-;\-* #,##0_-;_-* &quot;-&quot;??_-;_-@_-"/>
    </dxf>
    <dxf>
      <numFmt numFmtId="0" formatCode="General"/>
    </dxf>
    <dxf>
      <numFmt numFmtId="0" formatCode="General"/>
    </dxf>
    <dxf>
      <numFmt numFmtId="0" formatCode="General"/>
    </dxf>
    <dxf>
      <font>
        <strike val="0"/>
        <outline val="0"/>
        <shadow val="0"/>
        <u val="none"/>
        <vertAlign val="baseline"/>
        <sz val="10"/>
        <color theme="1"/>
        <name val="Microsoft Sans Serif"/>
        <family val="2"/>
        <scheme val="none"/>
      </font>
      <alignment horizontal="left" vertical="bottom" textRotation="0" wrapText="0" relativeIndent="1" justifyLastLine="0" shrinkToFit="0" readingOrder="0"/>
    </dxf>
    <dxf>
      <font>
        <strike val="0"/>
        <outline val="0"/>
        <shadow val="0"/>
        <u val="none"/>
        <vertAlign val="baseline"/>
        <sz val="10"/>
        <color theme="1"/>
        <name val="Microsoft Sans Serif"/>
        <family val="2"/>
        <scheme val="none"/>
      </font>
      <numFmt numFmtId="165" formatCode="_-* #,##0_-;\-* #,##0_-;_-* &quot;-&quot;??_-;_-@_-"/>
    </dxf>
    <dxf>
      <font>
        <strike val="0"/>
        <outline val="0"/>
        <shadow val="0"/>
        <u val="none"/>
        <vertAlign val="baseline"/>
        <sz val="10"/>
        <color theme="1"/>
        <name val="Microsoft Sans Serif"/>
        <family val="2"/>
        <scheme val="none"/>
      </font>
      <numFmt numFmtId="1" formatCode="0"/>
      <alignment horizontal="left" vertical="bottom" textRotation="0" wrapText="0" relativeIndent="-1" justifyLastLine="0" shrinkToFit="0" readingOrder="0"/>
      <border diagonalUp="0" diagonalDown="0" outline="0">
        <left/>
        <right/>
        <top style="thin">
          <color rgb="FF145F82"/>
        </top>
        <bottom/>
      </border>
    </dxf>
    <dxf>
      <font>
        <b val="0"/>
        <i val="0"/>
        <strike val="0"/>
        <condense val="0"/>
        <extend val="0"/>
        <outline val="0"/>
        <shadow val="0"/>
        <u val="none"/>
        <vertAlign val="baseline"/>
        <sz val="10"/>
        <color theme="1"/>
        <name val="Microsoft Sans Serif"/>
        <family val="2"/>
        <scheme val="none"/>
      </font>
      <numFmt numFmtId="1" formatCode="0"/>
      <alignment horizontal="left" vertical="bottom" textRotation="0" wrapText="0" indent="0" justifyLastLine="0" shrinkToFit="0" readingOrder="0"/>
      <border diagonalUp="0" diagonalDown="0" outline="0">
        <left/>
        <right/>
        <top style="thin">
          <color rgb="FF145F82"/>
        </top>
        <bottom/>
      </border>
    </dxf>
    <dxf>
      <font>
        <b/>
        <strike val="0"/>
        <outline val="0"/>
        <shadow val="0"/>
        <u val="none"/>
        <vertAlign val="baseline"/>
        <sz val="10"/>
        <color theme="1"/>
        <name val="Microsoft Sans Serif"/>
        <family val="2"/>
        <scheme val="none"/>
      </font>
      <numFmt numFmtId="1" formatCode="0"/>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numFmt numFmtId="168" formatCode="dd\ mmm"/>
      <alignment horizontal="center" vertical="bottom" textRotation="0" wrapText="0" indent="0" justifyLastLine="0" shrinkToFit="0" readingOrder="0"/>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auto="1"/>
        <name val="Microsoft Sans Serif"/>
        <family val="2"/>
        <scheme val="none"/>
      </font>
      <numFmt numFmtId="165" formatCode="_-* #,##0_-;\-* #,##0_-;_-* &quot;-&quot;??_-;_-@_-"/>
      <alignment horizontal="right" vertical="bottom" textRotation="0" wrapText="0" indent="0" justifyLastLine="0" shrinkToFit="0" readingOrder="0"/>
    </dxf>
    <dxf>
      <font>
        <strike val="0"/>
        <outline val="0"/>
        <shadow val="0"/>
        <u val="none"/>
        <vertAlign val="baseline"/>
        <sz val="10"/>
        <color theme="2" tint="-0.249977111117893"/>
        <name val="Microsoft Sans Serif"/>
        <family val="2"/>
        <scheme val="none"/>
      </font>
      <alignment horizontal="righ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solid">
          <fgColor indexed="64"/>
          <bgColor theme="0" tint="-0.14999847407452621"/>
        </patternFill>
      </fill>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font>
        <strike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164" formatCode="[$]ddd/\ d\ mmm\ yy;@" x16r2:formatCode16="[$-en-001,1]ddd/\ d\ mmm\ yy;@"/>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numFmt numFmtId="3" formatCode="#,##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numFmt numFmtId="0" formatCode="General"/>
      <fill>
        <patternFill patternType="none">
          <fgColor indexed="64"/>
          <bgColor auto="1"/>
        </patternFill>
      </fill>
    </dxf>
    <dxf>
      <border outline="0">
        <top style="thin">
          <color theme="1"/>
        </top>
      </border>
    </dxf>
    <dxf>
      <border outline="0">
        <left style="thin">
          <color theme="1"/>
        </left>
        <right style="thin">
          <color theme="1"/>
        </right>
        <top style="thin">
          <color theme="1"/>
        </top>
        <bottom style="thin">
          <color theme="1"/>
        </bottom>
      </border>
    </dxf>
    <dxf>
      <font>
        <strike val="0"/>
        <outline val="0"/>
        <shadow val="0"/>
        <u val="none"/>
        <vertAlign val="baseline"/>
        <sz val="10"/>
        <color theme="1"/>
        <name val="Microsoft Sans Serif"/>
        <family val="2"/>
        <scheme val="none"/>
      </font>
    </dxf>
    <dxf>
      <border outline="0">
        <bottom style="medium">
          <color theme="1"/>
        </bottom>
      </border>
    </dxf>
    <dxf>
      <font>
        <b/>
        <i val="0"/>
        <strike val="0"/>
        <condense val="0"/>
        <extend val="0"/>
        <outline val="0"/>
        <shadow val="0"/>
        <u val="none"/>
        <vertAlign val="baseline"/>
        <sz val="10"/>
        <color theme="1"/>
        <name val="Microsoft Sans Serif"/>
        <family val="2"/>
        <scheme val="none"/>
      </font>
      <border diagonalUp="0" diagonalDown="0" outline="0">
        <left style="thin">
          <color theme="1"/>
        </left>
        <right style="thin">
          <color theme="1"/>
        </right>
        <top/>
        <bottom/>
      </border>
    </dxf>
    <dxf>
      <font>
        <b val="0"/>
        <i val="0"/>
        <strike val="0"/>
        <condense val="0"/>
        <extend val="0"/>
        <outline val="0"/>
        <shadow val="0"/>
        <u val="none"/>
        <vertAlign val="baseline"/>
        <sz val="10"/>
        <color theme="1"/>
        <name val="Microsoft Sans Serif"/>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Microsoft Sans Serif"/>
        <family val="2"/>
        <scheme val="none"/>
      </font>
      <numFmt numFmtId="0" formatCode="General"/>
    </dxf>
    <dxf>
      <font>
        <strike val="0"/>
        <outline val="0"/>
        <shadow val="0"/>
        <u val="none"/>
        <vertAlign val="baseline"/>
        <sz val="10"/>
        <color theme="1"/>
        <name val="Microsoft Sans Serif"/>
        <family val="2"/>
        <scheme val="none"/>
      </font>
    </dxf>
    <dxf>
      <font>
        <b val="0"/>
        <i val="0"/>
        <strike val="0"/>
        <condense val="0"/>
        <extend val="0"/>
        <outline val="0"/>
        <shadow val="0"/>
        <u val="none"/>
        <vertAlign val="baseline"/>
        <sz val="10"/>
        <color theme="1"/>
        <name val="Microsoft Sans Serif"/>
        <family val="2"/>
        <scheme val="none"/>
      </font>
    </dxf>
    <dxf>
      <numFmt numFmtId="165" formatCode="_-* #,##0_-;\-* #,##0_-;_-* &quot;-&quot;??_-;_-@_-"/>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numFmt numFmtId="165" formatCode="_-* #,##0_-;\-* #,##0_-;_-* &quot;-&quot;??_-;_-@_-"/>
      <border diagonalUp="0" diagonalDown="0" outline="0">
        <left style="thin">
          <color theme="4"/>
        </left>
        <right style="thin">
          <color theme="4"/>
        </right>
        <top style="thin">
          <color theme="4"/>
        </top>
        <bottom/>
      </border>
    </dxf>
    <dxf>
      <border diagonalUp="0" diagonalDown="0" outline="0">
        <left style="thin">
          <color theme="4"/>
        </left>
        <right/>
        <top/>
        <bottom/>
      </border>
    </dxf>
    <dxf>
      <font>
        <b val="0"/>
        <i val="0"/>
        <strike val="0"/>
        <condense val="0"/>
        <extend val="0"/>
        <outline val="0"/>
        <shadow val="0"/>
        <u val="none"/>
        <vertAlign val="baseline"/>
        <sz val="11"/>
        <color theme="1"/>
        <name val="Aptos Narrow"/>
        <family val="2"/>
        <scheme val="minor"/>
      </font>
      <border diagonalUp="0" diagonalDown="0" outline="0">
        <left style="thin">
          <color theme="4"/>
        </left>
        <right style="thin">
          <color theme="4"/>
        </right>
        <top style="thin">
          <color theme="4"/>
        </top>
        <bottom/>
      </border>
    </dxf>
    <dxf>
      <border outline="0">
        <top style="thin">
          <color rgb="FF000000"/>
        </top>
        <bottom style="thin">
          <color theme="4"/>
        </bottom>
      </border>
    </dxf>
    <dxf>
      <border>
        <bottom style="medium">
          <color indexed="64"/>
        </bottom>
      </border>
    </dxf>
    <dxf>
      <font>
        <b/>
        <i val="0"/>
        <strike val="0"/>
        <condense val="0"/>
        <extend val="0"/>
        <outline val="0"/>
        <shadow val="0"/>
        <u val="none"/>
        <vertAlign val="baseline"/>
        <sz val="10"/>
        <color auto="1"/>
        <name val="MS Reference Sans Serif"/>
        <family val="2"/>
        <scheme val="none"/>
      </font>
      <alignment horizontal="center" vertical="bottom" textRotation="0" wrapText="0" indent="0" justifyLastLine="0" shrinkToFit="0" readingOrder="0"/>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Medium9">
    <tableStyle name="SlicerStyleLight1 2" pivot="0" table="0" count="10" xr9:uid="{AF86185D-FC96-4BAA-850D-DC0A419FDCB9}">
      <tableStyleElement type="wholeTable" dxfId="977"/>
      <tableStyleElement type="headerRow" dxfId="976"/>
    </tableStyle>
    <tableStyle name="SlicerStyleLight1 2 2" pivot="0" table="0" count="10" xr9:uid="{C7F314DF-FEA3-487A-968B-90154A2AFA1C}">
      <tableStyleElement type="wholeTable" dxfId="975"/>
      <tableStyleElement type="headerRow" dxfId="974"/>
    </tableStyle>
  </tableStyles>
  <colors>
    <mruColors>
      <color rgb="FFE6BCB4"/>
      <color rgb="FFADC3E1"/>
      <color rgb="FFED249D"/>
      <color rgb="FFFB958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8"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17/06/relationships/rdRichValueStructure" Target="richData/rdrichvaluestructure.xml"/><Relationship Id="rId39" Type="http://schemas.openxmlformats.org/officeDocument/2006/relationships/customXml" Target="../customXml/item5.xml"/><Relationship Id="rId21" Type="http://schemas.openxmlformats.org/officeDocument/2006/relationships/styles" Target="styles.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17/06/relationships/rdSupportingPropertyBag" Target="richData/rdsupportingpropertybag.xml"/><Relationship Id="rId11" Type="http://schemas.openxmlformats.org/officeDocument/2006/relationships/worksheet" Target="worksheets/sheet11.xml"/><Relationship Id="rId24" Type="http://schemas.microsoft.com/office/2022/10/relationships/richValueRel" Target="richData/richValueRel.xml"/><Relationship Id="rId32" Type="http://schemas.microsoft.com/office/2017/10/relationships/person" Target="persons/person.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28" Type="http://schemas.microsoft.com/office/2017/06/relationships/rdSupportingPropertyBagStructure" Target="richData/rdsupportingpropertybagstructure.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powerPivotData" Target="model/item.data"/><Relationship Id="rId44"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Array" Target="richData/rdarray.xml"/><Relationship Id="rId30" Type="http://schemas.microsoft.com/office/2017/06/relationships/rdRichValueTypes" Target="richData/rdRichValueTyp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17/06/relationships/rdRichValue" Target="richData/rdrichvalue.xml"/><Relationship Id="rId33" Type="http://schemas.microsoft.com/office/2022/11/relationships/FeaturePropertyBag" Target="featurePropertyBag/featurePropertyBag.xml"/><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connections" Target="connections.xml"/><Relationship Id="rId41"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2.xml.rels><?xml version="1.0" encoding="UTF-8" standalone="yes"?>
<Relationships xmlns="http://schemas.openxmlformats.org/package/2006/relationships"><Relationship Id="rId2" Type="http://schemas.openxmlformats.org/officeDocument/2006/relationships/image" Target="../media/image25.emf"/><Relationship Id="rId1" Type="http://schemas.openxmlformats.org/officeDocument/2006/relationships/image" Target="../media/image24.emf"/></Relationships>
</file>

<file path=xl/drawings/_rels/drawing3.xml.rels><?xml version="1.0" encoding="UTF-8" standalone="yes"?>
<Relationships xmlns="http://schemas.openxmlformats.org/package/2006/relationships"><Relationship Id="rId1" Type="http://schemas.openxmlformats.org/officeDocument/2006/relationships/image" Target="../media/image26.emf"/></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7.e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85</xdr:row>
      <xdr:rowOff>0</xdr:rowOff>
    </xdr:from>
    <xdr:to>
      <xdr:col>5</xdr:col>
      <xdr:colOff>304800</xdr:colOff>
      <xdr:row>86</xdr:row>
      <xdr:rowOff>69204</xdr:rowOff>
    </xdr:to>
    <xdr:sp macro="" textlink="">
      <xdr:nvSpPr>
        <xdr:cNvPr id="4" name="AutoShape 1">
          <a:extLst>
            <a:ext uri="{FF2B5EF4-FFF2-40B4-BE49-F238E27FC236}">
              <a16:creationId xmlns:a16="http://schemas.microsoft.com/office/drawing/2014/main" id="{3B16F964-D71A-40E2-B240-2F97F0AAD0DC}"/>
            </a:ext>
          </a:extLst>
        </xdr:cNvPr>
        <xdr:cNvSpPr>
          <a:spLocks noChangeAspect="1" noChangeArrowheads="1"/>
        </xdr:cNvSpPr>
      </xdr:nvSpPr>
      <xdr:spPr bwMode="auto">
        <a:xfrm>
          <a:off x="1438275" y="154781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86</xdr:row>
      <xdr:rowOff>0</xdr:rowOff>
    </xdr:from>
    <xdr:to>
      <xdr:col>5</xdr:col>
      <xdr:colOff>304800</xdr:colOff>
      <xdr:row>87</xdr:row>
      <xdr:rowOff>69202</xdr:rowOff>
    </xdr:to>
    <xdr:sp macro="" textlink="">
      <xdr:nvSpPr>
        <xdr:cNvPr id="5" name="AutoShape 2">
          <a:extLst>
            <a:ext uri="{FF2B5EF4-FFF2-40B4-BE49-F238E27FC236}">
              <a16:creationId xmlns:a16="http://schemas.microsoft.com/office/drawing/2014/main" id="{CB2EE1D6-EDAA-4842-A7DC-684B9DABA059}"/>
            </a:ext>
          </a:extLst>
        </xdr:cNvPr>
        <xdr:cNvSpPr>
          <a:spLocks noChangeAspect="1" noChangeArrowheads="1"/>
        </xdr:cNvSpPr>
      </xdr:nvSpPr>
      <xdr:spPr bwMode="auto">
        <a:xfrm>
          <a:off x="1438275" y="156591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87</xdr:row>
      <xdr:rowOff>0</xdr:rowOff>
    </xdr:from>
    <xdr:to>
      <xdr:col>5</xdr:col>
      <xdr:colOff>304800</xdr:colOff>
      <xdr:row>88</xdr:row>
      <xdr:rowOff>69205</xdr:rowOff>
    </xdr:to>
    <xdr:sp macro="" textlink="">
      <xdr:nvSpPr>
        <xdr:cNvPr id="6" name="AutoShape 3">
          <a:extLst>
            <a:ext uri="{FF2B5EF4-FFF2-40B4-BE49-F238E27FC236}">
              <a16:creationId xmlns:a16="http://schemas.microsoft.com/office/drawing/2014/main" id="{7F1A3409-9753-4A45-9D08-9C98C0C37B30}"/>
            </a:ext>
          </a:extLst>
        </xdr:cNvPr>
        <xdr:cNvSpPr>
          <a:spLocks noChangeAspect="1" noChangeArrowheads="1"/>
        </xdr:cNvSpPr>
      </xdr:nvSpPr>
      <xdr:spPr bwMode="auto">
        <a:xfrm>
          <a:off x="1438275" y="158400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88</xdr:row>
      <xdr:rowOff>0</xdr:rowOff>
    </xdr:from>
    <xdr:to>
      <xdr:col>5</xdr:col>
      <xdr:colOff>304800</xdr:colOff>
      <xdr:row>89</xdr:row>
      <xdr:rowOff>69204</xdr:rowOff>
    </xdr:to>
    <xdr:sp macro="" textlink="">
      <xdr:nvSpPr>
        <xdr:cNvPr id="7" name="AutoShape 4">
          <a:extLst>
            <a:ext uri="{FF2B5EF4-FFF2-40B4-BE49-F238E27FC236}">
              <a16:creationId xmlns:a16="http://schemas.microsoft.com/office/drawing/2014/main" id="{C72A78B5-4E64-41E1-8E74-97E98696BD55}"/>
            </a:ext>
          </a:extLst>
        </xdr:cNvPr>
        <xdr:cNvSpPr>
          <a:spLocks noChangeAspect="1" noChangeArrowheads="1"/>
        </xdr:cNvSpPr>
      </xdr:nvSpPr>
      <xdr:spPr bwMode="auto">
        <a:xfrm>
          <a:off x="1438275" y="160210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89</xdr:row>
      <xdr:rowOff>0</xdr:rowOff>
    </xdr:from>
    <xdr:to>
      <xdr:col>5</xdr:col>
      <xdr:colOff>304800</xdr:colOff>
      <xdr:row>90</xdr:row>
      <xdr:rowOff>69203</xdr:rowOff>
    </xdr:to>
    <xdr:sp macro="" textlink="">
      <xdr:nvSpPr>
        <xdr:cNvPr id="8" name="AutoShape 5">
          <a:extLst>
            <a:ext uri="{FF2B5EF4-FFF2-40B4-BE49-F238E27FC236}">
              <a16:creationId xmlns:a16="http://schemas.microsoft.com/office/drawing/2014/main" id="{E971E95E-829A-4A7C-AB2D-A87BDADB5D72}"/>
            </a:ext>
          </a:extLst>
        </xdr:cNvPr>
        <xdr:cNvSpPr>
          <a:spLocks noChangeAspect="1" noChangeArrowheads="1"/>
        </xdr:cNvSpPr>
      </xdr:nvSpPr>
      <xdr:spPr bwMode="auto">
        <a:xfrm>
          <a:off x="1438275" y="162020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90</xdr:row>
      <xdr:rowOff>0</xdr:rowOff>
    </xdr:from>
    <xdr:to>
      <xdr:col>5</xdr:col>
      <xdr:colOff>304800</xdr:colOff>
      <xdr:row>91</xdr:row>
      <xdr:rowOff>69204</xdr:rowOff>
    </xdr:to>
    <xdr:sp macro="" textlink="">
      <xdr:nvSpPr>
        <xdr:cNvPr id="9" name="AutoShape 6">
          <a:extLst>
            <a:ext uri="{FF2B5EF4-FFF2-40B4-BE49-F238E27FC236}">
              <a16:creationId xmlns:a16="http://schemas.microsoft.com/office/drawing/2014/main" id="{FD6AA5E8-0147-4795-B250-D41176F76BA5}"/>
            </a:ext>
          </a:extLst>
        </xdr:cNvPr>
        <xdr:cNvSpPr>
          <a:spLocks noChangeAspect="1" noChangeArrowheads="1"/>
        </xdr:cNvSpPr>
      </xdr:nvSpPr>
      <xdr:spPr bwMode="auto">
        <a:xfrm>
          <a:off x="1438275" y="16383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91</xdr:row>
      <xdr:rowOff>0</xdr:rowOff>
    </xdr:from>
    <xdr:to>
      <xdr:col>5</xdr:col>
      <xdr:colOff>304800</xdr:colOff>
      <xdr:row>92</xdr:row>
      <xdr:rowOff>69204</xdr:rowOff>
    </xdr:to>
    <xdr:sp macro="" textlink="">
      <xdr:nvSpPr>
        <xdr:cNvPr id="10" name="AutoShape 7">
          <a:extLst>
            <a:ext uri="{FF2B5EF4-FFF2-40B4-BE49-F238E27FC236}">
              <a16:creationId xmlns:a16="http://schemas.microsoft.com/office/drawing/2014/main" id="{C20062F1-C7FA-4CEC-A610-1ADCF3AC94FD}"/>
            </a:ext>
          </a:extLst>
        </xdr:cNvPr>
        <xdr:cNvSpPr>
          <a:spLocks noChangeAspect="1" noChangeArrowheads="1"/>
        </xdr:cNvSpPr>
      </xdr:nvSpPr>
      <xdr:spPr bwMode="auto">
        <a:xfrm>
          <a:off x="1438275" y="165639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92</xdr:row>
      <xdr:rowOff>0</xdr:rowOff>
    </xdr:from>
    <xdr:to>
      <xdr:col>5</xdr:col>
      <xdr:colOff>304800</xdr:colOff>
      <xdr:row>93</xdr:row>
      <xdr:rowOff>69204</xdr:rowOff>
    </xdr:to>
    <xdr:sp macro="" textlink="">
      <xdr:nvSpPr>
        <xdr:cNvPr id="11" name="AutoShape 8">
          <a:extLst>
            <a:ext uri="{FF2B5EF4-FFF2-40B4-BE49-F238E27FC236}">
              <a16:creationId xmlns:a16="http://schemas.microsoft.com/office/drawing/2014/main" id="{02535D33-D4C8-4284-AB47-18CD03FBA68F}"/>
            </a:ext>
          </a:extLst>
        </xdr:cNvPr>
        <xdr:cNvSpPr>
          <a:spLocks noChangeAspect="1" noChangeArrowheads="1"/>
        </xdr:cNvSpPr>
      </xdr:nvSpPr>
      <xdr:spPr bwMode="auto">
        <a:xfrm>
          <a:off x="1438275" y="167449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93</xdr:row>
      <xdr:rowOff>0</xdr:rowOff>
    </xdr:from>
    <xdr:to>
      <xdr:col>5</xdr:col>
      <xdr:colOff>304800</xdr:colOff>
      <xdr:row>94</xdr:row>
      <xdr:rowOff>69203</xdr:rowOff>
    </xdr:to>
    <xdr:sp macro="" textlink="">
      <xdr:nvSpPr>
        <xdr:cNvPr id="12" name="AutoShape 9">
          <a:extLst>
            <a:ext uri="{FF2B5EF4-FFF2-40B4-BE49-F238E27FC236}">
              <a16:creationId xmlns:a16="http://schemas.microsoft.com/office/drawing/2014/main" id="{BC840DDA-B3F4-4121-BD90-0DBE36E431A1}"/>
            </a:ext>
          </a:extLst>
        </xdr:cNvPr>
        <xdr:cNvSpPr>
          <a:spLocks noChangeAspect="1" noChangeArrowheads="1"/>
        </xdr:cNvSpPr>
      </xdr:nvSpPr>
      <xdr:spPr bwMode="auto">
        <a:xfrm>
          <a:off x="1438275" y="169259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94</xdr:row>
      <xdr:rowOff>0</xdr:rowOff>
    </xdr:from>
    <xdr:to>
      <xdr:col>5</xdr:col>
      <xdr:colOff>304800</xdr:colOff>
      <xdr:row>95</xdr:row>
      <xdr:rowOff>69205</xdr:rowOff>
    </xdr:to>
    <xdr:sp macro="" textlink="">
      <xdr:nvSpPr>
        <xdr:cNvPr id="13" name="AutoShape 10">
          <a:extLst>
            <a:ext uri="{FF2B5EF4-FFF2-40B4-BE49-F238E27FC236}">
              <a16:creationId xmlns:a16="http://schemas.microsoft.com/office/drawing/2014/main" id="{BE264717-D054-4D2B-83E8-430168B2FF7C}"/>
            </a:ext>
          </a:extLst>
        </xdr:cNvPr>
        <xdr:cNvSpPr>
          <a:spLocks noChangeAspect="1" noChangeArrowheads="1"/>
        </xdr:cNvSpPr>
      </xdr:nvSpPr>
      <xdr:spPr bwMode="auto">
        <a:xfrm>
          <a:off x="1438275" y="171069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95</xdr:row>
      <xdr:rowOff>0</xdr:rowOff>
    </xdr:from>
    <xdr:to>
      <xdr:col>5</xdr:col>
      <xdr:colOff>304800</xdr:colOff>
      <xdr:row>96</xdr:row>
      <xdr:rowOff>69203</xdr:rowOff>
    </xdr:to>
    <xdr:sp macro="" textlink="">
      <xdr:nvSpPr>
        <xdr:cNvPr id="14" name="AutoShape 11">
          <a:extLst>
            <a:ext uri="{FF2B5EF4-FFF2-40B4-BE49-F238E27FC236}">
              <a16:creationId xmlns:a16="http://schemas.microsoft.com/office/drawing/2014/main" id="{46632C4B-6F27-4777-82CA-80D83E8B1AB5}"/>
            </a:ext>
          </a:extLst>
        </xdr:cNvPr>
        <xdr:cNvSpPr>
          <a:spLocks noChangeAspect="1" noChangeArrowheads="1"/>
        </xdr:cNvSpPr>
      </xdr:nvSpPr>
      <xdr:spPr bwMode="auto">
        <a:xfrm>
          <a:off x="1438275" y="172878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96</xdr:row>
      <xdr:rowOff>0</xdr:rowOff>
    </xdr:from>
    <xdr:to>
      <xdr:col>5</xdr:col>
      <xdr:colOff>304800</xdr:colOff>
      <xdr:row>97</xdr:row>
      <xdr:rowOff>69205</xdr:rowOff>
    </xdr:to>
    <xdr:sp macro="" textlink="">
      <xdr:nvSpPr>
        <xdr:cNvPr id="15" name="AutoShape 12">
          <a:extLst>
            <a:ext uri="{FF2B5EF4-FFF2-40B4-BE49-F238E27FC236}">
              <a16:creationId xmlns:a16="http://schemas.microsoft.com/office/drawing/2014/main" id="{1859D068-34C3-436B-A6E4-90E40B4016AF}"/>
            </a:ext>
          </a:extLst>
        </xdr:cNvPr>
        <xdr:cNvSpPr>
          <a:spLocks noChangeAspect="1" noChangeArrowheads="1"/>
        </xdr:cNvSpPr>
      </xdr:nvSpPr>
      <xdr:spPr bwMode="auto">
        <a:xfrm>
          <a:off x="1438275" y="17468850"/>
          <a:ext cx="304800" cy="3143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97</xdr:row>
      <xdr:rowOff>0</xdr:rowOff>
    </xdr:from>
    <xdr:to>
      <xdr:col>5</xdr:col>
      <xdr:colOff>304800</xdr:colOff>
      <xdr:row>98</xdr:row>
      <xdr:rowOff>79388</xdr:rowOff>
    </xdr:to>
    <xdr:sp macro="" textlink="">
      <xdr:nvSpPr>
        <xdr:cNvPr id="16" name="AutoShape 13">
          <a:extLst>
            <a:ext uri="{FF2B5EF4-FFF2-40B4-BE49-F238E27FC236}">
              <a16:creationId xmlns:a16="http://schemas.microsoft.com/office/drawing/2014/main" id="{C9A76B4B-C904-4C01-B559-7AB7085A0F36}"/>
            </a:ext>
          </a:extLst>
        </xdr:cNvPr>
        <xdr:cNvSpPr>
          <a:spLocks noChangeAspect="1" noChangeArrowheads="1"/>
        </xdr:cNvSpPr>
      </xdr:nvSpPr>
      <xdr:spPr bwMode="auto">
        <a:xfrm>
          <a:off x="1438275" y="17649825"/>
          <a:ext cx="304800" cy="31432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98</xdr:row>
      <xdr:rowOff>0</xdr:rowOff>
    </xdr:from>
    <xdr:to>
      <xdr:col>5</xdr:col>
      <xdr:colOff>304800</xdr:colOff>
      <xdr:row>99</xdr:row>
      <xdr:rowOff>69203</xdr:rowOff>
    </xdr:to>
    <xdr:sp macro="" textlink="">
      <xdr:nvSpPr>
        <xdr:cNvPr id="17" name="AutoShape 14">
          <a:extLst>
            <a:ext uri="{FF2B5EF4-FFF2-40B4-BE49-F238E27FC236}">
              <a16:creationId xmlns:a16="http://schemas.microsoft.com/office/drawing/2014/main" id="{86FCB709-3726-423D-B2C4-EE9C24DE6C3A}"/>
            </a:ext>
          </a:extLst>
        </xdr:cNvPr>
        <xdr:cNvSpPr>
          <a:spLocks noChangeAspect="1" noChangeArrowheads="1"/>
        </xdr:cNvSpPr>
      </xdr:nvSpPr>
      <xdr:spPr bwMode="auto">
        <a:xfrm>
          <a:off x="1438275" y="178308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99</xdr:row>
      <xdr:rowOff>0</xdr:rowOff>
    </xdr:from>
    <xdr:to>
      <xdr:col>5</xdr:col>
      <xdr:colOff>304800</xdr:colOff>
      <xdr:row>100</xdr:row>
      <xdr:rowOff>69203</xdr:rowOff>
    </xdr:to>
    <xdr:sp macro="" textlink="">
      <xdr:nvSpPr>
        <xdr:cNvPr id="18" name="AutoShape 15">
          <a:extLst>
            <a:ext uri="{FF2B5EF4-FFF2-40B4-BE49-F238E27FC236}">
              <a16:creationId xmlns:a16="http://schemas.microsoft.com/office/drawing/2014/main" id="{98582CAA-45BE-4027-8757-C6ADE3881AC8}"/>
            </a:ext>
          </a:extLst>
        </xdr:cNvPr>
        <xdr:cNvSpPr>
          <a:spLocks noChangeAspect="1" noChangeArrowheads="1"/>
        </xdr:cNvSpPr>
      </xdr:nvSpPr>
      <xdr:spPr bwMode="auto">
        <a:xfrm>
          <a:off x="1438275" y="180117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100</xdr:row>
      <xdr:rowOff>0</xdr:rowOff>
    </xdr:from>
    <xdr:to>
      <xdr:col>5</xdr:col>
      <xdr:colOff>304800</xdr:colOff>
      <xdr:row>101</xdr:row>
      <xdr:rowOff>69205</xdr:rowOff>
    </xdr:to>
    <xdr:sp macro="" textlink="">
      <xdr:nvSpPr>
        <xdr:cNvPr id="19" name="AutoShape 16">
          <a:extLst>
            <a:ext uri="{FF2B5EF4-FFF2-40B4-BE49-F238E27FC236}">
              <a16:creationId xmlns:a16="http://schemas.microsoft.com/office/drawing/2014/main" id="{22592A10-C4CB-45A3-BB06-AFF752D2B970}"/>
            </a:ext>
          </a:extLst>
        </xdr:cNvPr>
        <xdr:cNvSpPr>
          <a:spLocks noChangeAspect="1" noChangeArrowheads="1"/>
        </xdr:cNvSpPr>
      </xdr:nvSpPr>
      <xdr:spPr bwMode="auto">
        <a:xfrm>
          <a:off x="1438275" y="181927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101</xdr:row>
      <xdr:rowOff>0</xdr:rowOff>
    </xdr:from>
    <xdr:to>
      <xdr:col>5</xdr:col>
      <xdr:colOff>304800</xdr:colOff>
      <xdr:row>102</xdr:row>
      <xdr:rowOff>69203</xdr:rowOff>
    </xdr:to>
    <xdr:sp macro="" textlink="">
      <xdr:nvSpPr>
        <xdr:cNvPr id="20" name="AutoShape 17">
          <a:extLst>
            <a:ext uri="{FF2B5EF4-FFF2-40B4-BE49-F238E27FC236}">
              <a16:creationId xmlns:a16="http://schemas.microsoft.com/office/drawing/2014/main" id="{54576E27-8A1D-4841-9A68-83492E76F355}"/>
            </a:ext>
          </a:extLst>
        </xdr:cNvPr>
        <xdr:cNvSpPr>
          <a:spLocks noChangeAspect="1" noChangeArrowheads="1"/>
        </xdr:cNvSpPr>
      </xdr:nvSpPr>
      <xdr:spPr bwMode="auto">
        <a:xfrm>
          <a:off x="1438275" y="183737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102</xdr:row>
      <xdr:rowOff>0</xdr:rowOff>
    </xdr:from>
    <xdr:to>
      <xdr:col>5</xdr:col>
      <xdr:colOff>304800</xdr:colOff>
      <xdr:row>103</xdr:row>
      <xdr:rowOff>69204</xdr:rowOff>
    </xdr:to>
    <xdr:sp macro="" textlink="">
      <xdr:nvSpPr>
        <xdr:cNvPr id="21" name="AutoShape 18">
          <a:extLst>
            <a:ext uri="{FF2B5EF4-FFF2-40B4-BE49-F238E27FC236}">
              <a16:creationId xmlns:a16="http://schemas.microsoft.com/office/drawing/2014/main" id="{7A6DB4B0-0111-4C7F-B495-BFD3AA2F0507}"/>
            </a:ext>
          </a:extLst>
        </xdr:cNvPr>
        <xdr:cNvSpPr>
          <a:spLocks noChangeAspect="1" noChangeArrowheads="1"/>
        </xdr:cNvSpPr>
      </xdr:nvSpPr>
      <xdr:spPr bwMode="auto">
        <a:xfrm>
          <a:off x="1438275" y="185547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103</xdr:row>
      <xdr:rowOff>0</xdr:rowOff>
    </xdr:from>
    <xdr:to>
      <xdr:col>5</xdr:col>
      <xdr:colOff>304800</xdr:colOff>
      <xdr:row>104</xdr:row>
      <xdr:rowOff>69204</xdr:rowOff>
    </xdr:to>
    <xdr:sp macro="" textlink="">
      <xdr:nvSpPr>
        <xdr:cNvPr id="22" name="AutoShape 19">
          <a:extLst>
            <a:ext uri="{FF2B5EF4-FFF2-40B4-BE49-F238E27FC236}">
              <a16:creationId xmlns:a16="http://schemas.microsoft.com/office/drawing/2014/main" id="{BA8EF3F1-AE29-4EE7-AE69-97B4EBCE2EF1}"/>
            </a:ext>
          </a:extLst>
        </xdr:cNvPr>
        <xdr:cNvSpPr>
          <a:spLocks noChangeAspect="1" noChangeArrowheads="1"/>
        </xdr:cNvSpPr>
      </xdr:nvSpPr>
      <xdr:spPr bwMode="auto">
        <a:xfrm>
          <a:off x="1438275" y="1873567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104</xdr:row>
      <xdr:rowOff>0</xdr:rowOff>
    </xdr:from>
    <xdr:to>
      <xdr:col>5</xdr:col>
      <xdr:colOff>304800</xdr:colOff>
      <xdr:row>105</xdr:row>
      <xdr:rowOff>69203</xdr:rowOff>
    </xdr:to>
    <xdr:sp macro="" textlink="">
      <xdr:nvSpPr>
        <xdr:cNvPr id="23" name="AutoShape 20">
          <a:extLst>
            <a:ext uri="{FF2B5EF4-FFF2-40B4-BE49-F238E27FC236}">
              <a16:creationId xmlns:a16="http://schemas.microsoft.com/office/drawing/2014/main" id="{EA11E4FB-9C6E-4578-8B72-7F0366F21531}"/>
            </a:ext>
          </a:extLst>
        </xdr:cNvPr>
        <xdr:cNvSpPr>
          <a:spLocks noChangeAspect="1" noChangeArrowheads="1"/>
        </xdr:cNvSpPr>
      </xdr:nvSpPr>
      <xdr:spPr bwMode="auto">
        <a:xfrm>
          <a:off x="1438275" y="189166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106</xdr:row>
      <xdr:rowOff>0</xdr:rowOff>
    </xdr:from>
    <xdr:to>
      <xdr:col>5</xdr:col>
      <xdr:colOff>304800</xdr:colOff>
      <xdr:row>107</xdr:row>
      <xdr:rowOff>54623</xdr:rowOff>
    </xdr:to>
    <xdr:sp macro="" textlink="">
      <xdr:nvSpPr>
        <xdr:cNvPr id="24" name="AutoShape 21">
          <a:extLst>
            <a:ext uri="{FF2B5EF4-FFF2-40B4-BE49-F238E27FC236}">
              <a16:creationId xmlns:a16="http://schemas.microsoft.com/office/drawing/2014/main" id="{B909B164-D9C1-46AC-A680-06CE1D627A79}"/>
            </a:ext>
          </a:extLst>
        </xdr:cNvPr>
        <xdr:cNvSpPr>
          <a:spLocks noChangeAspect="1" noChangeArrowheads="1"/>
        </xdr:cNvSpPr>
      </xdr:nvSpPr>
      <xdr:spPr bwMode="auto">
        <a:xfrm>
          <a:off x="1438275" y="190976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107</xdr:row>
      <xdr:rowOff>0</xdr:rowOff>
    </xdr:from>
    <xdr:to>
      <xdr:col>5</xdr:col>
      <xdr:colOff>304800</xdr:colOff>
      <xdr:row>108</xdr:row>
      <xdr:rowOff>54623</xdr:rowOff>
    </xdr:to>
    <xdr:sp macro="" textlink="">
      <xdr:nvSpPr>
        <xdr:cNvPr id="25" name="AutoShape 22">
          <a:extLst>
            <a:ext uri="{FF2B5EF4-FFF2-40B4-BE49-F238E27FC236}">
              <a16:creationId xmlns:a16="http://schemas.microsoft.com/office/drawing/2014/main" id="{32D5238E-E409-4BC6-98FB-96F2E50E5B49}"/>
            </a:ext>
          </a:extLst>
        </xdr:cNvPr>
        <xdr:cNvSpPr>
          <a:spLocks noChangeAspect="1" noChangeArrowheads="1"/>
        </xdr:cNvSpPr>
      </xdr:nvSpPr>
      <xdr:spPr bwMode="auto">
        <a:xfrm>
          <a:off x="1438275" y="192786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108</xdr:row>
      <xdr:rowOff>0</xdr:rowOff>
    </xdr:from>
    <xdr:to>
      <xdr:col>5</xdr:col>
      <xdr:colOff>304800</xdr:colOff>
      <xdr:row>109</xdr:row>
      <xdr:rowOff>54623</xdr:rowOff>
    </xdr:to>
    <xdr:sp macro="" textlink="">
      <xdr:nvSpPr>
        <xdr:cNvPr id="26" name="AutoShape 23">
          <a:extLst>
            <a:ext uri="{FF2B5EF4-FFF2-40B4-BE49-F238E27FC236}">
              <a16:creationId xmlns:a16="http://schemas.microsoft.com/office/drawing/2014/main" id="{B482F453-F387-4059-91B9-529976CDEA75}"/>
            </a:ext>
          </a:extLst>
        </xdr:cNvPr>
        <xdr:cNvSpPr>
          <a:spLocks noChangeAspect="1" noChangeArrowheads="1"/>
        </xdr:cNvSpPr>
      </xdr:nvSpPr>
      <xdr:spPr bwMode="auto">
        <a:xfrm>
          <a:off x="1438275" y="194595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109</xdr:row>
      <xdr:rowOff>0</xdr:rowOff>
    </xdr:from>
    <xdr:to>
      <xdr:col>5</xdr:col>
      <xdr:colOff>304800</xdr:colOff>
      <xdr:row>110</xdr:row>
      <xdr:rowOff>54622</xdr:rowOff>
    </xdr:to>
    <xdr:sp macro="" textlink="">
      <xdr:nvSpPr>
        <xdr:cNvPr id="27" name="AutoShape 24">
          <a:extLst>
            <a:ext uri="{FF2B5EF4-FFF2-40B4-BE49-F238E27FC236}">
              <a16:creationId xmlns:a16="http://schemas.microsoft.com/office/drawing/2014/main" id="{590EFDE7-453A-434D-9DB7-2E4DA30F5EE4}"/>
            </a:ext>
          </a:extLst>
        </xdr:cNvPr>
        <xdr:cNvSpPr>
          <a:spLocks noChangeAspect="1" noChangeArrowheads="1"/>
        </xdr:cNvSpPr>
      </xdr:nvSpPr>
      <xdr:spPr bwMode="auto">
        <a:xfrm>
          <a:off x="1438275" y="196405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110</xdr:row>
      <xdr:rowOff>0</xdr:rowOff>
    </xdr:from>
    <xdr:to>
      <xdr:col>5</xdr:col>
      <xdr:colOff>304800</xdr:colOff>
      <xdr:row>111</xdr:row>
      <xdr:rowOff>54624</xdr:rowOff>
    </xdr:to>
    <xdr:sp macro="" textlink="">
      <xdr:nvSpPr>
        <xdr:cNvPr id="28" name="AutoShape 25">
          <a:extLst>
            <a:ext uri="{FF2B5EF4-FFF2-40B4-BE49-F238E27FC236}">
              <a16:creationId xmlns:a16="http://schemas.microsoft.com/office/drawing/2014/main" id="{0F4D60C1-5161-46BE-848A-8E5C6036BF3F}"/>
            </a:ext>
          </a:extLst>
        </xdr:cNvPr>
        <xdr:cNvSpPr>
          <a:spLocks noChangeAspect="1" noChangeArrowheads="1"/>
        </xdr:cNvSpPr>
      </xdr:nvSpPr>
      <xdr:spPr bwMode="auto">
        <a:xfrm>
          <a:off x="1438275" y="19821525"/>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111</xdr:row>
      <xdr:rowOff>0</xdr:rowOff>
    </xdr:from>
    <xdr:to>
      <xdr:col>5</xdr:col>
      <xdr:colOff>304800</xdr:colOff>
      <xdr:row>112</xdr:row>
      <xdr:rowOff>54622</xdr:rowOff>
    </xdr:to>
    <xdr:sp macro="" textlink="">
      <xdr:nvSpPr>
        <xdr:cNvPr id="29" name="AutoShape 26">
          <a:extLst>
            <a:ext uri="{FF2B5EF4-FFF2-40B4-BE49-F238E27FC236}">
              <a16:creationId xmlns:a16="http://schemas.microsoft.com/office/drawing/2014/main" id="{B941FD54-E4F9-46A6-B459-CD5E029251AC}"/>
            </a:ext>
          </a:extLst>
        </xdr:cNvPr>
        <xdr:cNvSpPr>
          <a:spLocks noChangeAspect="1" noChangeArrowheads="1"/>
        </xdr:cNvSpPr>
      </xdr:nvSpPr>
      <xdr:spPr bwMode="auto">
        <a:xfrm>
          <a:off x="1438275" y="20002500"/>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112</xdr:row>
      <xdr:rowOff>0</xdr:rowOff>
    </xdr:from>
    <xdr:to>
      <xdr:col>5</xdr:col>
      <xdr:colOff>304800</xdr:colOff>
      <xdr:row>113</xdr:row>
      <xdr:rowOff>54622</xdr:rowOff>
    </xdr:to>
    <xdr:sp macro="" textlink="">
      <xdr:nvSpPr>
        <xdr:cNvPr id="30" name="AutoShape 27">
          <a:extLst>
            <a:ext uri="{FF2B5EF4-FFF2-40B4-BE49-F238E27FC236}">
              <a16:creationId xmlns:a16="http://schemas.microsoft.com/office/drawing/2014/main" id="{9E53958B-ECE4-4980-823F-A344BEB0EED9}"/>
            </a:ext>
          </a:extLst>
        </xdr:cNvPr>
        <xdr:cNvSpPr>
          <a:spLocks noChangeAspect="1" noChangeArrowheads="1"/>
        </xdr:cNvSpPr>
      </xdr:nvSpPr>
      <xdr:spPr bwMode="auto">
        <a:xfrm>
          <a:off x="1438275" y="201834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113</xdr:row>
      <xdr:rowOff>0</xdr:rowOff>
    </xdr:from>
    <xdr:to>
      <xdr:col>5</xdr:col>
      <xdr:colOff>304800</xdr:colOff>
      <xdr:row>114</xdr:row>
      <xdr:rowOff>54624</xdr:rowOff>
    </xdr:to>
    <xdr:sp macro="" textlink="">
      <xdr:nvSpPr>
        <xdr:cNvPr id="31" name="AutoShape 28">
          <a:extLst>
            <a:ext uri="{FF2B5EF4-FFF2-40B4-BE49-F238E27FC236}">
              <a16:creationId xmlns:a16="http://schemas.microsoft.com/office/drawing/2014/main" id="{3C500A24-CB2F-4FC0-BEEB-6089327C5ACE}"/>
            </a:ext>
          </a:extLst>
        </xdr:cNvPr>
        <xdr:cNvSpPr>
          <a:spLocks noChangeAspect="1" noChangeArrowheads="1"/>
        </xdr:cNvSpPr>
      </xdr:nvSpPr>
      <xdr:spPr bwMode="auto">
        <a:xfrm>
          <a:off x="1438275" y="203644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114</xdr:row>
      <xdr:rowOff>0</xdr:rowOff>
    </xdr:from>
    <xdr:to>
      <xdr:col>5</xdr:col>
      <xdr:colOff>304800</xdr:colOff>
      <xdr:row>115</xdr:row>
      <xdr:rowOff>54623</xdr:rowOff>
    </xdr:to>
    <xdr:sp macro="" textlink="">
      <xdr:nvSpPr>
        <xdr:cNvPr id="32" name="AutoShape 29">
          <a:extLst>
            <a:ext uri="{FF2B5EF4-FFF2-40B4-BE49-F238E27FC236}">
              <a16:creationId xmlns:a16="http://schemas.microsoft.com/office/drawing/2014/main" id="{7904DBBD-20BB-4B53-8B6C-48A7BC3AE134}"/>
            </a:ext>
          </a:extLst>
        </xdr:cNvPr>
        <xdr:cNvSpPr>
          <a:spLocks noChangeAspect="1" noChangeArrowheads="1"/>
        </xdr:cNvSpPr>
      </xdr:nvSpPr>
      <xdr:spPr bwMode="auto">
        <a:xfrm>
          <a:off x="1438275" y="205454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115</xdr:row>
      <xdr:rowOff>0</xdr:rowOff>
    </xdr:from>
    <xdr:to>
      <xdr:col>5</xdr:col>
      <xdr:colOff>304800</xdr:colOff>
      <xdr:row>116</xdr:row>
      <xdr:rowOff>54623</xdr:rowOff>
    </xdr:to>
    <xdr:sp macro="" textlink="">
      <xdr:nvSpPr>
        <xdr:cNvPr id="33" name="AutoShape 30">
          <a:extLst>
            <a:ext uri="{FF2B5EF4-FFF2-40B4-BE49-F238E27FC236}">
              <a16:creationId xmlns:a16="http://schemas.microsoft.com/office/drawing/2014/main" id="{C58BF7F1-C69B-46B8-B008-69905E41487B}"/>
            </a:ext>
          </a:extLst>
        </xdr:cNvPr>
        <xdr:cNvSpPr>
          <a:spLocks noChangeAspect="1" noChangeArrowheads="1"/>
        </xdr:cNvSpPr>
      </xdr:nvSpPr>
      <xdr:spPr bwMode="auto">
        <a:xfrm>
          <a:off x="1438275" y="207264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116</xdr:row>
      <xdr:rowOff>0</xdr:rowOff>
    </xdr:from>
    <xdr:to>
      <xdr:col>5</xdr:col>
      <xdr:colOff>304800</xdr:colOff>
      <xdr:row>117</xdr:row>
      <xdr:rowOff>54622</xdr:rowOff>
    </xdr:to>
    <xdr:sp macro="" textlink="">
      <xdr:nvSpPr>
        <xdr:cNvPr id="34" name="AutoShape 31">
          <a:extLst>
            <a:ext uri="{FF2B5EF4-FFF2-40B4-BE49-F238E27FC236}">
              <a16:creationId xmlns:a16="http://schemas.microsoft.com/office/drawing/2014/main" id="{EF6D58CB-BFE8-4D7C-9894-4505968441D7}"/>
            </a:ext>
          </a:extLst>
        </xdr:cNvPr>
        <xdr:cNvSpPr>
          <a:spLocks noChangeAspect="1" noChangeArrowheads="1"/>
        </xdr:cNvSpPr>
      </xdr:nvSpPr>
      <xdr:spPr bwMode="auto">
        <a:xfrm>
          <a:off x="1438275" y="209073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117</xdr:row>
      <xdr:rowOff>0</xdr:rowOff>
    </xdr:from>
    <xdr:to>
      <xdr:col>5</xdr:col>
      <xdr:colOff>304800</xdr:colOff>
      <xdr:row>118</xdr:row>
      <xdr:rowOff>54623</xdr:rowOff>
    </xdr:to>
    <xdr:sp macro="" textlink="">
      <xdr:nvSpPr>
        <xdr:cNvPr id="35" name="AutoShape 32">
          <a:extLst>
            <a:ext uri="{FF2B5EF4-FFF2-40B4-BE49-F238E27FC236}">
              <a16:creationId xmlns:a16="http://schemas.microsoft.com/office/drawing/2014/main" id="{8C0872B8-811E-4F93-B091-D5DD2358E9CC}"/>
            </a:ext>
          </a:extLst>
        </xdr:cNvPr>
        <xdr:cNvSpPr>
          <a:spLocks noChangeAspect="1" noChangeArrowheads="1"/>
        </xdr:cNvSpPr>
      </xdr:nvSpPr>
      <xdr:spPr bwMode="auto">
        <a:xfrm>
          <a:off x="1438275" y="210883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118</xdr:row>
      <xdr:rowOff>0</xdr:rowOff>
    </xdr:from>
    <xdr:to>
      <xdr:col>5</xdr:col>
      <xdr:colOff>304800</xdr:colOff>
      <xdr:row>119</xdr:row>
      <xdr:rowOff>54623</xdr:rowOff>
    </xdr:to>
    <xdr:sp macro="" textlink="">
      <xdr:nvSpPr>
        <xdr:cNvPr id="36" name="AutoShape 33">
          <a:extLst>
            <a:ext uri="{FF2B5EF4-FFF2-40B4-BE49-F238E27FC236}">
              <a16:creationId xmlns:a16="http://schemas.microsoft.com/office/drawing/2014/main" id="{D0D6D086-4297-47D8-9B9B-86FC1A6A9F63}"/>
            </a:ext>
          </a:extLst>
        </xdr:cNvPr>
        <xdr:cNvSpPr>
          <a:spLocks noChangeAspect="1" noChangeArrowheads="1"/>
        </xdr:cNvSpPr>
      </xdr:nvSpPr>
      <xdr:spPr bwMode="auto">
        <a:xfrm>
          <a:off x="1438275" y="212693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119</xdr:row>
      <xdr:rowOff>0</xdr:rowOff>
    </xdr:from>
    <xdr:to>
      <xdr:col>5</xdr:col>
      <xdr:colOff>304800</xdr:colOff>
      <xdr:row>120</xdr:row>
      <xdr:rowOff>54622</xdr:rowOff>
    </xdr:to>
    <xdr:sp macro="" textlink="">
      <xdr:nvSpPr>
        <xdr:cNvPr id="37" name="AutoShape 34">
          <a:extLst>
            <a:ext uri="{FF2B5EF4-FFF2-40B4-BE49-F238E27FC236}">
              <a16:creationId xmlns:a16="http://schemas.microsoft.com/office/drawing/2014/main" id="{A1FA666C-C3C9-4143-846B-4C0DB37904BE}"/>
            </a:ext>
          </a:extLst>
        </xdr:cNvPr>
        <xdr:cNvSpPr>
          <a:spLocks noChangeAspect="1" noChangeArrowheads="1"/>
        </xdr:cNvSpPr>
      </xdr:nvSpPr>
      <xdr:spPr bwMode="auto">
        <a:xfrm>
          <a:off x="1438275" y="2145030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120</xdr:row>
      <xdr:rowOff>0</xdr:rowOff>
    </xdr:from>
    <xdr:to>
      <xdr:col>5</xdr:col>
      <xdr:colOff>304800</xdr:colOff>
      <xdr:row>121</xdr:row>
      <xdr:rowOff>54624</xdr:rowOff>
    </xdr:to>
    <xdr:sp macro="" textlink="">
      <xdr:nvSpPr>
        <xdr:cNvPr id="38" name="AutoShape 35">
          <a:extLst>
            <a:ext uri="{FF2B5EF4-FFF2-40B4-BE49-F238E27FC236}">
              <a16:creationId xmlns:a16="http://schemas.microsoft.com/office/drawing/2014/main" id="{0100EBC8-2302-4292-A493-7A0730AC474E}"/>
            </a:ext>
          </a:extLst>
        </xdr:cNvPr>
        <xdr:cNvSpPr>
          <a:spLocks noChangeAspect="1" noChangeArrowheads="1"/>
        </xdr:cNvSpPr>
      </xdr:nvSpPr>
      <xdr:spPr bwMode="auto">
        <a:xfrm>
          <a:off x="1438275" y="2163127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121</xdr:row>
      <xdr:rowOff>0</xdr:rowOff>
    </xdr:from>
    <xdr:to>
      <xdr:col>5</xdr:col>
      <xdr:colOff>304800</xdr:colOff>
      <xdr:row>122</xdr:row>
      <xdr:rowOff>54622</xdr:rowOff>
    </xdr:to>
    <xdr:sp macro="" textlink="">
      <xdr:nvSpPr>
        <xdr:cNvPr id="39" name="AutoShape 36">
          <a:extLst>
            <a:ext uri="{FF2B5EF4-FFF2-40B4-BE49-F238E27FC236}">
              <a16:creationId xmlns:a16="http://schemas.microsoft.com/office/drawing/2014/main" id="{830B1354-4CA3-4659-B7CC-A51A91B33D19}"/>
            </a:ext>
          </a:extLst>
        </xdr:cNvPr>
        <xdr:cNvSpPr>
          <a:spLocks noChangeAspect="1" noChangeArrowheads="1"/>
        </xdr:cNvSpPr>
      </xdr:nvSpPr>
      <xdr:spPr bwMode="auto">
        <a:xfrm>
          <a:off x="1438275" y="218122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122</xdr:row>
      <xdr:rowOff>0</xdr:rowOff>
    </xdr:from>
    <xdr:to>
      <xdr:col>5</xdr:col>
      <xdr:colOff>304800</xdr:colOff>
      <xdr:row>123</xdr:row>
      <xdr:rowOff>54622</xdr:rowOff>
    </xdr:to>
    <xdr:sp macro="" textlink="">
      <xdr:nvSpPr>
        <xdr:cNvPr id="40" name="AutoShape 37">
          <a:extLst>
            <a:ext uri="{FF2B5EF4-FFF2-40B4-BE49-F238E27FC236}">
              <a16:creationId xmlns:a16="http://schemas.microsoft.com/office/drawing/2014/main" id="{F59C7791-43E9-4476-8E0B-49B7F722F25F}"/>
            </a:ext>
          </a:extLst>
        </xdr:cNvPr>
        <xdr:cNvSpPr>
          <a:spLocks noChangeAspect="1" noChangeArrowheads="1"/>
        </xdr:cNvSpPr>
      </xdr:nvSpPr>
      <xdr:spPr bwMode="auto">
        <a:xfrm>
          <a:off x="1438275" y="21993225"/>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123</xdr:row>
      <xdr:rowOff>0</xdr:rowOff>
    </xdr:from>
    <xdr:to>
      <xdr:col>5</xdr:col>
      <xdr:colOff>304800</xdr:colOff>
      <xdr:row>124</xdr:row>
      <xdr:rowOff>54625</xdr:rowOff>
    </xdr:to>
    <xdr:sp macro="" textlink="">
      <xdr:nvSpPr>
        <xdr:cNvPr id="41" name="AutoShape 38">
          <a:extLst>
            <a:ext uri="{FF2B5EF4-FFF2-40B4-BE49-F238E27FC236}">
              <a16:creationId xmlns:a16="http://schemas.microsoft.com/office/drawing/2014/main" id="{6E3F75DA-1DA2-4DD8-B55F-40F96E7CDA73}"/>
            </a:ext>
          </a:extLst>
        </xdr:cNvPr>
        <xdr:cNvSpPr>
          <a:spLocks noChangeAspect="1" noChangeArrowheads="1"/>
        </xdr:cNvSpPr>
      </xdr:nvSpPr>
      <xdr:spPr bwMode="auto">
        <a:xfrm>
          <a:off x="1438275" y="22174200"/>
          <a:ext cx="304800" cy="31051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124</xdr:row>
      <xdr:rowOff>0</xdr:rowOff>
    </xdr:from>
    <xdr:to>
      <xdr:col>5</xdr:col>
      <xdr:colOff>304800</xdr:colOff>
      <xdr:row>125</xdr:row>
      <xdr:rowOff>54622</xdr:rowOff>
    </xdr:to>
    <xdr:sp macro="" textlink="">
      <xdr:nvSpPr>
        <xdr:cNvPr id="42" name="AutoShape 39">
          <a:extLst>
            <a:ext uri="{FF2B5EF4-FFF2-40B4-BE49-F238E27FC236}">
              <a16:creationId xmlns:a16="http://schemas.microsoft.com/office/drawing/2014/main" id="{614C903E-0DC8-4A2F-A824-08E69D527427}"/>
            </a:ext>
          </a:extLst>
        </xdr:cNvPr>
        <xdr:cNvSpPr>
          <a:spLocks noChangeAspect="1" noChangeArrowheads="1"/>
        </xdr:cNvSpPr>
      </xdr:nvSpPr>
      <xdr:spPr bwMode="auto">
        <a:xfrm>
          <a:off x="1438275" y="22355175"/>
          <a:ext cx="304800" cy="31813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125</xdr:row>
      <xdr:rowOff>0</xdr:rowOff>
    </xdr:from>
    <xdr:to>
      <xdr:col>5</xdr:col>
      <xdr:colOff>304800</xdr:colOff>
      <xdr:row>126</xdr:row>
      <xdr:rowOff>54621</xdr:rowOff>
    </xdr:to>
    <xdr:sp macro="" textlink="">
      <xdr:nvSpPr>
        <xdr:cNvPr id="43" name="AutoShape 40">
          <a:extLst>
            <a:ext uri="{FF2B5EF4-FFF2-40B4-BE49-F238E27FC236}">
              <a16:creationId xmlns:a16="http://schemas.microsoft.com/office/drawing/2014/main" id="{4B65DC7C-76E2-470D-8345-C19E47AD1B48}"/>
            </a:ext>
          </a:extLst>
        </xdr:cNvPr>
        <xdr:cNvSpPr>
          <a:spLocks noChangeAspect="1" noChangeArrowheads="1"/>
        </xdr:cNvSpPr>
      </xdr:nvSpPr>
      <xdr:spPr bwMode="auto">
        <a:xfrm>
          <a:off x="1438275" y="22536150"/>
          <a:ext cx="304800" cy="31051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5</xdr:col>
      <xdr:colOff>0</xdr:colOff>
      <xdr:row>125</xdr:row>
      <xdr:rowOff>0</xdr:rowOff>
    </xdr:from>
    <xdr:ext cx="304800" cy="316523"/>
    <xdr:sp macro="" textlink="">
      <xdr:nvSpPr>
        <xdr:cNvPr id="44" name="AutoShape 20">
          <a:extLst>
            <a:ext uri="{FF2B5EF4-FFF2-40B4-BE49-F238E27FC236}">
              <a16:creationId xmlns:a16="http://schemas.microsoft.com/office/drawing/2014/main" id="{9D2641A3-54FC-4AB7-9A1E-8936A0EA4E5D}"/>
            </a:ext>
          </a:extLst>
        </xdr:cNvPr>
        <xdr:cNvSpPr>
          <a:spLocks noChangeAspect="1" noChangeArrowheads="1"/>
        </xdr:cNvSpPr>
      </xdr:nvSpPr>
      <xdr:spPr bwMode="auto">
        <a:xfrm>
          <a:off x="1438275" y="2253615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128</xdr:row>
      <xdr:rowOff>0</xdr:rowOff>
    </xdr:from>
    <xdr:ext cx="304800" cy="312713"/>
    <xdr:sp macro="" textlink="">
      <xdr:nvSpPr>
        <xdr:cNvPr id="45" name="AutoShape 21">
          <a:extLst>
            <a:ext uri="{FF2B5EF4-FFF2-40B4-BE49-F238E27FC236}">
              <a16:creationId xmlns:a16="http://schemas.microsoft.com/office/drawing/2014/main" id="{63890ACC-2A93-4440-9319-45694491B085}"/>
            </a:ext>
          </a:extLst>
        </xdr:cNvPr>
        <xdr:cNvSpPr>
          <a:spLocks noChangeAspect="1" noChangeArrowheads="1"/>
        </xdr:cNvSpPr>
      </xdr:nvSpPr>
      <xdr:spPr bwMode="auto">
        <a:xfrm>
          <a:off x="1438275" y="227171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129</xdr:row>
      <xdr:rowOff>0</xdr:rowOff>
    </xdr:from>
    <xdr:ext cx="304800" cy="312713"/>
    <xdr:sp macro="" textlink="">
      <xdr:nvSpPr>
        <xdr:cNvPr id="46" name="AutoShape 22">
          <a:extLst>
            <a:ext uri="{FF2B5EF4-FFF2-40B4-BE49-F238E27FC236}">
              <a16:creationId xmlns:a16="http://schemas.microsoft.com/office/drawing/2014/main" id="{36FF72ED-7F06-45A2-921C-B78B01599C35}"/>
            </a:ext>
          </a:extLst>
        </xdr:cNvPr>
        <xdr:cNvSpPr>
          <a:spLocks noChangeAspect="1" noChangeArrowheads="1"/>
        </xdr:cNvSpPr>
      </xdr:nvSpPr>
      <xdr:spPr bwMode="auto">
        <a:xfrm>
          <a:off x="1438275" y="2289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127</xdr:row>
      <xdr:rowOff>0</xdr:rowOff>
    </xdr:from>
    <xdr:ext cx="304800" cy="312713"/>
    <xdr:sp macro="" textlink="">
      <xdr:nvSpPr>
        <xdr:cNvPr id="47" name="AutoShape 23">
          <a:extLst>
            <a:ext uri="{FF2B5EF4-FFF2-40B4-BE49-F238E27FC236}">
              <a16:creationId xmlns:a16="http://schemas.microsoft.com/office/drawing/2014/main" id="{59ED90EF-572F-47C3-BB76-E2D4958CE46D}"/>
            </a:ext>
          </a:extLst>
        </xdr:cNvPr>
        <xdr:cNvSpPr>
          <a:spLocks noChangeAspect="1" noChangeArrowheads="1"/>
        </xdr:cNvSpPr>
      </xdr:nvSpPr>
      <xdr:spPr bwMode="auto">
        <a:xfrm>
          <a:off x="1438275" y="230790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130</xdr:row>
      <xdr:rowOff>0</xdr:rowOff>
    </xdr:from>
    <xdr:ext cx="304800" cy="312713"/>
    <xdr:sp macro="" textlink="">
      <xdr:nvSpPr>
        <xdr:cNvPr id="48" name="AutoShape 24">
          <a:extLst>
            <a:ext uri="{FF2B5EF4-FFF2-40B4-BE49-F238E27FC236}">
              <a16:creationId xmlns:a16="http://schemas.microsoft.com/office/drawing/2014/main" id="{A297A4DE-4AE5-40E7-80EE-BB89BED247A6}"/>
            </a:ext>
          </a:extLst>
        </xdr:cNvPr>
        <xdr:cNvSpPr>
          <a:spLocks noChangeAspect="1" noChangeArrowheads="1"/>
        </xdr:cNvSpPr>
      </xdr:nvSpPr>
      <xdr:spPr bwMode="auto">
        <a:xfrm>
          <a:off x="1438275" y="232600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131</xdr:row>
      <xdr:rowOff>0</xdr:rowOff>
    </xdr:from>
    <xdr:ext cx="304800" cy="312714"/>
    <xdr:sp macro="" textlink="">
      <xdr:nvSpPr>
        <xdr:cNvPr id="49" name="AutoShape 25">
          <a:extLst>
            <a:ext uri="{FF2B5EF4-FFF2-40B4-BE49-F238E27FC236}">
              <a16:creationId xmlns:a16="http://schemas.microsoft.com/office/drawing/2014/main" id="{797E9C00-9476-4240-8215-840F2B92D030}"/>
            </a:ext>
          </a:extLst>
        </xdr:cNvPr>
        <xdr:cNvSpPr>
          <a:spLocks noChangeAspect="1" noChangeArrowheads="1"/>
        </xdr:cNvSpPr>
      </xdr:nvSpPr>
      <xdr:spPr bwMode="auto">
        <a:xfrm>
          <a:off x="1438275" y="23441025"/>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132</xdr:row>
      <xdr:rowOff>0</xdr:rowOff>
    </xdr:from>
    <xdr:ext cx="304800" cy="312713"/>
    <xdr:sp macro="" textlink="">
      <xdr:nvSpPr>
        <xdr:cNvPr id="50" name="AutoShape 26">
          <a:extLst>
            <a:ext uri="{FF2B5EF4-FFF2-40B4-BE49-F238E27FC236}">
              <a16:creationId xmlns:a16="http://schemas.microsoft.com/office/drawing/2014/main" id="{7F46106C-90DF-4DF7-B950-E6882170663D}"/>
            </a:ext>
          </a:extLst>
        </xdr:cNvPr>
        <xdr:cNvSpPr>
          <a:spLocks noChangeAspect="1" noChangeArrowheads="1"/>
        </xdr:cNvSpPr>
      </xdr:nvSpPr>
      <xdr:spPr bwMode="auto">
        <a:xfrm>
          <a:off x="1438275" y="236220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133</xdr:row>
      <xdr:rowOff>0</xdr:rowOff>
    </xdr:from>
    <xdr:ext cx="304800" cy="312713"/>
    <xdr:sp macro="" textlink="">
      <xdr:nvSpPr>
        <xdr:cNvPr id="51" name="AutoShape 27">
          <a:extLst>
            <a:ext uri="{FF2B5EF4-FFF2-40B4-BE49-F238E27FC236}">
              <a16:creationId xmlns:a16="http://schemas.microsoft.com/office/drawing/2014/main" id="{7AB30F76-72C5-4E26-91CC-16AF90B139BA}"/>
            </a:ext>
          </a:extLst>
        </xdr:cNvPr>
        <xdr:cNvSpPr>
          <a:spLocks noChangeAspect="1" noChangeArrowheads="1"/>
        </xdr:cNvSpPr>
      </xdr:nvSpPr>
      <xdr:spPr bwMode="auto">
        <a:xfrm>
          <a:off x="1438275" y="238029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134</xdr:row>
      <xdr:rowOff>0</xdr:rowOff>
    </xdr:from>
    <xdr:ext cx="304800" cy="312713"/>
    <xdr:sp macro="" textlink="">
      <xdr:nvSpPr>
        <xdr:cNvPr id="52" name="AutoShape 28">
          <a:extLst>
            <a:ext uri="{FF2B5EF4-FFF2-40B4-BE49-F238E27FC236}">
              <a16:creationId xmlns:a16="http://schemas.microsoft.com/office/drawing/2014/main" id="{8EFD6F8E-5385-4359-992E-A674C52FF68D}"/>
            </a:ext>
          </a:extLst>
        </xdr:cNvPr>
        <xdr:cNvSpPr>
          <a:spLocks noChangeAspect="1" noChangeArrowheads="1"/>
        </xdr:cNvSpPr>
      </xdr:nvSpPr>
      <xdr:spPr bwMode="auto">
        <a:xfrm>
          <a:off x="1438275" y="239839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135</xdr:row>
      <xdr:rowOff>0</xdr:rowOff>
    </xdr:from>
    <xdr:ext cx="304800" cy="312713"/>
    <xdr:sp macro="" textlink="">
      <xdr:nvSpPr>
        <xdr:cNvPr id="53" name="AutoShape 29">
          <a:extLst>
            <a:ext uri="{FF2B5EF4-FFF2-40B4-BE49-F238E27FC236}">
              <a16:creationId xmlns:a16="http://schemas.microsoft.com/office/drawing/2014/main" id="{BA9E6A99-2F89-4EDF-A995-FD0067EDAC6C}"/>
            </a:ext>
          </a:extLst>
        </xdr:cNvPr>
        <xdr:cNvSpPr>
          <a:spLocks noChangeAspect="1" noChangeArrowheads="1"/>
        </xdr:cNvSpPr>
      </xdr:nvSpPr>
      <xdr:spPr bwMode="auto">
        <a:xfrm>
          <a:off x="1438275" y="241649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136</xdr:row>
      <xdr:rowOff>0</xdr:rowOff>
    </xdr:from>
    <xdr:ext cx="304800" cy="312713"/>
    <xdr:sp macro="" textlink="">
      <xdr:nvSpPr>
        <xdr:cNvPr id="54" name="AutoShape 30">
          <a:extLst>
            <a:ext uri="{FF2B5EF4-FFF2-40B4-BE49-F238E27FC236}">
              <a16:creationId xmlns:a16="http://schemas.microsoft.com/office/drawing/2014/main" id="{405FADE8-9D4B-4688-BB05-1A168A529767}"/>
            </a:ext>
          </a:extLst>
        </xdr:cNvPr>
        <xdr:cNvSpPr>
          <a:spLocks noChangeAspect="1" noChangeArrowheads="1"/>
        </xdr:cNvSpPr>
      </xdr:nvSpPr>
      <xdr:spPr bwMode="auto">
        <a:xfrm>
          <a:off x="1438275" y="24345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137</xdr:row>
      <xdr:rowOff>0</xdr:rowOff>
    </xdr:from>
    <xdr:ext cx="304800" cy="312713"/>
    <xdr:sp macro="" textlink="">
      <xdr:nvSpPr>
        <xdr:cNvPr id="55" name="AutoShape 31">
          <a:extLst>
            <a:ext uri="{FF2B5EF4-FFF2-40B4-BE49-F238E27FC236}">
              <a16:creationId xmlns:a16="http://schemas.microsoft.com/office/drawing/2014/main" id="{9F869154-5BB8-4D63-8549-9B68665E549A}"/>
            </a:ext>
          </a:extLst>
        </xdr:cNvPr>
        <xdr:cNvSpPr>
          <a:spLocks noChangeAspect="1" noChangeArrowheads="1"/>
        </xdr:cNvSpPr>
      </xdr:nvSpPr>
      <xdr:spPr bwMode="auto">
        <a:xfrm>
          <a:off x="1438275" y="245268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138</xdr:row>
      <xdr:rowOff>0</xdr:rowOff>
    </xdr:from>
    <xdr:ext cx="304800" cy="312713"/>
    <xdr:sp macro="" textlink="">
      <xdr:nvSpPr>
        <xdr:cNvPr id="56" name="AutoShape 32">
          <a:extLst>
            <a:ext uri="{FF2B5EF4-FFF2-40B4-BE49-F238E27FC236}">
              <a16:creationId xmlns:a16="http://schemas.microsoft.com/office/drawing/2014/main" id="{CAFDF0CE-CCB5-4FE1-B916-C618DAB80597}"/>
            </a:ext>
          </a:extLst>
        </xdr:cNvPr>
        <xdr:cNvSpPr>
          <a:spLocks noChangeAspect="1" noChangeArrowheads="1"/>
        </xdr:cNvSpPr>
      </xdr:nvSpPr>
      <xdr:spPr bwMode="auto">
        <a:xfrm>
          <a:off x="1438275" y="247078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139</xdr:row>
      <xdr:rowOff>0</xdr:rowOff>
    </xdr:from>
    <xdr:ext cx="304800" cy="312713"/>
    <xdr:sp macro="" textlink="">
      <xdr:nvSpPr>
        <xdr:cNvPr id="57" name="AutoShape 33">
          <a:extLst>
            <a:ext uri="{FF2B5EF4-FFF2-40B4-BE49-F238E27FC236}">
              <a16:creationId xmlns:a16="http://schemas.microsoft.com/office/drawing/2014/main" id="{65DBC51A-945A-4D2A-B645-72DC7ECE6391}"/>
            </a:ext>
          </a:extLst>
        </xdr:cNvPr>
        <xdr:cNvSpPr>
          <a:spLocks noChangeAspect="1" noChangeArrowheads="1"/>
        </xdr:cNvSpPr>
      </xdr:nvSpPr>
      <xdr:spPr bwMode="auto">
        <a:xfrm>
          <a:off x="1438275" y="248888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140</xdr:row>
      <xdr:rowOff>0</xdr:rowOff>
    </xdr:from>
    <xdr:ext cx="304800" cy="312713"/>
    <xdr:sp macro="" textlink="">
      <xdr:nvSpPr>
        <xdr:cNvPr id="58" name="AutoShape 34">
          <a:extLst>
            <a:ext uri="{FF2B5EF4-FFF2-40B4-BE49-F238E27FC236}">
              <a16:creationId xmlns:a16="http://schemas.microsoft.com/office/drawing/2014/main" id="{3FEE24FC-9B20-4416-A4D8-3596F3031435}"/>
            </a:ext>
          </a:extLst>
        </xdr:cNvPr>
        <xdr:cNvSpPr>
          <a:spLocks noChangeAspect="1" noChangeArrowheads="1"/>
        </xdr:cNvSpPr>
      </xdr:nvSpPr>
      <xdr:spPr bwMode="auto">
        <a:xfrm>
          <a:off x="1438275" y="250698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141</xdr:row>
      <xdr:rowOff>0</xdr:rowOff>
    </xdr:from>
    <xdr:ext cx="304800" cy="312713"/>
    <xdr:sp macro="" textlink="">
      <xdr:nvSpPr>
        <xdr:cNvPr id="59" name="AutoShape 35">
          <a:extLst>
            <a:ext uri="{FF2B5EF4-FFF2-40B4-BE49-F238E27FC236}">
              <a16:creationId xmlns:a16="http://schemas.microsoft.com/office/drawing/2014/main" id="{2B5B8EE0-A75C-451A-8908-608396FD64EC}"/>
            </a:ext>
          </a:extLst>
        </xdr:cNvPr>
        <xdr:cNvSpPr>
          <a:spLocks noChangeAspect="1" noChangeArrowheads="1"/>
        </xdr:cNvSpPr>
      </xdr:nvSpPr>
      <xdr:spPr bwMode="auto">
        <a:xfrm>
          <a:off x="1438275" y="252507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142</xdr:row>
      <xdr:rowOff>0</xdr:rowOff>
    </xdr:from>
    <xdr:ext cx="304800" cy="312713"/>
    <xdr:sp macro="" textlink="">
      <xdr:nvSpPr>
        <xdr:cNvPr id="60" name="AutoShape 36">
          <a:extLst>
            <a:ext uri="{FF2B5EF4-FFF2-40B4-BE49-F238E27FC236}">
              <a16:creationId xmlns:a16="http://schemas.microsoft.com/office/drawing/2014/main" id="{BE64C4DB-337F-4EAB-AAFF-C478E9D5E9C4}"/>
            </a:ext>
          </a:extLst>
        </xdr:cNvPr>
        <xdr:cNvSpPr>
          <a:spLocks noChangeAspect="1" noChangeArrowheads="1"/>
        </xdr:cNvSpPr>
      </xdr:nvSpPr>
      <xdr:spPr bwMode="auto">
        <a:xfrm>
          <a:off x="1438275" y="254317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143</xdr:row>
      <xdr:rowOff>0</xdr:rowOff>
    </xdr:from>
    <xdr:ext cx="304800" cy="312713"/>
    <xdr:sp macro="" textlink="">
      <xdr:nvSpPr>
        <xdr:cNvPr id="61" name="AutoShape 37">
          <a:extLst>
            <a:ext uri="{FF2B5EF4-FFF2-40B4-BE49-F238E27FC236}">
              <a16:creationId xmlns:a16="http://schemas.microsoft.com/office/drawing/2014/main" id="{2D093175-C6BA-4841-864A-4A9A4AC98F03}"/>
            </a:ext>
          </a:extLst>
        </xdr:cNvPr>
        <xdr:cNvSpPr>
          <a:spLocks noChangeAspect="1" noChangeArrowheads="1"/>
        </xdr:cNvSpPr>
      </xdr:nvSpPr>
      <xdr:spPr bwMode="auto">
        <a:xfrm>
          <a:off x="1438275" y="2561272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144</xdr:row>
      <xdr:rowOff>0</xdr:rowOff>
    </xdr:from>
    <xdr:ext cx="304800" cy="312714"/>
    <xdr:sp macro="" textlink="">
      <xdr:nvSpPr>
        <xdr:cNvPr id="62" name="AutoShape 38">
          <a:extLst>
            <a:ext uri="{FF2B5EF4-FFF2-40B4-BE49-F238E27FC236}">
              <a16:creationId xmlns:a16="http://schemas.microsoft.com/office/drawing/2014/main" id="{C2BEBC7E-DCD5-4046-A2FB-047AA12E3E70}"/>
            </a:ext>
          </a:extLst>
        </xdr:cNvPr>
        <xdr:cNvSpPr>
          <a:spLocks noChangeAspect="1" noChangeArrowheads="1"/>
        </xdr:cNvSpPr>
      </xdr:nvSpPr>
      <xdr:spPr bwMode="auto">
        <a:xfrm>
          <a:off x="1438275" y="2579370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145</xdr:row>
      <xdr:rowOff>0</xdr:rowOff>
    </xdr:from>
    <xdr:ext cx="304800" cy="312713"/>
    <xdr:sp macro="" textlink="">
      <xdr:nvSpPr>
        <xdr:cNvPr id="63" name="AutoShape 39">
          <a:extLst>
            <a:ext uri="{FF2B5EF4-FFF2-40B4-BE49-F238E27FC236}">
              <a16:creationId xmlns:a16="http://schemas.microsoft.com/office/drawing/2014/main" id="{DDFE6F47-487C-48C6-AB35-2E5FFEB2612F}"/>
            </a:ext>
          </a:extLst>
        </xdr:cNvPr>
        <xdr:cNvSpPr>
          <a:spLocks noChangeAspect="1" noChangeArrowheads="1"/>
        </xdr:cNvSpPr>
      </xdr:nvSpPr>
      <xdr:spPr bwMode="auto">
        <a:xfrm>
          <a:off x="1438275" y="25974675"/>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4" name="AutoShape 40">
          <a:extLst>
            <a:ext uri="{FF2B5EF4-FFF2-40B4-BE49-F238E27FC236}">
              <a16:creationId xmlns:a16="http://schemas.microsoft.com/office/drawing/2014/main" id="{6B65648D-B061-4230-AB27-305164EAD1CE}"/>
            </a:ext>
          </a:extLst>
        </xdr:cNvPr>
        <xdr:cNvSpPr>
          <a:spLocks noChangeAspect="1" noChangeArrowheads="1"/>
        </xdr:cNvSpPr>
      </xdr:nvSpPr>
      <xdr:spPr bwMode="auto">
        <a:xfrm>
          <a:off x="1438275" y="2615565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4</xdr:col>
      <xdr:colOff>0</xdr:colOff>
      <xdr:row>0</xdr:row>
      <xdr:rowOff>53341</xdr:rowOff>
    </xdr:from>
    <xdr:to>
      <xdr:col>7</xdr:col>
      <xdr:colOff>1298292</xdr:colOff>
      <xdr:row>1</xdr:row>
      <xdr:rowOff>741</xdr:rowOff>
    </xdr:to>
    <mc:AlternateContent xmlns:mc="http://schemas.openxmlformats.org/markup-compatibility/2006" xmlns:sle15="http://schemas.microsoft.com/office/drawing/2012/slicer">
      <mc:Choice Requires="sle15">
        <xdr:graphicFrame macro="">
          <xdr:nvGraphicFramePr>
            <xdr:cNvPr id="65" name="Season">
              <a:extLst>
                <a:ext uri="{FF2B5EF4-FFF2-40B4-BE49-F238E27FC236}">
                  <a16:creationId xmlns:a16="http://schemas.microsoft.com/office/drawing/2014/main" id="{132043D6-4D11-2E2F-2DE9-0C0F9BCDC08A}"/>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026920" y="53341"/>
              <a:ext cx="6111240" cy="68400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9</xdr:col>
      <xdr:colOff>60113</xdr:colOff>
      <xdr:row>0</xdr:row>
      <xdr:rowOff>7035</xdr:rowOff>
    </xdr:from>
    <xdr:to>
      <xdr:col>10</xdr:col>
      <xdr:colOff>1260493</xdr:colOff>
      <xdr:row>1</xdr:row>
      <xdr:rowOff>377137</xdr:rowOff>
    </xdr:to>
    <mc:AlternateContent xmlns:mc="http://schemas.openxmlformats.org/markup-compatibility/2006" xmlns:sle15="http://schemas.microsoft.com/office/drawing/2012/slicer">
      <mc:Choice Requires="sle15">
        <xdr:graphicFrame macro="">
          <xdr:nvGraphicFramePr>
            <xdr:cNvPr id="66" name="Round">
              <a:extLst>
                <a:ext uri="{FF2B5EF4-FFF2-40B4-BE49-F238E27FC236}">
                  <a16:creationId xmlns:a16="http://schemas.microsoft.com/office/drawing/2014/main" id="{D27A9AD5-C337-BFFD-7C93-39A0E869D4AA}"/>
                </a:ext>
              </a:extLst>
            </xdr:cNvPr>
            <xdr:cNvGraphicFramePr/>
          </xdr:nvGraphicFramePr>
          <xdr:xfrm>
            <a:off x="0" y="0"/>
            <a:ext cx="0" cy="0"/>
          </xdr:xfrm>
          <a:graphic>
            <a:graphicData uri="http://schemas.microsoft.com/office/drawing/2010/slicer">
              <sle:slicer xmlns:sle="http://schemas.microsoft.com/office/drawing/2010/slicer" name="Round"/>
            </a:graphicData>
          </a:graphic>
        </xdr:graphicFrame>
      </mc:Choice>
      <mc:Fallback xmlns="">
        <xdr:sp macro="" textlink="">
          <xdr:nvSpPr>
            <xdr:cNvPr id="0" name=""/>
            <xdr:cNvSpPr>
              <a:spLocks noTextEdit="1"/>
            </xdr:cNvSpPr>
          </xdr:nvSpPr>
          <xdr:spPr>
            <a:xfrm>
              <a:off x="7866380" y="7035"/>
              <a:ext cx="1983546" cy="1081302"/>
            </a:xfrm>
            <a:prstGeom prst="rect">
              <a:avLst/>
            </a:prstGeom>
            <a:solidFill>
              <a:prstClr val="white"/>
            </a:solidFill>
            <a:ln w="1">
              <a:solidFill>
                <a:prstClr val="green"/>
              </a:solidFill>
            </a:ln>
          </xdr:spPr>
          <xdr:txBody>
            <a:bodyPr vertOverflow="clip" horzOverflow="clip"/>
            <a:lstStyle/>
            <a:p>
              <a:r>
                <a:rPr lang="en-001"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5</xdr:col>
      <xdr:colOff>0</xdr:colOff>
      <xdr:row>125</xdr:row>
      <xdr:rowOff>0</xdr:rowOff>
    </xdr:from>
    <xdr:ext cx="304800" cy="316229"/>
    <xdr:sp macro="" textlink="">
      <xdr:nvSpPr>
        <xdr:cNvPr id="2" name="AutoShape 39">
          <a:extLst>
            <a:ext uri="{FF2B5EF4-FFF2-40B4-BE49-F238E27FC236}">
              <a16:creationId xmlns:a16="http://schemas.microsoft.com/office/drawing/2014/main" id="{02A28B02-D564-46B4-AF33-C6F97DB8B288}"/>
            </a:ext>
          </a:extLst>
        </xdr:cNvPr>
        <xdr:cNvSpPr>
          <a:spLocks noChangeAspect="1" noChangeArrowheads="1"/>
        </xdr:cNvSpPr>
      </xdr:nvSpPr>
      <xdr:spPr bwMode="auto">
        <a:xfrm>
          <a:off x="262128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230"/>
    <xdr:sp macro="" textlink="">
      <xdr:nvSpPr>
        <xdr:cNvPr id="3" name="AutoShape 40">
          <a:extLst>
            <a:ext uri="{FF2B5EF4-FFF2-40B4-BE49-F238E27FC236}">
              <a16:creationId xmlns:a16="http://schemas.microsoft.com/office/drawing/2014/main" id="{ECF89FE6-25B3-4F4E-869D-D8AB7B12902B}"/>
            </a:ext>
          </a:extLst>
        </xdr:cNvPr>
        <xdr:cNvSpPr>
          <a:spLocks noChangeAspect="1" noChangeArrowheads="1"/>
        </xdr:cNvSpPr>
      </xdr:nvSpPr>
      <xdr:spPr bwMode="auto">
        <a:xfrm>
          <a:off x="262128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126</xdr:row>
      <xdr:rowOff>0</xdr:rowOff>
    </xdr:from>
    <xdr:ext cx="304800" cy="316523"/>
    <xdr:sp macro="" textlink="">
      <xdr:nvSpPr>
        <xdr:cNvPr id="67" name="AutoShape 20">
          <a:extLst>
            <a:ext uri="{FF2B5EF4-FFF2-40B4-BE49-F238E27FC236}">
              <a16:creationId xmlns:a16="http://schemas.microsoft.com/office/drawing/2014/main" id="{DB07C52C-C81B-456A-A205-D5444CB93DDF}"/>
            </a:ext>
          </a:extLst>
        </xdr:cNvPr>
        <xdr:cNvSpPr>
          <a:spLocks noChangeAspect="1" noChangeArrowheads="1"/>
        </xdr:cNvSpPr>
      </xdr:nvSpPr>
      <xdr:spPr bwMode="auto">
        <a:xfrm>
          <a:off x="262128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146</xdr:row>
      <xdr:rowOff>0</xdr:rowOff>
    </xdr:from>
    <xdr:ext cx="304800" cy="312713"/>
    <xdr:sp macro="" textlink="">
      <xdr:nvSpPr>
        <xdr:cNvPr id="68" name="AutoShape 39">
          <a:extLst>
            <a:ext uri="{FF2B5EF4-FFF2-40B4-BE49-F238E27FC236}">
              <a16:creationId xmlns:a16="http://schemas.microsoft.com/office/drawing/2014/main" id="{A33B8FC4-D34C-41FF-8562-1F4CA83BF658}"/>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147</xdr:row>
      <xdr:rowOff>0</xdr:rowOff>
    </xdr:from>
    <xdr:ext cx="304800" cy="312713"/>
    <xdr:sp macro="" textlink="">
      <xdr:nvSpPr>
        <xdr:cNvPr id="69" name="AutoShape 40">
          <a:extLst>
            <a:ext uri="{FF2B5EF4-FFF2-40B4-BE49-F238E27FC236}">
              <a16:creationId xmlns:a16="http://schemas.microsoft.com/office/drawing/2014/main" id="{E858CD13-A645-4806-8F54-CF2622CFED58}"/>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169</xdr:row>
      <xdr:rowOff>0</xdr:rowOff>
    </xdr:from>
    <xdr:ext cx="304800" cy="325755"/>
    <xdr:sp macro="" textlink="">
      <xdr:nvSpPr>
        <xdr:cNvPr id="70" name="AutoShape 1">
          <a:extLst>
            <a:ext uri="{FF2B5EF4-FFF2-40B4-BE49-F238E27FC236}">
              <a16:creationId xmlns:a16="http://schemas.microsoft.com/office/drawing/2014/main" id="{679C6C07-FB9C-4D69-81AD-220930C31800}"/>
            </a:ext>
          </a:extLst>
        </xdr:cNvPr>
        <xdr:cNvSpPr>
          <a:spLocks noChangeAspect="1" noChangeArrowheads="1"/>
        </xdr:cNvSpPr>
      </xdr:nvSpPr>
      <xdr:spPr bwMode="auto">
        <a:xfrm>
          <a:off x="2628900" y="214045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170</xdr:row>
      <xdr:rowOff>0</xdr:rowOff>
    </xdr:from>
    <xdr:ext cx="304800" cy="325755"/>
    <xdr:sp macro="" textlink="">
      <xdr:nvSpPr>
        <xdr:cNvPr id="71" name="AutoShape 2">
          <a:extLst>
            <a:ext uri="{FF2B5EF4-FFF2-40B4-BE49-F238E27FC236}">
              <a16:creationId xmlns:a16="http://schemas.microsoft.com/office/drawing/2014/main" id="{D9A90382-A49B-4B85-A62B-9D7A2A6BBB69}"/>
            </a:ext>
          </a:extLst>
        </xdr:cNvPr>
        <xdr:cNvSpPr>
          <a:spLocks noChangeAspect="1" noChangeArrowheads="1"/>
        </xdr:cNvSpPr>
      </xdr:nvSpPr>
      <xdr:spPr bwMode="auto">
        <a:xfrm>
          <a:off x="2628900" y="216484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171</xdr:row>
      <xdr:rowOff>0</xdr:rowOff>
    </xdr:from>
    <xdr:ext cx="304800" cy="325755"/>
    <xdr:sp macro="" textlink="">
      <xdr:nvSpPr>
        <xdr:cNvPr id="72" name="AutoShape 3">
          <a:extLst>
            <a:ext uri="{FF2B5EF4-FFF2-40B4-BE49-F238E27FC236}">
              <a16:creationId xmlns:a16="http://schemas.microsoft.com/office/drawing/2014/main" id="{7F9F6BC0-9C39-4B89-BCFE-194BFF8E61B6}"/>
            </a:ext>
          </a:extLst>
        </xdr:cNvPr>
        <xdr:cNvSpPr>
          <a:spLocks noChangeAspect="1" noChangeArrowheads="1"/>
        </xdr:cNvSpPr>
      </xdr:nvSpPr>
      <xdr:spPr bwMode="auto">
        <a:xfrm>
          <a:off x="2628900" y="218922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172</xdr:row>
      <xdr:rowOff>0</xdr:rowOff>
    </xdr:from>
    <xdr:ext cx="304800" cy="325755"/>
    <xdr:sp macro="" textlink="">
      <xdr:nvSpPr>
        <xdr:cNvPr id="73" name="AutoShape 4">
          <a:extLst>
            <a:ext uri="{FF2B5EF4-FFF2-40B4-BE49-F238E27FC236}">
              <a16:creationId xmlns:a16="http://schemas.microsoft.com/office/drawing/2014/main" id="{CB8CBBAF-D102-4A5E-ACE9-1DA8064D094C}"/>
            </a:ext>
          </a:extLst>
        </xdr:cNvPr>
        <xdr:cNvSpPr>
          <a:spLocks noChangeAspect="1" noChangeArrowheads="1"/>
        </xdr:cNvSpPr>
      </xdr:nvSpPr>
      <xdr:spPr bwMode="auto">
        <a:xfrm>
          <a:off x="2628900" y="221361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173</xdr:row>
      <xdr:rowOff>0</xdr:rowOff>
    </xdr:from>
    <xdr:ext cx="304800" cy="325755"/>
    <xdr:sp macro="" textlink="">
      <xdr:nvSpPr>
        <xdr:cNvPr id="74" name="AutoShape 5">
          <a:extLst>
            <a:ext uri="{FF2B5EF4-FFF2-40B4-BE49-F238E27FC236}">
              <a16:creationId xmlns:a16="http://schemas.microsoft.com/office/drawing/2014/main" id="{1A78A94E-41A6-4759-AB4B-8E69F1A436CA}"/>
            </a:ext>
          </a:extLst>
        </xdr:cNvPr>
        <xdr:cNvSpPr>
          <a:spLocks noChangeAspect="1" noChangeArrowheads="1"/>
        </xdr:cNvSpPr>
      </xdr:nvSpPr>
      <xdr:spPr bwMode="auto">
        <a:xfrm>
          <a:off x="2628900" y="223799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174</xdr:row>
      <xdr:rowOff>0</xdr:rowOff>
    </xdr:from>
    <xdr:ext cx="304800" cy="325755"/>
    <xdr:sp macro="" textlink="">
      <xdr:nvSpPr>
        <xdr:cNvPr id="75" name="AutoShape 6">
          <a:extLst>
            <a:ext uri="{FF2B5EF4-FFF2-40B4-BE49-F238E27FC236}">
              <a16:creationId xmlns:a16="http://schemas.microsoft.com/office/drawing/2014/main" id="{387DDE69-1D26-4268-BC5F-51CBECAD06C1}"/>
            </a:ext>
          </a:extLst>
        </xdr:cNvPr>
        <xdr:cNvSpPr>
          <a:spLocks noChangeAspect="1" noChangeArrowheads="1"/>
        </xdr:cNvSpPr>
      </xdr:nvSpPr>
      <xdr:spPr bwMode="auto">
        <a:xfrm>
          <a:off x="2628900" y="226237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175</xdr:row>
      <xdr:rowOff>0</xdr:rowOff>
    </xdr:from>
    <xdr:ext cx="304800" cy="325755"/>
    <xdr:sp macro="" textlink="">
      <xdr:nvSpPr>
        <xdr:cNvPr id="76" name="AutoShape 7">
          <a:extLst>
            <a:ext uri="{FF2B5EF4-FFF2-40B4-BE49-F238E27FC236}">
              <a16:creationId xmlns:a16="http://schemas.microsoft.com/office/drawing/2014/main" id="{D2C978DF-C1D0-4FC2-AB73-15D0B7C95CD3}"/>
            </a:ext>
          </a:extLst>
        </xdr:cNvPr>
        <xdr:cNvSpPr>
          <a:spLocks noChangeAspect="1" noChangeArrowheads="1"/>
        </xdr:cNvSpPr>
      </xdr:nvSpPr>
      <xdr:spPr bwMode="auto">
        <a:xfrm>
          <a:off x="2628900" y="228676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xdr:row>
      <xdr:rowOff>0</xdr:rowOff>
    </xdr:from>
    <xdr:ext cx="304800" cy="325755"/>
    <xdr:sp macro="" textlink="">
      <xdr:nvSpPr>
        <xdr:cNvPr id="77" name="AutoShape 8">
          <a:extLst>
            <a:ext uri="{FF2B5EF4-FFF2-40B4-BE49-F238E27FC236}">
              <a16:creationId xmlns:a16="http://schemas.microsoft.com/office/drawing/2014/main" id="{EA0D3E44-BCA1-42F3-96F6-4C986FE09F0F}"/>
            </a:ext>
          </a:extLst>
        </xdr:cNvPr>
        <xdr:cNvSpPr>
          <a:spLocks noChangeAspect="1" noChangeArrowheads="1"/>
        </xdr:cNvSpPr>
      </xdr:nvSpPr>
      <xdr:spPr bwMode="auto">
        <a:xfrm>
          <a:off x="2628900" y="231114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177</xdr:row>
      <xdr:rowOff>0</xdr:rowOff>
    </xdr:from>
    <xdr:ext cx="304800" cy="325755"/>
    <xdr:sp macro="" textlink="">
      <xdr:nvSpPr>
        <xdr:cNvPr id="78" name="AutoShape 9">
          <a:extLst>
            <a:ext uri="{FF2B5EF4-FFF2-40B4-BE49-F238E27FC236}">
              <a16:creationId xmlns:a16="http://schemas.microsoft.com/office/drawing/2014/main" id="{9632C261-55D9-4D03-A1E3-FE2547E1CAA3}"/>
            </a:ext>
          </a:extLst>
        </xdr:cNvPr>
        <xdr:cNvSpPr>
          <a:spLocks noChangeAspect="1" noChangeArrowheads="1"/>
        </xdr:cNvSpPr>
      </xdr:nvSpPr>
      <xdr:spPr bwMode="auto">
        <a:xfrm>
          <a:off x="2628900" y="233553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178</xdr:row>
      <xdr:rowOff>0</xdr:rowOff>
    </xdr:from>
    <xdr:ext cx="304800" cy="325755"/>
    <xdr:sp macro="" textlink="">
      <xdr:nvSpPr>
        <xdr:cNvPr id="79" name="AutoShape 10">
          <a:extLst>
            <a:ext uri="{FF2B5EF4-FFF2-40B4-BE49-F238E27FC236}">
              <a16:creationId xmlns:a16="http://schemas.microsoft.com/office/drawing/2014/main" id="{7411465E-4FDD-4446-85A8-07D16B91D899}"/>
            </a:ext>
          </a:extLst>
        </xdr:cNvPr>
        <xdr:cNvSpPr>
          <a:spLocks noChangeAspect="1" noChangeArrowheads="1"/>
        </xdr:cNvSpPr>
      </xdr:nvSpPr>
      <xdr:spPr bwMode="auto">
        <a:xfrm>
          <a:off x="2628900" y="235991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179</xdr:row>
      <xdr:rowOff>0</xdr:rowOff>
    </xdr:from>
    <xdr:ext cx="304800" cy="325755"/>
    <xdr:sp macro="" textlink="">
      <xdr:nvSpPr>
        <xdr:cNvPr id="80" name="AutoShape 11">
          <a:extLst>
            <a:ext uri="{FF2B5EF4-FFF2-40B4-BE49-F238E27FC236}">
              <a16:creationId xmlns:a16="http://schemas.microsoft.com/office/drawing/2014/main" id="{78AD874D-A0C2-40B3-BFD2-FD2381A6B424}"/>
            </a:ext>
          </a:extLst>
        </xdr:cNvPr>
        <xdr:cNvSpPr>
          <a:spLocks noChangeAspect="1" noChangeArrowheads="1"/>
        </xdr:cNvSpPr>
      </xdr:nvSpPr>
      <xdr:spPr bwMode="auto">
        <a:xfrm>
          <a:off x="2628900" y="238429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180</xdr:row>
      <xdr:rowOff>0</xdr:rowOff>
    </xdr:from>
    <xdr:ext cx="304800" cy="325756"/>
    <xdr:sp macro="" textlink="">
      <xdr:nvSpPr>
        <xdr:cNvPr id="81" name="AutoShape 12">
          <a:extLst>
            <a:ext uri="{FF2B5EF4-FFF2-40B4-BE49-F238E27FC236}">
              <a16:creationId xmlns:a16="http://schemas.microsoft.com/office/drawing/2014/main" id="{9C8E8251-DC75-4F49-A2BD-3F4B9EC62B43}"/>
            </a:ext>
          </a:extLst>
        </xdr:cNvPr>
        <xdr:cNvSpPr>
          <a:spLocks noChangeAspect="1" noChangeArrowheads="1"/>
        </xdr:cNvSpPr>
      </xdr:nvSpPr>
      <xdr:spPr bwMode="auto">
        <a:xfrm>
          <a:off x="2628900" y="24086820"/>
          <a:ext cx="304800" cy="325756"/>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181</xdr:row>
      <xdr:rowOff>0</xdr:rowOff>
    </xdr:from>
    <xdr:ext cx="304800" cy="333374"/>
    <xdr:sp macro="" textlink="">
      <xdr:nvSpPr>
        <xdr:cNvPr id="82" name="AutoShape 13">
          <a:extLst>
            <a:ext uri="{FF2B5EF4-FFF2-40B4-BE49-F238E27FC236}">
              <a16:creationId xmlns:a16="http://schemas.microsoft.com/office/drawing/2014/main" id="{20BC8685-E846-4DF9-BDC1-4424F58CAAFA}"/>
            </a:ext>
          </a:extLst>
        </xdr:cNvPr>
        <xdr:cNvSpPr>
          <a:spLocks noChangeAspect="1" noChangeArrowheads="1"/>
        </xdr:cNvSpPr>
      </xdr:nvSpPr>
      <xdr:spPr bwMode="auto">
        <a:xfrm>
          <a:off x="2628900" y="24330660"/>
          <a:ext cx="304800" cy="3333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182</xdr:row>
      <xdr:rowOff>0</xdr:rowOff>
    </xdr:from>
    <xdr:ext cx="304800" cy="325755"/>
    <xdr:sp macro="" textlink="">
      <xdr:nvSpPr>
        <xdr:cNvPr id="83" name="AutoShape 14">
          <a:extLst>
            <a:ext uri="{FF2B5EF4-FFF2-40B4-BE49-F238E27FC236}">
              <a16:creationId xmlns:a16="http://schemas.microsoft.com/office/drawing/2014/main" id="{0C303AFD-4631-46F6-B92C-2AA2B683BB53}"/>
            </a:ext>
          </a:extLst>
        </xdr:cNvPr>
        <xdr:cNvSpPr>
          <a:spLocks noChangeAspect="1" noChangeArrowheads="1"/>
        </xdr:cNvSpPr>
      </xdr:nvSpPr>
      <xdr:spPr bwMode="auto">
        <a:xfrm>
          <a:off x="2628900" y="245745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183</xdr:row>
      <xdr:rowOff>0</xdr:rowOff>
    </xdr:from>
    <xdr:ext cx="304800" cy="325755"/>
    <xdr:sp macro="" textlink="">
      <xdr:nvSpPr>
        <xdr:cNvPr id="84" name="AutoShape 15">
          <a:extLst>
            <a:ext uri="{FF2B5EF4-FFF2-40B4-BE49-F238E27FC236}">
              <a16:creationId xmlns:a16="http://schemas.microsoft.com/office/drawing/2014/main" id="{2413EB52-E80B-4D7E-88A2-3C4824F1F31E}"/>
            </a:ext>
          </a:extLst>
        </xdr:cNvPr>
        <xdr:cNvSpPr>
          <a:spLocks noChangeAspect="1" noChangeArrowheads="1"/>
        </xdr:cNvSpPr>
      </xdr:nvSpPr>
      <xdr:spPr bwMode="auto">
        <a:xfrm>
          <a:off x="2628900" y="248183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184</xdr:row>
      <xdr:rowOff>0</xdr:rowOff>
    </xdr:from>
    <xdr:ext cx="304800" cy="325755"/>
    <xdr:sp macro="" textlink="">
      <xdr:nvSpPr>
        <xdr:cNvPr id="85" name="AutoShape 16">
          <a:extLst>
            <a:ext uri="{FF2B5EF4-FFF2-40B4-BE49-F238E27FC236}">
              <a16:creationId xmlns:a16="http://schemas.microsoft.com/office/drawing/2014/main" id="{9384901B-9E9A-4309-B022-0F685E0B95B7}"/>
            </a:ext>
          </a:extLst>
        </xdr:cNvPr>
        <xdr:cNvSpPr>
          <a:spLocks noChangeAspect="1" noChangeArrowheads="1"/>
        </xdr:cNvSpPr>
      </xdr:nvSpPr>
      <xdr:spPr bwMode="auto">
        <a:xfrm>
          <a:off x="2628900" y="2506218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185</xdr:row>
      <xdr:rowOff>0</xdr:rowOff>
    </xdr:from>
    <xdr:ext cx="304800" cy="325755"/>
    <xdr:sp macro="" textlink="">
      <xdr:nvSpPr>
        <xdr:cNvPr id="86" name="AutoShape 17">
          <a:extLst>
            <a:ext uri="{FF2B5EF4-FFF2-40B4-BE49-F238E27FC236}">
              <a16:creationId xmlns:a16="http://schemas.microsoft.com/office/drawing/2014/main" id="{9A7CB8EB-0362-4FF3-8B41-1341F6449C58}"/>
            </a:ext>
          </a:extLst>
        </xdr:cNvPr>
        <xdr:cNvSpPr>
          <a:spLocks noChangeAspect="1" noChangeArrowheads="1"/>
        </xdr:cNvSpPr>
      </xdr:nvSpPr>
      <xdr:spPr bwMode="auto">
        <a:xfrm>
          <a:off x="2628900" y="2530602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186</xdr:row>
      <xdr:rowOff>0</xdr:rowOff>
    </xdr:from>
    <xdr:ext cx="304800" cy="325755"/>
    <xdr:sp macro="" textlink="">
      <xdr:nvSpPr>
        <xdr:cNvPr id="87" name="AutoShape 18">
          <a:extLst>
            <a:ext uri="{FF2B5EF4-FFF2-40B4-BE49-F238E27FC236}">
              <a16:creationId xmlns:a16="http://schemas.microsoft.com/office/drawing/2014/main" id="{86842BCB-47EB-4313-9010-23DC0C284B04}"/>
            </a:ext>
          </a:extLst>
        </xdr:cNvPr>
        <xdr:cNvSpPr>
          <a:spLocks noChangeAspect="1" noChangeArrowheads="1"/>
        </xdr:cNvSpPr>
      </xdr:nvSpPr>
      <xdr:spPr bwMode="auto">
        <a:xfrm>
          <a:off x="2628900" y="2554986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187</xdr:row>
      <xdr:rowOff>0</xdr:rowOff>
    </xdr:from>
    <xdr:ext cx="304800" cy="325755"/>
    <xdr:sp macro="" textlink="">
      <xdr:nvSpPr>
        <xdr:cNvPr id="88" name="AutoShape 19">
          <a:extLst>
            <a:ext uri="{FF2B5EF4-FFF2-40B4-BE49-F238E27FC236}">
              <a16:creationId xmlns:a16="http://schemas.microsoft.com/office/drawing/2014/main" id="{5511401D-8AC4-4D8C-B108-BD55C7C70207}"/>
            </a:ext>
          </a:extLst>
        </xdr:cNvPr>
        <xdr:cNvSpPr>
          <a:spLocks noChangeAspect="1" noChangeArrowheads="1"/>
        </xdr:cNvSpPr>
      </xdr:nvSpPr>
      <xdr:spPr bwMode="auto">
        <a:xfrm>
          <a:off x="2628900" y="2579370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188</xdr:row>
      <xdr:rowOff>0</xdr:rowOff>
    </xdr:from>
    <xdr:ext cx="304800" cy="325755"/>
    <xdr:sp macro="" textlink="">
      <xdr:nvSpPr>
        <xdr:cNvPr id="89" name="AutoShape 20">
          <a:extLst>
            <a:ext uri="{FF2B5EF4-FFF2-40B4-BE49-F238E27FC236}">
              <a16:creationId xmlns:a16="http://schemas.microsoft.com/office/drawing/2014/main" id="{1F061205-4BEE-41C7-A15B-2AAB9423FE5A}"/>
            </a:ext>
          </a:extLst>
        </xdr:cNvPr>
        <xdr:cNvSpPr>
          <a:spLocks noChangeAspect="1" noChangeArrowheads="1"/>
        </xdr:cNvSpPr>
      </xdr:nvSpPr>
      <xdr:spPr bwMode="auto">
        <a:xfrm>
          <a:off x="2628900" y="26037540"/>
          <a:ext cx="304800" cy="32575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189</xdr:row>
      <xdr:rowOff>0</xdr:rowOff>
    </xdr:from>
    <xdr:ext cx="304800" cy="316230"/>
    <xdr:sp macro="" textlink="">
      <xdr:nvSpPr>
        <xdr:cNvPr id="90" name="AutoShape 21">
          <a:extLst>
            <a:ext uri="{FF2B5EF4-FFF2-40B4-BE49-F238E27FC236}">
              <a16:creationId xmlns:a16="http://schemas.microsoft.com/office/drawing/2014/main" id="{DFEEB0C4-9EAF-4CF2-A21D-7153109173A4}"/>
            </a:ext>
          </a:extLst>
        </xdr:cNvPr>
        <xdr:cNvSpPr>
          <a:spLocks noChangeAspect="1" noChangeArrowheads="1"/>
        </xdr:cNvSpPr>
      </xdr:nvSpPr>
      <xdr:spPr bwMode="auto">
        <a:xfrm>
          <a:off x="2628900" y="265252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190</xdr:row>
      <xdr:rowOff>0</xdr:rowOff>
    </xdr:from>
    <xdr:ext cx="304800" cy="316230"/>
    <xdr:sp macro="" textlink="">
      <xdr:nvSpPr>
        <xdr:cNvPr id="91" name="AutoShape 22">
          <a:extLst>
            <a:ext uri="{FF2B5EF4-FFF2-40B4-BE49-F238E27FC236}">
              <a16:creationId xmlns:a16="http://schemas.microsoft.com/office/drawing/2014/main" id="{B7B9CD37-7760-4B7B-808B-1A15072A2188}"/>
            </a:ext>
          </a:extLst>
        </xdr:cNvPr>
        <xdr:cNvSpPr>
          <a:spLocks noChangeAspect="1" noChangeArrowheads="1"/>
        </xdr:cNvSpPr>
      </xdr:nvSpPr>
      <xdr:spPr bwMode="auto">
        <a:xfrm>
          <a:off x="2628900" y="267690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191</xdr:row>
      <xdr:rowOff>0</xdr:rowOff>
    </xdr:from>
    <xdr:ext cx="304800" cy="316230"/>
    <xdr:sp macro="" textlink="">
      <xdr:nvSpPr>
        <xdr:cNvPr id="92" name="AutoShape 23">
          <a:extLst>
            <a:ext uri="{FF2B5EF4-FFF2-40B4-BE49-F238E27FC236}">
              <a16:creationId xmlns:a16="http://schemas.microsoft.com/office/drawing/2014/main" id="{D8C42A54-7CC4-4AC1-A972-A2A09E0F0FF3}"/>
            </a:ext>
          </a:extLst>
        </xdr:cNvPr>
        <xdr:cNvSpPr>
          <a:spLocks noChangeAspect="1" noChangeArrowheads="1"/>
        </xdr:cNvSpPr>
      </xdr:nvSpPr>
      <xdr:spPr bwMode="auto">
        <a:xfrm>
          <a:off x="2628900" y="270129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192</xdr:row>
      <xdr:rowOff>0</xdr:rowOff>
    </xdr:from>
    <xdr:ext cx="304800" cy="316230"/>
    <xdr:sp macro="" textlink="">
      <xdr:nvSpPr>
        <xdr:cNvPr id="93" name="AutoShape 24">
          <a:extLst>
            <a:ext uri="{FF2B5EF4-FFF2-40B4-BE49-F238E27FC236}">
              <a16:creationId xmlns:a16="http://schemas.microsoft.com/office/drawing/2014/main" id="{56952A95-C5A7-41BF-A307-DFB6D1296744}"/>
            </a:ext>
          </a:extLst>
        </xdr:cNvPr>
        <xdr:cNvSpPr>
          <a:spLocks noChangeAspect="1" noChangeArrowheads="1"/>
        </xdr:cNvSpPr>
      </xdr:nvSpPr>
      <xdr:spPr bwMode="auto">
        <a:xfrm>
          <a:off x="2628900" y="272567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193</xdr:row>
      <xdr:rowOff>0</xdr:rowOff>
    </xdr:from>
    <xdr:ext cx="304800" cy="316231"/>
    <xdr:sp macro="" textlink="">
      <xdr:nvSpPr>
        <xdr:cNvPr id="94" name="AutoShape 25">
          <a:extLst>
            <a:ext uri="{FF2B5EF4-FFF2-40B4-BE49-F238E27FC236}">
              <a16:creationId xmlns:a16="http://schemas.microsoft.com/office/drawing/2014/main" id="{30206549-40F0-4368-85B3-E18EA62A780A}"/>
            </a:ext>
          </a:extLst>
        </xdr:cNvPr>
        <xdr:cNvSpPr>
          <a:spLocks noChangeAspect="1" noChangeArrowheads="1"/>
        </xdr:cNvSpPr>
      </xdr:nvSpPr>
      <xdr:spPr bwMode="auto">
        <a:xfrm>
          <a:off x="2628900" y="2750058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194</xdr:row>
      <xdr:rowOff>0</xdr:rowOff>
    </xdr:from>
    <xdr:ext cx="304800" cy="316229"/>
    <xdr:sp macro="" textlink="">
      <xdr:nvSpPr>
        <xdr:cNvPr id="95" name="AutoShape 26">
          <a:extLst>
            <a:ext uri="{FF2B5EF4-FFF2-40B4-BE49-F238E27FC236}">
              <a16:creationId xmlns:a16="http://schemas.microsoft.com/office/drawing/2014/main" id="{63DAFB8E-E149-4B47-86A7-392C970358A7}"/>
            </a:ext>
          </a:extLst>
        </xdr:cNvPr>
        <xdr:cNvSpPr>
          <a:spLocks noChangeAspect="1" noChangeArrowheads="1"/>
        </xdr:cNvSpPr>
      </xdr:nvSpPr>
      <xdr:spPr bwMode="auto">
        <a:xfrm>
          <a:off x="2628900" y="2774442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195</xdr:row>
      <xdr:rowOff>0</xdr:rowOff>
    </xdr:from>
    <xdr:ext cx="304800" cy="316230"/>
    <xdr:sp macro="" textlink="">
      <xdr:nvSpPr>
        <xdr:cNvPr id="96" name="AutoShape 27">
          <a:extLst>
            <a:ext uri="{FF2B5EF4-FFF2-40B4-BE49-F238E27FC236}">
              <a16:creationId xmlns:a16="http://schemas.microsoft.com/office/drawing/2014/main" id="{725F2E80-D269-4C91-8E3A-5E17ABFB6B20}"/>
            </a:ext>
          </a:extLst>
        </xdr:cNvPr>
        <xdr:cNvSpPr>
          <a:spLocks noChangeAspect="1" noChangeArrowheads="1"/>
        </xdr:cNvSpPr>
      </xdr:nvSpPr>
      <xdr:spPr bwMode="auto">
        <a:xfrm>
          <a:off x="2628900" y="279882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196</xdr:row>
      <xdr:rowOff>0</xdr:rowOff>
    </xdr:from>
    <xdr:ext cx="304800" cy="316230"/>
    <xdr:sp macro="" textlink="">
      <xdr:nvSpPr>
        <xdr:cNvPr id="97" name="AutoShape 28">
          <a:extLst>
            <a:ext uri="{FF2B5EF4-FFF2-40B4-BE49-F238E27FC236}">
              <a16:creationId xmlns:a16="http://schemas.microsoft.com/office/drawing/2014/main" id="{080D7B81-9C4C-422F-8797-96FF2EB19DA4}"/>
            </a:ext>
          </a:extLst>
        </xdr:cNvPr>
        <xdr:cNvSpPr>
          <a:spLocks noChangeAspect="1" noChangeArrowheads="1"/>
        </xdr:cNvSpPr>
      </xdr:nvSpPr>
      <xdr:spPr bwMode="auto">
        <a:xfrm>
          <a:off x="2628900" y="282321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197</xdr:row>
      <xdr:rowOff>0</xdr:rowOff>
    </xdr:from>
    <xdr:ext cx="304800" cy="316230"/>
    <xdr:sp macro="" textlink="">
      <xdr:nvSpPr>
        <xdr:cNvPr id="98" name="AutoShape 29">
          <a:extLst>
            <a:ext uri="{FF2B5EF4-FFF2-40B4-BE49-F238E27FC236}">
              <a16:creationId xmlns:a16="http://schemas.microsoft.com/office/drawing/2014/main" id="{668BCCC7-6498-4E50-A175-0B5E0E040BD7}"/>
            </a:ext>
          </a:extLst>
        </xdr:cNvPr>
        <xdr:cNvSpPr>
          <a:spLocks noChangeAspect="1" noChangeArrowheads="1"/>
        </xdr:cNvSpPr>
      </xdr:nvSpPr>
      <xdr:spPr bwMode="auto">
        <a:xfrm>
          <a:off x="2628900" y="284759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198</xdr:row>
      <xdr:rowOff>0</xdr:rowOff>
    </xdr:from>
    <xdr:ext cx="304800" cy="316230"/>
    <xdr:sp macro="" textlink="">
      <xdr:nvSpPr>
        <xdr:cNvPr id="99" name="AutoShape 30">
          <a:extLst>
            <a:ext uri="{FF2B5EF4-FFF2-40B4-BE49-F238E27FC236}">
              <a16:creationId xmlns:a16="http://schemas.microsoft.com/office/drawing/2014/main" id="{87EC3C4C-24AB-4DAC-9C1B-C28798E4B2B9}"/>
            </a:ext>
          </a:extLst>
        </xdr:cNvPr>
        <xdr:cNvSpPr>
          <a:spLocks noChangeAspect="1" noChangeArrowheads="1"/>
        </xdr:cNvSpPr>
      </xdr:nvSpPr>
      <xdr:spPr bwMode="auto">
        <a:xfrm>
          <a:off x="2628900" y="287197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199</xdr:row>
      <xdr:rowOff>0</xdr:rowOff>
    </xdr:from>
    <xdr:ext cx="304800" cy="316230"/>
    <xdr:sp macro="" textlink="">
      <xdr:nvSpPr>
        <xdr:cNvPr id="100" name="AutoShape 31">
          <a:extLst>
            <a:ext uri="{FF2B5EF4-FFF2-40B4-BE49-F238E27FC236}">
              <a16:creationId xmlns:a16="http://schemas.microsoft.com/office/drawing/2014/main" id="{732845C8-B86F-4286-9462-930C178055B8}"/>
            </a:ext>
          </a:extLst>
        </xdr:cNvPr>
        <xdr:cNvSpPr>
          <a:spLocks noChangeAspect="1" noChangeArrowheads="1"/>
        </xdr:cNvSpPr>
      </xdr:nvSpPr>
      <xdr:spPr bwMode="auto">
        <a:xfrm>
          <a:off x="2628900" y="289636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200</xdr:row>
      <xdr:rowOff>0</xdr:rowOff>
    </xdr:from>
    <xdr:ext cx="304800" cy="316230"/>
    <xdr:sp macro="" textlink="">
      <xdr:nvSpPr>
        <xdr:cNvPr id="101" name="AutoShape 32">
          <a:extLst>
            <a:ext uri="{FF2B5EF4-FFF2-40B4-BE49-F238E27FC236}">
              <a16:creationId xmlns:a16="http://schemas.microsoft.com/office/drawing/2014/main" id="{82012F98-C390-497A-8C3B-100C4A09CF59}"/>
            </a:ext>
          </a:extLst>
        </xdr:cNvPr>
        <xdr:cNvSpPr>
          <a:spLocks noChangeAspect="1" noChangeArrowheads="1"/>
        </xdr:cNvSpPr>
      </xdr:nvSpPr>
      <xdr:spPr bwMode="auto">
        <a:xfrm>
          <a:off x="2628900" y="292074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201</xdr:row>
      <xdr:rowOff>0</xdr:rowOff>
    </xdr:from>
    <xdr:ext cx="304800" cy="316230"/>
    <xdr:sp macro="" textlink="">
      <xdr:nvSpPr>
        <xdr:cNvPr id="102" name="AutoShape 33">
          <a:extLst>
            <a:ext uri="{FF2B5EF4-FFF2-40B4-BE49-F238E27FC236}">
              <a16:creationId xmlns:a16="http://schemas.microsoft.com/office/drawing/2014/main" id="{006B6680-7219-4949-B09C-269BA0E1A4AA}"/>
            </a:ext>
          </a:extLst>
        </xdr:cNvPr>
        <xdr:cNvSpPr>
          <a:spLocks noChangeAspect="1" noChangeArrowheads="1"/>
        </xdr:cNvSpPr>
      </xdr:nvSpPr>
      <xdr:spPr bwMode="auto">
        <a:xfrm>
          <a:off x="2628900" y="2945130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202</xdr:row>
      <xdr:rowOff>0</xdr:rowOff>
    </xdr:from>
    <xdr:ext cx="304800" cy="316230"/>
    <xdr:sp macro="" textlink="">
      <xdr:nvSpPr>
        <xdr:cNvPr id="103" name="AutoShape 34">
          <a:extLst>
            <a:ext uri="{FF2B5EF4-FFF2-40B4-BE49-F238E27FC236}">
              <a16:creationId xmlns:a16="http://schemas.microsoft.com/office/drawing/2014/main" id="{C79003AC-E304-4003-BD38-C7F2719153B7}"/>
            </a:ext>
          </a:extLst>
        </xdr:cNvPr>
        <xdr:cNvSpPr>
          <a:spLocks noChangeAspect="1" noChangeArrowheads="1"/>
        </xdr:cNvSpPr>
      </xdr:nvSpPr>
      <xdr:spPr bwMode="auto">
        <a:xfrm>
          <a:off x="2628900" y="2969514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203</xdr:row>
      <xdr:rowOff>0</xdr:rowOff>
    </xdr:from>
    <xdr:ext cx="304800" cy="316230"/>
    <xdr:sp macro="" textlink="">
      <xdr:nvSpPr>
        <xdr:cNvPr id="104" name="AutoShape 35">
          <a:extLst>
            <a:ext uri="{FF2B5EF4-FFF2-40B4-BE49-F238E27FC236}">
              <a16:creationId xmlns:a16="http://schemas.microsoft.com/office/drawing/2014/main" id="{E5BD95AD-27F5-46D5-9F92-8139E61E34BB}"/>
            </a:ext>
          </a:extLst>
        </xdr:cNvPr>
        <xdr:cNvSpPr>
          <a:spLocks noChangeAspect="1" noChangeArrowheads="1"/>
        </xdr:cNvSpPr>
      </xdr:nvSpPr>
      <xdr:spPr bwMode="auto">
        <a:xfrm>
          <a:off x="2628900" y="299389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204</xdr:row>
      <xdr:rowOff>0</xdr:rowOff>
    </xdr:from>
    <xdr:ext cx="304800" cy="316230"/>
    <xdr:sp macro="" textlink="">
      <xdr:nvSpPr>
        <xdr:cNvPr id="105" name="AutoShape 36">
          <a:extLst>
            <a:ext uri="{FF2B5EF4-FFF2-40B4-BE49-F238E27FC236}">
              <a16:creationId xmlns:a16="http://schemas.microsoft.com/office/drawing/2014/main" id="{A23C703D-1F50-4ADC-80B1-A75EA4D8F492}"/>
            </a:ext>
          </a:extLst>
        </xdr:cNvPr>
        <xdr:cNvSpPr>
          <a:spLocks noChangeAspect="1" noChangeArrowheads="1"/>
        </xdr:cNvSpPr>
      </xdr:nvSpPr>
      <xdr:spPr bwMode="auto">
        <a:xfrm>
          <a:off x="2628900" y="301828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205</xdr:row>
      <xdr:rowOff>0</xdr:rowOff>
    </xdr:from>
    <xdr:ext cx="304800" cy="316230"/>
    <xdr:sp macro="" textlink="">
      <xdr:nvSpPr>
        <xdr:cNvPr id="106" name="AutoShape 37">
          <a:extLst>
            <a:ext uri="{FF2B5EF4-FFF2-40B4-BE49-F238E27FC236}">
              <a16:creationId xmlns:a16="http://schemas.microsoft.com/office/drawing/2014/main" id="{D58119BE-1FB7-470D-B1F9-33D9694794EC}"/>
            </a:ext>
          </a:extLst>
        </xdr:cNvPr>
        <xdr:cNvSpPr>
          <a:spLocks noChangeAspect="1" noChangeArrowheads="1"/>
        </xdr:cNvSpPr>
      </xdr:nvSpPr>
      <xdr:spPr bwMode="auto">
        <a:xfrm>
          <a:off x="2628900" y="3042666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206</xdr:row>
      <xdr:rowOff>0</xdr:rowOff>
    </xdr:from>
    <xdr:ext cx="304800" cy="316231"/>
    <xdr:sp macro="" textlink="">
      <xdr:nvSpPr>
        <xdr:cNvPr id="107" name="AutoShape 38">
          <a:extLst>
            <a:ext uri="{FF2B5EF4-FFF2-40B4-BE49-F238E27FC236}">
              <a16:creationId xmlns:a16="http://schemas.microsoft.com/office/drawing/2014/main" id="{BB0A32F7-162A-4F7C-AAE3-B2F9AECD0A13}"/>
            </a:ext>
          </a:extLst>
        </xdr:cNvPr>
        <xdr:cNvSpPr>
          <a:spLocks noChangeAspect="1" noChangeArrowheads="1"/>
        </xdr:cNvSpPr>
      </xdr:nvSpPr>
      <xdr:spPr bwMode="auto">
        <a:xfrm>
          <a:off x="2628900" y="30670500"/>
          <a:ext cx="304800" cy="316231"/>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207</xdr:row>
      <xdr:rowOff>0</xdr:rowOff>
    </xdr:from>
    <xdr:ext cx="304800" cy="316229"/>
    <xdr:sp macro="" textlink="">
      <xdr:nvSpPr>
        <xdr:cNvPr id="108" name="AutoShape 39">
          <a:extLst>
            <a:ext uri="{FF2B5EF4-FFF2-40B4-BE49-F238E27FC236}">
              <a16:creationId xmlns:a16="http://schemas.microsoft.com/office/drawing/2014/main" id="{79AF6BEC-1E97-4C8C-BB24-A4FEF57F9725}"/>
            </a:ext>
          </a:extLst>
        </xdr:cNvPr>
        <xdr:cNvSpPr>
          <a:spLocks noChangeAspect="1" noChangeArrowheads="1"/>
        </xdr:cNvSpPr>
      </xdr:nvSpPr>
      <xdr:spPr bwMode="auto">
        <a:xfrm>
          <a:off x="2628900" y="3091434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30"/>
    <xdr:sp macro="" textlink="">
      <xdr:nvSpPr>
        <xdr:cNvPr id="109" name="AutoShape 40">
          <a:extLst>
            <a:ext uri="{FF2B5EF4-FFF2-40B4-BE49-F238E27FC236}">
              <a16:creationId xmlns:a16="http://schemas.microsoft.com/office/drawing/2014/main" id="{8F4601E1-F207-45CB-8125-8C6AFFDE2029}"/>
            </a:ext>
          </a:extLst>
        </xdr:cNvPr>
        <xdr:cNvSpPr>
          <a:spLocks noChangeAspect="1" noChangeArrowheads="1"/>
        </xdr:cNvSpPr>
      </xdr:nvSpPr>
      <xdr:spPr bwMode="auto">
        <a:xfrm>
          <a:off x="2628900" y="3115818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523"/>
    <xdr:sp macro="" textlink="">
      <xdr:nvSpPr>
        <xdr:cNvPr id="110" name="AutoShape 20">
          <a:extLst>
            <a:ext uri="{FF2B5EF4-FFF2-40B4-BE49-F238E27FC236}">
              <a16:creationId xmlns:a16="http://schemas.microsoft.com/office/drawing/2014/main" id="{779535BE-5769-4FBC-A438-21A1BE84ADCA}"/>
            </a:ext>
          </a:extLst>
        </xdr:cNvPr>
        <xdr:cNvSpPr>
          <a:spLocks noChangeAspect="1" noChangeArrowheads="1"/>
        </xdr:cNvSpPr>
      </xdr:nvSpPr>
      <xdr:spPr bwMode="auto">
        <a:xfrm>
          <a:off x="2628900" y="3115818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2713"/>
    <xdr:sp macro="" textlink="">
      <xdr:nvSpPr>
        <xdr:cNvPr id="111" name="AutoShape 21">
          <a:extLst>
            <a:ext uri="{FF2B5EF4-FFF2-40B4-BE49-F238E27FC236}">
              <a16:creationId xmlns:a16="http://schemas.microsoft.com/office/drawing/2014/main" id="{978926D6-4C54-4266-92BD-D7D7171852C9}"/>
            </a:ext>
          </a:extLst>
        </xdr:cNvPr>
        <xdr:cNvSpPr>
          <a:spLocks noChangeAspect="1" noChangeArrowheads="1"/>
        </xdr:cNvSpPr>
      </xdr:nvSpPr>
      <xdr:spPr bwMode="auto">
        <a:xfrm>
          <a:off x="2628900" y="316458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210</xdr:row>
      <xdr:rowOff>0</xdr:rowOff>
    </xdr:from>
    <xdr:ext cx="304800" cy="312713"/>
    <xdr:sp macro="" textlink="">
      <xdr:nvSpPr>
        <xdr:cNvPr id="112" name="AutoShape 22">
          <a:extLst>
            <a:ext uri="{FF2B5EF4-FFF2-40B4-BE49-F238E27FC236}">
              <a16:creationId xmlns:a16="http://schemas.microsoft.com/office/drawing/2014/main" id="{1CEAB3D8-3FBD-412F-BA49-D6B67B41F999}"/>
            </a:ext>
          </a:extLst>
        </xdr:cNvPr>
        <xdr:cNvSpPr>
          <a:spLocks noChangeAspect="1" noChangeArrowheads="1"/>
        </xdr:cNvSpPr>
      </xdr:nvSpPr>
      <xdr:spPr bwMode="auto">
        <a:xfrm>
          <a:off x="2628900" y="318897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211</xdr:row>
      <xdr:rowOff>0</xdr:rowOff>
    </xdr:from>
    <xdr:ext cx="304800" cy="312713"/>
    <xdr:sp macro="" textlink="">
      <xdr:nvSpPr>
        <xdr:cNvPr id="113" name="AutoShape 23">
          <a:extLst>
            <a:ext uri="{FF2B5EF4-FFF2-40B4-BE49-F238E27FC236}">
              <a16:creationId xmlns:a16="http://schemas.microsoft.com/office/drawing/2014/main" id="{547B3C71-58A8-4F19-A1E4-F7EB0427526E}"/>
            </a:ext>
          </a:extLst>
        </xdr:cNvPr>
        <xdr:cNvSpPr>
          <a:spLocks noChangeAspect="1" noChangeArrowheads="1"/>
        </xdr:cNvSpPr>
      </xdr:nvSpPr>
      <xdr:spPr bwMode="auto">
        <a:xfrm>
          <a:off x="2628900" y="321335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212</xdr:row>
      <xdr:rowOff>0</xdr:rowOff>
    </xdr:from>
    <xdr:ext cx="304800" cy="312713"/>
    <xdr:sp macro="" textlink="">
      <xdr:nvSpPr>
        <xdr:cNvPr id="114" name="AutoShape 24">
          <a:extLst>
            <a:ext uri="{FF2B5EF4-FFF2-40B4-BE49-F238E27FC236}">
              <a16:creationId xmlns:a16="http://schemas.microsoft.com/office/drawing/2014/main" id="{8D76F0F9-4415-4B3F-BD1E-E0BECEA97969}"/>
            </a:ext>
          </a:extLst>
        </xdr:cNvPr>
        <xdr:cNvSpPr>
          <a:spLocks noChangeAspect="1" noChangeArrowheads="1"/>
        </xdr:cNvSpPr>
      </xdr:nvSpPr>
      <xdr:spPr bwMode="auto">
        <a:xfrm>
          <a:off x="2628900" y="323773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213</xdr:row>
      <xdr:rowOff>0</xdr:rowOff>
    </xdr:from>
    <xdr:ext cx="304800" cy="312714"/>
    <xdr:sp macro="" textlink="">
      <xdr:nvSpPr>
        <xdr:cNvPr id="115" name="AutoShape 25">
          <a:extLst>
            <a:ext uri="{FF2B5EF4-FFF2-40B4-BE49-F238E27FC236}">
              <a16:creationId xmlns:a16="http://schemas.microsoft.com/office/drawing/2014/main" id="{67E37E67-AC36-4318-BF9E-2AB96C3E04E3}"/>
            </a:ext>
          </a:extLst>
        </xdr:cNvPr>
        <xdr:cNvSpPr>
          <a:spLocks noChangeAspect="1" noChangeArrowheads="1"/>
        </xdr:cNvSpPr>
      </xdr:nvSpPr>
      <xdr:spPr bwMode="auto">
        <a:xfrm>
          <a:off x="2628900" y="3262122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214</xdr:row>
      <xdr:rowOff>0</xdr:rowOff>
    </xdr:from>
    <xdr:ext cx="304800" cy="312713"/>
    <xdr:sp macro="" textlink="">
      <xdr:nvSpPr>
        <xdr:cNvPr id="116" name="AutoShape 26">
          <a:extLst>
            <a:ext uri="{FF2B5EF4-FFF2-40B4-BE49-F238E27FC236}">
              <a16:creationId xmlns:a16="http://schemas.microsoft.com/office/drawing/2014/main" id="{C6E77EEF-2888-4607-9947-EFDFDCAF2A8E}"/>
            </a:ext>
          </a:extLst>
        </xdr:cNvPr>
        <xdr:cNvSpPr>
          <a:spLocks noChangeAspect="1" noChangeArrowheads="1"/>
        </xdr:cNvSpPr>
      </xdr:nvSpPr>
      <xdr:spPr bwMode="auto">
        <a:xfrm>
          <a:off x="2628900" y="328650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215</xdr:row>
      <xdr:rowOff>0</xdr:rowOff>
    </xdr:from>
    <xdr:ext cx="304800" cy="312713"/>
    <xdr:sp macro="" textlink="">
      <xdr:nvSpPr>
        <xdr:cNvPr id="117" name="AutoShape 27">
          <a:extLst>
            <a:ext uri="{FF2B5EF4-FFF2-40B4-BE49-F238E27FC236}">
              <a16:creationId xmlns:a16="http://schemas.microsoft.com/office/drawing/2014/main" id="{AF870CA2-39E9-4615-939F-67F0108593CC}"/>
            </a:ext>
          </a:extLst>
        </xdr:cNvPr>
        <xdr:cNvSpPr>
          <a:spLocks noChangeAspect="1" noChangeArrowheads="1"/>
        </xdr:cNvSpPr>
      </xdr:nvSpPr>
      <xdr:spPr bwMode="auto">
        <a:xfrm>
          <a:off x="2628900" y="331089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216</xdr:row>
      <xdr:rowOff>0</xdr:rowOff>
    </xdr:from>
    <xdr:ext cx="304800" cy="312713"/>
    <xdr:sp macro="" textlink="">
      <xdr:nvSpPr>
        <xdr:cNvPr id="118" name="AutoShape 28">
          <a:extLst>
            <a:ext uri="{FF2B5EF4-FFF2-40B4-BE49-F238E27FC236}">
              <a16:creationId xmlns:a16="http://schemas.microsoft.com/office/drawing/2014/main" id="{23545F4B-079C-4CEC-99DA-890AB32A5EF8}"/>
            </a:ext>
          </a:extLst>
        </xdr:cNvPr>
        <xdr:cNvSpPr>
          <a:spLocks noChangeAspect="1" noChangeArrowheads="1"/>
        </xdr:cNvSpPr>
      </xdr:nvSpPr>
      <xdr:spPr bwMode="auto">
        <a:xfrm>
          <a:off x="2628900" y="333527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217</xdr:row>
      <xdr:rowOff>0</xdr:rowOff>
    </xdr:from>
    <xdr:ext cx="304800" cy="312713"/>
    <xdr:sp macro="" textlink="">
      <xdr:nvSpPr>
        <xdr:cNvPr id="119" name="AutoShape 29">
          <a:extLst>
            <a:ext uri="{FF2B5EF4-FFF2-40B4-BE49-F238E27FC236}">
              <a16:creationId xmlns:a16="http://schemas.microsoft.com/office/drawing/2014/main" id="{4551D4EB-DBBA-4FC4-8F6E-7A673A224C06}"/>
            </a:ext>
          </a:extLst>
        </xdr:cNvPr>
        <xdr:cNvSpPr>
          <a:spLocks noChangeAspect="1" noChangeArrowheads="1"/>
        </xdr:cNvSpPr>
      </xdr:nvSpPr>
      <xdr:spPr bwMode="auto">
        <a:xfrm>
          <a:off x="2628900" y="335965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218</xdr:row>
      <xdr:rowOff>0</xdr:rowOff>
    </xdr:from>
    <xdr:ext cx="304800" cy="312713"/>
    <xdr:sp macro="" textlink="">
      <xdr:nvSpPr>
        <xdr:cNvPr id="120" name="AutoShape 30">
          <a:extLst>
            <a:ext uri="{FF2B5EF4-FFF2-40B4-BE49-F238E27FC236}">
              <a16:creationId xmlns:a16="http://schemas.microsoft.com/office/drawing/2014/main" id="{E673748C-0429-432B-A69A-85B9D0ABB371}"/>
            </a:ext>
          </a:extLst>
        </xdr:cNvPr>
        <xdr:cNvSpPr>
          <a:spLocks noChangeAspect="1" noChangeArrowheads="1"/>
        </xdr:cNvSpPr>
      </xdr:nvSpPr>
      <xdr:spPr bwMode="auto">
        <a:xfrm>
          <a:off x="2628900" y="338404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219</xdr:row>
      <xdr:rowOff>0</xdr:rowOff>
    </xdr:from>
    <xdr:ext cx="304800" cy="312713"/>
    <xdr:sp macro="" textlink="">
      <xdr:nvSpPr>
        <xdr:cNvPr id="121" name="AutoShape 31">
          <a:extLst>
            <a:ext uri="{FF2B5EF4-FFF2-40B4-BE49-F238E27FC236}">
              <a16:creationId xmlns:a16="http://schemas.microsoft.com/office/drawing/2014/main" id="{09F4C9C4-85E8-441A-A4C2-213AEF9F62F9}"/>
            </a:ext>
          </a:extLst>
        </xdr:cNvPr>
        <xdr:cNvSpPr>
          <a:spLocks noChangeAspect="1" noChangeArrowheads="1"/>
        </xdr:cNvSpPr>
      </xdr:nvSpPr>
      <xdr:spPr bwMode="auto">
        <a:xfrm>
          <a:off x="2628900" y="340842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220</xdr:row>
      <xdr:rowOff>0</xdr:rowOff>
    </xdr:from>
    <xdr:ext cx="304800" cy="312713"/>
    <xdr:sp macro="" textlink="">
      <xdr:nvSpPr>
        <xdr:cNvPr id="122" name="AutoShape 32">
          <a:extLst>
            <a:ext uri="{FF2B5EF4-FFF2-40B4-BE49-F238E27FC236}">
              <a16:creationId xmlns:a16="http://schemas.microsoft.com/office/drawing/2014/main" id="{78BA46B7-E17A-44D6-8E67-E5EFFE39A6D7}"/>
            </a:ext>
          </a:extLst>
        </xdr:cNvPr>
        <xdr:cNvSpPr>
          <a:spLocks noChangeAspect="1" noChangeArrowheads="1"/>
        </xdr:cNvSpPr>
      </xdr:nvSpPr>
      <xdr:spPr bwMode="auto">
        <a:xfrm>
          <a:off x="2628900" y="343281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221</xdr:row>
      <xdr:rowOff>0</xdr:rowOff>
    </xdr:from>
    <xdr:ext cx="304800" cy="312713"/>
    <xdr:sp macro="" textlink="">
      <xdr:nvSpPr>
        <xdr:cNvPr id="123" name="AutoShape 33">
          <a:extLst>
            <a:ext uri="{FF2B5EF4-FFF2-40B4-BE49-F238E27FC236}">
              <a16:creationId xmlns:a16="http://schemas.microsoft.com/office/drawing/2014/main" id="{EEEE76FD-297C-4B5B-B5FF-BC3AA4352319}"/>
            </a:ext>
          </a:extLst>
        </xdr:cNvPr>
        <xdr:cNvSpPr>
          <a:spLocks noChangeAspect="1" noChangeArrowheads="1"/>
        </xdr:cNvSpPr>
      </xdr:nvSpPr>
      <xdr:spPr bwMode="auto">
        <a:xfrm>
          <a:off x="2628900" y="3457194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222</xdr:row>
      <xdr:rowOff>0</xdr:rowOff>
    </xdr:from>
    <xdr:ext cx="304800" cy="312713"/>
    <xdr:sp macro="" textlink="">
      <xdr:nvSpPr>
        <xdr:cNvPr id="124" name="AutoShape 34">
          <a:extLst>
            <a:ext uri="{FF2B5EF4-FFF2-40B4-BE49-F238E27FC236}">
              <a16:creationId xmlns:a16="http://schemas.microsoft.com/office/drawing/2014/main" id="{20890E88-2BD3-4E48-96D3-FA56B9F2CF87}"/>
            </a:ext>
          </a:extLst>
        </xdr:cNvPr>
        <xdr:cNvSpPr>
          <a:spLocks noChangeAspect="1" noChangeArrowheads="1"/>
        </xdr:cNvSpPr>
      </xdr:nvSpPr>
      <xdr:spPr bwMode="auto">
        <a:xfrm>
          <a:off x="2628900" y="348157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223</xdr:row>
      <xdr:rowOff>0</xdr:rowOff>
    </xdr:from>
    <xdr:ext cx="304800" cy="312713"/>
    <xdr:sp macro="" textlink="">
      <xdr:nvSpPr>
        <xdr:cNvPr id="125" name="AutoShape 35">
          <a:extLst>
            <a:ext uri="{FF2B5EF4-FFF2-40B4-BE49-F238E27FC236}">
              <a16:creationId xmlns:a16="http://schemas.microsoft.com/office/drawing/2014/main" id="{7DC3745F-1C11-488C-B0E0-20B80B8A0433}"/>
            </a:ext>
          </a:extLst>
        </xdr:cNvPr>
        <xdr:cNvSpPr>
          <a:spLocks noChangeAspect="1" noChangeArrowheads="1"/>
        </xdr:cNvSpPr>
      </xdr:nvSpPr>
      <xdr:spPr bwMode="auto">
        <a:xfrm>
          <a:off x="2628900" y="350596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224</xdr:row>
      <xdr:rowOff>0</xdr:rowOff>
    </xdr:from>
    <xdr:ext cx="304800" cy="312713"/>
    <xdr:sp macro="" textlink="">
      <xdr:nvSpPr>
        <xdr:cNvPr id="126" name="AutoShape 36">
          <a:extLst>
            <a:ext uri="{FF2B5EF4-FFF2-40B4-BE49-F238E27FC236}">
              <a16:creationId xmlns:a16="http://schemas.microsoft.com/office/drawing/2014/main" id="{D4287151-81C3-47CC-8392-58ED267D895C}"/>
            </a:ext>
          </a:extLst>
        </xdr:cNvPr>
        <xdr:cNvSpPr>
          <a:spLocks noChangeAspect="1" noChangeArrowheads="1"/>
        </xdr:cNvSpPr>
      </xdr:nvSpPr>
      <xdr:spPr bwMode="auto">
        <a:xfrm>
          <a:off x="2628900" y="353034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225</xdr:row>
      <xdr:rowOff>0</xdr:rowOff>
    </xdr:from>
    <xdr:ext cx="304800" cy="312713"/>
    <xdr:sp macro="" textlink="">
      <xdr:nvSpPr>
        <xdr:cNvPr id="127" name="AutoShape 37">
          <a:extLst>
            <a:ext uri="{FF2B5EF4-FFF2-40B4-BE49-F238E27FC236}">
              <a16:creationId xmlns:a16="http://schemas.microsoft.com/office/drawing/2014/main" id="{DB1E9F93-CA49-48B3-B43B-7AD51C56352E}"/>
            </a:ext>
          </a:extLst>
        </xdr:cNvPr>
        <xdr:cNvSpPr>
          <a:spLocks noChangeAspect="1" noChangeArrowheads="1"/>
        </xdr:cNvSpPr>
      </xdr:nvSpPr>
      <xdr:spPr bwMode="auto">
        <a:xfrm>
          <a:off x="2628900" y="3554730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226</xdr:row>
      <xdr:rowOff>0</xdr:rowOff>
    </xdr:from>
    <xdr:ext cx="304800" cy="312714"/>
    <xdr:sp macro="" textlink="">
      <xdr:nvSpPr>
        <xdr:cNvPr id="128" name="AutoShape 38">
          <a:extLst>
            <a:ext uri="{FF2B5EF4-FFF2-40B4-BE49-F238E27FC236}">
              <a16:creationId xmlns:a16="http://schemas.microsoft.com/office/drawing/2014/main" id="{6CA5959F-A9FE-4C90-BC64-86A174B23154}"/>
            </a:ext>
          </a:extLst>
        </xdr:cNvPr>
        <xdr:cNvSpPr>
          <a:spLocks noChangeAspect="1" noChangeArrowheads="1"/>
        </xdr:cNvSpPr>
      </xdr:nvSpPr>
      <xdr:spPr bwMode="auto">
        <a:xfrm>
          <a:off x="2628900" y="35791140"/>
          <a:ext cx="304800" cy="3127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227</xdr:row>
      <xdr:rowOff>0</xdr:rowOff>
    </xdr:from>
    <xdr:ext cx="304800" cy="312713"/>
    <xdr:sp macro="" textlink="">
      <xdr:nvSpPr>
        <xdr:cNvPr id="129" name="AutoShape 39">
          <a:extLst>
            <a:ext uri="{FF2B5EF4-FFF2-40B4-BE49-F238E27FC236}">
              <a16:creationId xmlns:a16="http://schemas.microsoft.com/office/drawing/2014/main" id="{0226470E-FD9E-4676-88E3-45EE804AD4DD}"/>
            </a:ext>
          </a:extLst>
        </xdr:cNvPr>
        <xdr:cNvSpPr>
          <a:spLocks noChangeAspect="1" noChangeArrowheads="1"/>
        </xdr:cNvSpPr>
      </xdr:nvSpPr>
      <xdr:spPr bwMode="auto">
        <a:xfrm>
          <a:off x="2628900" y="3603498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0" name="AutoShape 40">
          <a:extLst>
            <a:ext uri="{FF2B5EF4-FFF2-40B4-BE49-F238E27FC236}">
              <a16:creationId xmlns:a16="http://schemas.microsoft.com/office/drawing/2014/main" id="{93DFE9EE-187E-4682-881A-54A948AA15E0}"/>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208</xdr:row>
      <xdr:rowOff>0</xdr:rowOff>
    </xdr:from>
    <xdr:ext cx="304800" cy="316229"/>
    <xdr:sp macro="" textlink="">
      <xdr:nvSpPr>
        <xdr:cNvPr id="131" name="AutoShape 39">
          <a:extLst>
            <a:ext uri="{FF2B5EF4-FFF2-40B4-BE49-F238E27FC236}">
              <a16:creationId xmlns:a16="http://schemas.microsoft.com/office/drawing/2014/main" id="{4B59B3E3-9410-4136-8C41-D27650E584E6}"/>
            </a:ext>
          </a:extLst>
        </xdr:cNvPr>
        <xdr:cNvSpPr>
          <a:spLocks noChangeAspect="1" noChangeArrowheads="1"/>
        </xdr:cNvSpPr>
      </xdr:nvSpPr>
      <xdr:spPr bwMode="auto">
        <a:xfrm>
          <a:off x="2628900" y="31158180"/>
          <a:ext cx="304800" cy="316229"/>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230"/>
    <xdr:sp macro="" textlink="">
      <xdr:nvSpPr>
        <xdr:cNvPr id="132" name="AutoShape 40">
          <a:extLst>
            <a:ext uri="{FF2B5EF4-FFF2-40B4-BE49-F238E27FC236}">
              <a16:creationId xmlns:a16="http://schemas.microsoft.com/office/drawing/2014/main" id="{A18109A1-3FEC-4172-B9DD-913D825ED939}"/>
            </a:ext>
          </a:extLst>
        </xdr:cNvPr>
        <xdr:cNvSpPr>
          <a:spLocks noChangeAspect="1" noChangeArrowheads="1"/>
        </xdr:cNvSpPr>
      </xdr:nvSpPr>
      <xdr:spPr bwMode="auto">
        <a:xfrm>
          <a:off x="2628900" y="31402020"/>
          <a:ext cx="304800" cy="31623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209</xdr:row>
      <xdr:rowOff>0</xdr:rowOff>
    </xdr:from>
    <xdr:ext cx="304800" cy="316523"/>
    <xdr:sp macro="" textlink="">
      <xdr:nvSpPr>
        <xdr:cNvPr id="133" name="AutoShape 20">
          <a:extLst>
            <a:ext uri="{FF2B5EF4-FFF2-40B4-BE49-F238E27FC236}">
              <a16:creationId xmlns:a16="http://schemas.microsoft.com/office/drawing/2014/main" id="{C275C5C7-A4FA-47B6-9C53-730912BCF48E}"/>
            </a:ext>
          </a:extLst>
        </xdr:cNvPr>
        <xdr:cNvSpPr>
          <a:spLocks noChangeAspect="1" noChangeArrowheads="1"/>
        </xdr:cNvSpPr>
      </xdr:nvSpPr>
      <xdr:spPr bwMode="auto">
        <a:xfrm>
          <a:off x="2628900" y="31402020"/>
          <a:ext cx="304800" cy="31652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228</xdr:row>
      <xdr:rowOff>0</xdr:rowOff>
    </xdr:from>
    <xdr:ext cx="304800" cy="312713"/>
    <xdr:sp macro="" textlink="">
      <xdr:nvSpPr>
        <xdr:cNvPr id="134" name="AutoShape 39">
          <a:extLst>
            <a:ext uri="{FF2B5EF4-FFF2-40B4-BE49-F238E27FC236}">
              <a16:creationId xmlns:a16="http://schemas.microsoft.com/office/drawing/2014/main" id="{7F4421AA-ECCE-4F27-A6C9-A38A768236C9}"/>
            </a:ext>
          </a:extLst>
        </xdr:cNvPr>
        <xdr:cNvSpPr>
          <a:spLocks noChangeAspect="1" noChangeArrowheads="1"/>
        </xdr:cNvSpPr>
      </xdr:nvSpPr>
      <xdr:spPr bwMode="auto">
        <a:xfrm>
          <a:off x="2628900" y="3627882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229</xdr:row>
      <xdr:rowOff>0</xdr:rowOff>
    </xdr:from>
    <xdr:ext cx="304800" cy="312713"/>
    <xdr:sp macro="" textlink="">
      <xdr:nvSpPr>
        <xdr:cNvPr id="135" name="AutoShape 40">
          <a:extLst>
            <a:ext uri="{FF2B5EF4-FFF2-40B4-BE49-F238E27FC236}">
              <a16:creationId xmlns:a16="http://schemas.microsoft.com/office/drawing/2014/main" id="{99A28962-6AEC-4A38-B62D-F7956612EF55}"/>
            </a:ext>
          </a:extLst>
        </xdr:cNvPr>
        <xdr:cNvSpPr>
          <a:spLocks noChangeAspect="1" noChangeArrowheads="1"/>
        </xdr:cNvSpPr>
      </xdr:nvSpPr>
      <xdr:spPr bwMode="auto">
        <a:xfrm>
          <a:off x="2628900" y="36522660"/>
          <a:ext cx="304800" cy="31271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xdr:from>
      <xdr:col>18</xdr:col>
      <xdr:colOff>627703</xdr:colOff>
      <xdr:row>60</xdr:row>
      <xdr:rowOff>137218</xdr:rowOff>
    </xdr:from>
    <xdr:to>
      <xdr:col>24</xdr:col>
      <xdr:colOff>163495</xdr:colOff>
      <xdr:row>61</xdr:row>
      <xdr:rowOff>181011</xdr:rowOff>
    </xdr:to>
    <xdr:sp macro="" textlink="">
      <xdr:nvSpPr>
        <xdr:cNvPr id="3" name="TextBox 2">
          <a:extLst>
            <a:ext uri="{FF2B5EF4-FFF2-40B4-BE49-F238E27FC236}">
              <a16:creationId xmlns:a16="http://schemas.microsoft.com/office/drawing/2014/main" id="{23E9974E-8FAF-E24A-951A-4676B3240655}"/>
            </a:ext>
          </a:extLst>
        </xdr:cNvPr>
        <xdr:cNvSpPr txBox="1"/>
      </xdr:nvSpPr>
      <xdr:spPr>
        <a:xfrm>
          <a:off x="2140025" y="772510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639964</xdr:colOff>
      <xdr:row>56</xdr:row>
      <xdr:rowOff>121920</xdr:rowOff>
    </xdr:from>
    <xdr:to>
      <xdr:col>42</xdr:col>
      <xdr:colOff>152400</xdr:colOff>
      <xdr:row>57</xdr:row>
      <xdr:rowOff>175756</xdr:rowOff>
    </xdr:to>
    <xdr:sp macro="" textlink="">
      <xdr:nvSpPr>
        <xdr:cNvPr id="4" name="TextBox 3">
          <a:extLst>
            <a:ext uri="{FF2B5EF4-FFF2-40B4-BE49-F238E27FC236}">
              <a16:creationId xmlns:a16="http://schemas.microsoft.com/office/drawing/2014/main" id="{AE0F10F9-A280-453A-8FD6-490B4F6B4AC7}"/>
            </a:ext>
          </a:extLst>
        </xdr:cNvPr>
        <xdr:cNvSpPr txBox="1"/>
      </xdr:nvSpPr>
      <xdr:spPr>
        <a:xfrm>
          <a:off x="2080144" y="7063740"/>
          <a:ext cx="503036" cy="23671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645219</xdr:colOff>
      <xdr:row>57</xdr:row>
      <xdr:rowOff>137219</xdr:rowOff>
    </xdr:from>
    <xdr:to>
      <xdr:col>24</xdr:col>
      <xdr:colOff>181011</xdr:colOff>
      <xdr:row>59</xdr:row>
      <xdr:rowOff>0</xdr:rowOff>
    </xdr:to>
    <xdr:sp macro="" textlink="">
      <xdr:nvSpPr>
        <xdr:cNvPr id="5" name="TextBox 4">
          <a:extLst>
            <a:ext uri="{FF2B5EF4-FFF2-40B4-BE49-F238E27FC236}">
              <a16:creationId xmlns:a16="http://schemas.microsoft.com/office/drawing/2014/main" id="{2A0A6FB6-E08B-4EE4-84BE-66D24384F4B7}"/>
            </a:ext>
          </a:extLst>
        </xdr:cNvPr>
        <xdr:cNvSpPr txBox="1"/>
      </xdr:nvSpPr>
      <xdr:spPr>
        <a:xfrm>
          <a:off x="2157541" y="716455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58</xdr:row>
      <xdr:rowOff>140722</xdr:rowOff>
    </xdr:from>
    <xdr:to>
      <xdr:col>24</xdr:col>
      <xdr:colOff>172836</xdr:colOff>
      <xdr:row>59</xdr:row>
      <xdr:rowOff>184515</xdr:rowOff>
    </xdr:to>
    <xdr:sp macro="" textlink="">
      <xdr:nvSpPr>
        <xdr:cNvPr id="6" name="TextBox 5">
          <a:extLst>
            <a:ext uri="{FF2B5EF4-FFF2-40B4-BE49-F238E27FC236}">
              <a16:creationId xmlns:a16="http://schemas.microsoft.com/office/drawing/2014/main" id="{C8A337C7-D506-4869-97B0-260D770018ED}"/>
            </a:ext>
          </a:extLst>
        </xdr:cNvPr>
        <xdr:cNvSpPr txBox="1"/>
      </xdr:nvSpPr>
      <xdr:spPr>
        <a:xfrm>
          <a:off x="2149366" y="7349067"/>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62</xdr:row>
      <xdr:rowOff>143056</xdr:rowOff>
    </xdr:from>
    <xdr:to>
      <xdr:col>24</xdr:col>
      <xdr:colOff>160574</xdr:colOff>
      <xdr:row>63</xdr:row>
      <xdr:rowOff>186850</xdr:rowOff>
    </xdr:to>
    <xdr:sp macro="" textlink="">
      <xdr:nvSpPr>
        <xdr:cNvPr id="7" name="TextBox 6">
          <a:extLst>
            <a:ext uri="{FF2B5EF4-FFF2-40B4-BE49-F238E27FC236}">
              <a16:creationId xmlns:a16="http://schemas.microsoft.com/office/drawing/2014/main" id="{D48840E9-F8DA-4580-B19E-43B21BD76054}"/>
            </a:ext>
          </a:extLst>
        </xdr:cNvPr>
        <xdr:cNvSpPr txBox="1"/>
      </xdr:nvSpPr>
      <xdr:spPr>
        <a:xfrm>
          <a:off x="2137104" y="8110482"/>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621862</xdr:colOff>
      <xdr:row>63</xdr:row>
      <xdr:rowOff>148898</xdr:rowOff>
    </xdr:from>
    <xdr:to>
      <xdr:col>24</xdr:col>
      <xdr:colOff>157654</xdr:colOff>
      <xdr:row>65</xdr:row>
      <xdr:rowOff>2920</xdr:rowOff>
    </xdr:to>
    <xdr:sp macro="" textlink="">
      <xdr:nvSpPr>
        <xdr:cNvPr id="8" name="TextBox 7">
          <a:extLst>
            <a:ext uri="{FF2B5EF4-FFF2-40B4-BE49-F238E27FC236}">
              <a16:creationId xmlns:a16="http://schemas.microsoft.com/office/drawing/2014/main" id="{098228C4-24A9-48F9-BAA1-E9097C4A57C6}"/>
            </a:ext>
          </a:extLst>
        </xdr:cNvPr>
        <xdr:cNvSpPr txBox="1"/>
      </xdr:nvSpPr>
      <xdr:spPr>
        <a:xfrm>
          <a:off x="2134184" y="8306093"/>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618942</xdr:colOff>
      <xdr:row>65</xdr:row>
      <xdr:rowOff>128459</xdr:rowOff>
    </xdr:from>
    <xdr:to>
      <xdr:col>24</xdr:col>
      <xdr:colOff>154734</xdr:colOff>
      <xdr:row>66</xdr:row>
      <xdr:rowOff>172252</xdr:rowOff>
    </xdr:to>
    <xdr:sp macro="" textlink="">
      <xdr:nvSpPr>
        <xdr:cNvPr id="9" name="TextBox 8">
          <a:extLst>
            <a:ext uri="{FF2B5EF4-FFF2-40B4-BE49-F238E27FC236}">
              <a16:creationId xmlns:a16="http://schemas.microsoft.com/office/drawing/2014/main" id="{50AD0A57-B967-4CA6-8E65-C227CC7BE0DC}"/>
            </a:ext>
          </a:extLst>
        </xdr:cNvPr>
        <xdr:cNvSpPr txBox="1"/>
      </xdr:nvSpPr>
      <xdr:spPr>
        <a:xfrm>
          <a:off x="2131264" y="8665195"/>
          <a:ext cx="572229"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452518</xdr:colOff>
      <xdr:row>66</xdr:row>
      <xdr:rowOff>140138</xdr:rowOff>
    </xdr:from>
    <xdr:to>
      <xdr:col>24</xdr:col>
      <xdr:colOff>110931</xdr:colOff>
      <xdr:row>67</xdr:row>
      <xdr:rowOff>183931</xdr:rowOff>
    </xdr:to>
    <xdr:sp macro="" textlink="">
      <xdr:nvSpPr>
        <xdr:cNvPr id="10" name="TextBox 9">
          <a:extLst>
            <a:ext uri="{FF2B5EF4-FFF2-40B4-BE49-F238E27FC236}">
              <a16:creationId xmlns:a16="http://schemas.microsoft.com/office/drawing/2014/main" id="{5309EC1B-39E8-4AA7-AE00-5B1BAE3C3B61}"/>
            </a:ext>
          </a:extLst>
        </xdr:cNvPr>
        <xdr:cNvSpPr txBox="1"/>
      </xdr:nvSpPr>
      <xdr:spPr>
        <a:xfrm>
          <a:off x="1964840" y="8866644"/>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72</xdr:row>
      <xdr:rowOff>131965</xdr:rowOff>
    </xdr:from>
    <xdr:to>
      <xdr:col>24</xdr:col>
      <xdr:colOff>175744</xdr:colOff>
      <xdr:row>73</xdr:row>
      <xdr:rowOff>175757</xdr:rowOff>
    </xdr:to>
    <xdr:sp macro="" textlink="">
      <xdr:nvSpPr>
        <xdr:cNvPr id="11" name="TextBox 10">
          <a:extLst>
            <a:ext uri="{FF2B5EF4-FFF2-40B4-BE49-F238E27FC236}">
              <a16:creationId xmlns:a16="http://schemas.microsoft.com/office/drawing/2014/main" id="{90CA5F7E-3CE3-4453-AA26-72DFF1080E72}"/>
            </a:ext>
          </a:extLst>
        </xdr:cNvPr>
        <xdr:cNvSpPr txBox="1"/>
      </xdr:nvSpPr>
      <xdr:spPr>
        <a:xfrm>
          <a:off x="2029653" y="9997091"/>
          <a:ext cx="694850" cy="23356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627703</xdr:colOff>
      <xdr:row>85</xdr:row>
      <xdr:rowOff>137218</xdr:rowOff>
    </xdr:from>
    <xdr:to>
      <xdr:col>24</xdr:col>
      <xdr:colOff>163495</xdr:colOff>
      <xdr:row>86</xdr:row>
      <xdr:rowOff>0</xdr:rowOff>
    </xdr:to>
    <xdr:sp macro="" textlink="">
      <xdr:nvSpPr>
        <xdr:cNvPr id="29" name="TextBox 28">
          <a:extLst>
            <a:ext uri="{FF2B5EF4-FFF2-40B4-BE49-F238E27FC236}">
              <a16:creationId xmlns:a16="http://schemas.microsoft.com/office/drawing/2014/main" id="{A2F0A5F8-26E3-4F80-BE35-4479A9ADA9CC}"/>
            </a:ext>
          </a:extLst>
        </xdr:cNvPr>
        <xdr:cNvSpPr txBox="1"/>
      </xdr:nvSpPr>
      <xdr:spPr>
        <a:xfrm>
          <a:off x="1250003" y="7757218"/>
          <a:ext cx="5356625" cy="5328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ออโรร่า</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540905</xdr:colOff>
      <xdr:row>84</xdr:row>
      <xdr:rowOff>144779</xdr:rowOff>
    </xdr:from>
    <xdr:to>
      <xdr:col>18</xdr:col>
      <xdr:colOff>1021080</xdr:colOff>
      <xdr:row>85</xdr:row>
      <xdr:rowOff>177454</xdr:rowOff>
    </xdr:to>
    <xdr:sp macro="" textlink="">
      <xdr:nvSpPr>
        <xdr:cNvPr id="30" name="TextBox 29">
          <a:extLst>
            <a:ext uri="{FF2B5EF4-FFF2-40B4-BE49-F238E27FC236}">
              <a16:creationId xmlns:a16="http://schemas.microsoft.com/office/drawing/2014/main" id="{1E89C2FB-13BE-4599-9E48-B6466A8E45F7}"/>
            </a:ext>
          </a:extLst>
        </xdr:cNvPr>
        <xdr:cNvSpPr txBox="1"/>
      </xdr:nvSpPr>
      <xdr:spPr>
        <a:xfrm>
          <a:off x="1059065" y="16482059"/>
          <a:ext cx="480175" cy="223175"/>
        </a:xfrm>
        <a:custGeom>
          <a:avLst/>
          <a:gdLst>
            <a:gd name="connsiteX0" fmla="*/ 0 w 442075"/>
            <a:gd name="connsiteY0" fmla="*/ 0 h 239262"/>
            <a:gd name="connsiteX1" fmla="*/ 442075 w 442075"/>
            <a:gd name="connsiteY1" fmla="*/ 0 h 239262"/>
            <a:gd name="connsiteX2" fmla="*/ 442075 w 442075"/>
            <a:gd name="connsiteY2" fmla="*/ 239262 h 239262"/>
            <a:gd name="connsiteX3" fmla="*/ 0 w 442075"/>
            <a:gd name="connsiteY3" fmla="*/ 239262 h 239262"/>
            <a:gd name="connsiteX4" fmla="*/ 0 w 44207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 name="connsiteX0" fmla="*/ 0 w 464935"/>
            <a:gd name="connsiteY0" fmla="*/ 0 h 239262"/>
            <a:gd name="connsiteX1" fmla="*/ 464935 w 464935"/>
            <a:gd name="connsiteY1" fmla="*/ 0 h 239262"/>
            <a:gd name="connsiteX2" fmla="*/ 442075 w 464935"/>
            <a:gd name="connsiteY2" fmla="*/ 239262 h 239262"/>
            <a:gd name="connsiteX3" fmla="*/ 0 w 464935"/>
            <a:gd name="connsiteY3" fmla="*/ 239262 h 239262"/>
            <a:gd name="connsiteX4" fmla="*/ 0 w 464935"/>
            <a:gd name="connsiteY4" fmla="*/ 0 h 2392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4935" h="239262">
              <a:moveTo>
                <a:pt x="0" y="0"/>
              </a:moveTo>
              <a:cubicBezTo>
                <a:pt x="154978" y="0"/>
                <a:pt x="317577" y="68580"/>
                <a:pt x="464935" y="0"/>
              </a:cubicBezTo>
              <a:lnTo>
                <a:pt x="442075" y="239262"/>
              </a:lnTo>
              <a:lnTo>
                <a:pt x="0" y="239262"/>
              </a:lnTo>
              <a:lnTo>
                <a:pt x="0" y="0"/>
              </a:lnTo>
              <a:close/>
            </a:path>
          </a:pathLst>
        </a:cu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645220</xdr:colOff>
      <xdr:row>80</xdr:row>
      <xdr:rowOff>152400</xdr:rowOff>
    </xdr:from>
    <xdr:to>
      <xdr:col>18</xdr:col>
      <xdr:colOff>1071034</xdr:colOff>
      <xdr:row>82</xdr:row>
      <xdr:rowOff>16937</xdr:rowOff>
    </xdr:to>
    <xdr:sp macro="" textlink="">
      <xdr:nvSpPr>
        <xdr:cNvPr id="31" name="TextBox 30">
          <a:extLst>
            <a:ext uri="{FF2B5EF4-FFF2-40B4-BE49-F238E27FC236}">
              <a16:creationId xmlns:a16="http://schemas.microsoft.com/office/drawing/2014/main" id="{16EA42C1-A526-44E4-AE7A-CB75231A0BB4}"/>
            </a:ext>
          </a:extLst>
        </xdr:cNvPr>
        <xdr:cNvSpPr txBox="1"/>
      </xdr:nvSpPr>
      <xdr:spPr>
        <a:xfrm>
          <a:off x="1267520" y="7450667"/>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82</xdr:row>
      <xdr:rowOff>139701</xdr:rowOff>
    </xdr:from>
    <xdr:to>
      <xdr:col>18</xdr:col>
      <xdr:colOff>1096433</xdr:colOff>
      <xdr:row>84</xdr:row>
      <xdr:rowOff>15185</xdr:rowOff>
    </xdr:to>
    <xdr:sp macro="" textlink="">
      <xdr:nvSpPr>
        <xdr:cNvPr id="32" name="TextBox 31">
          <a:extLst>
            <a:ext uri="{FF2B5EF4-FFF2-40B4-BE49-F238E27FC236}">
              <a16:creationId xmlns:a16="http://schemas.microsoft.com/office/drawing/2014/main" id="{756BE015-1C88-440B-88F9-6BBB9C74ECAE}"/>
            </a:ext>
          </a:extLst>
        </xdr:cNvPr>
        <xdr:cNvSpPr txBox="1"/>
      </xdr:nvSpPr>
      <xdr:spPr>
        <a:xfrm>
          <a:off x="1259344" y="7818968"/>
          <a:ext cx="45938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563822</xdr:colOff>
      <xdr:row>86</xdr:row>
      <xdr:rowOff>143932</xdr:rowOff>
    </xdr:from>
    <xdr:to>
      <xdr:col>18</xdr:col>
      <xdr:colOff>1066800</xdr:colOff>
      <xdr:row>88</xdr:row>
      <xdr:rowOff>22860</xdr:rowOff>
    </xdr:to>
    <xdr:sp macro="" textlink="">
      <xdr:nvSpPr>
        <xdr:cNvPr id="33" name="TextBox 32">
          <a:extLst>
            <a:ext uri="{FF2B5EF4-FFF2-40B4-BE49-F238E27FC236}">
              <a16:creationId xmlns:a16="http://schemas.microsoft.com/office/drawing/2014/main" id="{DAA559D8-86C3-4A26-8E2E-5E5343B08727}"/>
            </a:ext>
          </a:extLst>
        </xdr:cNvPr>
        <xdr:cNvSpPr txBox="1"/>
      </xdr:nvSpPr>
      <xdr:spPr>
        <a:xfrm>
          <a:off x="1081982" y="16862212"/>
          <a:ext cx="502978" cy="25992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576143</xdr:colOff>
      <xdr:row>87</xdr:row>
      <xdr:rowOff>152400</xdr:rowOff>
    </xdr:from>
    <xdr:to>
      <xdr:col>18</xdr:col>
      <xdr:colOff>1066800</xdr:colOff>
      <xdr:row>89</xdr:row>
      <xdr:rowOff>30480</xdr:rowOff>
    </xdr:to>
    <xdr:sp macro="" textlink="">
      <xdr:nvSpPr>
        <xdr:cNvPr id="34" name="TextBox 33">
          <a:extLst>
            <a:ext uri="{FF2B5EF4-FFF2-40B4-BE49-F238E27FC236}">
              <a16:creationId xmlns:a16="http://schemas.microsoft.com/office/drawing/2014/main" id="{2E9BB9EF-0C22-4587-A7A6-AD2005F734DC}"/>
            </a:ext>
          </a:extLst>
        </xdr:cNvPr>
        <xdr:cNvSpPr txBox="1"/>
      </xdr:nvSpPr>
      <xdr:spPr>
        <a:xfrm>
          <a:off x="1094303" y="17061180"/>
          <a:ext cx="490657" cy="2590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546977</xdr:colOff>
      <xdr:row>89</xdr:row>
      <xdr:rowOff>133773</xdr:rowOff>
    </xdr:from>
    <xdr:to>
      <xdr:col>18</xdr:col>
      <xdr:colOff>1059180</xdr:colOff>
      <xdr:row>91</xdr:row>
      <xdr:rowOff>38100</xdr:rowOff>
    </xdr:to>
    <xdr:sp macro="" textlink="">
      <xdr:nvSpPr>
        <xdr:cNvPr id="35" name="TextBox 34">
          <a:extLst>
            <a:ext uri="{FF2B5EF4-FFF2-40B4-BE49-F238E27FC236}">
              <a16:creationId xmlns:a16="http://schemas.microsoft.com/office/drawing/2014/main" id="{78F888BC-E5FF-4CA4-9508-338AE04D63C3}"/>
            </a:ext>
          </a:extLst>
        </xdr:cNvPr>
        <xdr:cNvSpPr txBox="1"/>
      </xdr:nvSpPr>
      <xdr:spPr>
        <a:xfrm>
          <a:off x="1065137" y="17423553"/>
          <a:ext cx="512203" cy="28532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548191</xdr:colOff>
      <xdr:row>90</xdr:row>
      <xdr:rowOff>136314</xdr:rowOff>
    </xdr:from>
    <xdr:to>
      <xdr:col>18</xdr:col>
      <xdr:colOff>1272540</xdr:colOff>
      <xdr:row>92</xdr:row>
      <xdr:rowOff>114300</xdr:rowOff>
    </xdr:to>
    <xdr:sp macro="" textlink="">
      <xdr:nvSpPr>
        <xdr:cNvPr id="36" name="TextBox 35">
          <a:extLst>
            <a:ext uri="{FF2B5EF4-FFF2-40B4-BE49-F238E27FC236}">
              <a16:creationId xmlns:a16="http://schemas.microsoft.com/office/drawing/2014/main" id="{3CA71A07-39C2-4C04-98DF-C9A72BEEFEE9}"/>
            </a:ext>
          </a:extLst>
        </xdr:cNvPr>
        <xdr:cNvSpPr txBox="1"/>
      </xdr:nvSpPr>
      <xdr:spPr>
        <a:xfrm>
          <a:off x="1066351" y="17616594"/>
          <a:ext cx="724349" cy="35898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517331</xdr:colOff>
      <xdr:row>96</xdr:row>
      <xdr:rowOff>139699</xdr:rowOff>
    </xdr:from>
    <xdr:to>
      <xdr:col>19</xdr:col>
      <xdr:colOff>127000</xdr:colOff>
      <xdr:row>97</xdr:row>
      <xdr:rowOff>175756</xdr:rowOff>
    </xdr:to>
    <xdr:sp macro="" textlink="">
      <xdr:nvSpPr>
        <xdr:cNvPr id="37" name="TextBox 36">
          <a:extLst>
            <a:ext uri="{FF2B5EF4-FFF2-40B4-BE49-F238E27FC236}">
              <a16:creationId xmlns:a16="http://schemas.microsoft.com/office/drawing/2014/main" id="{84AE60D8-7014-4E72-B164-4C52890F3592}"/>
            </a:ext>
          </a:extLst>
        </xdr:cNvPr>
        <xdr:cNvSpPr txBox="1"/>
      </xdr:nvSpPr>
      <xdr:spPr>
        <a:xfrm>
          <a:off x="1139631" y="10485966"/>
          <a:ext cx="744202" cy="2265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อากิ</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639965</xdr:colOff>
      <xdr:row>108</xdr:row>
      <xdr:rowOff>143933</xdr:rowOff>
    </xdr:from>
    <xdr:to>
      <xdr:col>18</xdr:col>
      <xdr:colOff>1104901</xdr:colOff>
      <xdr:row>110</xdr:row>
      <xdr:rowOff>2195</xdr:rowOff>
    </xdr:to>
    <xdr:sp macro="" textlink="">
      <xdr:nvSpPr>
        <xdr:cNvPr id="21" name="TextBox 20">
          <a:extLst>
            <a:ext uri="{FF2B5EF4-FFF2-40B4-BE49-F238E27FC236}">
              <a16:creationId xmlns:a16="http://schemas.microsoft.com/office/drawing/2014/main" id="{6B8272DB-A7C2-4EE5-85B8-4D23A32A22CC}"/>
            </a:ext>
          </a:extLst>
        </xdr:cNvPr>
        <xdr:cNvSpPr txBox="1"/>
      </xdr:nvSpPr>
      <xdr:spPr>
        <a:xfrm>
          <a:off x="1234325" y="13151273"/>
          <a:ext cx="442076" cy="23926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มิราเคิล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638870</xdr:colOff>
      <xdr:row>106</xdr:row>
      <xdr:rowOff>152400</xdr:rowOff>
    </xdr:from>
    <xdr:to>
      <xdr:col>18</xdr:col>
      <xdr:colOff>1064684</xdr:colOff>
      <xdr:row>108</xdr:row>
      <xdr:rowOff>16937</xdr:rowOff>
    </xdr:to>
    <xdr:sp macro="" textlink="">
      <xdr:nvSpPr>
        <xdr:cNvPr id="22" name="TextBox 21">
          <a:extLst>
            <a:ext uri="{FF2B5EF4-FFF2-40B4-BE49-F238E27FC236}">
              <a16:creationId xmlns:a16="http://schemas.microsoft.com/office/drawing/2014/main" id="{8660F9BE-849D-417E-9B70-443C914F9CB6}"/>
            </a:ext>
          </a:extLst>
        </xdr:cNvPr>
        <xdr:cNvSpPr txBox="1"/>
      </xdr:nvSpPr>
      <xdr:spPr>
        <a:xfrm>
          <a:off x="1165920" y="21056600"/>
          <a:ext cx="425814" cy="24553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นิม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637044</xdr:colOff>
      <xdr:row>107</xdr:row>
      <xdr:rowOff>139701</xdr:rowOff>
    </xdr:from>
    <xdr:to>
      <xdr:col>18</xdr:col>
      <xdr:colOff>1096433</xdr:colOff>
      <xdr:row>109</xdr:row>
      <xdr:rowOff>15185</xdr:rowOff>
    </xdr:to>
    <xdr:sp macro="" textlink="">
      <xdr:nvSpPr>
        <xdr:cNvPr id="23" name="TextBox 22">
          <a:extLst>
            <a:ext uri="{FF2B5EF4-FFF2-40B4-BE49-F238E27FC236}">
              <a16:creationId xmlns:a16="http://schemas.microsoft.com/office/drawing/2014/main" id="{0D88305C-715C-447C-A66F-556B28ED99F6}"/>
            </a:ext>
          </a:extLst>
        </xdr:cNvPr>
        <xdr:cNvSpPr txBox="1"/>
      </xdr:nvSpPr>
      <xdr:spPr>
        <a:xfrm>
          <a:off x="1231404" y="12956541"/>
          <a:ext cx="444149" cy="2564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เอจิส</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624782</xdr:colOff>
      <xdr:row>111</xdr:row>
      <xdr:rowOff>143932</xdr:rowOff>
    </xdr:from>
    <xdr:to>
      <xdr:col>19</xdr:col>
      <xdr:colOff>177800</xdr:colOff>
      <xdr:row>112</xdr:row>
      <xdr:rowOff>186849</xdr:rowOff>
    </xdr:to>
    <xdr:sp macro="" textlink="">
      <xdr:nvSpPr>
        <xdr:cNvPr id="24" name="TextBox 23">
          <a:extLst>
            <a:ext uri="{FF2B5EF4-FFF2-40B4-BE49-F238E27FC236}">
              <a16:creationId xmlns:a16="http://schemas.microsoft.com/office/drawing/2014/main" id="{F6D0E1F0-C73A-4F41-AA07-5FF141B9B526}"/>
            </a:ext>
          </a:extLst>
        </xdr:cNvPr>
        <xdr:cNvSpPr txBox="1"/>
      </xdr:nvSpPr>
      <xdr:spPr>
        <a:xfrm>
          <a:off x="1219142" y="13722772"/>
          <a:ext cx="635058" cy="23341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ยอลแม</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621863</xdr:colOff>
      <xdr:row>112</xdr:row>
      <xdr:rowOff>152400</xdr:rowOff>
    </xdr:from>
    <xdr:to>
      <xdr:col>19</xdr:col>
      <xdr:colOff>8468</xdr:colOff>
      <xdr:row>114</xdr:row>
      <xdr:rowOff>2920</xdr:rowOff>
    </xdr:to>
    <xdr:sp macro="" textlink="">
      <xdr:nvSpPr>
        <xdr:cNvPr id="25" name="TextBox 24">
          <a:extLst>
            <a:ext uri="{FF2B5EF4-FFF2-40B4-BE49-F238E27FC236}">
              <a16:creationId xmlns:a16="http://schemas.microsoft.com/office/drawing/2014/main" id="{BE486632-541D-4918-A449-8D7EC4F32DBB}"/>
            </a:ext>
          </a:extLst>
        </xdr:cNvPr>
        <xdr:cNvSpPr txBox="1"/>
      </xdr:nvSpPr>
      <xdr:spPr>
        <a:xfrm>
          <a:off x="1216223" y="13921740"/>
          <a:ext cx="468645" cy="23152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มูยาโฮ</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623177</xdr:colOff>
      <xdr:row>115</xdr:row>
      <xdr:rowOff>156633</xdr:rowOff>
    </xdr:from>
    <xdr:to>
      <xdr:col>19</xdr:col>
      <xdr:colOff>59267</xdr:colOff>
      <xdr:row>117</xdr:row>
      <xdr:rowOff>11390</xdr:rowOff>
    </xdr:to>
    <xdr:sp macro="" textlink="">
      <xdr:nvSpPr>
        <xdr:cNvPr id="26" name="TextBox 25">
          <a:extLst>
            <a:ext uri="{FF2B5EF4-FFF2-40B4-BE49-F238E27FC236}">
              <a16:creationId xmlns:a16="http://schemas.microsoft.com/office/drawing/2014/main" id="{6A4203B6-4D94-4937-838B-805518A52462}"/>
            </a:ext>
          </a:extLst>
        </xdr:cNvPr>
        <xdr:cNvSpPr txBox="1"/>
      </xdr:nvSpPr>
      <xdr:spPr>
        <a:xfrm>
          <a:off x="1217537" y="14497473"/>
          <a:ext cx="518130" cy="23575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ซาฮอล</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494850</xdr:colOff>
      <xdr:row>114</xdr:row>
      <xdr:rowOff>143934</xdr:rowOff>
    </xdr:from>
    <xdr:to>
      <xdr:col>18</xdr:col>
      <xdr:colOff>1188719</xdr:colOff>
      <xdr:row>116</xdr:row>
      <xdr:rowOff>10370</xdr:rowOff>
    </xdr:to>
    <xdr:sp macro="" textlink="">
      <xdr:nvSpPr>
        <xdr:cNvPr id="27" name="TextBox 26">
          <a:extLst>
            <a:ext uri="{FF2B5EF4-FFF2-40B4-BE49-F238E27FC236}">
              <a16:creationId xmlns:a16="http://schemas.microsoft.com/office/drawing/2014/main" id="{EDC09797-5AD7-4DE2-9482-D01E5AFB732F}"/>
            </a:ext>
          </a:extLst>
        </xdr:cNvPr>
        <xdr:cNvSpPr txBox="1"/>
      </xdr:nvSpPr>
      <xdr:spPr>
        <a:xfrm>
          <a:off x="1013010" y="22516254"/>
          <a:ext cx="693869" cy="2474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th-TH" sz="1000" b="1">
              <a:solidFill>
                <a:srgbClr val="002060"/>
              </a:solidFill>
              <a:latin typeface="Noto Serif Thai Cond" panose="02020506060505020204" pitchFamily="18"/>
              <a:cs typeface="Noto Serif Thai Cond" panose="02020506060505020204" pitchFamily="18"/>
            </a:rPr>
            <a:t>แจนันคยองโบ</a:t>
          </a:r>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120</xdr:row>
      <xdr:rowOff>139699</xdr:rowOff>
    </xdr:from>
    <xdr:to>
      <xdr:col>18</xdr:col>
      <xdr:colOff>1212850</xdr:colOff>
      <xdr:row>121</xdr:row>
      <xdr:rowOff>171450</xdr:rowOff>
    </xdr:to>
    <xdr:sp macro="" textlink="">
      <xdr:nvSpPr>
        <xdr:cNvPr id="28" name="TextBox 27">
          <a:extLst>
            <a:ext uri="{FF2B5EF4-FFF2-40B4-BE49-F238E27FC236}">
              <a16:creationId xmlns:a16="http://schemas.microsoft.com/office/drawing/2014/main" id="{189C673E-5F7B-4251-BD36-35D9D9847F90}"/>
            </a:ext>
          </a:extLst>
        </xdr:cNvPr>
        <xdr:cNvSpPr txBox="1"/>
      </xdr:nvSpPr>
      <xdr:spPr>
        <a:xfrm>
          <a:off x="1025331" y="23710899"/>
          <a:ext cx="714569" cy="2222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th-TH" sz="1000" b="1">
            <a:solidFill>
              <a:srgbClr val="002060"/>
            </a:solidFill>
            <a:effectLst/>
            <a:latin typeface="Noto Serif Thai Cond" panose="02020506060505020204" pitchFamily="18"/>
            <a:ea typeface="+mn-ea"/>
            <a:cs typeface="Noto Serif Thai Cond" panose="02020506060505020204" pitchFamily="18"/>
          </a:endParaRP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555431</xdr:colOff>
      <xdr:row>97</xdr:row>
      <xdr:rowOff>129540</xdr:rowOff>
    </xdr:from>
    <xdr:to>
      <xdr:col>18</xdr:col>
      <xdr:colOff>1226820</xdr:colOff>
      <xdr:row>99</xdr:row>
      <xdr:rowOff>45720</xdr:rowOff>
    </xdr:to>
    <xdr:sp macro="" textlink="">
      <xdr:nvSpPr>
        <xdr:cNvPr id="2" name="TextBox 1">
          <a:extLst>
            <a:ext uri="{FF2B5EF4-FFF2-40B4-BE49-F238E27FC236}">
              <a16:creationId xmlns:a16="http://schemas.microsoft.com/office/drawing/2014/main" id="{32DBE0A0-B2D3-4C06-8907-86BC3E93F6CA}"/>
            </a:ext>
          </a:extLst>
        </xdr:cNvPr>
        <xdr:cNvSpPr txBox="1"/>
      </xdr:nvSpPr>
      <xdr:spPr>
        <a:xfrm>
          <a:off x="1073591" y="18943320"/>
          <a:ext cx="671389" cy="29718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xdr:from>
      <xdr:col>18</xdr:col>
      <xdr:colOff>498281</xdr:colOff>
      <xdr:row>122</xdr:row>
      <xdr:rowOff>146049</xdr:rowOff>
    </xdr:from>
    <xdr:to>
      <xdr:col>18</xdr:col>
      <xdr:colOff>1238250</xdr:colOff>
      <xdr:row>123</xdr:row>
      <xdr:rowOff>146050</xdr:rowOff>
    </xdr:to>
    <xdr:sp macro="" textlink="">
      <xdr:nvSpPr>
        <xdr:cNvPr id="12" name="TextBox 11">
          <a:extLst>
            <a:ext uri="{FF2B5EF4-FFF2-40B4-BE49-F238E27FC236}">
              <a16:creationId xmlns:a16="http://schemas.microsoft.com/office/drawing/2014/main" id="{26CCB88F-BE17-4CD1-8616-119B885B360F}"/>
            </a:ext>
          </a:extLst>
        </xdr:cNvPr>
        <xdr:cNvSpPr txBox="1"/>
      </xdr:nvSpPr>
      <xdr:spPr>
        <a:xfrm>
          <a:off x="1025331" y="24098249"/>
          <a:ext cx="739969" cy="19050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000" b="1">
              <a:solidFill>
                <a:srgbClr val="002060"/>
              </a:solidFill>
              <a:effectLst/>
              <a:latin typeface="Noto Serif Thai Cond" panose="02020506060505020204" pitchFamily="18"/>
              <a:ea typeface="+mn-ea"/>
              <a:cs typeface="Noto Serif Thai Cond" panose="02020506060505020204" pitchFamily="18"/>
            </a:rPr>
            <a:t>คิวเบนเจอร์</a:t>
          </a:r>
        </a:p>
        <a:p>
          <a:pPr algn="l"/>
          <a:endParaRPr lang="en-001" sz="1000" b="1">
            <a:solidFill>
              <a:srgbClr val="002060"/>
            </a:solidFill>
            <a:latin typeface="Noto Serif Thai Cond" panose="02020506060505020204" pitchFamily="18"/>
            <a:cs typeface="Noto Serif Thai Cond" panose="02020506060505020204" pitchFamily="18"/>
          </a:endParaRPr>
        </a:p>
      </xdr:txBody>
    </xdr:sp>
    <xdr:clientData/>
  </xdr:twoCellAnchor>
  <xdr:twoCellAnchor editAs="oneCell">
    <xdr:from>
      <xdr:col>18</xdr:col>
      <xdr:colOff>0</xdr:colOff>
      <xdr:row>154</xdr:row>
      <xdr:rowOff>0</xdr:rowOff>
    </xdr:from>
    <xdr:to>
      <xdr:col>41</xdr:col>
      <xdr:colOff>1069340</xdr:colOff>
      <xdr:row>178</xdr:row>
      <xdr:rowOff>76200</xdr:rowOff>
    </xdr:to>
    <xdr:pic>
      <xdr:nvPicPr>
        <xdr:cNvPr id="13" name="Picture 12">
          <a:extLst>
            <a:ext uri="{FF2B5EF4-FFF2-40B4-BE49-F238E27FC236}">
              <a16:creationId xmlns:a16="http://schemas.microsoft.com/office/drawing/2014/main" id="{5C6AFA1B-E6DA-01F2-DE2D-11CD347BB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8160" y="29992320"/>
          <a:ext cx="160020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127</xdr:row>
      <xdr:rowOff>0</xdr:rowOff>
    </xdr:from>
    <xdr:to>
      <xdr:col>30</xdr:col>
      <xdr:colOff>331470</xdr:colOff>
      <xdr:row>151</xdr:row>
      <xdr:rowOff>76200</xdr:rowOff>
    </xdr:to>
    <xdr:pic>
      <xdr:nvPicPr>
        <xdr:cNvPr id="15" name="Picture 14">
          <a:extLst>
            <a:ext uri="{FF2B5EF4-FFF2-40B4-BE49-F238E27FC236}">
              <a16:creationId xmlns:a16="http://schemas.microsoft.com/office/drawing/2014/main" id="{FC9E486F-1824-47F5-36CB-4D93F41316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8160" y="24848820"/>
          <a:ext cx="63627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46566</xdr:colOff>
      <xdr:row>0</xdr:row>
      <xdr:rowOff>4234</xdr:rowOff>
    </xdr:from>
    <xdr:to>
      <xdr:col>4</xdr:col>
      <xdr:colOff>2142926</xdr:colOff>
      <xdr:row>12</xdr:row>
      <xdr:rowOff>45575</xdr:rowOff>
    </xdr:to>
    <mc:AlternateContent xmlns:mc="http://schemas.openxmlformats.org/markup-compatibility/2006" xmlns:a14="http://schemas.microsoft.com/office/drawing/2010/main">
      <mc:Choice Requires="a14">
        <xdr:graphicFrame macro="">
          <xdr:nvGraphicFramePr>
            <xdr:cNvPr id="3" name="Round diff table">
              <a:extLst>
                <a:ext uri="{FF2B5EF4-FFF2-40B4-BE49-F238E27FC236}">
                  <a16:creationId xmlns:a16="http://schemas.microsoft.com/office/drawing/2014/main" id="{D1A157B1-F32E-A422-A149-29278BF50BBD}"/>
                </a:ext>
              </a:extLst>
            </xdr:cNvPr>
            <xdr:cNvGraphicFramePr/>
          </xdr:nvGraphicFramePr>
          <xdr:xfrm>
            <a:off x="0" y="0"/>
            <a:ext cx="0" cy="0"/>
          </xdr:xfrm>
          <a:graphic>
            <a:graphicData uri="http://schemas.microsoft.com/office/drawing/2010/slicer">
              <sle:slicer xmlns:sle="http://schemas.microsoft.com/office/drawing/2010/slicer" name="Round diff table"/>
            </a:graphicData>
          </a:graphic>
        </xdr:graphicFrame>
      </mc:Choice>
      <mc:Fallback xmlns="">
        <xdr:sp macro="" textlink="">
          <xdr:nvSpPr>
            <xdr:cNvPr id="0" name=""/>
            <xdr:cNvSpPr>
              <a:spLocks noTextEdit="1"/>
            </xdr:cNvSpPr>
          </xdr:nvSpPr>
          <xdr:spPr>
            <a:xfrm>
              <a:off x="3759199" y="4234"/>
              <a:ext cx="2096360" cy="1848974"/>
            </a:xfrm>
            <a:prstGeom prst="rect">
              <a:avLst/>
            </a:prstGeom>
            <a:solidFill>
              <a:prstClr val="white"/>
            </a:solidFill>
            <a:ln w="1">
              <a:solidFill>
                <a:prstClr val="green"/>
              </a:solidFill>
            </a:ln>
          </xdr:spPr>
          <xdr:txBody>
            <a:bodyPr vertOverflow="clip" horzOverflow="clip"/>
            <a:lstStyle/>
            <a:p>
              <a:r>
                <a:rPr lang="en-001"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8</xdr:col>
          <xdr:colOff>22860</xdr:colOff>
          <xdr:row>4</xdr:row>
          <xdr:rowOff>0</xdr:rowOff>
        </xdr:from>
        <xdr:to>
          <xdr:col>14</xdr:col>
          <xdr:colOff>83820</xdr:colOff>
          <xdr:row>23</xdr:row>
          <xdr:rowOff>99060</xdr:rowOff>
        </xdr:to>
        <xdr:pic>
          <xdr:nvPicPr>
            <xdr:cNvPr id="4" name="Picture 3">
              <a:extLst>
                <a:ext uri="{FF2B5EF4-FFF2-40B4-BE49-F238E27FC236}">
                  <a16:creationId xmlns:a16="http://schemas.microsoft.com/office/drawing/2014/main" id="{775E220A-983B-4E98-36A4-DA659D941AD7}"/>
                </a:ext>
              </a:extLst>
            </xdr:cNvPr>
            <xdr:cNvPicPr>
              <a:picLocks noChangeAspect="1" noChangeArrowheads="1"/>
              <a:extLst>
                <a:ext uri="{84589F7E-364E-4C9E-8A38-B11213B215E9}">
                  <a14:cameraTool cellRange="$A$2:$D$25" spid="_x0000_s8251"/>
                </a:ext>
              </a:extLst>
            </xdr:cNvPicPr>
          </xdr:nvPicPr>
          <xdr:blipFill>
            <a:blip xmlns:r="http://schemas.openxmlformats.org/officeDocument/2006/relationships" r:embed="rId1"/>
            <a:srcRect/>
            <a:stretch>
              <a:fillRect/>
            </a:stretch>
          </xdr:blipFill>
          <xdr:spPr bwMode="auto">
            <a:xfrm>
              <a:off x="9060180" y="350520"/>
              <a:ext cx="3627120" cy="371094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0</xdr:col>
      <xdr:colOff>160020</xdr:colOff>
      <xdr:row>0</xdr:row>
      <xdr:rowOff>38100</xdr:rowOff>
    </xdr:from>
    <xdr:to>
      <xdr:col>11</xdr:col>
      <xdr:colOff>349482</xdr:colOff>
      <xdr:row>19</xdr:row>
      <xdr:rowOff>119607</xdr:rowOff>
    </xdr:to>
    <xdr:pic>
      <xdr:nvPicPr>
        <xdr:cNvPr id="2" name="Picture 1" descr="A table with numbers and a number on it&#10;&#10;Description automatically generated">
          <a:extLst>
            <a:ext uri="{FF2B5EF4-FFF2-40B4-BE49-F238E27FC236}">
              <a16:creationId xmlns:a16="http://schemas.microsoft.com/office/drawing/2014/main" id="{9CD2EAA2-FD68-4245-A3D6-455529872900}"/>
            </a:ext>
          </a:extLst>
        </xdr:cNvPr>
        <xdr:cNvPicPr>
          <a:picLocks noChangeAspect="1"/>
        </xdr:cNvPicPr>
      </xdr:nvPicPr>
      <xdr:blipFill>
        <a:blip xmlns:r="http://schemas.openxmlformats.org/officeDocument/2006/relationships" r:embed="rId1"/>
        <a:stretch>
          <a:fillRect/>
        </a:stretch>
      </xdr:blipFill>
      <xdr:spPr>
        <a:xfrm>
          <a:off x="160020" y="38100"/>
          <a:ext cx="8533362" cy="3266667"/>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Checkbox">
    <b k="default">0</b>
  </bag>
  <bag type="XFControls">
    <bagId k="CellControl">3</bagId>
  </bag>
  <bag type="XFComplement">
    <bagId k="XFControls">4</bagId>
  </bag>
  <bag type="XFComplements" extRef="XFComplementsMapperExtRef">
    <a k="MappedFeaturePropertyBags">
      <bagId>2</bagId>
      <bagId>5</bagId>
    </a>
  </bag>
</FeaturePropertyBags>
</file>

<file path=xl/persons/person.xml><?xml version="1.0" encoding="utf-8"?>
<personList xmlns="http://schemas.microsoft.com/office/spreadsheetml/2018/threadedcomments" xmlns:x="http://schemas.openxmlformats.org/spreadsheetml/2006/main">
  <person displayName="Nutthawoot Promda" id="{9C0A20F0-B63F-4D8B-884C-F59E0FD3441A}" userId="cca094ddec881a26"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By="Nutthawoot Promda" refreshedDate="45435.909146412036" createdVersion="8" refreshedVersion="8" minRefreshableVersion="8" recordCount="368" xr:uid="{CD4EB7D6-AF3B-4FED-93FA-0F3BB110C7F1}">
  <cacheSource type="worksheet">
    <worksheetSource name="rank"/>
  </cacheSource>
  <cacheFields count="11">
    <cacheField name="Date" numFmtId="168">
      <sharedItems containsSemiMixedTypes="0" containsNonDate="0" containsDate="1" containsString="0" minDate="2024-01-30T00:00:00" maxDate="2024-06-05T00:00:00" count="19">
        <d v="2024-01-30T00:00:00"/>
        <d v="2024-02-06T00:00:00"/>
        <d v="2024-02-13T00:00:00"/>
        <d v="2024-02-20T00:00:00"/>
        <d v="2024-02-27T00:00:00"/>
        <d v="2024-03-05T00:00:00"/>
        <d v="2024-03-12T00:00:00"/>
        <d v="2024-03-19T00:00:00"/>
        <d v="2024-03-26T00:00:00"/>
        <d v="2024-04-02T00:00:00"/>
        <d v="2024-04-09T00:00:00"/>
        <d v="2024-04-16T00:00:00"/>
        <d v="2024-04-23T00:00:00"/>
        <d v="2024-04-30T00:00:00"/>
        <d v="2024-05-07T00:00:00"/>
        <d v="2024-05-14T00:00:00"/>
        <d v="2024-05-21T00:00:00"/>
        <d v="2024-05-28T00:00:00"/>
        <d v="2024-06-04T00:00:00"/>
      </sharedItems>
      <fieldGroup par="10"/>
    </cacheField>
    <cacheField name="Season" numFmtId="168">
      <sharedItems containsBlank="1" count="15">
        <s v="10"/>
        <s v="1"/>
        <s v="2"/>
        <s v="3"/>
        <s v="4"/>
        <e v="#N/A" u="1"/>
        <s v="10-1" u="1"/>
        <s v="10-2" u="1"/>
        <s v="10-3" u="1"/>
        <s v="10-4" u="1"/>
        <s v="11-1" u="1"/>
        <s v="11-2" u="1"/>
        <s v="11-3" u="1"/>
        <s v="11-4" u="1"/>
        <m u="1"/>
      </sharedItems>
    </cacheField>
    <cacheField name="Round" numFmtId="0">
      <sharedItems containsBlank="1" count="20">
        <s v="10-1"/>
        <s v="10-2"/>
        <s v="10-3"/>
        <s v="10-4"/>
        <s v="1-1"/>
        <s v="1-2"/>
        <s v="1-3"/>
        <s v="1-4"/>
        <s v="2-1"/>
        <s v="2-2"/>
        <s v="2-3"/>
        <s v="2-4"/>
        <s v="3-1"/>
        <s v="3-2"/>
        <s v="3-3"/>
        <s v="4-1"/>
        <s v="4-2"/>
        <s v="4-3"/>
        <s v="4-4"/>
        <m u="1"/>
      </sharedItems>
    </cacheField>
    <cacheField name="Season_x000a_Rank" numFmtId="1">
      <sharedItems containsSemiMixedTypes="0" containsString="0" containsNumber="1" containsInteger="1" minValue="1" maxValue="24"/>
    </cacheField>
    <cacheField name="GuildPic" numFmtId="0">
      <sharedItems/>
    </cacheField>
    <cacheField name="GuildName" numFmtId="0">
      <sharedItems containsBlank="1" count="24">
        <s v="열매"/>
        <s v="무야호"/>
        <s v="재난경보"/>
        <s v="Peppermint"/>
        <s v="MolochTH"/>
        <s v="이지스"/>
        <s v="Nigiri"/>
        <s v="S7AR"/>
        <s v="사혼"/>
        <s v="Nobility"/>
        <s v="DEKWAT"/>
        <s v="Spearmint"/>
        <s v="Vivid"/>
        <s v="Nobless"/>
        <s v="미라클"/>
        <s v="LAODA"/>
        <s v="님"/>
        <s v="Crown"/>
        <s v="오로라"/>
        <s v="MyTH"/>
        <s v="쿠벤저스"/>
        <s v="秋"/>
        <s v="감동"/>
        <m u="1"/>
      </sharedItems>
    </cacheField>
    <cacheField name="Total Trophies" numFmtId="165">
      <sharedItems containsString="0" containsBlank="1" containsNumber="1" containsInteger="1" minValue="7048925" maxValue="44067480"/>
    </cacheField>
    <cacheField name="Note" numFmtId="0">
      <sharedItems containsBlank="1"/>
    </cacheField>
    <cacheField name="Earn" numFmtId="0" formula="#NAME?" databaseField="0"/>
    <cacheField name="Days (Date)" numFmtId="0" databaseField="0">
      <fieldGroup base="0">
        <rangePr groupBy="days" startDate="2024-01-30T00:00:00" endDate="2024-06-05T00:00:00"/>
        <groupItems count="368">
          <s v="&lt;30,01,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t"/>
          <s v="02,Sept"/>
          <s v="03,Sept"/>
          <s v="04,Sept"/>
          <s v="05,Sept"/>
          <s v="06,Sept"/>
          <s v="07,Sept"/>
          <s v="08,Sept"/>
          <s v="09,Sept"/>
          <s v="10,Sept"/>
          <s v="11,Sept"/>
          <s v="12,Sept"/>
          <s v="13,Sept"/>
          <s v="14,Sept"/>
          <s v="15,Sept"/>
          <s v="16,Sept"/>
          <s v="17,Sept"/>
          <s v="18,Sept"/>
          <s v="19,Sept"/>
          <s v="20,Sept"/>
          <s v="21,Sept"/>
          <s v="22,Sept"/>
          <s v="23,Sept"/>
          <s v="24,Sept"/>
          <s v="25,Sept"/>
          <s v="26,Sept"/>
          <s v="27,Sept"/>
          <s v="28,Sept"/>
          <s v="29,Sept"/>
          <s v="30,Sept"/>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6,24"/>
        </groupItems>
      </fieldGroup>
    </cacheField>
    <cacheField name="Months (Date)" numFmtId="0" databaseField="0">
      <fieldGroup base="0">
        <rangePr groupBy="months" startDate="2024-01-30T00:00:00" endDate="2024-06-05T00:00:00"/>
        <groupItems count="14">
          <s v="&lt;30,01,24"/>
          <s v="Jan"/>
          <s v="Feb"/>
          <s v="Mar"/>
          <s v="Apr"/>
          <s v="May"/>
          <s v="Jun"/>
          <s v="Jul"/>
          <s v="Aug"/>
          <s v="Sept"/>
          <s v="Oct"/>
          <s v="Nov"/>
          <s v="Dec"/>
          <s v="&gt;05,06,24"/>
        </groupItems>
      </fieldGroup>
    </cacheField>
  </cacheFields>
  <extLst>
    <ext xmlns:x14="http://schemas.microsoft.com/office/spreadsheetml/2009/9/main" uri="{725AE2AE-9491-48be-B2B4-4EB974FC3084}">
      <x14:pivotCacheDefinition pivotCacheId="1988822843"/>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CD4EB7D6-AF3B-4FED-93FA-0F3BB110C7F1}" pivotIgnoreInvalidCache="1" r:id="rId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x v="0"/>
    <x v="0"/>
    <x v="0"/>
    <n v="10"/>
    <s v="열매"/>
    <x v="0"/>
    <n v="8367945"/>
    <s v="yeol mae = ผลไม้"/>
  </r>
  <r>
    <x v="0"/>
    <x v="0"/>
    <x v="0"/>
    <n v="11"/>
    <s v="무야호"/>
    <x v="1"/>
    <n v="8217900"/>
    <s v="mo ya ho"/>
  </r>
  <r>
    <x v="0"/>
    <x v="0"/>
    <x v="0"/>
    <n v="12"/>
    <s v="재난경보"/>
    <x v="2"/>
    <n v="8149795"/>
    <s v="jae nan gyeong bo = Disaster Warning"/>
  </r>
  <r>
    <x v="0"/>
    <x v="0"/>
    <x v="0"/>
    <n v="13"/>
    <s v="Peppermint"/>
    <x v="3"/>
    <n v="8000885"/>
    <m/>
  </r>
  <r>
    <x v="0"/>
    <x v="0"/>
    <x v="0"/>
    <n v="14"/>
    <s v="Picture"/>
    <x v="4"/>
    <n v="7859975"/>
    <m/>
  </r>
  <r>
    <x v="0"/>
    <x v="0"/>
    <x v="0"/>
    <n v="15"/>
    <s v="이지스"/>
    <x v="5"/>
    <n v="7723535"/>
    <s v="Aegis"/>
  </r>
  <r>
    <x v="0"/>
    <x v="0"/>
    <x v="0"/>
    <n v="16"/>
    <s v="Nigiri"/>
    <x v="6"/>
    <n v="7582090"/>
    <m/>
  </r>
  <r>
    <x v="0"/>
    <x v="0"/>
    <x v="0"/>
    <n v="17"/>
    <s v="STAR"/>
    <x v="7"/>
    <n v="7378420"/>
    <m/>
  </r>
  <r>
    <x v="0"/>
    <x v="0"/>
    <x v="0"/>
    <n v="18"/>
    <s v="사혼"/>
    <x v="8"/>
    <n v="7054405"/>
    <s v="sa hon"/>
  </r>
  <r>
    <x v="0"/>
    <x v="0"/>
    <x v="0"/>
    <n v="19"/>
    <s v="Nobility"/>
    <x v="9"/>
    <n v="7050210"/>
    <m/>
  </r>
  <r>
    <x v="0"/>
    <x v="0"/>
    <x v="0"/>
    <n v="20"/>
    <s v="DEKWAT"/>
    <x v="10"/>
    <n v="7048925"/>
    <s v="ชื่อกิลเดิม KingJulius"/>
  </r>
  <r>
    <x v="1"/>
    <x v="0"/>
    <x v="1"/>
    <n v="10"/>
    <s v="열매"/>
    <x v="0"/>
    <n v="17102895"/>
    <m/>
  </r>
  <r>
    <x v="1"/>
    <x v="0"/>
    <x v="1"/>
    <n v="11"/>
    <s v="무야호"/>
    <x v="1"/>
    <n v="16741150"/>
    <m/>
  </r>
  <r>
    <x v="1"/>
    <x v="0"/>
    <x v="1"/>
    <n v="12"/>
    <s v="Peppermint"/>
    <x v="3"/>
    <n v="16362870"/>
    <m/>
  </r>
  <r>
    <x v="1"/>
    <x v="0"/>
    <x v="1"/>
    <n v="13"/>
    <s v="재난경보"/>
    <x v="2"/>
    <n v="16204835"/>
    <m/>
  </r>
  <r>
    <x v="1"/>
    <x v="0"/>
    <x v="1"/>
    <n v="14"/>
    <s v="Picture"/>
    <x v="4"/>
    <n v="16156305"/>
    <s v="ก่อนเริ่มตีมังกรมี 12,048,375 แต้ม ดั้งนั้นแต้มที่ได้จาก เทวทูต lv.163 + ชะเอม lv.12 คือ 4,188,400"/>
  </r>
  <r>
    <x v="1"/>
    <x v="0"/>
    <x v="1"/>
    <n v="15"/>
    <s v="이지스"/>
    <x v="5"/>
    <n v="15591005"/>
    <m/>
  </r>
  <r>
    <x v="1"/>
    <x v="0"/>
    <x v="1"/>
    <n v="16"/>
    <s v="Nigiri"/>
    <x v="6"/>
    <n v="15371620"/>
    <m/>
  </r>
  <r>
    <x v="1"/>
    <x v="0"/>
    <x v="1"/>
    <n v="17"/>
    <s v="STAR"/>
    <x v="7"/>
    <n v="14757760"/>
    <m/>
  </r>
  <r>
    <x v="1"/>
    <x v="0"/>
    <x v="1"/>
    <n v="18"/>
    <s v="사혼"/>
    <x v="8"/>
    <n v="14577005"/>
    <m/>
  </r>
  <r>
    <x v="1"/>
    <x v="0"/>
    <x v="1"/>
    <n v="19"/>
    <s v="Nobility"/>
    <x v="9"/>
    <n v="14369950"/>
    <m/>
  </r>
  <r>
    <x v="1"/>
    <x v="0"/>
    <x v="1"/>
    <n v="20"/>
    <s v="DEKWAT"/>
    <x v="10"/>
    <n v="14367895"/>
    <s v="ชื่อกิลเดิม KingJulius"/>
  </r>
  <r>
    <x v="2"/>
    <x v="0"/>
    <x v="2"/>
    <n v="1"/>
    <s v="Spearmint"/>
    <x v="11"/>
    <n v="29460795"/>
    <m/>
  </r>
  <r>
    <x v="2"/>
    <x v="0"/>
    <x v="2"/>
    <n v="2"/>
    <s v="Vivid"/>
    <x v="12"/>
    <n v="29125015"/>
    <m/>
  </r>
  <r>
    <x v="2"/>
    <x v="0"/>
    <x v="2"/>
    <n v="3"/>
    <s v="Nobless"/>
    <x v="13"/>
    <n v="28723325"/>
    <m/>
  </r>
  <r>
    <x v="2"/>
    <x v="0"/>
    <x v="2"/>
    <n v="4"/>
    <s v="미라클"/>
    <x v="14"/>
    <n v="27858905"/>
    <s v="Miracle"/>
  </r>
  <r>
    <x v="2"/>
    <x v="0"/>
    <x v="2"/>
    <n v="5"/>
    <s v="LAODA"/>
    <x v="15"/>
    <n v="27625625"/>
    <m/>
  </r>
  <r>
    <x v="2"/>
    <x v="0"/>
    <x v="2"/>
    <n v="6"/>
    <s v="님"/>
    <x v="16"/>
    <n v="26846050"/>
    <s v="Mrs."/>
  </r>
  <r>
    <x v="2"/>
    <x v="0"/>
    <x v="2"/>
    <n v="7"/>
    <s v="Crown"/>
    <x v="17"/>
    <n v="26667330"/>
    <m/>
  </r>
  <r>
    <x v="2"/>
    <x v="0"/>
    <x v="2"/>
    <n v="8"/>
    <s v="오로라"/>
    <x v="18"/>
    <n v="26297210"/>
    <s v="Aurora"/>
  </r>
  <r>
    <x v="2"/>
    <x v="0"/>
    <x v="2"/>
    <n v="9"/>
    <s v="MyTH"/>
    <x v="19"/>
    <n v="26248370"/>
    <m/>
  </r>
  <r>
    <x v="2"/>
    <x v="0"/>
    <x v="2"/>
    <n v="10"/>
    <s v="열매"/>
    <x v="0"/>
    <n v="25860670"/>
    <m/>
  </r>
  <r>
    <x v="2"/>
    <x v="0"/>
    <x v="2"/>
    <n v="11"/>
    <s v="무야호"/>
    <x v="1"/>
    <n v="26146105"/>
    <m/>
  </r>
  <r>
    <x v="2"/>
    <x v="0"/>
    <x v="2"/>
    <n v="12"/>
    <s v="Peppermint"/>
    <x v="3"/>
    <n v="25178960"/>
    <m/>
  </r>
  <r>
    <x v="2"/>
    <x v="0"/>
    <x v="2"/>
    <n v="13"/>
    <s v="Picture"/>
    <x v="4"/>
    <n v="24821480"/>
    <m/>
  </r>
  <r>
    <x v="2"/>
    <x v="0"/>
    <x v="2"/>
    <n v="14"/>
    <s v="재난경보"/>
    <x v="2"/>
    <n v="24721595"/>
    <m/>
  </r>
  <r>
    <x v="2"/>
    <x v="0"/>
    <x v="2"/>
    <n v="15"/>
    <s v="이지스"/>
    <x v="5"/>
    <n v="24336130"/>
    <m/>
  </r>
  <r>
    <x v="2"/>
    <x v="0"/>
    <x v="2"/>
    <n v="16"/>
    <s v="Nigiri"/>
    <x v="6"/>
    <n v="23236490"/>
    <m/>
  </r>
  <r>
    <x v="2"/>
    <x v="0"/>
    <x v="2"/>
    <n v="17"/>
    <s v="STAR"/>
    <x v="7"/>
    <n v="22903515"/>
    <m/>
  </r>
  <r>
    <x v="2"/>
    <x v="0"/>
    <x v="2"/>
    <n v="18"/>
    <s v="사혼"/>
    <x v="8"/>
    <n v="22662645"/>
    <m/>
  </r>
  <r>
    <x v="2"/>
    <x v="0"/>
    <x v="2"/>
    <n v="19"/>
    <s v="Nobility"/>
    <x v="9"/>
    <n v="22114930"/>
    <m/>
  </r>
  <r>
    <x v="2"/>
    <x v="0"/>
    <x v="2"/>
    <n v="20"/>
    <s v="DEKWAT"/>
    <x v="10"/>
    <n v="21961625"/>
    <s v="ชื่อกิลเดิม KingJulius"/>
  </r>
  <r>
    <x v="3"/>
    <x v="0"/>
    <x v="3"/>
    <n v="1"/>
    <s v="Spearmint"/>
    <x v="11"/>
    <n v="39808885"/>
    <m/>
  </r>
  <r>
    <x v="3"/>
    <x v="0"/>
    <x v="3"/>
    <n v="2"/>
    <s v="Vivid"/>
    <x v="12"/>
    <n v="39468865"/>
    <m/>
  </r>
  <r>
    <x v="3"/>
    <x v="0"/>
    <x v="3"/>
    <n v="3"/>
    <s v="Nobless"/>
    <x v="13"/>
    <n v="38741745"/>
    <m/>
  </r>
  <r>
    <x v="3"/>
    <x v="0"/>
    <x v="3"/>
    <n v="4"/>
    <s v="미라클"/>
    <x v="14"/>
    <n v="37611715"/>
    <m/>
  </r>
  <r>
    <x v="3"/>
    <x v="0"/>
    <x v="3"/>
    <n v="5"/>
    <s v="LAODA"/>
    <x v="15"/>
    <n v="37321350"/>
    <m/>
  </r>
  <r>
    <x v="3"/>
    <x v="0"/>
    <x v="3"/>
    <n v="6"/>
    <s v="님"/>
    <x v="16"/>
    <n v="36376320"/>
    <m/>
  </r>
  <r>
    <x v="3"/>
    <x v="0"/>
    <x v="3"/>
    <n v="7"/>
    <s v="Crown"/>
    <x v="17"/>
    <n v="36258880"/>
    <m/>
  </r>
  <r>
    <x v="3"/>
    <x v="0"/>
    <x v="3"/>
    <n v="8"/>
    <s v="오로라"/>
    <x v="18"/>
    <n v="35654255"/>
    <m/>
  </r>
  <r>
    <x v="3"/>
    <x v="0"/>
    <x v="3"/>
    <n v="9"/>
    <s v="MyTH"/>
    <x v="19"/>
    <n v="35520245"/>
    <m/>
  </r>
  <r>
    <x v="3"/>
    <x v="0"/>
    <x v="3"/>
    <n v="10"/>
    <s v="열매"/>
    <x v="0"/>
    <n v="35424730"/>
    <m/>
  </r>
  <r>
    <x v="3"/>
    <x v="0"/>
    <x v="3"/>
    <n v="11"/>
    <s v="무야호"/>
    <x v="1"/>
    <n v="35226695"/>
    <m/>
  </r>
  <r>
    <x v="3"/>
    <x v="0"/>
    <x v="3"/>
    <n v="12"/>
    <s v="Peppermint"/>
    <x v="3"/>
    <n v="34151845"/>
    <m/>
  </r>
  <r>
    <x v="3"/>
    <x v="0"/>
    <x v="3"/>
    <n v="13"/>
    <s v="Picture"/>
    <x v="4"/>
    <n v="33716190"/>
    <m/>
  </r>
  <r>
    <x v="3"/>
    <x v="0"/>
    <x v="3"/>
    <n v="14"/>
    <s v="재난경보"/>
    <x v="2"/>
    <n v="33540095"/>
    <m/>
  </r>
  <r>
    <x v="3"/>
    <x v="0"/>
    <x v="3"/>
    <n v="15"/>
    <s v="이지스"/>
    <x v="5"/>
    <n v="33236980"/>
    <m/>
  </r>
  <r>
    <x v="3"/>
    <x v="0"/>
    <x v="3"/>
    <n v="16"/>
    <s v="Nigiri"/>
    <x v="6"/>
    <n v="31601190"/>
    <m/>
  </r>
  <r>
    <x v="3"/>
    <x v="0"/>
    <x v="3"/>
    <n v="17"/>
    <s v="STAR"/>
    <x v="7"/>
    <n v="31192185"/>
    <m/>
  </r>
  <r>
    <x v="3"/>
    <x v="0"/>
    <x v="3"/>
    <n v="18"/>
    <s v="사혼"/>
    <x v="8"/>
    <n v="31114860"/>
    <m/>
  </r>
  <r>
    <x v="3"/>
    <x v="0"/>
    <x v="3"/>
    <n v="19"/>
    <s v="Nobility"/>
    <x v="9"/>
    <n v="30006255"/>
    <m/>
  </r>
  <r>
    <x v="3"/>
    <x v="0"/>
    <x v="3"/>
    <n v="20"/>
    <s v="DEKWAT"/>
    <x v="10"/>
    <n v="29919460"/>
    <m/>
  </r>
  <r>
    <x v="4"/>
    <x v="1"/>
    <x v="4"/>
    <n v="1"/>
    <s v="Spearmint"/>
    <x v="11"/>
    <n v="10513190"/>
    <m/>
  </r>
  <r>
    <x v="4"/>
    <x v="1"/>
    <x v="4"/>
    <n v="2"/>
    <s v="Vivid"/>
    <x v="12"/>
    <n v="10510940"/>
    <m/>
  </r>
  <r>
    <x v="4"/>
    <x v="1"/>
    <x v="4"/>
    <n v="3"/>
    <s v="Nobless"/>
    <x v="13"/>
    <n v="10251975"/>
    <m/>
  </r>
  <r>
    <x v="4"/>
    <x v="1"/>
    <x v="4"/>
    <n v="4"/>
    <s v="LAODA"/>
    <x v="15"/>
    <n v="10011795"/>
    <m/>
  </r>
  <r>
    <x v="4"/>
    <x v="1"/>
    <x v="4"/>
    <n v="5"/>
    <s v="미라클"/>
    <x v="14"/>
    <n v="9930645"/>
    <m/>
  </r>
  <r>
    <x v="4"/>
    <x v="1"/>
    <x v="4"/>
    <n v="6"/>
    <s v="님"/>
    <x v="16"/>
    <n v="9688065"/>
    <m/>
  </r>
  <r>
    <x v="4"/>
    <x v="1"/>
    <x v="4"/>
    <n v="7"/>
    <s v="오로라"/>
    <x v="18"/>
    <n v="9677210"/>
    <m/>
  </r>
  <r>
    <x v="4"/>
    <x v="1"/>
    <x v="4"/>
    <n v="8"/>
    <s v="Crown"/>
    <x v="17"/>
    <n v="9591650"/>
    <m/>
  </r>
  <r>
    <x v="4"/>
    <x v="1"/>
    <x v="4"/>
    <n v="9"/>
    <s v="무야호"/>
    <x v="1"/>
    <n v="9525015"/>
    <m/>
  </r>
  <r>
    <x v="4"/>
    <x v="1"/>
    <x v="4"/>
    <n v="10"/>
    <s v="열매"/>
    <x v="0"/>
    <n v="9516665"/>
    <m/>
  </r>
  <r>
    <x v="4"/>
    <x v="1"/>
    <x v="4"/>
    <n v="11"/>
    <s v="Picture"/>
    <x v="4"/>
    <n v="9356625"/>
    <m/>
  </r>
  <r>
    <x v="4"/>
    <x v="1"/>
    <x v="4"/>
    <n v="12"/>
    <s v="MyTH"/>
    <x v="19"/>
    <n v="9351425"/>
    <m/>
  </r>
  <r>
    <x v="4"/>
    <x v="1"/>
    <x v="4"/>
    <n v="13"/>
    <s v="이지스"/>
    <x v="5"/>
    <n v="9286600"/>
    <m/>
  </r>
  <r>
    <x v="4"/>
    <x v="1"/>
    <x v="4"/>
    <n v="14"/>
    <s v="재난경보"/>
    <x v="2"/>
    <n v="9201780"/>
    <m/>
  </r>
  <r>
    <x v="4"/>
    <x v="1"/>
    <x v="4"/>
    <n v="15"/>
    <s v="Peppermint"/>
    <x v="3"/>
    <n v="8974230"/>
    <m/>
  </r>
  <r>
    <x v="4"/>
    <x v="1"/>
    <x v="4"/>
    <n v="16"/>
    <s v="사혼"/>
    <x v="8"/>
    <n v="8530020"/>
    <m/>
  </r>
  <r>
    <x v="4"/>
    <x v="1"/>
    <x v="4"/>
    <n v="17"/>
    <s v="Nigiri"/>
    <x v="6"/>
    <n v="8445275"/>
    <m/>
  </r>
  <r>
    <x v="4"/>
    <x v="1"/>
    <x v="4"/>
    <n v="18"/>
    <s v="STAR"/>
    <x v="7"/>
    <n v="8439280"/>
    <m/>
  </r>
  <r>
    <x v="4"/>
    <x v="1"/>
    <x v="4"/>
    <n v="19"/>
    <s v="DEKWAT"/>
    <x v="10"/>
    <n v="8241380"/>
    <m/>
  </r>
  <r>
    <x v="4"/>
    <x v="1"/>
    <x v="4"/>
    <n v="20"/>
    <s v="쿠벤저스"/>
    <x v="20"/>
    <n v="8157340"/>
    <m/>
  </r>
  <r>
    <x v="4"/>
    <x v="1"/>
    <x v="4"/>
    <n v="22"/>
    <s v="Nobility"/>
    <x v="9"/>
    <n v="8022685"/>
    <m/>
  </r>
  <r>
    <x v="5"/>
    <x v="1"/>
    <x v="5"/>
    <n v="1"/>
    <s v="Spearmint"/>
    <x v="11"/>
    <n v="21205735"/>
    <m/>
  </r>
  <r>
    <x v="5"/>
    <x v="1"/>
    <x v="5"/>
    <n v="2"/>
    <s v="Vivid"/>
    <x v="12"/>
    <n v="21109635"/>
    <m/>
  </r>
  <r>
    <x v="5"/>
    <x v="1"/>
    <x v="5"/>
    <n v="3"/>
    <s v="Nobless"/>
    <x v="13"/>
    <n v="20511620"/>
    <m/>
  </r>
  <r>
    <x v="5"/>
    <x v="1"/>
    <x v="5"/>
    <n v="4"/>
    <s v="LAODA"/>
    <x v="15"/>
    <n v="20103665"/>
    <m/>
  </r>
  <r>
    <x v="5"/>
    <x v="1"/>
    <x v="5"/>
    <n v="5"/>
    <s v="미라클"/>
    <x v="14"/>
    <n v="19861340"/>
    <m/>
  </r>
  <r>
    <x v="5"/>
    <x v="1"/>
    <x v="5"/>
    <n v="6"/>
    <s v="님"/>
    <x v="16"/>
    <n v="19861340"/>
    <m/>
  </r>
  <r>
    <x v="5"/>
    <x v="1"/>
    <x v="5"/>
    <n v="7"/>
    <s v="Crown"/>
    <x v="17"/>
    <n v="19427660"/>
    <m/>
  </r>
  <r>
    <x v="5"/>
    <x v="1"/>
    <x v="5"/>
    <n v="8"/>
    <s v="오로라"/>
    <x v="18"/>
    <n v="19360110"/>
    <m/>
  </r>
  <r>
    <x v="5"/>
    <x v="1"/>
    <x v="5"/>
    <n v="9"/>
    <s v="열매"/>
    <x v="0"/>
    <n v="19199830"/>
    <m/>
  </r>
  <r>
    <x v="5"/>
    <x v="1"/>
    <x v="5"/>
    <n v="10"/>
    <s v="무야호"/>
    <x v="1"/>
    <n v="19138980"/>
    <m/>
  </r>
  <r>
    <x v="5"/>
    <x v="1"/>
    <x v="5"/>
    <n v="11"/>
    <s v="Picture"/>
    <x v="4"/>
    <n v="18886815"/>
    <m/>
  </r>
  <r>
    <x v="5"/>
    <x v="1"/>
    <x v="5"/>
    <n v="12"/>
    <s v="MyTH"/>
    <x v="19"/>
    <n v="18873860"/>
    <m/>
  </r>
  <r>
    <x v="5"/>
    <x v="1"/>
    <x v="5"/>
    <n v="13"/>
    <s v="이지스"/>
    <x v="5"/>
    <n v="18654250"/>
    <m/>
  </r>
  <r>
    <x v="5"/>
    <x v="1"/>
    <x v="5"/>
    <n v="14"/>
    <s v="재난경보"/>
    <x v="2"/>
    <n v="18399780"/>
    <m/>
  </r>
  <r>
    <x v="5"/>
    <x v="1"/>
    <x v="5"/>
    <n v="15"/>
    <s v="Peppermint"/>
    <x v="3"/>
    <n v="18258770"/>
    <m/>
  </r>
  <r>
    <x v="5"/>
    <x v="1"/>
    <x v="5"/>
    <n v="16"/>
    <s v="사혼"/>
    <x v="8"/>
    <n v="17356940"/>
    <m/>
  </r>
  <r>
    <x v="5"/>
    <x v="1"/>
    <x v="5"/>
    <n v="17"/>
    <s v="Nigiri"/>
    <x v="6"/>
    <n v="17116655"/>
    <m/>
  </r>
  <r>
    <x v="5"/>
    <x v="1"/>
    <x v="5"/>
    <n v="18"/>
    <s v="STAR"/>
    <x v="7"/>
    <n v="16958780"/>
    <m/>
  </r>
  <r>
    <x v="5"/>
    <x v="1"/>
    <x v="5"/>
    <n v="19"/>
    <s v="DEKWAT"/>
    <x v="10"/>
    <n v="16689095"/>
    <m/>
  </r>
  <r>
    <x v="5"/>
    <x v="1"/>
    <x v="5"/>
    <n v="20"/>
    <s v="쿠벤저스"/>
    <x v="20"/>
    <n v="16444945"/>
    <m/>
  </r>
  <r>
    <x v="5"/>
    <x v="1"/>
    <x v="5"/>
    <n v="23"/>
    <s v="Nobility"/>
    <x v="9"/>
    <n v="16113965"/>
    <m/>
  </r>
  <r>
    <x v="6"/>
    <x v="1"/>
    <x v="6"/>
    <n v="1"/>
    <s v="Spearmint"/>
    <x v="11"/>
    <n v="31976605"/>
    <m/>
  </r>
  <r>
    <x v="6"/>
    <x v="1"/>
    <x v="6"/>
    <n v="2"/>
    <s v="Vivid"/>
    <x v="12"/>
    <n v="31799905"/>
    <m/>
  </r>
  <r>
    <x v="6"/>
    <x v="1"/>
    <x v="6"/>
    <n v="3"/>
    <s v="Nobless"/>
    <x v="13"/>
    <n v="30935880"/>
    <m/>
  </r>
  <r>
    <x v="6"/>
    <x v="1"/>
    <x v="6"/>
    <n v="4"/>
    <s v="LAODA"/>
    <x v="15"/>
    <n v="30207265"/>
    <m/>
  </r>
  <r>
    <x v="6"/>
    <x v="1"/>
    <x v="6"/>
    <n v="5"/>
    <s v="미라클"/>
    <x v="14"/>
    <n v="29958250"/>
    <m/>
  </r>
  <r>
    <x v="6"/>
    <x v="1"/>
    <x v="6"/>
    <n v="6"/>
    <s v="님"/>
    <x v="16"/>
    <n v="29539600"/>
    <m/>
  </r>
  <r>
    <x v="6"/>
    <x v="1"/>
    <x v="6"/>
    <n v="7"/>
    <s v="Crown"/>
    <x v="17"/>
    <n v="29263440"/>
    <m/>
  </r>
  <r>
    <x v="6"/>
    <x v="1"/>
    <x v="6"/>
    <n v="8"/>
    <s v="오로라"/>
    <x v="18"/>
    <n v="29132140"/>
    <m/>
  </r>
  <r>
    <x v="6"/>
    <x v="1"/>
    <x v="6"/>
    <n v="9"/>
    <s v="열매"/>
    <x v="0"/>
    <n v="28884845"/>
    <m/>
  </r>
  <r>
    <x v="6"/>
    <x v="1"/>
    <x v="6"/>
    <n v="10"/>
    <s v="무야호"/>
    <x v="1"/>
    <n v="28817450"/>
    <m/>
  </r>
  <r>
    <x v="6"/>
    <x v="1"/>
    <x v="6"/>
    <n v="11"/>
    <s v="Picture"/>
    <x v="4"/>
    <n v="28650305"/>
    <m/>
  </r>
  <r>
    <x v="6"/>
    <x v="1"/>
    <x v="6"/>
    <n v="12"/>
    <s v="이지스"/>
    <x v="5"/>
    <n v="28268635"/>
    <m/>
  </r>
  <r>
    <x v="6"/>
    <x v="1"/>
    <x v="6"/>
    <n v="13"/>
    <s v="MyTH"/>
    <x v="19"/>
    <n v="28234060"/>
    <m/>
  </r>
  <r>
    <x v="6"/>
    <x v="1"/>
    <x v="6"/>
    <n v="14"/>
    <s v="Peppermint"/>
    <x v="3"/>
    <n v="27694980"/>
    <m/>
  </r>
  <r>
    <x v="6"/>
    <x v="1"/>
    <x v="6"/>
    <n v="15"/>
    <s v="재난경보"/>
    <x v="2"/>
    <n v="27368035"/>
    <m/>
  </r>
  <r>
    <x v="6"/>
    <x v="1"/>
    <x v="6"/>
    <n v="16"/>
    <s v="사혼"/>
    <x v="8"/>
    <n v="26325285"/>
    <m/>
  </r>
  <r>
    <x v="6"/>
    <x v="1"/>
    <x v="6"/>
    <n v="17"/>
    <s v="Nigiri"/>
    <x v="6"/>
    <n v="25787965"/>
    <m/>
  </r>
  <r>
    <x v="6"/>
    <x v="1"/>
    <x v="6"/>
    <n v="18"/>
    <s v="STAR"/>
    <x v="7"/>
    <n v="25620130"/>
    <m/>
  </r>
  <r>
    <x v="6"/>
    <x v="1"/>
    <x v="6"/>
    <n v="19"/>
    <s v="DEKWAT"/>
    <x v="10"/>
    <n v="25287370"/>
    <m/>
  </r>
  <r>
    <x v="6"/>
    <x v="1"/>
    <x v="6"/>
    <n v="20"/>
    <s v="쿠벤저스"/>
    <x v="20"/>
    <n v="25126560"/>
    <m/>
  </r>
  <r>
    <x v="6"/>
    <x v="1"/>
    <x v="6"/>
    <n v="24"/>
    <s v="Nobility"/>
    <x v="9"/>
    <n v="24202615"/>
    <m/>
  </r>
  <r>
    <x v="7"/>
    <x v="1"/>
    <x v="7"/>
    <n v="1"/>
    <s v="Spearmint"/>
    <x v="11"/>
    <n v="42756015"/>
    <m/>
  </r>
  <r>
    <x v="7"/>
    <x v="1"/>
    <x v="7"/>
    <n v="2"/>
    <s v="Vivid"/>
    <x v="12"/>
    <n v="42502265"/>
    <m/>
  </r>
  <r>
    <x v="7"/>
    <x v="1"/>
    <x v="7"/>
    <n v="3"/>
    <s v="Nobless"/>
    <x v="13"/>
    <n v="41284975"/>
    <m/>
  </r>
  <r>
    <x v="7"/>
    <x v="1"/>
    <x v="7"/>
    <n v="4"/>
    <s v="LAODA"/>
    <x v="15"/>
    <n v="40382200"/>
    <m/>
  </r>
  <r>
    <x v="7"/>
    <x v="1"/>
    <x v="7"/>
    <n v="5"/>
    <s v="미라클"/>
    <x v="14"/>
    <n v="40221815"/>
    <m/>
  </r>
  <r>
    <x v="7"/>
    <x v="1"/>
    <x v="7"/>
    <n v="6"/>
    <s v="님"/>
    <x v="16"/>
    <n v="39544740"/>
    <m/>
  </r>
  <r>
    <x v="7"/>
    <x v="1"/>
    <x v="7"/>
    <n v="7"/>
    <s v="Crown"/>
    <x v="17"/>
    <n v="39348520"/>
    <m/>
  </r>
  <r>
    <x v="7"/>
    <x v="1"/>
    <x v="7"/>
    <n v="8"/>
    <s v="오로라"/>
    <x v="18"/>
    <n v="39064075"/>
    <m/>
  </r>
  <r>
    <x v="7"/>
    <x v="1"/>
    <x v="7"/>
    <n v="9"/>
    <s v="무야호"/>
    <x v="1"/>
    <n v="38576920"/>
    <m/>
  </r>
  <r>
    <x v="7"/>
    <x v="1"/>
    <x v="7"/>
    <n v="10"/>
    <s v="열매"/>
    <x v="0"/>
    <n v="38570910"/>
    <m/>
  </r>
  <r>
    <x v="7"/>
    <x v="1"/>
    <x v="7"/>
    <n v="11"/>
    <s v="Picture"/>
    <x v="4"/>
    <n v="38491550"/>
    <m/>
  </r>
  <r>
    <x v="7"/>
    <x v="1"/>
    <x v="7"/>
    <n v="12"/>
    <s v="이지스"/>
    <x v="5"/>
    <n v="38204735"/>
    <m/>
  </r>
  <r>
    <x v="7"/>
    <x v="1"/>
    <x v="7"/>
    <n v="13"/>
    <s v="MyTH"/>
    <x v="19"/>
    <n v="37829835"/>
    <m/>
  </r>
  <r>
    <x v="7"/>
    <x v="1"/>
    <x v="7"/>
    <n v="14"/>
    <s v="Peppermint"/>
    <x v="3"/>
    <n v="37373875"/>
    <m/>
  </r>
  <r>
    <x v="7"/>
    <x v="1"/>
    <x v="7"/>
    <n v="15"/>
    <s v="재난경보"/>
    <x v="2"/>
    <n v="36417570"/>
    <m/>
  </r>
  <r>
    <x v="7"/>
    <x v="1"/>
    <x v="7"/>
    <n v="16"/>
    <s v="사혼"/>
    <x v="8"/>
    <n v="35457875"/>
    <m/>
  </r>
  <r>
    <x v="7"/>
    <x v="1"/>
    <x v="7"/>
    <n v="17"/>
    <s v="Nigiri"/>
    <x v="6"/>
    <n v="34682725"/>
    <m/>
  </r>
  <r>
    <x v="7"/>
    <x v="1"/>
    <x v="7"/>
    <n v="18"/>
    <s v="STAR"/>
    <x v="7"/>
    <n v="34511775"/>
    <m/>
  </r>
  <r>
    <x v="7"/>
    <x v="1"/>
    <x v="7"/>
    <n v="19"/>
    <s v="DEKWAT"/>
    <x v="10"/>
    <n v="34182330"/>
    <m/>
  </r>
  <r>
    <x v="7"/>
    <x v="1"/>
    <x v="7"/>
    <n v="20"/>
    <s v="쿠벤저스"/>
    <x v="20"/>
    <n v="33869870"/>
    <m/>
  </r>
  <r>
    <x v="7"/>
    <x v="1"/>
    <x v="7"/>
    <n v="22"/>
    <s v="Nobility"/>
    <x v="9"/>
    <n v="32956685"/>
    <m/>
  </r>
  <r>
    <x v="8"/>
    <x v="2"/>
    <x v="8"/>
    <n v="1"/>
    <s v="Spearmint"/>
    <x v="11"/>
    <n v="10949190"/>
    <m/>
  </r>
  <r>
    <x v="8"/>
    <x v="2"/>
    <x v="8"/>
    <n v="2"/>
    <s v="Vivid"/>
    <x v="12"/>
    <n v="10866400"/>
    <m/>
  </r>
  <r>
    <x v="8"/>
    <x v="2"/>
    <x v="8"/>
    <n v="3"/>
    <s v="Nobless"/>
    <x v="13"/>
    <n v="10517570"/>
    <m/>
  </r>
  <r>
    <x v="8"/>
    <x v="2"/>
    <x v="8"/>
    <n v="4"/>
    <s v="미라클"/>
    <x v="14"/>
    <n v="10343795"/>
    <m/>
  </r>
  <r>
    <x v="8"/>
    <x v="2"/>
    <x v="8"/>
    <n v="5"/>
    <s v="님"/>
    <x v="16"/>
    <n v="10262110"/>
    <m/>
  </r>
  <r>
    <x v="8"/>
    <x v="2"/>
    <x v="8"/>
    <n v="6"/>
    <s v="LAODA"/>
    <x v="15"/>
    <n v="10260975"/>
    <m/>
  </r>
  <r>
    <x v="8"/>
    <x v="2"/>
    <x v="8"/>
    <n v="7"/>
    <s v="Crown"/>
    <x v="17"/>
    <n v="10165695"/>
    <m/>
  </r>
  <r>
    <x v="8"/>
    <x v="2"/>
    <x v="8"/>
    <n v="8"/>
    <s v="이지스"/>
    <x v="5"/>
    <n v="10018860"/>
    <m/>
  </r>
  <r>
    <x v="8"/>
    <x v="2"/>
    <x v="8"/>
    <n v="9"/>
    <s v="오로라"/>
    <x v="18"/>
    <n v="10007975"/>
    <m/>
  </r>
  <r>
    <x v="8"/>
    <x v="2"/>
    <x v="8"/>
    <n v="10"/>
    <s v="열매"/>
    <x v="0"/>
    <n v="9936820"/>
    <m/>
  </r>
  <r>
    <x v="8"/>
    <x v="2"/>
    <x v="8"/>
    <n v="11"/>
    <s v="Picture"/>
    <x v="4"/>
    <n v="9931170"/>
    <m/>
  </r>
  <r>
    <x v="8"/>
    <x v="2"/>
    <x v="8"/>
    <n v="12"/>
    <s v="무야호"/>
    <x v="1"/>
    <n v="9849030"/>
    <m/>
  </r>
  <r>
    <x v="8"/>
    <x v="2"/>
    <x v="8"/>
    <n v="13"/>
    <s v="Peppermint"/>
    <x v="3"/>
    <n v="9762440"/>
    <m/>
  </r>
  <r>
    <x v="8"/>
    <x v="2"/>
    <x v="8"/>
    <n v="14"/>
    <s v="MyTH"/>
    <x v="19"/>
    <n v="9595795"/>
    <m/>
  </r>
  <r>
    <x v="8"/>
    <x v="2"/>
    <x v="8"/>
    <n v="15"/>
    <s v="사혼"/>
    <x v="8"/>
    <n v="9285030"/>
    <m/>
  </r>
  <r>
    <x v="8"/>
    <x v="2"/>
    <x v="8"/>
    <n v="16"/>
    <s v="재난경보"/>
    <x v="2"/>
    <n v="9203435"/>
    <m/>
  </r>
  <r>
    <x v="8"/>
    <x v="2"/>
    <x v="8"/>
    <n v="17"/>
    <s v="STAR"/>
    <x v="7"/>
    <n v="9047070"/>
    <m/>
  </r>
  <r>
    <x v="8"/>
    <x v="2"/>
    <x v="8"/>
    <n v="18"/>
    <s v="Nigiri"/>
    <x v="6"/>
    <n v="8984405"/>
    <m/>
  </r>
  <r>
    <x v="8"/>
    <x v="2"/>
    <x v="8"/>
    <n v="19"/>
    <s v="DEKWAT"/>
    <x v="10"/>
    <n v="8980530"/>
    <m/>
  </r>
  <r>
    <x v="8"/>
    <x v="2"/>
    <x v="8"/>
    <n v="20"/>
    <s v="쿠벤저스"/>
    <x v="20"/>
    <n v="8901790"/>
    <m/>
  </r>
  <r>
    <x v="8"/>
    <x v="2"/>
    <x v="8"/>
    <n v="21"/>
    <s v="Nobility"/>
    <x v="9"/>
    <n v="8833320"/>
    <m/>
  </r>
  <r>
    <x v="9"/>
    <x v="2"/>
    <x v="9"/>
    <n v="1"/>
    <s v="Spearmint"/>
    <x v="11"/>
    <n v="21985260"/>
    <m/>
  </r>
  <r>
    <x v="9"/>
    <x v="2"/>
    <x v="9"/>
    <n v="2"/>
    <s v="Vivid"/>
    <x v="12"/>
    <n v="21811465"/>
    <m/>
  </r>
  <r>
    <x v="9"/>
    <x v="2"/>
    <x v="9"/>
    <n v="3"/>
    <s v="Nobless"/>
    <x v="13"/>
    <n v="21050415"/>
    <m/>
  </r>
  <r>
    <x v="9"/>
    <x v="2"/>
    <x v="9"/>
    <n v="4"/>
    <s v="미라클"/>
    <x v="14"/>
    <n v="20695950"/>
    <m/>
  </r>
  <r>
    <x v="9"/>
    <x v="2"/>
    <x v="9"/>
    <n v="5"/>
    <s v="님"/>
    <x v="16"/>
    <n v="20612115"/>
    <m/>
  </r>
  <r>
    <x v="9"/>
    <x v="2"/>
    <x v="9"/>
    <n v="6"/>
    <s v="LAODA"/>
    <x v="15"/>
    <n v="20601155"/>
    <m/>
  </r>
  <r>
    <x v="9"/>
    <x v="2"/>
    <x v="9"/>
    <n v="7"/>
    <s v="Crown"/>
    <x v="17"/>
    <n v="20331470"/>
    <m/>
  </r>
  <r>
    <x v="9"/>
    <x v="2"/>
    <x v="9"/>
    <n v="8"/>
    <s v="이지스"/>
    <x v="5"/>
    <n v="20205800"/>
    <m/>
  </r>
  <r>
    <x v="9"/>
    <x v="2"/>
    <x v="9"/>
    <n v="9"/>
    <s v="Picture"/>
    <x v="4"/>
    <n v="20025740"/>
    <s v="กิล 오로라 ออโรร่าหายไปจากตารางTop30 (ss2-1 อันดับ9)"/>
  </r>
  <r>
    <x v="9"/>
    <x v="2"/>
    <x v="9"/>
    <n v="10"/>
    <s v="열매"/>
    <x v="0"/>
    <n v="19871340"/>
    <m/>
  </r>
  <r>
    <x v="9"/>
    <x v="2"/>
    <x v="9"/>
    <n v="11"/>
    <s v="무야호"/>
    <x v="1"/>
    <n v="19704765"/>
    <m/>
  </r>
  <r>
    <x v="9"/>
    <x v="2"/>
    <x v="9"/>
    <n v="12"/>
    <s v="Peppermint"/>
    <x v="3"/>
    <n v="19608205"/>
    <m/>
  </r>
  <r>
    <x v="9"/>
    <x v="2"/>
    <x v="9"/>
    <n v="13"/>
    <s v="사혼"/>
    <x v="8"/>
    <n v="18721480"/>
    <m/>
  </r>
  <r>
    <x v="9"/>
    <x v="2"/>
    <x v="9"/>
    <n v="14"/>
    <s v="MyTH"/>
    <x v="19"/>
    <n v="18643700"/>
    <m/>
  </r>
  <r>
    <x v="9"/>
    <x v="2"/>
    <x v="9"/>
    <n v="15"/>
    <s v="재난경보"/>
    <x v="2"/>
    <n v="18639845"/>
    <m/>
  </r>
  <r>
    <x v="9"/>
    <x v="2"/>
    <x v="9"/>
    <n v="16"/>
    <s v="STAR"/>
    <x v="7"/>
    <n v="18247090"/>
    <m/>
  </r>
  <r>
    <x v="9"/>
    <x v="2"/>
    <x v="9"/>
    <n v="17"/>
    <s v="DEKWAT"/>
    <x v="10"/>
    <n v="18111430"/>
    <m/>
  </r>
  <r>
    <x v="9"/>
    <x v="2"/>
    <x v="9"/>
    <n v="18"/>
    <s v="Nigiri"/>
    <x v="6"/>
    <n v="17886075"/>
    <m/>
  </r>
  <r>
    <x v="9"/>
    <x v="2"/>
    <x v="9"/>
    <n v="19"/>
    <s v="Nobility"/>
    <x v="9"/>
    <n v="17824715"/>
    <m/>
  </r>
  <r>
    <x v="9"/>
    <x v="2"/>
    <x v="9"/>
    <n v="20"/>
    <s v="쿠벤저스"/>
    <x v="20"/>
    <n v="17741320"/>
    <m/>
  </r>
  <r>
    <x v="10"/>
    <x v="2"/>
    <x v="10"/>
    <n v="1"/>
    <s v="Spearmint"/>
    <x v="11"/>
    <n v="33022510"/>
    <m/>
  </r>
  <r>
    <x v="10"/>
    <x v="2"/>
    <x v="10"/>
    <n v="2"/>
    <s v="Vivid"/>
    <x v="12"/>
    <n v="32839890"/>
    <m/>
  </r>
  <r>
    <x v="10"/>
    <x v="2"/>
    <x v="10"/>
    <n v="3"/>
    <s v="Nobless"/>
    <x v="13"/>
    <n v="31813345"/>
    <m/>
  </r>
  <r>
    <x v="10"/>
    <x v="2"/>
    <x v="10"/>
    <n v="4"/>
    <s v="LAODA"/>
    <x v="15"/>
    <n v="31121380"/>
    <m/>
  </r>
  <r>
    <x v="10"/>
    <x v="2"/>
    <x v="10"/>
    <n v="5"/>
    <s v="미라클"/>
    <x v="14"/>
    <n v="31042625"/>
    <m/>
  </r>
  <r>
    <x v="10"/>
    <x v="2"/>
    <x v="10"/>
    <n v="6"/>
    <s v="님"/>
    <x v="16"/>
    <n v="30963760"/>
    <m/>
  </r>
  <r>
    <x v="10"/>
    <x v="2"/>
    <x v="10"/>
    <n v="7"/>
    <s v="이지스"/>
    <x v="5"/>
    <n v="30567335"/>
    <m/>
  </r>
  <r>
    <x v="10"/>
    <x v="2"/>
    <x v="10"/>
    <n v="8"/>
    <s v="Crown"/>
    <x v="17"/>
    <n v="30416410"/>
    <m/>
  </r>
  <r>
    <x v="10"/>
    <x v="2"/>
    <x v="10"/>
    <n v="9"/>
    <s v="Picture"/>
    <x v="4"/>
    <n v="30288590"/>
    <m/>
  </r>
  <r>
    <x v="10"/>
    <x v="2"/>
    <x v="10"/>
    <n v="10"/>
    <s v="열매"/>
    <x v="0"/>
    <n v="29979460"/>
    <m/>
  </r>
  <r>
    <x v="10"/>
    <x v="2"/>
    <x v="10"/>
    <n v="11"/>
    <s v="무야호"/>
    <x v="1"/>
    <n v="29636460"/>
    <m/>
  </r>
  <r>
    <x v="10"/>
    <x v="2"/>
    <x v="10"/>
    <n v="12"/>
    <s v="Peppermint"/>
    <x v="3"/>
    <n v="29281795"/>
    <m/>
  </r>
  <r>
    <x v="10"/>
    <x v="2"/>
    <x v="10"/>
    <n v="13"/>
    <s v="사혼"/>
    <x v="8"/>
    <n v="28245050"/>
    <m/>
  </r>
  <r>
    <x v="10"/>
    <x v="2"/>
    <x v="10"/>
    <n v="14"/>
    <s v="재난경보"/>
    <x v="2"/>
    <n v="28160105"/>
    <m/>
  </r>
  <r>
    <x v="10"/>
    <x v="2"/>
    <x v="10"/>
    <n v="15"/>
    <s v="MyTH"/>
    <x v="19"/>
    <n v="27998265"/>
    <m/>
  </r>
  <r>
    <x v="10"/>
    <x v="2"/>
    <x v="10"/>
    <n v="16"/>
    <s v="STAR"/>
    <x v="7"/>
    <n v="27447600"/>
    <m/>
  </r>
  <r>
    <x v="10"/>
    <x v="2"/>
    <x v="10"/>
    <n v="17"/>
    <s v="DEKWAT"/>
    <x v="10"/>
    <n v="27317385"/>
    <m/>
  </r>
  <r>
    <x v="10"/>
    <x v="2"/>
    <x v="10"/>
    <n v="18"/>
    <s v="Nobility"/>
    <x v="9"/>
    <n v="26741850"/>
    <m/>
  </r>
  <r>
    <x v="10"/>
    <x v="2"/>
    <x v="10"/>
    <n v="19"/>
    <s v="Nigiri"/>
    <x v="6"/>
    <n v="26629285"/>
    <m/>
  </r>
  <r>
    <x v="10"/>
    <x v="2"/>
    <x v="10"/>
    <n v="20"/>
    <s v="쿠벤저스"/>
    <x v="20"/>
    <n v="26563390"/>
    <m/>
  </r>
  <r>
    <x v="11"/>
    <x v="2"/>
    <x v="11"/>
    <n v="1"/>
    <s v="Spearmint"/>
    <x v="11"/>
    <n v="44067480"/>
    <m/>
  </r>
  <r>
    <x v="11"/>
    <x v="2"/>
    <x v="11"/>
    <n v="2"/>
    <s v="Vivid"/>
    <x v="12"/>
    <n v="43968110"/>
    <m/>
  </r>
  <r>
    <x v="11"/>
    <x v="2"/>
    <x v="11"/>
    <n v="3"/>
    <s v="Nobless"/>
    <x v="13"/>
    <n v="42580915"/>
    <m/>
  </r>
  <r>
    <x v="11"/>
    <x v="2"/>
    <x v="11"/>
    <n v="4"/>
    <s v="LAODA"/>
    <x v="15"/>
    <n v="41721445"/>
    <m/>
  </r>
  <r>
    <x v="11"/>
    <x v="2"/>
    <x v="11"/>
    <n v="5"/>
    <s v="미라클"/>
    <x v="14"/>
    <n v="41476315"/>
    <m/>
  </r>
  <r>
    <x v="11"/>
    <x v="2"/>
    <x v="11"/>
    <n v="6"/>
    <s v="님"/>
    <x v="16"/>
    <n v="41390540"/>
    <m/>
  </r>
  <r>
    <x v="11"/>
    <x v="2"/>
    <x v="11"/>
    <n v="7"/>
    <s v="이지스"/>
    <x v="5"/>
    <n v="41001285"/>
    <m/>
  </r>
  <r>
    <x v="11"/>
    <x v="2"/>
    <x v="11"/>
    <n v="8"/>
    <s v="Crown"/>
    <x v="17"/>
    <n v="40924725"/>
    <m/>
  </r>
  <r>
    <x v="11"/>
    <x v="2"/>
    <x v="11"/>
    <n v="9"/>
    <s v="Picture"/>
    <x v="4"/>
    <n v="40544895"/>
    <m/>
  </r>
  <r>
    <x v="11"/>
    <x v="2"/>
    <x v="11"/>
    <n v="10"/>
    <s v="열매"/>
    <x v="0"/>
    <n v="40168390"/>
    <m/>
  </r>
  <r>
    <x v="11"/>
    <x v="2"/>
    <x v="11"/>
    <n v="11"/>
    <s v="무야호"/>
    <x v="1"/>
    <n v="39727820"/>
    <m/>
  </r>
  <r>
    <x v="11"/>
    <x v="2"/>
    <x v="11"/>
    <n v="12"/>
    <s v="Peppermint"/>
    <x v="3"/>
    <n v="39038605"/>
    <m/>
  </r>
  <r>
    <x v="11"/>
    <x v="2"/>
    <x v="11"/>
    <n v="13"/>
    <s v="사혼"/>
    <x v="8"/>
    <n v="37843865"/>
    <m/>
  </r>
  <r>
    <x v="11"/>
    <x v="2"/>
    <x v="11"/>
    <n v="14"/>
    <s v="재난경보"/>
    <x v="2"/>
    <n v="37689285"/>
    <m/>
  </r>
  <r>
    <x v="11"/>
    <x v="2"/>
    <x v="11"/>
    <n v="15"/>
    <s v="MyTH"/>
    <x v="19"/>
    <n v="37046210"/>
    <m/>
  </r>
  <r>
    <x v="11"/>
    <x v="2"/>
    <x v="11"/>
    <n v="16"/>
    <s v="STAR"/>
    <x v="7"/>
    <n v="36656200"/>
    <m/>
  </r>
  <r>
    <x v="11"/>
    <x v="2"/>
    <x v="11"/>
    <n v="17"/>
    <s v="DEKWAT"/>
    <x v="10"/>
    <n v="36453935"/>
    <m/>
  </r>
  <r>
    <x v="11"/>
    <x v="2"/>
    <x v="11"/>
    <n v="18"/>
    <s v="Nigiri"/>
    <x v="6"/>
    <n v="35989375"/>
    <m/>
  </r>
  <r>
    <x v="11"/>
    <x v="2"/>
    <x v="11"/>
    <n v="19"/>
    <s v="Nobility"/>
    <x v="9"/>
    <n v="35884150"/>
    <m/>
  </r>
  <r>
    <x v="11"/>
    <x v="2"/>
    <x v="11"/>
    <n v="20"/>
    <s v="쿠벤저스"/>
    <x v="20"/>
    <n v="35692120"/>
    <m/>
  </r>
  <r>
    <x v="12"/>
    <x v="3"/>
    <x v="12"/>
    <n v="1"/>
    <s v="Spearmint"/>
    <x v="11"/>
    <n v="11216060"/>
    <m/>
  </r>
  <r>
    <x v="12"/>
    <x v="3"/>
    <x v="12"/>
    <n v="2"/>
    <s v="Vivid"/>
    <x v="12"/>
    <n v="11041545"/>
    <m/>
  </r>
  <r>
    <x v="12"/>
    <x v="3"/>
    <x v="12"/>
    <n v="3"/>
    <s v="Nobless"/>
    <x v="13"/>
    <n v="10792615"/>
    <m/>
  </r>
  <r>
    <x v="12"/>
    <x v="3"/>
    <x v="12"/>
    <n v="4"/>
    <s v="님"/>
    <x v="16"/>
    <n v="10621980"/>
    <m/>
  </r>
  <r>
    <x v="12"/>
    <x v="3"/>
    <x v="12"/>
    <n v="5"/>
    <s v="LAODA"/>
    <x v="15"/>
    <n v="10609375"/>
    <m/>
  </r>
  <r>
    <x v="12"/>
    <x v="3"/>
    <x v="12"/>
    <n v="6"/>
    <s v="이지스"/>
    <x v="5"/>
    <n v="10525165"/>
    <m/>
  </r>
  <r>
    <x v="12"/>
    <x v="3"/>
    <x v="12"/>
    <n v="7"/>
    <s v="미라클"/>
    <x v="14"/>
    <n v="10510435"/>
    <m/>
  </r>
  <r>
    <x v="12"/>
    <x v="3"/>
    <x v="12"/>
    <n v="8"/>
    <s v="Picture"/>
    <x v="4"/>
    <n v="10430590"/>
    <m/>
  </r>
  <r>
    <x v="12"/>
    <x v="3"/>
    <x v="12"/>
    <n v="9"/>
    <s v="Crown"/>
    <x v="17"/>
    <n v="10430030"/>
    <m/>
  </r>
  <r>
    <x v="12"/>
    <x v="3"/>
    <x v="12"/>
    <n v="10"/>
    <s v="열매"/>
    <x v="0"/>
    <n v="10265120"/>
    <m/>
  </r>
  <r>
    <x v="12"/>
    <x v="3"/>
    <x v="12"/>
    <n v="11"/>
    <s v="무야호"/>
    <x v="1"/>
    <n v="10101510"/>
    <m/>
  </r>
  <r>
    <x v="12"/>
    <x v="3"/>
    <x v="12"/>
    <n v="12"/>
    <s v="Peppermint"/>
    <x v="3"/>
    <n v="9929095"/>
    <m/>
  </r>
  <r>
    <x v="12"/>
    <x v="3"/>
    <x v="12"/>
    <n v="13"/>
    <s v="재난경보"/>
    <x v="2"/>
    <n v="9841595"/>
    <m/>
  </r>
  <r>
    <x v="12"/>
    <x v="3"/>
    <x v="12"/>
    <n v="14"/>
    <s v="사혼"/>
    <x v="8"/>
    <n v="9682255"/>
    <m/>
  </r>
  <r>
    <x v="12"/>
    <x v="3"/>
    <x v="12"/>
    <n v="15"/>
    <s v="Nobility"/>
    <x v="9"/>
    <n v="9453630"/>
    <m/>
  </r>
  <r>
    <x v="12"/>
    <x v="3"/>
    <x v="12"/>
    <n v="16"/>
    <s v="Nigiri"/>
    <x v="6"/>
    <n v="9442580"/>
    <m/>
  </r>
  <r>
    <x v="12"/>
    <x v="3"/>
    <x v="12"/>
    <n v="17"/>
    <s v="STAR"/>
    <x v="7"/>
    <n v="9360565"/>
    <m/>
  </r>
  <r>
    <x v="12"/>
    <x v="3"/>
    <x v="12"/>
    <n v="18"/>
    <s v="DEKWAT"/>
    <x v="10"/>
    <n v="9209055"/>
    <m/>
  </r>
  <r>
    <x v="12"/>
    <x v="3"/>
    <x v="12"/>
    <n v="19"/>
    <s v="MyTH"/>
    <x v="19"/>
    <n v="9197790"/>
    <m/>
  </r>
  <r>
    <x v="12"/>
    <x v="3"/>
    <x v="12"/>
    <n v="20"/>
    <s v="쿠벤저스"/>
    <x v="20"/>
    <n v="9055195"/>
    <m/>
  </r>
  <r>
    <x v="13"/>
    <x v="3"/>
    <x v="13"/>
    <n v="1"/>
    <s v="Spearmint"/>
    <x v="11"/>
    <n v="22427150"/>
    <m/>
  </r>
  <r>
    <x v="13"/>
    <x v="3"/>
    <x v="13"/>
    <n v="2"/>
    <s v="Vivid"/>
    <x v="12"/>
    <n v="22156985"/>
    <m/>
  </r>
  <r>
    <x v="13"/>
    <x v="3"/>
    <x v="13"/>
    <n v="3"/>
    <s v="Nobless"/>
    <x v="13"/>
    <n v="21573935"/>
    <m/>
  </r>
  <r>
    <x v="13"/>
    <x v="3"/>
    <x v="13"/>
    <n v="4"/>
    <s v="님"/>
    <x v="16"/>
    <n v="21305750"/>
    <m/>
  </r>
  <r>
    <x v="13"/>
    <x v="3"/>
    <x v="13"/>
    <n v="5"/>
    <s v="LAODA"/>
    <x v="15"/>
    <n v="21300925"/>
    <m/>
  </r>
  <r>
    <x v="13"/>
    <x v="3"/>
    <x v="13"/>
    <n v="6"/>
    <s v="이지스"/>
    <x v="5"/>
    <n v="21139335"/>
    <m/>
  </r>
  <r>
    <x v="13"/>
    <x v="3"/>
    <x v="13"/>
    <n v="7"/>
    <s v="미라클"/>
    <x v="14"/>
    <n v="21110135"/>
    <m/>
  </r>
  <r>
    <x v="13"/>
    <x v="3"/>
    <x v="13"/>
    <n v="8"/>
    <s v="Crown"/>
    <x v="17"/>
    <n v="21025605"/>
    <m/>
  </r>
  <r>
    <x v="13"/>
    <x v="3"/>
    <x v="13"/>
    <n v="9"/>
    <s v="Picture"/>
    <x v="4"/>
    <n v="20950675"/>
    <m/>
  </r>
  <r>
    <x v="13"/>
    <x v="3"/>
    <x v="13"/>
    <n v="10"/>
    <s v="열매"/>
    <x v="0"/>
    <n v="20615465"/>
    <m/>
  </r>
  <r>
    <x v="13"/>
    <x v="3"/>
    <x v="13"/>
    <n v="11"/>
    <s v="무야호"/>
    <x v="1"/>
    <n v="20359650"/>
    <m/>
  </r>
  <r>
    <x v="13"/>
    <x v="3"/>
    <x v="13"/>
    <n v="12"/>
    <s v="Peppermint"/>
    <x v="3"/>
    <n v="20014055"/>
    <m/>
  </r>
  <r>
    <x v="13"/>
    <x v="3"/>
    <x v="13"/>
    <n v="13"/>
    <s v="재난경보"/>
    <x v="2"/>
    <n v="19448515"/>
    <m/>
  </r>
  <r>
    <x v="13"/>
    <x v="3"/>
    <x v="13"/>
    <n v="14"/>
    <s v="사혼"/>
    <x v="8"/>
    <n v="19445445"/>
    <m/>
  </r>
  <r>
    <x v="13"/>
    <x v="3"/>
    <x v="13"/>
    <n v="15"/>
    <s v="Nigiri"/>
    <x v="6"/>
    <n v="18968550"/>
    <m/>
  </r>
  <r>
    <x v="13"/>
    <x v="3"/>
    <x v="13"/>
    <n v="16"/>
    <s v="Nobility"/>
    <x v="9"/>
    <n v="18909650"/>
    <m/>
  </r>
  <r>
    <x v="13"/>
    <x v="3"/>
    <x v="13"/>
    <n v="17"/>
    <s v="STAR"/>
    <x v="7"/>
    <n v="18647100"/>
    <m/>
  </r>
  <r>
    <x v="13"/>
    <x v="3"/>
    <x v="13"/>
    <n v="18"/>
    <s v="DEKWAT"/>
    <x v="10"/>
    <n v="18422920"/>
    <m/>
  </r>
  <r>
    <x v="13"/>
    <x v="3"/>
    <x v="13"/>
    <n v="19"/>
    <s v="MyTH"/>
    <x v="19"/>
    <n v="18315910"/>
    <m/>
  </r>
  <r>
    <x v="13"/>
    <x v="3"/>
    <x v="13"/>
    <n v="20"/>
    <s v="쿠벤저스"/>
    <x v="20"/>
    <n v="18110250"/>
    <m/>
  </r>
  <r>
    <x v="14"/>
    <x v="3"/>
    <x v="14"/>
    <n v="1"/>
    <s v="Vivid"/>
    <x v="12"/>
    <n v="33555615"/>
    <m/>
  </r>
  <r>
    <x v="14"/>
    <x v="3"/>
    <x v="14"/>
    <n v="2"/>
    <s v="Spearmint"/>
    <x v="11"/>
    <n v="33549290"/>
    <m/>
  </r>
  <r>
    <x v="14"/>
    <x v="3"/>
    <x v="14"/>
    <n v="3"/>
    <s v="Nobless"/>
    <x v="13"/>
    <n v="32439440"/>
    <m/>
  </r>
  <r>
    <x v="14"/>
    <x v="3"/>
    <x v="14"/>
    <n v="4"/>
    <s v="님"/>
    <x v="16"/>
    <n v="32097700"/>
    <m/>
  </r>
  <r>
    <x v="14"/>
    <x v="3"/>
    <x v="14"/>
    <n v="5"/>
    <s v="LAODA"/>
    <x v="15"/>
    <n v="32079005"/>
    <m/>
  </r>
  <r>
    <x v="14"/>
    <x v="3"/>
    <x v="14"/>
    <n v="6"/>
    <s v="이지스"/>
    <x v="5"/>
    <n v="31924125"/>
    <m/>
  </r>
  <r>
    <x v="14"/>
    <x v="3"/>
    <x v="14"/>
    <n v="7"/>
    <s v="Crown"/>
    <x v="17"/>
    <n v="31705325"/>
    <m/>
  </r>
  <r>
    <x v="14"/>
    <x v="3"/>
    <x v="14"/>
    <n v="8"/>
    <s v="미라클"/>
    <x v="14"/>
    <n v="31629090"/>
    <m/>
  </r>
  <r>
    <x v="14"/>
    <x v="3"/>
    <x v="14"/>
    <n v="9"/>
    <s v="Picture"/>
    <x v="4"/>
    <n v="31549290"/>
    <m/>
  </r>
  <r>
    <x v="14"/>
    <x v="3"/>
    <x v="14"/>
    <n v="10"/>
    <s v="열매"/>
    <x v="0"/>
    <n v="31049025"/>
    <m/>
  </r>
  <r>
    <x v="14"/>
    <x v="3"/>
    <x v="14"/>
    <n v="11"/>
    <s v="무야호"/>
    <x v="1"/>
    <n v="30708535"/>
    <m/>
  </r>
  <r>
    <x v="14"/>
    <x v="3"/>
    <x v="14"/>
    <n v="12"/>
    <s v="Peppermint"/>
    <x v="3"/>
    <n v="29940405"/>
    <m/>
  </r>
  <r>
    <x v="14"/>
    <x v="3"/>
    <x v="14"/>
    <n v="13"/>
    <s v="사혼"/>
    <x v="8"/>
    <n v="29286620"/>
    <m/>
  </r>
  <r>
    <x v="14"/>
    <x v="3"/>
    <x v="14"/>
    <n v="14"/>
    <s v="재난경보"/>
    <x v="2"/>
    <n v="28673640"/>
    <m/>
  </r>
  <r>
    <x v="14"/>
    <x v="3"/>
    <x v="14"/>
    <n v="15"/>
    <s v="Nigiri"/>
    <x v="6"/>
    <n v="28647675"/>
    <m/>
  </r>
  <r>
    <x v="14"/>
    <x v="3"/>
    <x v="14"/>
    <n v="16"/>
    <s v="Nobility"/>
    <x v="9"/>
    <n v="28280670"/>
    <m/>
  </r>
  <r>
    <x v="14"/>
    <x v="3"/>
    <x v="14"/>
    <n v="17"/>
    <s v="STAR"/>
    <x v="7"/>
    <n v="27928445"/>
    <m/>
  </r>
  <r>
    <x v="14"/>
    <x v="3"/>
    <x v="14"/>
    <n v="18"/>
    <s v="DEKWAT"/>
    <x v="10"/>
    <n v="27707860"/>
    <m/>
  </r>
  <r>
    <x v="14"/>
    <x v="3"/>
    <x v="14"/>
    <n v="19"/>
    <s v="MyTH"/>
    <x v="19"/>
    <n v="27670865"/>
    <m/>
  </r>
  <r>
    <x v="14"/>
    <x v="3"/>
    <x v="14"/>
    <n v="20"/>
    <s v="Picture"/>
    <x v="21"/>
    <n v="26826630"/>
    <s v="กิลญี่ปุ่น อากิ แปลว่า Autumn"/>
  </r>
  <r>
    <x v="14"/>
    <x v="3"/>
    <x v="14"/>
    <n v="21"/>
    <s v="쿠벤저스"/>
    <x v="20"/>
    <n v="26710455"/>
    <m/>
  </r>
  <r>
    <x v="15"/>
    <x v="4"/>
    <x v="15"/>
    <n v="2"/>
    <s v="Spearmint"/>
    <x v="11"/>
    <n v="11773265"/>
    <m/>
  </r>
  <r>
    <x v="15"/>
    <x v="4"/>
    <x v="15"/>
    <n v="1"/>
    <s v="Vivid"/>
    <x v="12"/>
    <n v="11856320"/>
    <m/>
  </r>
  <r>
    <x v="15"/>
    <x v="4"/>
    <x v="15"/>
    <n v="3"/>
    <s v="Nobless"/>
    <x v="13"/>
    <n v="11397880"/>
    <m/>
  </r>
  <r>
    <x v="15"/>
    <x v="4"/>
    <x v="15"/>
    <n v="5"/>
    <s v="님"/>
    <x v="16"/>
    <n v="11240180"/>
    <m/>
  </r>
  <r>
    <x v="15"/>
    <x v="4"/>
    <x v="15"/>
    <n v="4"/>
    <s v="LAODA"/>
    <x v="15"/>
    <n v="11242265"/>
    <m/>
  </r>
  <r>
    <x v="15"/>
    <x v="4"/>
    <x v="15"/>
    <n v="6"/>
    <s v="이지스"/>
    <x v="5"/>
    <n v="11148110"/>
    <m/>
  </r>
  <r>
    <x v="15"/>
    <x v="4"/>
    <x v="15"/>
    <n v="7"/>
    <s v="미라클"/>
    <x v="14"/>
    <n v="11141720"/>
    <m/>
  </r>
  <r>
    <x v="15"/>
    <x v="4"/>
    <x v="15"/>
    <n v="8"/>
    <s v="Crown"/>
    <x v="17"/>
    <n v="11053810"/>
    <m/>
  </r>
  <r>
    <x v="15"/>
    <x v="4"/>
    <x v="15"/>
    <n v="9"/>
    <s v="Picture"/>
    <x v="4"/>
    <n v="11048890"/>
    <m/>
  </r>
  <r>
    <x v="15"/>
    <x v="4"/>
    <x v="15"/>
    <n v="10"/>
    <s v="열매"/>
    <x v="0"/>
    <n v="11045180"/>
    <m/>
  </r>
  <r>
    <x v="15"/>
    <x v="4"/>
    <x v="15"/>
    <n v="11"/>
    <s v="무야호"/>
    <x v="1"/>
    <n v="10804960"/>
    <m/>
  </r>
  <r>
    <x v="15"/>
    <x v="4"/>
    <x v="15"/>
    <n v="12"/>
    <s v="Peppermint"/>
    <x v="3"/>
    <n v="10355160"/>
    <m/>
  </r>
  <r>
    <x v="15"/>
    <x v="4"/>
    <x v="15"/>
    <n v="13"/>
    <s v="재난경보"/>
    <x v="2"/>
    <n v="10269885"/>
    <m/>
  </r>
  <r>
    <x v="15"/>
    <x v="4"/>
    <x v="15"/>
    <n v="14"/>
    <s v="사혼"/>
    <x v="8"/>
    <n v="10187485"/>
    <m/>
  </r>
  <r>
    <x v="15"/>
    <x v="4"/>
    <x v="15"/>
    <n v="15"/>
    <s v="Nigiri"/>
    <x v="6"/>
    <n v="10183210"/>
    <m/>
  </r>
  <r>
    <x v="15"/>
    <x v="4"/>
    <x v="15"/>
    <n v="18"/>
    <s v="Nobility"/>
    <x v="9"/>
    <n v="9721785"/>
    <m/>
  </r>
  <r>
    <x v="15"/>
    <x v="4"/>
    <x v="15"/>
    <n v="17"/>
    <s v="STAR"/>
    <x v="7"/>
    <n v="9771950"/>
    <m/>
  </r>
  <r>
    <x v="15"/>
    <x v="4"/>
    <x v="15"/>
    <n v="20"/>
    <s v="DEKWAT"/>
    <x v="10"/>
    <n v="9710100"/>
    <m/>
  </r>
  <r>
    <x v="15"/>
    <x v="4"/>
    <x v="15"/>
    <n v="16"/>
    <s v="MyTH"/>
    <x v="19"/>
    <n v="9848575"/>
    <m/>
  </r>
  <r>
    <x v="15"/>
    <x v="4"/>
    <x v="15"/>
    <n v="19"/>
    <s v="N/A"/>
    <x v="22"/>
    <n v="9718605"/>
    <m/>
  </r>
  <r>
    <x v="16"/>
    <x v="4"/>
    <x v="16"/>
    <n v="2"/>
    <s v="Spearmint"/>
    <x v="11"/>
    <n v="23541330"/>
    <m/>
  </r>
  <r>
    <x v="16"/>
    <x v="4"/>
    <x v="16"/>
    <n v="1"/>
    <s v="Vivid"/>
    <x v="12"/>
    <n v="23638505"/>
    <m/>
  </r>
  <r>
    <x v="16"/>
    <x v="4"/>
    <x v="16"/>
    <n v="3"/>
    <s v="Nobless"/>
    <x v="13"/>
    <n v="22805570"/>
    <m/>
  </r>
  <r>
    <x v="16"/>
    <x v="4"/>
    <x v="16"/>
    <n v="6"/>
    <s v="님"/>
    <x v="16"/>
    <n v="22470940"/>
    <m/>
  </r>
  <r>
    <x v="16"/>
    <x v="4"/>
    <x v="16"/>
    <n v="4"/>
    <s v="LAODA"/>
    <x v="15"/>
    <n v="22653580"/>
    <m/>
  </r>
  <r>
    <x v="16"/>
    <x v="4"/>
    <x v="16"/>
    <n v="5"/>
    <s v="이지스"/>
    <x v="5"/>
    <n v="22557055"/>
    <m/>
  </r>
  <r>
    <x v="16"/>
    <x v="4"/>
    <x v="16"/>
    <n v="7"/>
    <s v="미라클"/>
    <x v="14"/>
    <n v="22375310"/>
    <m/>
  </r>
  <r>
    <x v="16"/>
    <x v="4"/>
    <x v="16"/>
    <n v="8"/>
    <s v="Crown"/>
    <x v="17"/>
    <n v="22280370"/>
    <m/>
  </r>
  <r>
    <x v="16"/>
    <x v="4"/>
    <x v="16"/>
    <n v="9"/>
    <s v="Picture"/>
    <x v="4"/>
    <n v="22191830"/>
    <m/>
  </r>
  <r>
    <x v="16"/>
    <x v="4"/>
    <x v="16"/>
    <n v="10"/>
    <s v="열매"/>
    <x v="0"/>
    <n v="21930365"/>
    <m/>
  </r>
  <r>
    <x v="16"/>
    <x v="4"/>
    <x v="16"/>
    <n v="11"/>
    <s v="무야호"/>
    <x v="1"/>
    <n v="21775140"/>
    <m/>
  </r>
  <r>
    <x v="16"/>
    <x v="4"/>
    <x v="16"/>
    <n v="12"/>
    <s v="Peppermint"/>
    <x v="3"/>
    <n v="20721230"/>
    <m/>
  </r>
  <r>
    <x v="16"/>
    <x v="4"/>
    <x v="16"/>
    <n v="13"/>
    <s v="재난경보"/>
    <x v="2"/>
    <n v="20539590"/>
    <m/>
  </r>
  <r>
    <x v="16"/>
    <x v="4"/>
    <x v="16"/>
    <n v="14"/>
    <s v="사혼"/>
    <x v="8"/>
    <n v="20367415"/>
    <m/>
  </r>
  <r>
    <x v="16"/>
    <x v="4"/>
    <x v="16"/>
    <n v="15"/>
    <s v="Nigiri"/>
    <x v="6"/>
    <n v="20208155"/>
    <m/>
  </r>
  <r>
    <x v="16"/>
    <x v="4"/>
    <x v="16"/>
    <n v="18"/>
    <s v="Nobility"/>
    <x v="9"/>
    <n v="19596815"/>
    <m/>
  </r>
  <r>
    <x v="16"/>
    <x v="4"/>
    <x v="16"/>
    <n v="17"/>
    <s v="STAR"/>
    <x v="7"/>
    <n v="19714575"/>
    <m/>
  </r>
  <r>
    <x v="16"/>
    <x v="4"/>
    <x v="16"/>
    <n v="20"/>
    <s v="DEKWAT"/>
    <x v="10"/>
    <n v="19411890"/>
    <m/>
  </r>
  <r>
    <x v="16"/>
    <x v="4"/>
    <x v="16"/>
    <n v="16"/>
    <s v="MyTH"/>
    <x v="19"/>
    <n v="19792945"/>
    <m/>
  </r>
  <r>
    <x v="16"/>
    <x v="4"/>
    <x v="16"/>
    <n v="19"/>
    <s v="N/A"/>
    <x v="22"/>
    <n v="19511665"/>
    <m/>
  </r>
  <r>
    <x v="17"/>
    <x v="4"/>
    <x v="17"/>
    <n v="1"/>
    <s v="Spearmint"/>
    <x v="11"/>
    <m/>
    <m/>
  </r>
  <r>
    <x v="17"/>
    <x v="4"/>
    <x v="17"/>
    <n v="2"/>
    <s v="Vivid"/>
    <x v="12"/>
    <m/>
    <m/>
  </r>
  <r>
    <x v="17"/>
    <x v="4"/>
    <x v="17"/>
    <n v="3"/>
    <s v="Nobless"/>
    <x v="13"/>
    <m/>
    <m/>
  </r>
  <r>
    <x v="17"/>
    <x v="4"/>
    <x v="17"/>
    <n v="4"/>
    <s v="님"/>
    <x v="16"/>
    <m/>
    <m/>
  </r>
  <r>
    <x v="17"/>
    <x v="4"/>
    <x v="17"/>
    <n v="5"/>
    <s v="LAODA"/>
    <x v="15"/>
    <m/>
    <m/>
  </r>
  <r>
    <x v="17"/>
    <x v="4"/>
    <x v="17"/>
    <n v="6"/>
    <s v="이지스"/>
    <x v="5"/>
    <m/>
    <m/>
  </r>
  <r>
    <x v="17"/>
    <x v="4"/>
    <x v="17"/>
    <n v="7"/>
    <s v="미라클"/>
    <x v="14"/>
    <m/>
    <m/>
  </r>
  <r>
    <x v="17"/>
    <x v="4"/>
    <x v="17"/>
    <n v="8"/>
    <s v="Crown"/>
    <x v="17"/>
    <m/>
    <m/>
  </r>
  <r>
    <x v="17"/>
    <x v="4"/>
    <x v="17"/>
    <n v="9"/>
    <s v="Picture"/>
    <x v="4"/>
    <m/>
    <m/>
  </r>
  <r>
    <x v="17"/>
    <x v="4"/>
    <x v="17"/>
    <n v="10"/>
    <s v="열매"/>
    <x v="0"/>
    <m/>
    <m/>
  </r>
  <r>
    <x v="17"/>
    <x v="4"/>
    <x v="17"/>
    <n v="11"/>
    <s v="무야호"/>
    <x v="1"/>
    <m/>
    <m/>
  </r>
  <r>
    <x v="17"/>
    <x v="4"/>
    <x v="17"/>
    <n v="12"/>
    <s v="Peppermint"/>
    <x v="3"/>
    <m/>
    <m/>
  </r>
  <r>
    <x v="17"/>
    <x v="4"/>
    <x v="17"/>
    <n v="13"/>
    <s v="재난경보"/>
    <x v="2"/>
    <m/>
    <m/>
  </r>
  <r>
    <x v="17"/>
    <x v="4"/>
    <x v="17"/>
    <n v="14"/>
    <s v="사혼"/>
    <x v="8"/>
    <m/>
    <m/>
  </r>
  <r>
    <x v="17"/>
    <x v="4"/>
    <x v="17"/>
    <n v="15"/>
    <s v="Nigiri"/>
    <x v="6"/>
    <m/>
    <m/>
  </r>
  <r>
    <x v="17"/>
    <x v="4"/>
    <x v="17"/>
    <n v="16"/>
    <s v="Nobility"/>
    <x v="9"/>
    <m/>
    <m/>
  </r>
  <r>
    <x v="17"/>
    <x v="4"/>
    <x v="17"/>
    <n v="17"/>
    <s v="STAR"/>
    <x v="7"/>
    <m/>
    <m/>
  </r>
  <r>
    <x v="17"/>
    <x v="4"/>
    <x v="17"/>
    <n v="18"/>
    <s v="DEKWAT"/>
    <x v="10"/>
    <m/>
    <m/>
  </r>
  <r>
    <x v="17"/>
    <x v="4"/>
    <x v="17"/>
    <n v="19"/>
    <s v="MyTH"/>
    <x v="19"/>
    <m/>
    <m/>
  </r>
  <r>
    <x v="17"/>
    <x v="4"/>
    <x v="17"/>
    <n v="20"/>
    <s v="쿠벤저스"/>
    <x v="20"/>
    <m/>
    <m/>
  </r>
  <r>
    <x v="18"/>
    <x v="4"/>
    <x v="18"/>
    <n v="1"/>
    <s v="Spearmint"/>
    <x v="11"/>
    <m/>
    <m/>
  </r>
  <r>
    <x v="18"/>
    <x v="4"/>
    <x v="18"/>
    <n v="2"/>
    <s v="Vivid"/>
    <x v="12"/>
    <m/>
    <m/>
  </r>
  <r>
    <x v="18"/>
    <x v="4"/>
    <x v="18"/>
    <n v="3"/>
    <s v="Nobless"/>
    <x v="13"/>
    <m/>
    <m/>
  </r>
  <r>
    <x v="18"/>
    <x v="4"/>
    <x v="18"/>
    <n v="4"/>
    <s v="님"/>
    <x v="16"/>
    <m/>
    <m/>
  </r>
  <r>
    <x v="18"/>
    <x v="4"/>
    <x v="18"/>
    <n v="5"/>
    <s v="LAODA"/>
    <x v="15"/>
    <m/>
    <m/>
  </r>
  <r>
    <x v="18"/>
    <x v="4"/>
    <x v="18"/>
    <n v="6"/>
    <s v="이지스"/>
    <x v="5"/>
    <m/>
    <m/>
  </r>
  <r>
    <x v="18"/>
    <x v="4"/>
    <x v="18"/>
    <n v="7"/>
    <s v="미라클"/>
    <x v="14"/>
    <m/>
    <m/>
  </r>
  <r>
    <x v="18"/>
    <x v="4"/>
    <x v="18"/>
    <n v="8"/>
    <s v="Crown"/>
    <x v="17"/>
    <m/>
    <m/>
  </r>
  <r>
    <x v="18"/>
    <x v="4"/>
    <x v="18"/>
    <n v="9"/>
    <s v="Picture"/>
    <x v="4"/>
    <m/>
    <m/>
  </r>
  <r>
    <x v="18"/>
    <x v="4"/>
    <x v="18"/>
    <n v="10"/>
    <s v="열매"/>
    <x v="0"/>
    <m/>
    <m/>
  </r>
  <r>
    <x v="18"/>
    <x v="4"/>
    <x v="18"/>
    <n v="11"/>
    <s v="무야호"/>
    <x v="1"/>
    <m/>
    <m/>
  </r>
  <r>
    <x v="18"/>
    <x v="4"/>
    <x v="18"/>
    <n v="12"/>
    <s v="Peppermint"/>
    <x v="3"/>
    <m/>
    <m/>
  </r>
  <r>
    <x v="18"/>
    <x v="4"/>
    <x v="18"/>
    <n v="13"/>
    <s v="재난경보"/>
    <x v="2"/>
    <m/>
    <m/>
  </r>
  <r>
    <x v="18"/>
    <x v="4"/>
    <x v="18"/>
    <n v="14"/>
    <s v="사혼"/>
    <x v="8"/>
    <m/>
    <m/>
  </r>
  <r>
    <x v="18"/>
    <x v="4"/>
    <x v="18"/>
    <n v="15"/>
    <s v="Nigiri"/>
    <x v="6"/>
    <m/>
    <m/>
  </r>
  <r>
    <x v="18"/>
    <x v="4"/>
    <x v="18"/>
    <n v="16"/>
    <s v="Nobility"/>
    <x v="9"/>
    <m/>
    <m/>
  </r>
  <r>
    <x v="18"/>
    <x v="4"/>
    <x v="18"/>
    <n v="17"/>
    <s v="STAR"/>
    <x v="7"/>
    <m/>
    <m/>
  </r>
  <r>
    <x v="18"/>
    <x v="4"/>
    <x v="18"/>
    <n v="18"/>
    <s v="DEKWAT"/>
    <x v="10"/>
    <m/>
    <m/>
  </r>
  <r>
    <x v="18"/>
    <x v="4"/>
    <x v="18"/>
    <n v="19"/>
    <s v="MyTH"/>
    <x v="19"/>
    <m/>
    <m/>
  </r>
  <r>
    <x v="18"/>
    <x v="4"/>
    <x v="18"/>
    <n v="20"/>
    <s v="쿠벤저스"/>
    <x v="20"/>
    <m/>
    <m/>
  </r>
</pivotCacheRecords>
</file>

<file path=xl/pivotTables/_rels/pivotTable1.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A9219-407E-46D8-9A0A-7930D54DEF64}" name="EarnTablePivot" cacheId="21" applyNumberFormats="0" applyBorderFormats="0" applyFontFormats="0" applyPatternFormats="0" applyAlignmentFormats="0" applyWidthHeightFormats="1" dataCaption="Values" missingCaption="null" updatedVersion="8" minRefreshableVersion="8" rowGrandTotals="0" colGrandTotals="0" itemPrintTitles="1" createdVersion="8" indent="0" compact="0" compactData="0" multipleFieldFilters="0">
  <location ref="A3:E269" firstHeaderRow="0" firstDataRow="1" firstDataCol="3"/>
  <pivotFields count="11">
    <pivotField compact="0" numFmtId="168" outline="0" showAll="0" defaultSubtotal="0">
      <items count="19">
        <item x="0"/>
        <item x="1"/>
        <item x="2"/>
        <item x="3"/>
        <item x="4"/>
        <item x="5"/>
        <item x="6"/>
        <item x="7"/>
        <item x="8"/>
        <item x="9"/>
        <item x="10"/>
        <item x="11"/>
        <item x="12"/>
        <item x="13"/>
        <item x="14"/>
        <item x="15"/>
        <item x="16"/>
        <item x="17"/>
        <item x="18"/>
      </items>
      <extLst>
        <ext xmlns:x14="http://schemas.microsoft.com/office/spreadsheetml/2009/9/main" uri="{2946ED86-A175-432a-8AC1-64E0C546D7DE}">
          <x14:pivotField fillDownLabels="1"/>
        </ext>
      </extLst>
    </pivotField>
    <pivotField axis="axisRow" compact="0" outline="0" showAll="0" defaultSubtotal="0">
      <items count="15">
        <item h="1" x="0"/>
        <item x="1"/>
        <item m="1" x="6"/>
        <item m="1" x="7"/>
        <item m="1" x="8"/>
        <item m="1" x="9"/>
        <item m="1" x="10"/>
        <item m="1" x="11"/>
        <item m="1" x="12"/>
        <item m="1" x="13"/>
        <item x="2"/>
        <item x="3"/>
        <item m="1" x="5"/>
        <item m="1" x="14"/>
        <item x="4"/>
      </items>
      <extLst>
        <ext xmlns:x14="http://schemas.microsoft.com/office/spreadsheetml/2009/9/main" uri="{2946ED86-A175-432a-8AC1-64E0C546D7DE}">
          <x14:pivotField fillDownLabels="1"/>
        </ext>
      </extLst>
    </pivotField>
    <pivotField axis="axisRow" compact="0" outline="0" showAll="0" defaultSubtotal="0">
      <items count="20">
        <item x="0"/>
        <item x="1"/>
        <item x="2"/>
        <item x="3"/>
        <item x="4"/>
        <item x="5"/>
        <item x="6"/>
        <item x="7"/>
        <item x="8"/>
        <item x="9"/>
        <item x="10"/>
        <item x="11"/>
        <item x="12"/>
        <item x="13"/>
        <item x="14"/>
        <item m="1" x="19"/>
        <item x="15"/>
        <item x="16"/>
        <item h="1" sd="0" x="17"/>
        <item h="1" sd="0" x="18"/>
      </items>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rankBy="0" defaultSubtotal="0">
      <items count="24">
        <item x="17"/>
        <item x="10"/>
        <item x="15"/>
        <item x="4"/>
        <item x="19"/>
        <item x="6"/>
        <item x="9"/>
        <item x="13"/>
        <item x="3"/>
        <item x="7"/>
        <item x="11"/>
        <item x="12"/>
        <item x="16"/>
        <item x="1"/>
        <item x="14"/>
        <item x="8"/>
        <item x="0"/>
        <item x="18"/>
        <item x="5"/>
        <item x="2"/>
        <item x="20"/>
        <item m="1" x="23"/>
        <item x="21"/>
        <item x="2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s>
  <rowFields count="3">
    <field x="1"/>
    <field x="2"/>
    <field x="5"/>
  </rowFields>
  <rowItems count="266">
    <i>
      <x v="1"/>
      <x v="4"/>
      <x/>
    </i>
    <i r="2">
      <x v="1"/>
    </i>
    <i r="2">
      <x v="2"/>
    </i>
    <i r="2">
      <x v="3"/>
    </i>
    <i r="2">
      <x v="4"/>
    </i>
    <i r="2">
      <x v="5"/>
    </i>
    <i r="2">
      <x v="6"/>
    </i>
    <i r="2">
      <x v="7"/>
    </i>
    <i r="2">
      <x v="8"/>
    </i>
    <i r="2">
      <x v="9"/>
    </i>
    <i r="2">
      <x v="10"/>
    </i>
    <i r="2">
      <x v="11"/>
    </i>
    <i r="2">
      <x v="12"/>
    </i>
    <i r="2">
      <x v="13"/>
    </i>
    <i r="2">
      <x v="14"/>
    </i>
    <i r="2">
      <x v="15"/>
    </i>
    <i r="2">
      <x v="16"/>
    </i>
    <i r="2">
      <x v="17"/>
    </i>
    <i r="2">
      <x v="18"/>
    </i>
    <i r="2">
      <x v="19"/>
    </i>
    <i r="2">
      <x v="20"/>
    </i>
    <i r="1">
      <x v="5"/>
      <x/>
    </i>
    <i r="2">
      <x v="1"/>
    </i>
    <i r="2">
      <x v="2"/>
    </i>
    <i r="2">
      <x v="3"/>
    </i>
    <i r="2">
      <x v="4"/>
    </i>
    <i r="2">
      <x v="5"/>
    </i>
    <i r="2">
      <x v="6"/>
    </i>
    <i r="2">
      <x v="7"/>
    </i>
    <i r="2">
      <x v="8"/>
    </i>
    <i r="2">
      <x v="9"/>
    </i>
    <i r="2">
      <x v="10"/>
    </i>
    <i r="2">
      <x v="11"/>
    </i>
    <i r="2">
      <x v="12"/>
    </i>
    <i r="2">
      <x v="13"/>
    </i>
    <i r="2">
      <x v="14"/>
    </i>
    <i r="2">
      <x v="15"/>
    </i>
    <i r="2">
      <x v="16"/>
    </i>
    <i r="2">
      <x v="17"/>
    </i>
    <i r="2">
      <x v="18"/>
    </i>
    <i r="2">
      <x v="19"/>
    </i>
    <i r="2">
      <x v="20"/>
    </i>
    <i r="1">
      <x v="6"/>
      <x/>
    </i>
    <i r="2">
      <x v="1"/>
    </i>
    <i r="2">
      <x v="2"/>
    </i>
    <i r="2">
      <x v="3"/>
    </i>
    <i r="2">
      <x v="4"/>
    </i>
    <i r="2">
      <x v="5"/>
    </i>
    <i r="2">
      <x v="6"/>
    </i>
    <i r="2">
      <x v="7"/>
    </i>
    <i r="2">
      <x v="8"/>
    </i>
    <i r="2">
      <x v="9"/>
    </i>
    <i r="2">
      <x v="10"/>
    </i>
    <i r="2">
      <x v="11"/>
    </i>
    <i r="2">
      <x v="12"/>
    </i>
    <i r="2">
      <x v="13"/>
    </i>
    <i r="2">
      <x v="14"/>
    </i>
    <i r="2">
      <x v="15"/>
    </i>
    <i r="2">
      <x v="16"/>
    </i>
    <i r="2">
      <x v="17"/>
    </i>
    <i r="2">
      <x v="18"/>
    </i>
    <i r="2">
      <x v="19"/>
    </i>
    <i r="2">
      <x v="20"/>
    </i>
    <i r="1">
      <x v="7"/>
      <x/>
    </i>
    <i r="2">
      <x v="1"/>
    </i>
    <i r="2">
      <x v="2"/>
    </i>
    <i r="2">
      <x v="3"/>
    </i>
    <i r="2">
      <x v="4"/>
    </i>
    <i r="2">
      <x v="5"/>
    </i>
    <i r="2">
      <x v="6"/>
    </i>
    <i r="2">
      <x v="7"/>
    </i>
    <i r="2">
      <x v="8"/>
    </i>
    <i r="2">
      <x v="9"/>
    </i>
    <i r="2">
      <x v="10"/>
    </i>
    <i r="2">
      <x v="11"/>
    </i>
    <i r="2">
      <x v="12"/>
    </i>
    <i r="2">
      <x v="13"/>
    </i>
    <i r="2">
      <x v="14"/>
    </i>
    <i r="2">
      <x v="15"/>
    </i>
    <i r="2">
      <x v="16"/>
    </i>
    <i r="2">
      <x v="17"/>
    </i>
    <i r="2">
      <x v="18"/>
    </i>
    <i r="2">
      <x v="19"/>
    </i>
    <i r="2">
      <x v="20"/>
    </i>
    <i>
      <x v="10"/>
      <x v="8"/>
      <x/>
    </i>
    <i r="2">
      <x v="1"/>
    </i>
    <i r="2">
      <x v="2"/>
    </i>
    <i r="2">
      <x v="3"/>
    </i>
    <i r="2">
      <x v="4"/>
    </i>
    <i r="2">
      <x v="5"/>
    </i>
    <i r="2">
      <x v="6"/>
    </i>
    <i r="2">
      <x v="7"/>
    </i>
    <i r="2">
      <x v="8"/>
    </i>
    <i r="2">
      <x v="9"/>
    </i>
    <i r="2">
      <x v="10"/>
    </i>
    <i r="2">
      <x v="11"/>
    </i>
    <i r="2">
      <x v="12"/>
    </i>
    <i r="2">
      <x v="13"/>
    </i>
    <i r="2">
      <x v="14"/>
    </i>
    <i r="2">
      <x v="15"/>
    </i>
    <i r="2">
      <x v="16"/>
    </i>
    <i r="2">
      <x v="17"/>
    </i>
    <i r="2">
      <x v="18"/>
    </i>
    <i r="2">
      <x v="19"/>
    </i>
    <i r="2">
      <x v="20"/>
    </i>
    <i r="1">
      <x v="9"/>
      <x/>
    </i>
    <i r="2">
      <x v="1"/>
    </i>
    <i r="2">
      <x v="2"/>
    </i>
    <i r="2">
      <x v="3"/>
    </i>
    <i r="2">
      <x v="4"/>
    </i>
    <i r="2">
      <x v="5"/>
    </i>
    <i r="2">
      <x v="6"/>
    </i>
    <i r="2">
      <x v="7"/>
    </i>
    <i r="2">
      <x v="8"/>
    </i>
    <i r="2">
      <x v="9"/>
    </i>
    <i r="2">
      <x v="10"/>
    </i>
    <i r="2">
      <x v="11"/>
    </i>
    <i r="2">
      <x v="12"/>
    </i>
    <i r="2">
      <x v="13"/>
    </i>
    <i r="2">
      <x v="14"/>
    </i>
    <i r="2">
      <x v="15"/>
    </i>
    <i r="2">
      <x v="16"/>
    </i>
    <i r="2">
      <x v="18"/>
    </i>
    <i r="2">
      <x v="19"/>
    </i>
    <i r="2">
      <x v="20"/>
    </i>
    <i r="1">
      <x v="10"/>
      <x/>
    </i>
    <i r="2">
      <x v="1"/>
    </i>
    <i r="2">
      <x v="2"/>
    </i>
    <i r="2">
      <x v="3"/>
    </i>
    <i r="2">
      <x v="4"/>
    </i>
    <i r="2">
      <x v="5"/>
    </i>
    <i r="2">
      <x v="6"/>
    </i>
    <i r="2">
      <x v="7"/>
    </i>
    <i r="2">
      <x v="8"/>
    </i>
    <i r="2">
      <x v="9"/>
    </i>
    <i r="2">
      <x v="10"/>
    </i>
    <i r="2">
      <x v="11"/>
    </i>
    <i r="2">
      <x v="12"/>
    </i>
    <i r="2">
      <x v="13"/>
    </i>
    <i r="2">
      <x v="14"/>
    </i>
    <i r="2">
      <x v="15"/>
    </i>
    <i r="2">
      <x v="16"/>
    </i>
    <i r="2">
      <x v="18"/>
    </i>
    <i r="2">
      <x v="19"/>
    </i>
    <i r="2">
      <x v="20"/>
    </i>
    <i r="1">
      <x v="11"/>
      <x/>
    </i>
    <i r="2">
      <x v="1"/>
    </i>
    <i r="2">
      <x v="2"/>
    </i>
    <i r="2">
      <x v="3"/>
    </i>
    <i r="2">
      <x v="4"/>
    </i>
    <i r="2">
      <x v="5"/>
    </i>
    <i r="2">
      <x v="6"/>
    </i>
    <i r="2">
      <x v="7"/>
    </i>
    <i r="2">
      <x v="8"/>
    </i>
    <i r="2">
      <x v="9"/>
    </i>
    <i r="2">
      <x v="10"/>
    </i>
    <i r="2">
      <x v="11"/>
    </i>
    <i r="2">
      <x v="12"/>
    </i>
    <i r="2">
      <x v="13"/>
    </i>
    <i r="2">
      <x v="14"/>
    </i>
    <i r="2">
      <x v="15"/>
    </i>
    <i r="2">
      <x v="16"/>
    </i>
    <i r="2">
      <x v="18"/>
    </i>
    <i r="2">
      <x v="19"/>
    </i>
    <i r="2">
      <x v="20"/>
    </i>
    <i>
      <x v="11"/>
      <x v="12"/>
      <x/>
    </i>
    <i r="2">
      <x v="1"/>
    </i>
    <i r="2">
      <x v="2"/>
    </i>
    <i r="2">
      <x v="3"/>
    </i>
    <i r="2">
      <x v="4"/>
    </i>
    <i r="2">
      <x v="5"/>
    </i>
    <i r="2">
      <x v="6"/>
    </i>
    <i r="2">
      <x v="7"/>
    </i>
    <i r="2">
      <x v="8"/>
    </i>
    <i r="2">
      <x v="9"/>
    </i>
    <i r="2">
      <x v="10"/>
    </i>
    <i r="2">
      <x v="11"/>
    </i>
    <i r="2">
      <x v="12"/>
    </i>
    <i r="2">
      <x v="13"/>
    </i>
    <i r="2">
      <x v="14"/>
    </i>
    <i r="2">
      <x v="15"/>
    </i>
    <i r="2">
      <x v="16"/>
    </i>
    <i r="2">
      <x v="18"/>
    </i>
    <i r="2">
      <x v="19"/>
    </i>
    <i r="2">
      <x v="20"/>
    </i>
    <i r="1">
      <x v="13"/>
      <x/>
    </i>
    <i r="2">
      <x v="1"/>
    </i>
    <i r="2">
      <x v="2"/>
    </i>
    <i r="2">
      <x v="3"/>
    </i>
    <i r="2">
      <x v="4"/>
    </i>
    <i r="2">
      <x v="5"/>
    </i>
    <i r="2">
      <x v="6"/>
    </i>
    <i r="2">
      <x v="7"/>
    </i>
    <i r="2">
      <x v="8"/>
    </i>
    <i r="2">
      <x v="9"/>
    </i>
    <i r="2">
      <x v="10"/>
    </i>
    <i r="2">
      <x v="11"/>
    </i>
    <i r="2">
      <x v="12"/>
    </i>
    <i r="2">
      <x v="13"/>
    </i>
    <i r="2">
      <x v="14"/>
    </i>
    <i r="2">
      <x v="15"/>
    </i>
    <i r="2">
      <x v="16"/>
    </i>
    <i r="2">
      <x v="18"/>
    </i>
    <i r="2">
      <x v="19"/>
    </i>
    <i r="2">
      <x v="20"/>
    </i>
    <i r="1">
      <x v="14"/>
      <x/>
    </i>
    <i r="2">
      <x v="1"/>
    </i>
    <i r="2">
      <x v="2"/>
    </i>
    <i r="2">
      <x v="3"/>
    </i>
    <i r="2">
      <x v="4"/>
    </i>
    <i r="2">
      <x v="5"/>
    </i>
    <i r="2">
      <x v="6"/>
    </i>
    <i r="2">
      <x v="7"/>
    </i>
    <i r="2">
      <x v="8"/>
    </i>
    <i r="2">
      <x v="9"/>
    </i>
    <i r="2">
      <x v="10"/>
    </i>
    <i r="2">
      <x v="11"/>
    </i>
    <i r="2">
      <x v="12"/>
    </i>
    <i r="2">
      <x v="13"/>
    </i>
    <i r="2">
      <x v="14"/>
    </i>
    <i r="2">
      <x v="15"/>
    </i>
    <i r="2">
      <x v="16"/>
    </i>
    <i r="2">
      <x v="18"/>
    </i>
    <i r="2">
      <x v="19"/>
    </i>
    <i r="2">
      <x v="20"/>
    </i>
    <i r="2">
      <x v="22"/>
    </i>
    <i>
      <x v="14"/>
      <x v="16"/>
      <x/>
    </i>
    <i r="2">
      <x v="1"/>
    </i>
    <i r="2">
      <x v="2"/>
    </i>
    <i r="2">
      <x v="3"/>
    </i>
    <i r="2">
      <x v="4"/>
    </i>
    <i r="2">
      <x v="5"/>
    </i>
    <i r="2">
      <x v="6"/>
    </i>
    <i r="2">
      <x v="7"/>
    </i>
    <i r="2">
      <x v="8"/>
    </i>
    <i r="2">
      <x v="9"/>
    </i>
    <i r="2">
      <x v="10"/>
    </i>
    <i r="2">
      <x v="11"/>
    </i>
    <i r="2">
      <x v="12"/>
    </i>
    <i r="2">
      <x v="13"/>
    </i>
    <i r="2">
      <x v="14"/>
    </i>
    <i r="2">
      <x v="15"/>
    </i>
    <i r="2">
      <x v="16"/>
    </i>
    <i r="2">
      <x v="18"/>
    </i>
    <i r="2">
      <x v="19"/>
    </i>
    <i r="2">
      <x v="23"/>
    </i>
    <i r="1">
      <x v="17"/>
      <x/>
    </i>
    <i r="2">
      <x v="1"/>
    </i>
    <i r="2">
      <x v="2"/>
    </i>
    <i r="2">
      <x v="3"/>
    </i>
    <i r="2">
      <x v="4"/>
    </i>
    <i r="2">
      <x v="5"/>
    </i>
    <i r="2">
      <x v="6"/>
    </i>
    <i r="2">
      <x v="7"/>
    </i>
    <i r="2">
      <x v="8"/>
    </i>
    <i r="2">
      <x v="9"/>
    </i>
    <i r="2">
      <x v="10"/>
    </i>
    <i r="2">
      <x v="11"/>
    </i>
    <i r="2">
      <x v="12"/>
    </i>
    <i r="2">
      <x v="13"/>
    </i>
    <i r="2">
      <x v="14"/>
    </i>
    <i r="2">
      <x v="15"/>
    </i>
    <i r="2">
      <x v="16"/>
    </i>
    <i r="2">
      <x v="18"/>
    </i>
    <i r="2">
      <x v="19"/>
    </i>
    <i r="2">
      <x v="23"/>
    </i>
  </rowItems>
  <colFields count="1">
    <field x="-2"/>
  </colFields>
  <colItems count="2">
    <i>
      <x/>
    </i>
    <i i="1">
      <x v="1"/>
    </i>
  </colItems>
  <dataFields count="2">
    <dataField name="Cumulative Trophies" fld="6" baseField="0" baseItem="0"/>
    <dataField name="Earned Trophies" fld="6" showDataAs="difference" baseField="2" baseItem="1048828" numFmtId="181"/>
  </dataFields>
  <formats count="4">
    <format dxfId="902">
      <pivotArea dataOnly="0" outline="0" fieldPosition="0">
        <references count="1">
          <reference field="4294967294" count="1">
            <x v="0"/>
          </reference>
        </references>
      </pivotArea>
    </format>
    <format dxfId="901">
      <pivotArea dataOnly="0" outline="0" fieldPosition="0">
        <references count="1">
          <reference field="4294967294" count="1">
            <x v="1"/>
          </reference>
        </references>
      </pivotArea>
    </format>
    <format dxfId="900">
      <pivotArea dataOnly="0" labelOnly="1" outline="0" fieldPosition="0">
        <references count="1">
          <reference field="4294967294" count="2">
            <x v="0"/>
            <x v="1"/>
          </reference>
        </references>
      </pivotArea>
    </format>
    <format dxfId="899">
      <pivotArea outline="0" fieldPosition="0">
        <references count="1">
          <reference field="4294967294" count="1">
            <x v="1"/>
          </reference>
        </references>
      </pivotArea>
    </format>
  </formats>
  <pivotTableStyleInfo name="PivotStyleMedium8"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4670FD-41DC-48DB-ADE2-21F71668FF60}" name="Rank_diff_pivot" cacheId="21" applyNumberFormats="0" applyBorderFormats="0" applyFontFormats="0" applyPatternFormats="0" applyAlignmentFormats="0" applyWidthHeightFormats="1" dataCaption="Values" updatedVersion="8" minRefreshableVersion="8" showDrill="0" enableDrill="0" rowGrandTotals="0" colGrandTotals="0" itemPrintTitles="1" createdVersion="8" indent="0" showHeaders="0" compact="0" compactData="0" multipleFieldFilters="0">
  <location ref="A4:D26" firstHeaderRow="0" firstDataRow="2" firstDataCol="1" rowPageCount="1" colPageCount="1"/>
  <pivotFields count="11">
    <pivotField axis="axisCol" compact="0" numFmtId="168" outline="0" showAll="0" defaultSubtotal="0">
      <items count="19">
        <item x="0"/>
        <item x="1"/>
        <item x="2"/>
        <item x="3"/>
        <item x="4"/>
        <item x="5"/>
        <item x="6"/>
        <item x="7"/>
        <item x="8"/>
        <item x="9"/>
        <item x="10"/>
        <item x="11"/>
        <item x="12"/>
        <item x="13"/>
        <item x="14"/>
        <item x="15"/>
        <item x="16"/>
        <item x="17"/>
        <item x="18"/>
      </items>
    </pivotField>
    <pivotField compact="0" outline="0" showAll="0" defaultSubtotal="0"/>
    <pivotField axis="axisPage" compact="0" outline="0" subtotalTop="0" showAll="0" defaultSubtotal="0">
      <items count="20">
        <item x="0"/>
        <item x="1"/>
        <item x="2"/>
        <item x="3"/>
        <item x="4"/>
        <item x="5"/>
        <item x="6"/>
        <item x="7"/>
        <item m="1" x="19"/>
        <item x="8"/>
        <item x="9"/>
        <item x="10"/>
        <item x="11"/>
        <item x="12"/>
        <item x="13"/>
        <item x="14"/>
        <item x="15"/>
        <item x="16"/>
        <item x="17"/>
        <item x="18"/>
      </items>
    </pivotField>
    <pivotField dataField="1" compact="0" numFmtId="1" outline="0" subtotalTop="0" showAll="0" defaultSubtotal="0"/>
    <pivotField compact="0" outline="0" showAll="0" defaultSubtotal="0"/>
    <pivotField axis="axisRow" compact="0" outline="0" showAll="0" sortType="ascending" defaultSubtotal="0">
      <items count="24">
        <item x="17"/>
        <item x="10"/>
        <item x="15"/>
        <item x="4"/>
        <item x="19"/>
        <item x="6"/>
        <item x="9"/>
        <item x="13"/>
        <item x="3"/>
        <item x="7"/>
        <item x="11"/>
        <item x="12"/>
        <item x="16"/>
        <item x="1"/>
        <item x="14"/>
        <item x="8"/>
        <item x="5"/>
        <item x="2"/>
        <item m="1" x="23"/>
        <item x="0"/>
        <item x="18"/>
        <item x="20"/>
        <item x="21"/>
        <item x="22"/>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1">
    <i>
      <x v="11"/>
    </i>
    <i>
      <x v="10"/>
    </i>
    <i>
      <x v="7"/>
    </i>
    <i>
      <x v="12"/>
    </i>
    <i>
      <x v="2"/>
    </i>
    <i>
      <x v="16"/>
    </i>
    <i>
      <x/>
    </i>
    <i>
      <x v="14"/>
    </i>
    <i>
      <x v="3"/>
    </i>
    <i>
      <x v="19"/>
    </i>
    <i>
      <x v="13"/>
    </i>
    <i>
      <x v="8"/>
    </i>
    <i>
      <x v="15"/>
    </i>
    <i>
      <x v="17"/>
    </i>
    <i>
      <x v="5"/>
    </i>
    <i>
      <x v="6"/>
    </i>
    <i>
      <x v="9"/>
    </i>
    <i>
      <x v="1"/>
    </i>
    <i>
      <x v="4"/>
    </i>
    <i>
      <x v="22"/>
    </i>
    <i>
      <x v="21"/>
    </i>
  </rowItems>
  <colFields count="2">
    <field x="0"/>
    <field x="-2"/>
  </colFields>
  <colItems count="3">
    <i>
      <x v="14"/>
      <x/>
    </i>
    <i r="1" i="1">
      <x v="1"/>
    </i>
    <i r="1" i="2">
      <x v="2"/>
    </i>
  </colItems>
  <pageFields count="1">
    <pageField fld="2" item="15" hier="-1"/>
  </pageFields>
  <dataFields count="3">
    <dataField name="อันดับ" fld="3" baseField="5" baseItem="10"/>
    <dataField name="สัดส่วน" fld="6" subtotal="max" showDataAs="percentDiff" baseField="5" baseItem="3" numFmtId="10"/>
    <dataField name="แต้มห่าง" fld="6" subtotal="max" showDataAs="difference" baseField="5" baseItem="3" numFmtId="166"/>
  </dataFields>
  <formats count="120">
    <format dxfId="881">
      <pivotArea outline="0" fieldPosition="0">
        <references count="2">
          <reference field="4294967294" count="1" selected="0">
            <x v="1"/>
          </reference>
          <reference field="5" count="10" selected="0">
            <x v="0"/>
            <x v="2"/>
            <x v="7"/>
            <x v="10"/>
            <x v="11"/>
            <x v="12"/>
            <x v="13"/>
            <x v="14"/>
            <x v="19"/>
            <x v="20"/>
          </reference>
        </references>
      </pivotArea>
    </format>
    <format dxfId="880">
      <pivotArea outline="0" fieldPosition="0">
        <references count="2">
          <reference field="4294967294" count="1" selected="0">
            <x v="1"/>
          </reference>
          <reference field="5" count="10" selected="0">
            <x v="0"/>
            <x v="2"/>
            <x v="7"/>
            <x v="10"/>
            <x v="11"/>
            <x v="12"/>
            <x v="13"/>
            <x v="14"/>
            <x v="19"/>
            <x v="20"/>
          </reference>
        </references>
      </pivotArea>
    </format>
    <format dxfId="879">
      <pivotArea outline="0" fieldPosition="0">
        <references count="2">
          <reference field="4294967294" count="1" selected="0">
            <x v="1"/>
          </reference>
          <reference field="5" count="10" selected="0">
            <x v="0"/>
            <x v="2"/>
            <x v="7"/>
            <x v="10"/>
            <x v="11"/>
            <x v="12"/>
            <x v="13"/>
            <x v="14"/>
            <x v="19"/>
            <x v="20"/>
          </reference>
        </references>
      </pivotArea>
    </format>
    <format dxfId="878">
      <pivotArea outline="0" fieldPosition="0">
        <references count="2">
          <reference field="4294967294" count="1" selected="0">
            <x v="1"/>
          </reference>
          <reference field="5" count="10" selected="0">
            <x v="0"/>
            <x v="2"/>
            <x v="7"/>
            <x v="10"/>
            <x v="11"/>
            <x v="12"/>
            <x v="13"/>
            <x v="14"/>
            <x v="19"/>
            <x v="20"/>
          </reference>
        </references>
      </pivotArea>
    </format>
    <format dxfId="877">
      <pivotArea outline="0" fieldPosition="0">
        <references count="2">
          <reference field="4294967294" count="1" selected="0">
            <x v="1"/>
          </reference>
          <reference field="5" count="10" selected="0">
            <x v="0"/>
            <x v="2"/>
            <x v="7"/>
            <x v="10"/>
            <x v="11"/>
            <x v="12"/>
            <x v="13"/>
            <x v="14"/>
            <x v="19"/>
            <x v="20"/>
          </reference>
        </references>
      </pivotArea>
    </format>
    <format dxfId="876">
      <pivotArea outline="0" fieldPosition="0">
        <references count="2">
          <reference field="4294967294" count="1" selected="0">
            <x v="1"/>
          </reference>
          <reference field="5" count="10" selected="0">
            <x v="0"/>
            <x v="2"/>
            <x v="7"/>
            <x v="10"/>
            <x v="11"/>
            <x v="12"/>
            <x v="13"/>
            <x v="14"/>
            <x v="19"/>
            <x v="20"/>
          </reference>
        </references>
      </pivotArea>
    </format>
    <format dxfId="875">
      <pivotArea outline="0" fieldPosition="0">
        <references count="2">
          <reference field="4294967294" count="1" selected="0">
            <x v="1"/>
          </reference>
          <reference field="5" count="10" selected="0">
            <x v="0"/>
            <x v="2"/>
            <x v="7"/>
            <x v="10"/>
            <x v="11"/>
            <x v="12"/>
            <x v="13"/>
            <x v="14"/>
            <x v="19"/>
            <x v="20"/>
          </reference>
        </references>
      </pivotArea>
    </format>
    <format dxfId="874">
      <pivotArea outline="0" fieldPosition="0">
        <references count="2">
          <reference field="4294967294" count="1" selected="0">
            <x v="1"/>
          </reference>
          <reference field="5" count="10" selected="0">
            <x v="0"/>
            <x v="2"/>
            <x v="7"/>
            <x v="10"/>
            <x v="11"/>
            <x v="12"/>
            <x v="13"/>
            <x v="14"/>
            <x v="19"/>
            <x v="20"/>
          </reference>
        </references>
      </pivotArea>
    </format>
    <format dxfId="873">
      <pivotArea outline="0" fieldPosition="0">
        <references count="2">
          <reference field="4294967294" count="1" selected="0">
            <x v="1"/>
          </reference>
          <reference field="5" count="10" selected="0">
            <x v="0"/>
            <x v="2"/>
            <x v="7"/>
            <x v="10"/>
            <x v="11"/>
            <x v="12"/>
            <x v="13"/>
            <x v="14"/>
            <x v="19"/>
            <x v="20"/>
          </reference>
        </references>
      </pivotArea>
    </format>
    <format dxfId="872">
      <pivotArea outline="0" fieldPosition="0">
        <references count="2">
          <reference field="4294967294" count="1" selected="0">
            <x v="1"/>
          </reference>
          <reference field="5" count="10" selected="0">
            <x v="0"/>
            <x v="2"/>
            <x v="7"/>
            <x v="10"/>
            <x v="11"/>
            <x v="12"/>
            <x v="13"/>
            <x v="14"/>
            <x v="19"/>
            <x v="20"/>
          </reference>
        </references>
      </pivotArea>
    </format>
    <format dxfId="871">
      <pivotArea outline="0" fieldPosition="0">
        <references count="2">
          <reference field="4294967294" count="1" selected="0">
            <x v="1"/>
          </reference>
          <reference field="5" count="10" selected="0">
            <x v="0"/>
            <x v="2"/>
            <x v="7"/>
            <x v="10"/>
            <x v="11"/>
            <x v="12"/>
            <x v="13"/>
            <x v="14"/>
            <x v="19"/>
            <x v="20"/>
          </reference>
        </references>
      </pivotArea>
    </format>
    <format dxfId="870">
      <pivotArea outline="0" fieldPosition="0">
        <references count="2">
          <reference field="4294967294" count="1" selected="0">
            <x v="1"/>
          </reference>
          <reference field="5" count="10" selected="0">
            <x v="0"/>
            <x v="2"/>
            <x v="7"/>
            <x v="10"/>
            <x v="11"/>
            <x v="12"/>
            <x v="13"/>
            <x v="14"/>
            <x v="19"/>
            <x v="20"/>
          </reference>
        </references>
      </pivotArea>
    </format>
    <format dxfId="869">
      <pivotArea outline="0" fieldPosition="0">
        <references count="2">
          <reference field="4294967294" count="1" selected="0">
            <x v="1"/>
          </reference>
          <reference field="5" count="10" selected="0">
            <x v="0"/>
            <x v="2"/>
            <x v="7"/>
            <x v="10"/>
            <x v="11"/>
            <x v="12"/>
            <x v="13"/>
            <x v="14"/>
            <x v="19"/>
            <x v="20"/>
          </reference>
        </references>
      </pivotArea>
    </format>
    <format dxfId="868">
      <pivotArea outline="0" fieldPosition="0">
        <references count="2">
          <reference field="4294967294" count="1" selected="0">
            <x v="1"/>
          </reference>
          <reference field="5" count="10" selected="0">
            <x v="0"/>
            <x v="2"/>
            <x v="7"/>
            <x v="10"/>
            <x v="11"/>
            <x v="12"/>
            <x v="13"/>
            <x v="14"/>
            <x v="19"/>
            <x v="20"/>
          </reference>
        </references>
      </pivotArea>
    </format>
    <format dxfId="867">
      <pivotArea outline="0" fieldPosition="0">
        <references count="2">
          <reference field="4294967294" count="1" selected="0">
            <x v="1"/>
          </reference>
          <reference field="5" count="10" selected="0">
            <x v="0"/>
            <x v="2"/>
            <x v="7"/>
            <x v="10"/>
            <x v="11"/>
            <x v="12"/>
            <x v="13"/>
            <x v="14"/>
            <x v="19"/>
            <x v="20"/>
          </reference>
        </references>
      </pivotArea>
    </format>
    <format dxfId="866">
      <pivotArea outline="0" fieldPosition="0">
        <references count="2">
          <reference field="4294967294" count="1" selected="0">
            <x v="1"/>
          </reference>
          <reference field="5" count="10" selected="0">
            <x v="0"/>
            <x v="2"/>
            <x v="7"/>
            <x v="10"/>
            <x v="11"/>
            <x v="12"/>
            <x v="13"/>
            <x v="14"/>
            <x v="19"/>
            <x v="20"/>
          </reference>
        </references>
      </pivotArea>
    </format>
    <format dxfId="865">
      <pivotArea outline="0" fieldPosition="0">
        <references count="2">
          <reference field="4294967294" count="1" selected="0">
            <x v="1"/>
          </reference>
          <reference field="5" count="10" selected="0">
            <x v="0"/>
            <x v="2"/>
            <x v="7"/>
            <x v="10"/>
            <x v="11"/>
            <x v="12"/>
            <x v="13"/>
            <x v="14"/>
            <x v="19"/>
            <x v="20"/>
          </reference>
        </references>
      </pivotArea>
    </format>
    <format dxfId="864">
      <pivotArea outline="0" fieldPosition="0">
        <references count="2">
          <reference field="4294967294" count="1" selected="0">
            <x v="1"/>
          </reference>
          <reference field="5" count="10" selected="0">
            <x v="0"/>
            <x v="2"/>
            <x v="7"/>
            <x v="10"/>
            <x v="11"/>
            <x v="12"/>
            <x v="13"/>
            <x v="14"/>
            <x v="19"/>
            <x v="20"/>
          </reference>
        </references>
      </pivotArea>
    </format>
    <format dxfId="863">
      <pivotArea outline="0" fieldPosition="0">
        <references count="2">
          <reference field="4294967294" count="1" selected="0">
            <x v="1"/>
          </reference>
          <reference field="5" count="10" selected="0">
            <x v="0"/>
            <x v="2"/>
            <x v="7"/>
            <x v="10"/>
            <x v="11"/>
            <x v="12"/>
            <x v="13"/>
            <x v="14"/>
            <x v="19"/>
            <x v="20"/>
          </reference>
        </references>
      </pivotArea>
    </format>
    <format dxfId="862">
      <pivotArea outline="0" fieldPosition="0">
        <references count="2">
          <reference field="4294967294" count="1" selected="0">
            <x v="1"/>
          </reference>
          <reference field="5" count="10" selected="0">
            <x v="0"/>
            <x v="2"/>
            <x v="7"/>
            <x v="10"/>
            <x v="11"/>
            <x v="12"/>
            <x v="13"/>
            <x v="14"/>
            <x v="19"/>
            <x v="20"/>
          </reference>
        </references>
      </pivotArea>
    </format>
    <format dxfId="861">
      <pivotArea outline="0" fieldPosition="0">
        <references count="2">
          <reference field="4294967294" count="1" selected="0">
            <x v="1"/>
          </reference>
          <reference field="5" count="10" selected="0">
            <x v="0"/>
            <x v="2"/>
            <x v="7"/>
            <x v="10"/>
            <x v="11"/>
            <x v="12"/>
            <x v="13"/>
            <x v="14"/>
            <x v="19"/>
            <x v="20"/>
          </reference>
        </references>
      </pivotArea>
    </format>
    <format dxfId="860">
      <pivotArea outline="0" fieldPosition="0">
        <references count="2">
          <reference field="4294967294" count="1" selected="0">
            <x v="1"/>
          </reference>
          <reference field="5" count="10" selected="0">
            <x v="0"/>
            <x v="2"/>
            <x v="7"/>
            <x v="10"/>
            <x v="11"/>
            <x v="12"/>
            <x v="13"/>
            <x v="14"/>
            <x v="19"/>
            <x v="20"/>
          </reference>
        </references>
      </pivotArea>
    </format>
    <format dxfId="859">
      <pivotArea outline="0" fieldPosition="0">
        <references count="2">
          <reference field="4294967294" count="1" selected="0">
            <x v="1"/>
          </reference>
          <reference field="5" count="10" selected="0">
            <x v="0"/>
            <x v="2"/>
            <x v="7"/>
            <x v="10"/>
            <x v="11"/>
            <x v="12"/>
            <x v="13"/>
            <x v="14"/>
            <x v="19"/>
            <x v="20"/>
          </reference>
        </references>
      </pivotArea>
    </format>
    <format dxfId="858">
      <pivotArea outline="0" fieldPosition="0">
        <references count="2">
          <reference field="4294967294" count="1" selected="0">
            <x v="1"/>
          </reference>
          <reference field="5" count="10" selected="0">
            <x v="0"/>
            <x v="2"/>
            <x v="7"/>
            <x v="10"/>
            <x v="11"/>
            <x v="12"/>
            <x v="13"/>
            <x v="14"/>
            <x v="19"/>
            <x v="20"/>
          </reference>
        </references>
      </pivotArea>
    </format>
    <format dxfId="857">
      <pivotArea outline="0" fieldPosition="0">
        <references count="2">
          <reference field="4294967294" count="1" selected="0">
            <x v="1"/>
          </reference>
          <reference field="5" count="10" selected="0">
            <x v="0"/>
            <x v="2"/>
            <x v="7"/>
            <x v="10"/>
            <x v="11"/>
            <x v="12"/>
            <x v="13"/>
            <x v="14"/>
            <x v="19"/>
            <x v="20"/>
          </reference>
        </references>
      </pivotArea>
    </format>
    <format dxfId="856">
      <pivotArea outline="0" fieldPosition="0">
        <references count="2">
          <reference field="4294967294" count="1" selected="0">
            <x v="1"/>
          </reference>
          <reference field="5" count="10" selected="0">
            <x v="0"/>
            <x v="2"/>
            <x v="7"/>
            <x v="10"/>
            <x v="11"/>
            <x v="12"/>
            <x v="13"/>
            <x v="14"/>
            <x v="19"/>
            <x v="20"/>
          </reference>
        </references>
      </pivotArea>
    </format>
    <format dxfId="855">
      <pivotArea outline="0" fieldPosition="0">
        <references count="2">
          <reference field="4294967294" count="1" selected="0">
            <x v="1"/>
          </reference>
          <reference field="5" count="10" selected="0">
            <x v="0"/>
            <x v="2"/>
            <x v="7"/>
            <x v="10"/>
            <x v="11"/>
            <x v="12"/>
            <x v="13"/>
            <x v="14"/>
            <x v="19"/>
            <x v="20"/>
          </reference>
        </references>
      </pivotArea>
    </format>
    <format dxfId="854">
      <pivotArea outline="0" fieldPosition="0">
        <references count="2">
          <reference field="4294967294" count="1" selected="0">
            <x v="1"/>
          </reference>
          <reference field="5" count="10" selected="0">
            <x v="0"/>
            <x v="2"/>
            <x v="7"/>
            <x v="10"/>
            <x v="11"/>
            <x v="12"/>
            <x v="13"/>
            <x v="14"/>
            <x v="19"/>
            <x v="20"/>
          </reference>
        </references>
      </pivotArea>
    </format>
    <format dxfId="853">
      <pivotArea outline="0" fieldPosition="0">
        <references count="2">
          <reference field="4294967294" count="1" selected="0">
            <x v="1"/>
          </reference>
          <reference field="5" count="10" selected="0">
            <x v="0"/>
            <x v="2"/>
            <x v="7"/>
            <x v="10"/>
            <x v="11"/>
            <x v="12"/>
            <x v="13"/>
            <x v="14"/>
            <x v="19"/>
            <x v="20"/>
          </reference>
        </references>
      </pivotArea>
    </format>
    <format dxfId="852">
      <pivotArea outline="0" fieldPosition="0">
        <references count="2">
          <reference field="4294967294" count="1" selected="0">
            <x v="1"/>
          </reference>
          <reference field="5" count="10" selected="0">
            <x v="0"/>
            <x v="2"/>
            <x v="7"/>
            <x v="10"/>
            <x v="11"/>
            <x v="12"/>
            <x v="13"/>
            <x v="14"/>
            <x v="19"/>
            <x v="20"/>
          </reference>
        </references>
      </pivotArea>
    </format>
    <format dxfId="851">
      <pivotArea outline="0" fieldPosition="0">
        <references count="2">
          <reference field="4294967294" count="1" selected="0">
            <x v="1"/>
          </reference>
          <reference field="5" count="10" selected="0">
            <x v="0"/>
            <x v="2"/>
            <x v="7"/>
            <x v="10"/>
            <x v="11"/>
            <x v="12"/>
            <x v="13"/>
            <x v="14"/>
            <x v="19"/>
            <x v="20"/>
          </reference>
        </references>
      </pivotArea>
    </format>
    <format dxfId="850">
      <pivotArea outline="0" fieldPosition="0">
        <references count="2">
          <reference field="4294967294" count="1" selected="0">
            <x v="1"/>
          </reference>
          <reference field="5" count="10" selected="0">
            <x v="0"/>
            <x v="2"/>
            <x v="7"/>
            <x v="10"/>
            <x v="11"/>
            <x v="12"/>
            <x v="13"/>
            <x v="14"/>
            <x v="19"/>
            <x v="20"/>
          </reference>
        </references>
      </pivotArea>
    </format>
    <format dxfId="849">
      <pivotArea outline="0" fieldPosition="0">
        <references count="2">
          <reference field="4294967294" count="1" selected="0">
            <x v="1"/>
          </reference>
          <reference field="5" count="10" selected="0">
            <x v="0"/>
            <x v="2"/>
            <x v="7"/>
            <x v="10"/>
            <x v="11"/>
            <x v="12"/>
            <x v="13"/>
            <x v="14"/>
            <x v="19"/>
            <x v="20"/>
          </reference>
        </references>
      </pivotArea>
    </format>
    <format dxfId="848">
      <pivotArea outline="0" fieldPosition="0">
        <references count="2">
          <reference field="4294967294" count="1" selected="0">
            <x v="1"/>
          </reference>
          <reference field="5" count="10" selected="0">
            <x v="0"/>
            <x v="2"/>
            <x v="7"/>
            <x v="10"/>
            <x v="11"/>
            <x v="12"/>
            <x v="13"/>
            <x v="14"/>
            <x v="19"/>
            <x v="20"/>
          </reference>
        </references>
      </pivotArea>
    </format>
    <format dxfId="847">
      <pivotArea outline="0" fieldPosition="0">
        <references count="2">
          <reference field="4294967294" count="1" selected="0">
            <x v="1"/>
          </reference>
          <reference field="5" count="10" selected="0">
            <x v="0"/>
            <x v="2"/>
            <x v="7"/>
            <x v="10"/>
            <x v="11"/>
            <x v="12"/>
            <x v="13"/>
            <x v="14"/>
            <x v="19"/>
            <x v="20"/>
          </reference>
        </references>
      </pivotArea>
    </format>
    <format dxfId="846">
      <pivotArea outline="0" fieldPosition="0">
        <references count="2">
          <reference field="4294967294" count="1" selected="0">
            <x v="1"/>
          </reference>
          <reference field="5" count="10" selected="0">
            <x v="0"/>
            <x v="2"/>
            <x v="7"/>
            <x v="10"/>
            <x v="11"/>
            <x v="12"/>
            <x v="13"/>
            <x v="14"/>
            <x v="19"/>
            <x v="20"/>
          </reference>
        </references>
      </pivotArea>
    </format>
    <format dxfId="845">
      <pivotArea outline="0" fieldPosition="0">
        <references count="2">
          <reference field="4294967294" count="1" selected="0">
            <x v="1"/>
          </reference>
          <reference field="5" count="10" selected="0">
            <x v="0"/>
            <x v="2"/>
            <x v="7"/>
            <x v="10"/>
            <x v="11"/>
            <x v="12"/>
            <x v="13"/>
            <x v="14"/>
            <x v="19"/>
            <x v="20"/>
          </reference>
        </references>
      </pivotArea>
    </format>
    <format dxfId="844">
      <pivotArea outline="0" fieldPosition="0">
        <references count="2">
          <reference field="4294967294" count="1" selected="0">
            <x v="1"/>
          </reference>
          <reference field="5" count="10" selected="0">
            <x v="0"/>
            <x v="2"/>
            <x v="7"/>
            <x v="10"/>
            <x v="11"/>
            <x v="12"/>
            <x v="13"/>
            <x v="14"/>
            <x v="19"/>
            <x v="20"/>
          </reference>
        </references>
      </pivotArea>
    </format>
    <format dxfId="843">
      <pivotArea outline="0" fieldPosition="0">
        <references count="2">
          <reference field="4294967294" count="1" selected="0">
            <x v="1"/>
          </reference>
          <reference field="5" count="10" selected="0">
            <x v="0"/>
            <x v="2"/>
            <x v="7"/>
            <x v="10"/>
            <x v="11"/>
            <x v="12"/>
            <x v="13"/>
            <x v="14"/>
            <x v="19"/>
            <x v="20"/>
          </reference>
        </references>
      </pivotArea>
    </format>
    <format dxfId="842">
      <pivotArea outline="0" fieldPosition="0">
        <references count="2">
          <reference field="4294967294" count="1" selected="0">
            <x v="1"/>
          </reference>
          <reference field="5" count="10" selected="0">
            <x v="0"/>
            <x v="2"/>
            <x v="7"/>
            <x v="10"/>
            <x v="11"/>
            <x v="12"/>
            <x v="13"/>
            <x v="14"/>
            <x v="19"/>
            <x v="20"/>
          </reference>
        </references>
      </pivotArea>
    </format>
    <format dxfId="841">
      <pivotArea outline="0" fieldPosition="0">
        <references count="2">
          <reference field="4294967294" count="1" selected="0">
            <x v="1"/>
          </reference>
          <reference field="5" count="10" selected="0">
            <x v="0"/>
            <x v="2"/>
            <x v="7"/>
            <x v="10"/>
            <x v="11"/>
            <x v="12"/>
            <x v="13"/>
            <x v="14"/>
            <x v="19"/>
            <x v="20"/>
          </reference>
        </references>
      </pivotArea>
    </format>
    <format dxfId="840">
      <pivotArea outline="0" fieldPosition="0">
        <references count="2">
          <reference field="4294967294" count="1" selected="0">
            <x v="1"/>
          </reference>
          <reference field="5" count="10" selected="0">
            <x v="0"/>
            <x v="2"/>
            <x v="7"/>
            <x v="10"/>
            <x v="11"/>
            <x v="12"/>
            <x v="13"/>
            <x v="14"/>
            <x v="19"/>
            <x v="20"/>
          </reference>
        </references>
      </pivotArea>
    </format>
    <format dxfId="839">
      <pivotArea outline="0" fieldPosition="0">
        <references count="2">
          <reference field="4294967294" count="1" selected="0">
            <x v="1"/>
          </reference>
          <reference field="5" count="10" selected="0">
            <x v="0"/>
            <x v="2"/>
            <x v="7"/>
            <x v="10"/>
            <x v="11"/>
            <x v="12"/>
            <x v="13"/>
            <x v="14"/>
            <x v="19"/>
            <x v="20"/>
          </reference>
        </references>
      </pivotArea>
    </format>
    <format dxfId="838">
      <pivotArea outline="0" fieldPosition="0">
        <references count="2">
          <reference field="4294967294" count="1" selected="0">
            <x v="1"/>
          </reference>
          <reference field="5" count="10" selected="0">
            <x v="0"/>
            <x v="2"/>
            <x v="7"/>
            <x v="10"/>
            <x v="11"/>
            <x v="12"/>
            <x v="13"/>
            <x v="14"/>
            <x v="19"/>
            <x v="20"/>
          </reference>
        </references>
      </pivotArea>
    </format>
    <format dxfId="837">
      <pivotArea outline="0" fieldPosition="0">
        <references count="2">
          <reference field="4294967294" count="1" selected="0">
            <x v="1"/>
          </reference>
          <reference field="5" count="10" selected="0">
            <x v="0"/>
            <x v="2"/>
            <x v="7"/>
            <x v="10"/>
            <x v="11"/>
            <x v="12"/>
            <x v="13"/>
            <x v="14"/>
            <x v="19"/>
            <x v="20"/>
          </reference>
        </references>
      </pivotArea>
    </format>
    <format dxfId="836">
      <pivotArea outline="0" fieldPosition="0">
        <references count="2">
          <reference field="4294967294" count="1" selected="0">
            <x v="1"/>
          </reference>
          <reference field="5" count="10" selected="0">
            <x v="0"/>
            <x v="2"/>
            <x v="7"/>
            <x v="10"/>
            <x v="11"/>
            <x v="12"/>
            <x v="13"/>
            <x v="14"/>
            <x v="19"/>
            <x v="20"/>
          </reference>
        </references>
      </pivotArea>
    </format>
    <format dxfId="835">
      <pivotArea outline="0" fieldPosition="0">
        <references count="2">
          <reference field="4294967294" count="1" selected="0">
            <x v="1"/>
          </reference>
          <reference field="5" count="10" selected="0">
            <x v="0"/>
            <x v="2"/>
            <x v="7"/>
            <x v="10"/>
            <x v="11"/>
            <x v="12"/>
            <x v="13"/>
            <x v="14"/>
            <x v="19"/>
            <x v="20"/>
          </reference>
        </references>
      </pivotArea>
    </format>
    <format dxfId="834">
      <pivotArea outline="0" fieldPosition="0">
        <references count="2">
          <reference field="4294967294" count="1" selected="0">
            <x v="1"/>
          </reference>
          <reference field="5" count="10" selected="0">
            <x v="0"/>
            <x v="2"/>
            <x v="7"/>
            <x v="10"/>
            <x v="11"/>
            <x v="12"/>
            <x v="13"/>
            <x v="14"/>
            <x v="19"/>
            <x v="20"/>
          </reference>
        </references>
      </pivotArea>
    </format>
    <format dxfId="833">
      <pivotArea outline="0" fieldPosition="0">
        <references count="2">
          <reference field="4294967294" count="1" selected="0">
            <x v="1"/>
          </reference>
          <reference field="5" count="10" selected="0">
            <x v="0"/>
            <x v="2"/>
            <x v="7"/>
            <x v="10"/>
            <x v="11"/>
            <x v="12"/>
            <x v="13"/>
            <x v="14"/>
            <x v="19"/>
            <x v="20"/>
          </reference>
        </references>
      </pivotArea>
    </format>
    <format dxfId="832">
      <pivotArea outline="0" fieldPosition="0">
        <references count="2">
          <reference field="4294967294" count="1" selected="0">
            <x v="1"/>
          </reference>
          <reference field="5" count="10" selected="0">
            <x v="0"/>
            <x v="2"/>
            <x v="7"/>
            <x v="10"/>
            <x v="11"/>
            <x v="12"/>
            <x v="13"/>
            <x v="14"/>
            <x v="19"/>
            <x v="20"/>
          </reference>
        </references>
      </pivotArea>
    </format>
    <format dxfId="831">
      <pivotArea outline="0" fieldPosition="0">
        <references count="2">
          <reference field="4294967294" count="1" selected="0">
            <x v="1"/>
          </reference>
          <reference field="5" count="10" selected="0">
            <x v="0"/>
            <x v="2"/>
            <x v="7"/>
            <x v="10"/>
            <x v="11"/>
            <x v="12"/>
            <x v="13"/>
            <x v="14"/>
            <x v="19"/>
            <x v="20"/>
          </reference>
        </references>
      </pivotArea>
    </format>
    <format dxfId="830">
      <pivotArea outline="0" fieldPosition="0">
        <references count="2">
          <reference field="4294967294" count="1" selected="0">
            <x v="1"/>
          </reference>
          <reference field="5" count="10" selected="0">
            <x v="0"/>
            <x v="2"/>
            <x v="7"/>
            <x v="10"/>
            <x v="11"/>
            <x v="12"/>
            <x v="13"/>
            <x v="14"/>
            <x v="19"/>
            <x v="20"/>
          </reference>
        </references>
      </pivotArea>
    </format>
    <format dxfId="829">
      <pivotArea outline="0" fieldPosition="0">
        <references count="2">
          <reference field="4294967294" count="1" selected="0">
            <x v="1"/>
          </reference>
          <reference field="5" count="10" selected="0">
            <x v="0"/>
            <x v="2"/>
            <x v="7"/>
            <x v="10"/>
            <x v="11"/>
            <x v="12"/>
            <x v="13"/>
            <x v="14"/>
            <x v="19"/>
            <x v="20"/>
          </reference>
        </references>
      </pivotArea>
    </format>
    <format dxfId="828">
      <pivotArea outline="0" fieldPosition="0">
        <references count="2">
          <reference field="4294967294" count="1" selected="0">
            <x v="1"/>
          </reference>
          <reference field="5" count="10" selected="0">
            <x v="0"/>
            <x v="2"/>
            <x v="7"/>
            <x v="10"/>
            <x v="11"/>
            <x v="12"/>
            <x v="13"/>
            <x v="14"/>
            <x v="19"/>
            <x v="20"/>
          </reference>
        </references>
      </pivotArea>
    </format>
    <format dxfId="827">
      <pivotArea outline="0" fieldPosition="0">
        <references count="2">
          <reference field="4294967294" count="1" selected="0">
            <x v="1"/>
          </reference>
          <reference field="5" count="10" selected="0">
            <x v="0"/>
            <x v="2"/>
            <x v="7"/>
            <x v="10"/>
            <x v="11"/>
            <x v="12"/>
            <x v="13"/>
            <x v="14"/>
            <x v="19"/>
            <x v="20"/>
          </reference>
        </references>
      </pivotArea>
    </format>
    <format dxfId="826">
      <pivotArea outline="0" fieldPosition="0">
        <references count="2">
          <reference field="4294967294" count="1" selected="0">
            <x v="1"/>
          </reference>
          <reference field="5" count="10" selected="0">
            <x v="0"/>
            <x v="2"/>
            <x v="7"/>
            <x v="10"/>
            <x v="11"/>
            <x v="12"/>
            <x v="13"/>
            <x v="14"/>
            <x v="19"/>
            <x v="20"/>
          </reference>
        </references>
      </pivotArea>
    </format>
    <format dxfId="825">
      <pivotArea outline="0" fieldPosition="0">
        <references count="2">
          <reference field="4294967294" count="1" selected="0">
            <x v="1"/>
          </reference>
          <reference field="5" count="10" selected="0">
            <x v="0"/>
            <x v="2"/>
            <x v="7"/>
            <x v="10"/>
            <x v="11"/>
            <x v="12"/>
            <x v="13"/>
            <x v="14"/>
            <x v="19"/>
            <x v="20"/>
          </reference>
        </references>
      </pivotArea>
    </format>
    <format dxfId="824">
      <pivotArea outline="0" fieldPosition="0">
        <references count="2">
          <reference field="4294967294" count="1" selected="0">
            <x v="1"/>
          </reference>
          <reference field="5" count="10" selected="0">
            <x v="0"/>
            <x v="2"/>
            <x v="7"/>
            <x v="10"/>
            <x v="11"/>
            <x v="12"/>
            <x v="13"/>
            <x v="14"/>
            <x v="19"/>
            <x v="20"/>
          </reference>
        </references>
      </pivotArea>
    </format>
    <format dxfId="823">
      <pivotArea outline="0" fieldPosition="0">
        <references count="2">
          <reference field="4294967294" count="1" selected="0">
            <x v="1"/>
          </reference>
          <reference field="5" count="10" selected="0">
            <x v="0"/>
            <x v="2"/>
            <x v="7"/>
            <x v="10"/>
            <x v="11"/>
            <x v="12"/>
            <x v="13"/>
            <x v="14"/>
            <x v="19"/>
            <x v="20"/>
          </reference>
        </references>
      </pivotArea>
    </format>
    <format dxfId="822">
      <pivotArea outline="0" fieldPosition="0">
        <references count="2">
          <reference field="4294967294" count="1" selected="0">
            <x v="1"/>
          </reference>
          <reference field="5" count="10" selected="0">
            <x v="0"/>
            <x v="2"/>
            <x v="7"/>
            <x v="10"/>
            <x v="11"/>
            <x v="12"/>
            <x v="13"/>
            <x v="14"/>
            <x v="19"/>
            <x v="20"/>
          </reference>
        </references>
      </pivotArea>
    </format>
    <format dxfId="821">
      <pivotArea outline="0" fieldPosition="0">
        <references count="2">
          <reference field="4294967294" count="1" selected="0">
            <x v="1"/>
          </reference>
          <reference field="5" count="10" selected="0">
            <x v="0"/>
            <x v="2"/>
            <x v="7"/>
            <x v="10"/>
            <x v="11"/>
            <x v="12"/>
            <x v="13"/>
            <x v="14"/>
            <x v="19"/>
            <x v="20"/>
          </reference>
        </references>
      </pivotArea>
    </format>
    <format dxfId="820">
      <pivotArea outline="0" fieldPosition="0">
        <references count="2">
          <reference field="4294967294" count="1" selected="0">
            <x v="1"/>
          </reference>
          <reference field="5" count="10" selected="0">
            <x v="0"/>
            <x v="2"/>
            <x v="7"/>
            <x v="10"/>
            <x v="11"/>
            <x v="12"/>
            <x v="13"/>
            <x v="14"/>
            <x v="19"/>
            <x v="20"/>
          </reference>
        </references>
      </pivotArea>
    </format>
    <format dxfId="819">
      <pivotArea outline="0" fieldPosition="0">
        <references count="1">
          <reference field="4294967294" count="1" selected="0">
            <x v="0"/>
          </reference>
        </references>
      </pivotArea>
    </format>
    <format dxfId="818">
      <pivotArea dataOnly="0" labelOnly="1" outline="0" fieldPosition="0">
        <references count="1">
          <reference field="2" count="1">
            <x v="4"/>
          </reference>
        </references>
      </pivotArea>
    </format>
    <format dxfId="817">
      <pivotArea dataOnly="0" labelOnly="1" outline="0" fieldPosition="0">
        <references count="1">
          <reference field="4294967294" count="1">
            <x v="0"/>
          </reference>
        </references>
      </pivotArea>
    </format>
    <format dxfId="816">
      <pivotArea type="all" dataOnly="0" outline="0" fieldPosition="0"/>
    </format>
    <format dxfId="815">
      <pivotArea outline="0" collapsedLevelsAreSubtotals="1" fieldPosition="0"/>
    </format>
    <format dxfId="814">
      <pivotArea dataOnly="0" labelOnly="1" outline="0" fieldPosition="0">
        <references count="1">
          <reference field="5" count="20">
            <x v="0"/>
            <x v="1"/>
            <x v="2"/>
            <x v="3"/>
            <x v="4"/>
            <x v="5"/>
            <x v="7"/>
            <x v="8"/>
            <x v="9"/>
            <x v="10"/>
            <x v="11"/>
            <x v="12"/>
            <x v="13"/>
            <x v="14"/>
            <x v="15"/>
            <x v="16"/>
            <x v="17"/>
            <x v="19"/>
            <x v="20"/>
            <x v="21"/>
          </reference>
        </references>
      </pivotArea>
    </format>
    <format dxfId="813">
      <pivotArea dataOnly="0" labelOnly="1" outline="0" fieldPosition="0">
        <references count="1">
          <reference field="4294967294" count="2">
            <x v="0"/>
            <x v="1"/>
          </reference>
        </references>
      </pivotArea>
    </format>
    <format dxfId="812">
      <pivotArea type="all" dataOnly="0" outline="0" fieldPosition="0"/>
    </format>
    <format dxfId="811">
      <pivotArea outline="0" collapsedLevelsAreSubtotals="1" fieldPosition="0"/>
    </format>
    <format dxfId="810">
      <pivotArea dataOnly="0" labelOnly="1" outline="0" fieldPosition="0">
        <references count="1">
          <reference field="5" count="20">
            <x v="0"/>
            <x v="1"/>
            <x v="2"/>
            <x v="3"/>
            <x v="4"/>
            <x v="5"/>
            <x v="7"/>
            <x v="8"/>
            <x v="9"/>
            <x v="10"/>
            <x v="11"/>
            <x v="12"/>
            <x v="13"/>
            <x v="14"/>
            <x v="15"/>
            <x v="16"/>
            <x v="17"/>
            <x v="19"/>
            <x v="20"/>
            <x v="21"/>
          </reference>
        </references>
      </pivotArea>
    </format>
    <format dxfId="809">
      <pivotArea dataOnly="0" labelOnly="1" outline="0" fieldPosition="0">
        <references count="1">
          <reference field="4294967294" count="2">
            <x v="0"/>
            <x v="1"/>
          </reference>
        </references>
      </pivotArea>
    </format>
    <format dxfId="808">
      <pivotArea outline="0" fieldPosition="0">
        <references count="2">
          <reference field="4294967294" count="1" selected="0">
            <x v="1"/>
          </reference>
          <reference field="5" count="10" selected="0">
            <x v="0"/>
            <x v="2"/>
            <x v="7"/>
            <x v="10"/>
            <x v="11"/>
            <x v="12"/>
            <x v="13"/>
            <x v="14"/>
            <x v="19"/>
            <x v="20"/>
          </reference>
        </references>
      </pivotArea>
    </format>
    <format dxfId="807">
      <pivotArea outline="0" fieldPosition="0">
        <references count="2">
          <reference field="4294967294" count="1" selected="0">
            <x v="1"/>
          </reference>
          <reference field="5" count="10" selected="0">
            <x v="0"/>
            <x v="2"/>
            <x v="7"/>
            <x v="10"/>
            <x v="11"/>
            <x v="12"/>
            <x v="13"/>
            <x v="14"/>
            <x v="19"/>
            <x v="20"/>
          </reference>
        </references>
      </pivotArea>
    </format>
    <format dxfId="806">
      <pivotArea outline="0" fieldPosition="0">
        <references count="2">
          <reference field="4294967294" count="1" selected="0">
            <x v="1"/>
          </reference>
          <reference field="5" count="10" selected="0">
            <x v="0"/>
            <x v="2"/>
            <x v="7"/>
            <x v="10"/>
            <x v="11"/>
            <x v="12"/>
            <x v="13"/>
            <x v="14"/>
            <x v="19"/>
            <x v="20"/>
          </reference>
        </references>
      </pivotArea>
    </format>
    <format dxfId="805">
      <pivotArea outline="0" fieldPosition="0">
        <references count="2">
          <reference field="4294967294" count="1" selected="0">
            <x v="1"/>
          </reference>
          <reference field="5" count="10" selected="0">
            <x v="0"/>
            <x v="2"/>
            <x v="7"/>
            <x v="10"/>
            <x v="11"/>
            <x v="12"/>
            <x v="13"/>
            <x v="14"/>
            <x v="19"/>
            <x v="20"/>
          </reference>
        </references>
      </pivotArea>
    </format>
    <format dxfId="804">
      <pivotArea outline="0" fieldPosition="0">
        <references count="2">
          <reference field="4294967294" count="1" selected="0">
            <x v="1"/>
          </reference>
          <reference field="5" count="10" selected="0">
            <x v="0"/>
            <x v="2"/>
            <x v="7"/>
            <x v="10"/>
            <x v="11"/>
            <x v="12"/>
            <x v="13"/>
            <x v="14"/>
            <x v="19"/>
            <x v="20"/>
          </reference>
        </references>
      </pivotArea>
    </format>
    <format dxfId="803">
      <pivotArea outline="0" fieldPosition="0">
        <references count="1">
          <reference field="4294967294" count="1" selected="0">
            <x v="1"/>
          </reference>
        </references>
      </pivotArea>
    </format>
    <format dxfId="802">
      <pivotArea outline="0" fieldPosition="0">
        <references count="1">
          <reference field="4294967294" count="1" selected="0">
            <x v="1"/>
          </reference>
        </references>
      </pivotArea>
    </format>
    <format dxfId="801">
      <pivotArea outline="0" fieldPosition="0">
        <references count="1">
          <reference field="4294967294" count="1" selected="0">
            <x v="1"/>
          </reference>
        </references>
      </pivotArea>
    </format>
    <format dxfId="800">
      <pivotArea outline="0" fieldPosition="0">
        <references count="1">
          <reference field="4294967294" count="1" selected="0">
            <x v="1"/>
          </reference>
        </references>
      </pivotArea>
    </format>
    <format dxfId="799">
      <pivotArea outline="0" fieldPosition="0">
        <references count="1">
          <reference field="4294967294" count="1" selected="0">
            <x v="1"/>
          </reference>
        </references>
      </pivotArea>
    </format>
    <format dxfId="798">
      <pivotArea outline="0" fieldPosition="0">
        <references count="1">
          <reference field="4294967294" count="1" selected="0">
            <x v="1"/>
          </reference>
        </references>
      </pivotArea>
    </format>
    <format dxfId="797">
      <pivotArea outline="0" fieldPosition="0">
        <references count="1">
          <reference field="4294967294" count="1" selected="0">
            <x v="1"/>
          </reference>
        </references>
      </pivotArea>
    </format>
    <format dxfId="796">
      <pivotArea outline="0" fieldPosition="0">
        <references count="1">
          <reference field="4294967294" count="1" selected="0">
            <x v="1"/>
          </reference>
        </references>
      </pivotArea>
    </format>
    <format dxfId="795">
      <pivotArea outline="0" fieldPosition="0">
        <references count="1">
          <reference field="4294967294" count="1" selected="0">
            <x v="1"/>
          </reference>
        </references>
      </pivotArea>
    </format>
    <format dxfId="794">
      <pivotArea outline="0" fieldPosition="0">
        <references count="2">
          <reference field="4294967294" count="1" selected="0">
            <x v="1"/>
          </reference>
          <reference field="5" count="10" selected="0">
            <x v="0"/>
            <x v="2"/>
            <x v="7"/>
            <x v="10"/>
            <x v="11"/>
            <x v="12"/>
            <x v="13"/>
            <x v="14"/>
            <x v="19"/>
            <x v="20"/>
          </reference>
        </references>
      </pivotArea>
    </format>
    <format dxfId="793">
      <pivotArea outline="0" fieldPosition="0">
        <references count="2">
          <reference field="4294967294" count="1" selected="0">
            <x v="1"/>
          </reference>
          <reference field="5" count="10" selected="0">
            <x v="0"/>
            <x v="2"/>
            <x v="7"/>
            <x v="10"/>
            <x v="11"/>
            <x v="12"/>
            <x v="13"/>
            <x v="14"/>
            <x v="19"/>
            <x v="20"/>
          </reference>
        </references>
      </pivotArea>
    </format>
    <format dxfId="792">
      <pivotArea outline="0" fieldPosition="0">
        <references count="2">
          <reference field="4294967294" count="1" selected="0">
            <x v="1"/>
          </reference>
          <reference field="5" count="10" selected="0">
            <x v="0"/>
            <x v="2"/>
            <x v="7"/>
            <x v="10"/>
            <x v="11"/>
            <x v="12"/>
            <x v="13"/>
            <x v="14"/>
            <x v="19"/>
            <x v="20"/>
          </reference>
        </references>
      </pivotArea>
    </format>
    <format dxfId="791">
      <pivotArea outline="0" fieldPosition="0">
        <references count="2">
          <reference field="4294967294" count="1" selected="0">
            <x v="1"/>
          </reference>
          <reference field="5" count="10" selected="0">
            <x v="0"/>
            <x v="2"/>
            <x v="7"/>
            <x v="10"/>
            <x v="11"/>
            <x v="12"/>
            <x v="13"/>
            <x v="14"/>
            <x v="19"/>
            <x v="20"/>
          </reference>
        </references>
      </pivotArea>
    </format>
    <format dxfId="790">
      <pivotArea outline="0" fieldPosition="0">
        <references count="2">
          <reference field="4294967294" count="1" selected="0">
            <x v="1"/>
          </reference>
          <reference field="5" count="10" selected="0">
            <x v="0"/>
            <x v="2"/>
            <x v="7"/>
            <x v="10"/>
            <x v="11"/>
            <x v="12"/>
            <x v="13"/>
            <x v="14"/>
            <x v="19"/>
            <x v="20"/>
          </reference>
        </references>
      </pivotArea>
    </format>
    <format dxfId="789">
      <pivotArea outline="0" fieldPosition="0">
        <references count="2">
          <reference field="4294967294" count="1" selected="0">
            <x v="1"/>
          </reference>
          <reference field="5" count="10" selected="0">
            <x v="0"/>
            <x v="2"/>
            <x v="7"/>
            <x v="10"/>
            <x v="11"/>
            <x v="12"/>
            <x v="13"/>
            <x v="14"/>
            <x v="19"/>
            <x v="20"/>
          </reference>
        </references>
      </pivotArea>
    </format>
    <format dxfId="788">
      <pivotArea outline="0" fieldPosition="0">
        <references count="2">
          <reference field="4294967294" count="1" selected="0">
            <x v="1"/>
          </reference>
          <reference field="5" count="10" selected="0">
            <x v="0"/>
            <x v="2"/>
            <x v="7"/>
            <x v="10"/>
            <x v="11"/>
            <x v="12"/>
            <x v="13"/>
            <x v="14"/>
            <x v="19"/>
            <x v="20"/>
          </reference>
        </references>
      </pivotArea>
    </format>
    <format dxfId="787">
      <pivotArea outline="0" fieldPosition="0">
        <references count="2">
          <reference field="4294967294" count="1" selected="0">
            <x v="1"/>
          </reference>
          <reference field="5" count="10" selected="0">
            <x v="0"/>
            <x v="2"/>
            <x v="7"/>
            <x v="10"/>
            <x v="11"/>
            <x v="12"/>
            <x v="13"/>
            <x v="14"/>
            <x v="19"/>
            <x v="20"/>
          </reference>
        </references>
      </pivotArea>
    </format>
    <format dxfId="786">
      <pivotArea outline="0" fieldPosition="0">
        <references count="2">
          <reference field="4294967294" count="1" selected="0">
            <x v="1"/>
          </reference>
          <reference field="5" count="10" selected="0">
            <x v="0"/>
            <x v="2"/>
            <x v="7"/>
            <x v="10"/>
            <x v="11"/>
            <x v="12"/>
            <x v="13"/>
            <x v="14"/>
            <x v="19"/>
            <x v="20"/>
          </reference>
        </references>
      </pivotArea>
    </format>
    <format dxfId="785">
      <pivotArea outline="0" fieldPosition="0">
        <references count="1">
          <reference field="4294967294" count="1">
            <x v="1"/>
          </reference>
        </references>
      </pivotArea>
    </format>
    <format dxfId="784">
      <pivotArea outline="0" fieldPosition="0">
        <references count="1">
          <reference field="4294967294" count="1">
            <x v="2"/>
          </reference>
        </references>
      </pivotArea>
    </format>
    <format dxfId="783">
      <pivotArea outline="0" collapsedLevelsAreSubtotals="1" fieldPosition="0"/>
    </format>
    <format dxfId="782">
      <pivotArea dataOnly="0" labelOnly="1" outline="0" fieldPosition="0">
        <references count="1">
          <reference field="5" count="21">
            <x v="0"/>
            <x v="1"/>
            <x v="2"/>
            <x v="3"/>
            <x v="4"/>
            <x v="5"/>
            <x v="6"/>
            <x v="7"/>
            <x v="8"/>
            <x v="9"/>
            <x v="10"/>
            <x v="11"/>
            <x v="12"/>
            <x v="13"/>
            <x v="14"/>
            <x v="15"/>
            <x v="16"/>
            <x v="17"/>
            <x v="19"/>
            <x v="20"/>
            <x v="21"/>
          </reference>
        </references>
      </pivotArea>
    </format>
    <format dxfId="781">
      <pivotArea outline="0" collapsedLevelsAreSubtotals="1" fieldPosition="0"/>
    </format>
    <format dxfId="780">
      <pivotArea dataOnly="0" labelOnly="1" outline="0" fieldPosition="0">
        <references count="1">
          <reference field="5" count="21">
            <x v="0"/>
            <x v="1"/>
            <x v="2"/>
            <x v="3"/>
            <x v="4"/>
            <x v="5"/>
            <x v="6"/>
            <x v="7"/>
            <x v="8"/>
            <x v="9"/>
            <x v="10"/>
            <x v="11"/>
            <x v="12"/>
            <x v="13"/>
            <x v="14"/>
            <x v="15"/>
            <x v="16"/>
            <x v="17"/>
            <x v="19"/>
            <x v="20"/>
            <x v="21"/>
          </reference>
        </references>
      </pivotArea>
    </format>
    <format dxfId="779">
      <pivotArea outline="0" collapsedLevelsAreSubtotals="1" fieldPosition="0"/>
    </format>
    <format dxfId="778">
      <pivotArea dataOnly="0" labelOnly="1" outline="0" fieldPosition="0">
        <references count="1">
          <reference field="5" count="21">
            <x v="0"/>
            <x v="1"/>
            <x v="2"/>
            <x v="3"/>
            <x v="4"/>
            <x v="5"/>
            <x v="6"/>
            <x v="7"/>
            <x v="8"/>
            <x v="9"/>
            <x v="10"/>
            <x v="11"/>
            <x v="12"/>
            <x v="13"/>
            <x v="14"/>
            <x v="15"/>
            <x v="16"/>
            <x v="17"/>
            <x v="19"/>
            <x v="20"/>
            <x v="21"/>
          </reference>
        </references>
      </pivotArea>
    </format>
    <format dxfId="777">
      <pivotArea dataOnly="0" labelOnly="1" outline="0" fieldPosition="0">
        <references count="1">
          <reference field="5" count="20">
            <x v="0"/>
            <x v="1"/>
            <x v="2"/>
            <x v="3"/>
            <x v="4"/>
            <x v="5"/>
            <x v="6"/>
            <x v="7"/>
            <x v="8"/>
            <x v="9"/>
            <x v="10"/>
            <x v="11"/>
            <x v="12"/>
            <x v="13"/>
            <x v="14"/>
            <x v="15"/>
            <x v="16"/>
            <x v="17"/>
            <x v="19"/>
            <x v="21"/>
          </reference>
        </references>
      </pivotArea>
    </format>
    <format dxfId="776">
      <pivotArea type="all" dataOnly="0" outline="0" fieldPosition="0"/>
    </format>
    <format dxfId="775">
      <pivotArea outline="0" collapsedLevelsAreSubtotals="1" fieldPosition="0"/>
    </format>
    <format dxfId="774">
      <pivotArea dataOnly="0" labelOnly="1" outline="0" fieldPosition="0">
        <references count="1">
          <reference field="5" count="20">
            <x v="0"/>
            <x v="1"/>
            <x v="2"/>
            <x v="3"/>
            <x v="4"/>
            <x v="5"/>
            <x v="6"/>
            <x v="7"/>
            <x v="8"/>
            <x v="9"/>
            <x v="10"/>
            <x v="11"/>
            <x v="12"/>
            <x v="13"/>
            <x v="14"/>
            <x v="15"/>
            <x v="16"/>
            <x v="17"/>
            <x v="19"/>
            <x v="21"/>
          </reference>
        </references>
      </pivotArea>
    </format>
    <format dxfId="773">
      <pivotArea outline="0" fieldPosition="0">
        <references count="1">
          <reference field="5" count="1" selected="0">
            <x v="3"/>
          </reference>
        </references>
      </pivotArea>
    </format>
    <format dxfId="772">
      <pivotArea outline="0" collapsedLevelsAreSubtotals="1" fieldPosition="0"/>
    </format>
    <format dxfId="771">
      <pivotArea dataOnly="0" labelOnly="1" outline="0" fieldPosition="0">
        <references count="1">
          <reference field="5" count="20">
            <x v="0"/>
            <x v="1"/>
            <x v="2"/>
            <x v="3"/>
            <x v="4"/>
            <x v="5"/>
            <x v="6"/>
            <x v="7"/>
            <x v="8"/>
            <x v="9"/>
            <x v="10"/>
            <x v="11"/>
            <x v="12"/>
            <x v="13"/>
            <x v="14"/>
            <x v="15"/>
            <x v="16"/>
            <x v="17"/>
            <x v="19"/>
            <x v="21"/>
          </reference>
        </references>
      </pivotArea>
    </format>
    <format dxfId="770">
      <pivotArea outline="0" collapsedLevelsAreSubtotals="1" fieldPosition="0"/>
    </format>
    <format dxfId="769">
      <pivotArea dataOnly="0" labelOnly="1" outline="0" fieldPosition="0">
        <references count="1">
          <reference field="5" count="20">
            <x v="0"/>
            <x v="1"/>
            <x v="2"/>
            <x v="3"/>
            <x v="4"/>
            <x v="5"/>
            <x v="6"/>
            <x v="7"/>
            <x v="8"/>
            <x v="9"/>
            <x v="10"/>
            <x v="11"/>
            <x v="12"/>
            <x v="13"/>
            <x v="14"/>
            <x v="15"/>
            <x v="16"/>
            <x v="17"/>
            <x v="19"/>
            <x v="21"/>
          </reference>
        </references>
      </pivotArea>
    </format>
    <format dxfId="768">
      <pivotArea dataOnly="0" labelOnly="1" outline="0" fieldPosition="0">
        <references count="1">
          <reference field="5" count="21">
            <x v="0"/>
            <x v="1"/>
            <x v="2"/>
            <x v="3"/>
            <x v="4"/>
            <x v="5"/>
            <x v="6"/>
            <x v="7"/>
            <x v="8"/>
            <x v="9"/>
            <x v="10"/>
            <x v="11"/>
            <x v="12"/>
            <x v="13"/>
            <x v="14"/>
            <x v="15"/>
            <x v="16"/>
            <x v="17"/>
            <x v="19"/>
            <x v="21"/>
            <x v="22"/>
          </reference>
        </references>
      </pivotArea>
    </format>
    <format dxfId="767">
      <pivotArea dataOnly="0" labelOnly="1" outline="0" fieldPosition="0">
        <references count="1">
          <reference field="5" count="1">
            <x v="22"/>
          </reference>
        </references>
      </pivotArea>
    </format>
    <format dxfId="766">
      <pivotArea outline="0" fieldPosition="0">
        <references count="3">
          <reference field="4294967294" count="2" selected="0">
            <x v="1"/>
            <x v="2"/>
          </reference>
          <reference field="0" count="1" selected="0">
            <x v="14"/>
          </reference>
          <reference field="5" count="20" selected="0">
            <x v="0"/>
            <x v="1"/>
            <x v="2"/>
            <x v="3"/>
            <x v="4"/>
            <x v="5"/>
            <x v="6"/>
            <x v="7"/>
            <x v="8"/>
            <x v="9"/>
            <x v="10"/>
            <x v="11"/>
            <x v="12"/>
            <x v="13"/>
            <x v="14"/>
            <x v="15"/>
            <x v="16"/>
            <x v="17"/>
            <x v="19"/>
            <x v="22"/>
          </reference>
        </references>
      </pivotArea>
    </format>
    <format dxfId="765">
      <pivotArea outline="0" fieldPosition="0">
        <references count="3">
          <reference field="4294967294" count="2" selected="0">
            <x v="1"/>
            <x v="2"/>
          </reference>
          <reference field="0" count="1" selected="0">
            <x v="14"/>
          </reference>
          <reference field="5" count="1" selected="0">
            <x v="21"/>
          </reference>
        </references>
      </pivotArea>
    </format>
    <format dxfId="764">
      <pivotArea dataOnly="0" labelOnly="1" outline="0" fieldPosition="0">
        <references count="1">
          <reference field="0" count="1">
            <x v="14"/>
          </reference>
        </references>
      </pivotArea>
    </format>
    <format dxfId="763">
      <pivotArea outline="0" fieldPosition="0">
        <references count="3">
          <reference field="4294967294" count="2" selected="0">
            <x v="1"/>
            <x v="2"/>
          </reference>
          <reference field="0" count="1" selected="0">
            <x v="14"/>
          </reference>
          <reference field="5" count="1" selected="0">
            <x v="22"/>
          </reference>
        </references>
      </pivotArea>
    </format>
    <format dxfId="762">
      <pivotArea dataOnly="0" labelOnly="1" outline="0" fieldPosition="0">
        <references count="1">
          <reference field="5" count="21">
            <x v="0"/>
            <x v="1"/>
            <x v="2"/>
            <x v="3"/>
            <x v="4"/>
            <x v="5"/>
            <x v="6"/>
            <x v="7"/>
            <x v="8"/>
            <x v="9"/>
            <x v="10"/>
            <x v="11"/>
            <x v="12"/>
            <x v="13"/>
            <x v="14"/>
            <x v="15"/>
            <x v="16"/>
            <x v="17"/>
            <x v="19"/>
            <x v="21"/>
            <x v="22"/>
          </reference>
        </references>
      </pivotArea>
    </format>
  </formats>
  <conditionalFormats count="1">
    <conditionalFormat priority="1">
      <pivotAreas count="1">
        <pivotArea type="data" outline="0" collapsedLevelsAreSubtotals="1" fieldPosition="0">
          <references count="2">
            <reference field="4294967294" count="1" selected="0">
              <x v="1"/>
            </reference>
            <reference field="0" count="1" selected="0">
              <x v="14"/>
            </reference>
          </references>
        </pivotArea>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1E14F1-0BBC-46A5-8841-88D0BE890DBC}" name="earned_pivot" cacheId="21" applyNumberFormats="0" applyBorderFormats="0" applyFontFormats="0" applyPatternFormats="0" applyAlignmentFormats="0" applyWidthHeightFormats="1" dataCaption="Values" updatedVersion="8" minRefreshableVersion="8" showDrill="0" rowGrandTotals="0" colGrandTotals="0" itemPrintTitles="1" createdVersion="8" indent="0" showHeaders="0" compact="0" compactData="0" multipleFieldFilters="0" customListSort="0">
  <location ref="A19:BF44" firstHeaderRow="0" firstDataRow="3" firstDataCol="1"/>
  <pivotFields count="11">
    <pivotField compact="0" numFmtId="168" outline="0" showAll="0" defaultSubtotal="0">
      <items count="19">
        <item x="0"/>
        <item x="1"/>
        <item x="2"/>
        <item x="3"/>
        <item x="4"/>
        <item x="5"/>
        <item x="6"/>
        <item x="7"/>
        <item x="8"/>
        <item x="9"/>
        <item x="10"/>
        <item x="11"/>
        <item x="12"/>
        <item x="13"/>
        <item x="14"/>
        <item x="15"/>
        <item x="16"/>
        <item x="17"/>
        <item x="18"/>
      </items>
    </pivotField>
    <pivotField axis="axisCol" compact="0" outline="0" showAll="0" defaultSubtotal="0">
      <items count="15">
        <item m="1" x="6"/>
        <item m="1" x="7"/>
        <item m="1" x="8"/>
        <item m="1" x="9"/>
        <item m="1" x="14"/>
        <item m="1" x="10"/>
        <item m="1" x="11"/>
        <item m="1" x="12"/>
        <item m="1" x="13"/>
        <item x="0"/>
        <item x="1"/>
        <item m="1" x="5"/>
        <item x="2"/>
        <item x="3"/>
        <item x="4"/>
      </items>
    </pivotField>
    <pivotField axis="axisCol" compact="0" outline="0" subtotalTop="0" showAll="0" defaultSubtotal="0">
      <items count="20">
        <item x="0"/>
        <item x="1"/>
        <item x="2"/>
        <item x="3"/>
        <item x="4"/>
        <item x="5"/>
        <item x="6"/>
        <item x="7"/>
        <item m="1" x="19"/>
        <item x="8"/>
        <item x="9"/>
        <item x="10"/>
        <item x="11"/>
        <item x="12"/>
        <item x="13"/>
        <item x="14"/>
        <item x="15"/>
        <item x="16"/>
        <item x="17"/>
        <item x="18"/>
      </items>
    </pivotField>
    <pivotField dataField="1" compact="0" numFmtId="1" outline="0" subtotalTop="0" showAll="0" defaultSubtotal="0"/>
    <pivotField compact="0" outline="0" showAll="0" defaultSubtotal="0"/>
    <pivotField axis="axisRow" compact="0" outline="0" showAll="0" defaultSubtotal="0">
      <items count="24">
        <item x="11"/>
        <item x="12"/>
        <item x="13"/>
        <item x="16"/>
        <item x="15"/>
        <item x="5"/>
        <item x="14"/>
        <item x="4"/>
        <item x="17"/>
        <item x="0"/>
        <item x="1"/>
        <item x="3"/>
        <item x="2"/>
        <item x="8"/>
        <item x="9"/>
        <item x="6"/>
        <item x="7"/>
        <item x="10"/>
        <item x="19"/>
        <item m="1" x="23"/>
        <item x="20"/>
        <item x="21"/>
        <item x="18"/>
        <item x="22"/>
      </items>
    </pivotField>
    <pivotField dataField="1" compact="0" outline="0" subtotalTop="0" showAll="0" defaultSubtotal="0"/>
    <pivotField compact="0" outline="0" showAll="0" defaultSubtotal="0"/>
    <pivotField compact="0" outline="0" dragToRow="0" dragToCol="0" dragToPage="0" showAll="0" defaultSubtotal="0"/>
    <pivotField compact="0" outline="0" subtotalTop="0"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compact="0" outline="0" subtotalTop="0" showAll="0" defaultSubtotal="0">
      <items count="14">
        <item x="0"/>
        <item x="1"/>
        <item x="2"/>
        <item x="3"/>
        <item x="4"/>
        <item x="5"/>
        <item x="6"/>
        <item x="7"/>
        <item x="8"/>
        <item x="9"/>
        <item x="10"/>
        <item x="11"/>
        <item x="12"/>
        <item x="13"/>
      </items>
    </pivotField>
  </pivotFields>
  <rowFields count="1">
    <field x="5"/>
  </rowFields>
  <rowItems count="23">
    <i>
      <x/>
    </i>
    <i>
      <x v="1"/>
    </i>
    <i>
      <x v="2"/>
    </i>
    <i>
      <x v="3"/>
    </i>
    <i>
      <x v="4"/>
    </i>
    <i>
      <x v="5"/>
    </i>
    <i>
      <x v="6"/>
    </i>
    <i>
      <x v="7"/>
    </i>
    <i>
      <x v="8"/>
    </i>
    <i>
      <x v="9"/>
    </i>
    <i>
      <x v="10"/>
    </i>
    <i>
      <x v="11"/>
    </i>
    <i>
      <x v="12"/>
    </i>
    <i>
      <x v="13"/>
    </i>
    <i>
      <x v="14"/>
    </i>
    <i>
      <x v="15"/>
    </i>
    <i>
      <x v="16"/>
    </i>
    <i>
      <x v="17"/>
    </i>
    <i>
      <x v="18"/>
    </i>
    <i>
      <x v="20"/>
    </i>
    <i>
      <x v="21"/>
    </i>
    <i>
      <x v="22"/>
    </i>
    <i>
      <x v="23"/>
    </i>
  </rowItems>
  <colFields count="3">
    <field x="1"/>
    <field x="2"/>
    <field x="-2"/>
  </colFields>
  <colItems count="57">
    <i>
      <x v="9"/>
      <x/>
      <x/>
    </i>
    <i r="2" i="1">
      <x v="1"/>
    </i>
    <i r="2" i="2">
      <x v="2"/>
    </i>
    <i r="1">
      <x v="1"/>
      <x/>
    </i>
    <i r="2" i="1">
      <x v="1"/>
    </i>
    <i r="2" i="2">
      <x v="2"/>
    </i>
    <i r="1">
      <x v="2"/>
      <x/>
    </i>
    <i r="2" i="1">
      <x v="1"/>
    </i>
    <i r="2" i="2">
      <x v="2"/>
    </i>
    <i r="1">
      <x v="3"/>
      <x/>
    </i>
    <i r="2" i="1">
      <x v="1"/>
    </i>
    <i r="2" i="2">
      <x v="2"/>
    </i>
    <i>
      <x v="10"/>
      <x v="4"/>
      <x/>
    </i>
    <i r="2" i="1">
      <x v="1"/>
    </i>
    <i r="2" i="2">
      <x v="2"/>
    </i>
    <i r="1">
      <x v="5"/>
      <x/>
    </i>
    <i r="2" i="1">
      <x v="1"/>
    </i>
    <i r="2" i="2">
      <x v="2"/>
    </i>
    <i r="1">
      <x v="6"/>
      <x/>
    </i>
    <i r="2" i="1">
      <x v="1"/>
    </i>
    <i r="2" i="2">
      <x v="2"/>
    </i>
    <i r="1">
      <x v="7"/>
      <x/>
    </i>
    <i r="2" i="1">
      <x v="1"/>
    </i>
    <i r="2" i="2">
      <x v="2"/>
    </i>
    <i>
      <x v="12"/>
      <x v="9"/>
      <x/>
    </i>
    <i r="2" i="1">
      <x v="1"/>
    </i>
    <i r="2" i="2">
      <x v="2"/>
    </i>
    <i r="1">
      <x v="10"/>
      <x/>
    </i>
    <i r="2" i="1">
      <x v="1"/>
    </i>
    <i r="2" i="2">
      <x v="2"/>
    </i>
    <i r="1">
      <x v="11"/>
      <x/>
    </i>
    <i r="2" i="1">
      <x v="1"/>
    </i>
    <i r="2" i="2">
      <x v="2"/>
    </i>
    <i r="1">
      <x v="12"/>
      <x/>
    </i>
    <i r="2" i="1">
      <x v="1"/>
    </i>
    <i r="2" i="2">
      <x v="2"/>
    </i>
    <i>
      <x v="13"/>
      <x v="13"/>
      <x/>
    </i>
    <i r="2" i="1">
      <x v="1"/>
    </i>
    <i r="2" i="2">
      <x v="2"/>
    </i>
    <i r="1">
      <x v="14"/>
      <x/>
    </i>
    <i r="2" i="1">
      <x v="1"/>
    </i>
    <i r="2" i="2">
      <x v="2"/>
    </i>
    <i r="1">
      <x v="15"/>
      <x/>
    </i>
    <i r="2" i="1">
      <x v="1"/>
    </i>
    <i r="2" i="2">
      <x v="2"/>
    </i>
    <i>
      <x v="14"/>
      <x v="16"/>
      <x/>
    </i>
    <i r="2" i="1">
      <x v="1"/>
    </i>
    <i r="2" i="2">
      <x v="2"/>
    </i>
    <i r="1">
      <x v="17"/>
      <x/>
    </i>
    <i r="2" i="1">
      <x v="1"/>
    </i>
    <i r="2" i="2">
      <x v="2"/>
    </i>
    <i r="1">
      <x v="18"/>
      <x/>
    </i>
    <i r="2" i="1">
      <x v="1"/>
    </i>
    <i r="2" i="2">
      <x v="2"/>
    </i>
    <i r="1">
      <x v="19"/>
      <x/>
    </i>
    <i r="2" i="1">
      <x v="1"/>
    </i>
    <i r="2" i="2">
      <x v="2"/>
    </i>
  </colItems>
  <dataFields count="3">
    <dataField name="อันดับซีซั่น" fld="3" subtotal="max" baseField="5" baseItem="0"/>
    <dataField name="แต้มสะสม" fld="6" subtotal="max" baseField="5" baseItem="13" numFmtId="166"/>
    <dataField name="แต้มที่ได้รอบนี้" fld="6" subtotal="max" showDataAs="difference" baseField="2" baseItem="1048828" numFmtId="166"/>
  </dataFields>
  <formats count="87">
    <format dxfId="761">
      <pivotArea dataOnly="0" outline="0" fieldPosition="0">
        <references count="1">
          <reference field="4294967294" count="1">
            <x v="0"/>
          </reference>
        </references>
      </pivotArea>
    </format>
    <format dxfId="760">
      <pivotArea outline="0" fieldPosition="0">
        <references count="1">
          <reference field="4294967294" count="1">
            <x v="1"/>
          </reference>
        </references>
      </pivotArea>
    </format>
    <format dxfId="759">
      <pivotArea outline="0" fieldPosition="0">
        <references count="1">
          <reference field="4294967294" count="1">
            <x v="2"/>
          </reference>
        </references>
      </pivotArea>
    </format>
    <format dxfId="758">
      <pivotArea type="all" dataOnly="0" outline="0" fieldPosition="0"/>
    </format>
    <format dxfId="757">
      <pivotArea outline="0" collapsedLevelsAreSubtotals="1" fieldPosition="0"/>
    </format>
    <format dxfId="756">
      <pivotArea dataOnly="0" labelOnly="1" outline="0" fieldPosition="0">
        <references count="1">
          <reference field="5" count="0"/>
        </references>
      </pivotArea>
    </format>
    <format dxfId="755">
      <pivotArea dataOnly="0" labelOnly="1" outline="0" fieldPosition="0">
        <references count="1">
          <reference field="1" count="0"/>
        </references>
      </pivotArea>
    </format>
    <format dxfId="754">
      <pivotArea dataOnly="0" labelOnly="1" outline="0" fieldPosition="0">
        <references count="2">
          <reference field="1" count="1" selected="0">
            <x v="9"/>
          </reference>
          <reference field="2" count="4">
            <x v="0"/>
            <x v="1"/>
            <x v="2"/>
            <x v="3"/>
          </reference>
        </references>
      </pivotArea>
    </format>
    <format dxfId="753">
      <pivotArea dataOnly="0" labelOnly="1" outline="0" fieldPosition="0">
        <references count="2">
          <reference field="1" count="1" selected="0">
            <x v="10"/>
          </reference>
          <reference field="2" count="4">
            <x v="4"/>
            <x v="5"/>
            <x v="6"/>
            <x v="7"/>
          </reference>
        </references>
      </pivotArea>
    </format>
    <format dxfId="752">
      <pivotArea dataOnly="0" labelOnly="1" outline="0" fieldPosition="0">
        <references count="2">
          <reference field="1" count="1" selected="0">
            <x v="11"/>
          </reference>
          <reference field="2" count="1">
            <x v="8"/>
          </reference>
        </references>
      </pivotArea>
    </format>
    <format dxfId="751">
      <pivotArea outline="0" fieldPosition="0">
        <references count="3">
          <reference field="4294967294" count="3" selected="0">
            <x v="0"/>
            <x v="1"/>
            <x v="2"/>
          </reference>
          <reference field="1" count="1" selected="0">
            <x v="9"/>
          </reference>
          <reference field="2" count="4" selected="0">
            <x v="0"/>
            <x v="1"/>
            <x v="2"/>
            <x v="3"/>
          </reference>
        </references>
      </pivotArea>
    </format>
    <format dxfId="750">
      <pivotArea dataOnly="0" labelOnly="1" outline="0" fieldPosition="0">
        <references count="1">
          <reference field="1" count="1">
            <x v="9"/>
          </reference>
        </references>
      </pivotArea>
    </format>
    <format dxfId="749">
      <pivotArea dataOnly="0" labelOnly="1" outline="0" fieldPosition="0">
        <references count="2">
          <reference field="1" count="1" selected="0">
            <x v="9"/>
          </reference>
          <reference field="2" count="4">
            <x v="0"/>
            <x v="1"/>
            <x v="2"/>
            <x v="3"/>
          </reference>
        </references>
      </pivotArea>
    </format>
    <format dxfId="748">
      <pivotArea dataOnly="0" labelOnly="1" outline="0" fieldPosition="0">
        <references count="2">
          <reference field="1" count="1" selected="0">
            <x v="9"/>
          </reference>
          <reference field="2" count="4">
            <x v="0"/>
            <x v="1"/>
            <x v="2"/>
            <x v="3"/>
          </reference>
        </references>
      </pivotArea>
    </format>
    <format dxfId="747">
      <pivotArea dataOnly="0" labelOnly="1" outline="0" fieldPosition="0">
        <references count="2">
          <reference field="1" count="1" selected="0">
            <x v="10"/>
          </reference>
          <reference field="2" count="4">
            <x v="4"/>
            <x v="5"/>
            <x v="6"/>
            <x v="7"/>
          </reference>
        </references>
      </pivotArea>
    </format>
    <format dxfId="746">
      <pivotArea dataOnly="0" labelOnly="1" outline="0" fieldPosition="0">
        <references count="2">
          <reference field="1" count="1" selected="0">
            <x v="11"/>
          </reference>
          <reference field="2" count="1">
            <x v="8"/>
          </reference>
        </references>
      </pivotArea>
    </format>
    <format dxfId="745">
      <pivotArea outline="0" fieldPosition="0">
        <references count="3">
          <reference field="4294967294" count="3" selected="0">
            <x v="0"/>
            <x v="1"/>
            <x v="2"/>
          </reference>
          <reference field="1" count="1" selected="0">
            <x v="9"/>
          </reference>
          <reference field="2" count="1" selected="0">
            <x v="0"/>
          </reference>
        </references>
      </pivotArea>
    </format>
    <format dxfId="744">
      <pivotArea dataOnly="0" labelOnly="1" outline="0" offset="A256:C256" fieldPosition="0">
        <references count="1">
          <reference field="1" count="1">
            <x v="9"/>
          </reference>
        </references>
      </pivotArea>
    </format>
    <format dxfId="743">
      <pivotArea outline="0" fieldPosition="0">
        <references count="3">
          <reference field="4294967294" count="3" selected="0">
            <x v="0"/>
            <x v="1"/>
            <x v="2"/>
          </reference>
          <reference field="1" count="1" selected="0">
            <x v="9"/>
          </reference>
          <reference field="2" count="1" selected="0">
            <x v="1"/>
          </reference>
        </references>
      </pivotArea>
    </format>
    <format dxfId="742">
      <pivotArea dataOnly="0" labelOnly="1" outline="0" offset="D256:F256" fieldPosition="0">
        <references count="1">
          <reference field="1" count="1">
            <x v="9"/>
          </reference>
        </references>
      </pivotArea>
    </format>
    <format dxfId="741">
      <pivotArea outline="0" fieldPosition="0">
        <references count="3">
          <reference field="4294967294" count="3" selected="0">
            <x v="0"/>
            <x v="1"/>
            <x v="2"/>
          </reference>
          <reference field="1" count="1" selected="0">
            <x v="9"/>
          </reference>
          <reference field="2" count="1" selected="0">
            <x v="3"/>
          </reference>
        </references>
      </pivotArea>
    </format>
    <format dxfId="740">
      <pivotArea outline="0" fieldPosition="0">
        <references count="3">
          <reference field="4294967294" count="3" selected="0">
            <x v="0"/>
            <x v="1"/>
            <x v="2"/>
          </reference>
          <reference field="1" count="1" selected="0">
            <x v="10"/>
          </reference>
          <reference field="2" count="1" selected="0">
            <x v="5"/>
          </reference>
        </references>
      </pivotArea>
    </format>
    <format dxfId="739">
      <pivotArea dataOnly="0" labelOnly="1" outline="0" offset="D256:F256" fieldPosition="0">
        <references count="1">
          <reference field="1" count="1">
            <x v="10"/>
          </reference>
        </references>
      </pivotArea>
    </format>
    <format dxfId="738">
      <pivotArea dataOnly="0" labelOnly="1" outline="0" fieldPosition="0">
        <references count="2">
          <reference field="1" count="1" selected="0">
            <x v="10"/>
          </reference>
          <reference field="2" count="1">
            <x v="5"/>
          </reference>
        </references>
      </pivotArea>
    </format>
    <format dxfId="737">
      <pivotArea outline="0" fieldPosition="0">
        <references count="3">
          <reference field="4294967294" count="3" selected="0">
            <x v="0"/>
            <x v="1"/>
            <x v="2"/>
          </reference>
          <reference field="1" count="1" selected="0">
            <x v="10"/>
          </reference>
          <reference field="2" count="1" selected="0">
            <x v="7"/>
          </reference>
        </references>
      </pivotArea>
    </format>
    <format dxfId="736">
      <pivotArea dataOnly="0" labelOnly="1" outline="0" offset="J256:IV256" fieldPosition="0">
        <references count="1">
          <reference field="1" count="1">
            <x v="10"/>
          </reference>
        </references>
      </pivotArea>
    </format>
    <format dxfId="735">
      <pivotArea dataOnly="0" labelOnly="1" outline="0" fieldPosition="0">
        <references count="2">
          <reference field="1" count="1" selected="0">
            <x v="10"/>
          </reference>
          <reference field="2" count="1">
            <x v="7"/>
          </reference>
        </references>
      </pivotArea>
    </format>
    <format dxfId="734">
      <pivotArea dataOnly="0" labelOnly="1" outline="0" fieldPosition="0">
        <references count="2">
          <reference field="1" count="1" selected="0">
            <x v="9"/>
          </reference>
          <reference field="2" count="4">
            <x v="0"/>
            <x v="1"/>
            <x v="2"/>
            <x v="3"/>
          </reference>
        </references>
      </pivotArea>
    </format>
    <format dxfId="733">
      <pivotArea dataOnly="0" labelOnly="1" outline="0" fieldPosition="0">
        <references count="2">
          <reference field="1" count="1" selected="0">
            <x v="10"/>
          </reference>
          <reference field="2" count="4">
            <x v="4"/>
            <x v="5"/>
            <x v="6"/>
            <x v="7"/>
          </reference>
        </references>
      </pivotArea>
    </format>
    <format dxfId="732">
      <pivotArea dataOnly="0" labelOnly="1" outline="0" fieldPosition="0">
        <references count="2">
          <reference field="1" count="1" selected="0">
            <x v="11"/>
          </reference>
          <reference field="2" count="1">
            <x v="8"/>
          </reference>
        </references>
      </pivotArea>
    </format>
    <format dxfId="731">
      <pivotArea outline="0" fieldPosition="0">
        <references count="3">
          <reference field="4294967294" count="1" selected="0">
            <x v="1"/>
          </reference>
          <reference field="1" count="1" selected="0">
            <x v="9"/>
          </reference>
          <reference field="2" count="1" selected="0">
            <x v="0"/>
          </reference>
        </references>
      </pivotArea>
    </format>
    <format dxfId="730">
      <pivotArea dataOnly="0" labelOnly="1" outline="0" offset="B256" fieldPosition="0">
        <references count="2">
          <reference field="1" count="1" selected="0">
            <x v="9"/>
          </reference>
          <reference field="2" count="1">
            <x v="0"/>
          </reference>
        </references>
      </pivotArea>
    </format>
    <format dxfId="729">
      <pivotArea outline="0" fieldPosition="0">
        <references count="3">
          <reference field="4294967294" count="1" selected="0">
            <x v="1"/>
          </reference>
          <reference field="1" count="1" selected="0">
            <x v="9"/>
          </reference>
          <reference field="2" count="1" selected="0">
            <x v="1"/>
          </reference>
        </references>
      </pivotArea>
    </format>
    <format dxfId="728">
      <pivotArea dataOnly="0" labelOnly="1" outline="0" offset="B256" fieldPosition="0">
        <references count="2">
          <reference field="1" count="1" selected="0">
            <x v="9"/>
          </reference>
          <reference field="2" count="1">
            <x v="1"/>
          </reference>
        </references>
      </pivotArea>
    </format>
    <format dxfId="727">
      <pivotArea outline="0" fieldPosition="0">
        <references count="3">
          <reference field="4294967294" count="1" selected="0">
            <x v="1"/>
          </reference>
          <reference field="1" count="1" selected="0">
            <x v="9"/>
          </reference>
          <reference field="2" count="1" selected="0">
            <x v="2"/>
          </reference>
        </references>
      </pivotArea>
    </format>
    <format dxfId="726">
      <pivotArea dataOnly="0" labelOnly="1" outline="0" offset="B256" fieldPosition="0">
        <references count="2">
          <reference field="1" count="1" selected="0">
            <x v="9"/>
          </reference>
          <reference field="2" count="1">
            <x v="2"/>
          </reference>
        </references>
      </pivotArea>
    </format>
    <format dxfId="725">
      <pivotArea outline="0" fieldPosition="0">
        <references count="3">
          <reference field="4294967294" count="1" selected="0">
            <x v="1"/>
          </reference>
          <reference field="1" count="1" selected="0">
            <x v="9"/>
          </reference>
          <reference field="2" count="1" selected="0">
            <x v="3"/>
          </reference>
        </references>
      </pivotArea>
    </format>
    <format dxfId="724">
      <pivotArea dataOnly="0" labelOnly="1" outline="0" offset="B256" fieldPosition="0">
        <references count="2">
          <reference field="1" count="1" selected="0">
            <x v="9"/>
          </reference>
          <reference field="2" count="1">
            <x v="3"/>
          </reference>
        </references>
      </pivotArea>
    </format>
    <format dxfId="723">
      <pivotArea outline="0" fieldPosition="0">
        <references count="3">
          <reference field="4294967294" count="1" selected="0">
            <x v="1"/>
          </reference>
          <reference field="1" count="1" selected="0">
            <x v="10"/>
          </reference>
          <reference field="2" count="1" selected="0">
            <x v="4"/>
          </reference>
        </references>
      </pivotArea>
    </format>
    <format dxfId="722">
      <pivotArea dataOnly="0" labelOnly="1" outline="0" offset="B256" fieldPosition="0">
        <references count="2">
          <reference field="1" count="1" selected="0">
            <x v="10"/>
          </reference>
          <reference field="2" count="1">
            <x v="4"/>
          </reference>
        </references>
      </pivotArea>
    </format>
    <format dxfId="721">
      <pivotArea outline="0" fieldPosition="0">
        <references count="3">
          <reference field="4294967294" count="1" selected="0">
            <x v="1"/>
          </reference>
          <reference field="1" count="1" selected="0">
            <x v="10"/>
          </reference>
          <reference field="2" count="1" selected="0">
            <x v="5"/>
          </reference>
        </references>
      </pivotArea>
    </format>
    <format dxfId="720">
      <pivotArea dataOnly="0" labelOnly="1" outline="0" offset="B256" fieldPosition="0">
        <references count="2">
          <reference field="1" count="1" selected="0">
            <x v="10"/>
          </reference>
          <reference field="2" count="1">
            <x v="5"/>
          </reference>
        </references>
      </pivotArea>
    </format>
    <format dxfId="719">
      <pivotArea outline="0" fieldPosition="0">
        <references count="3">
          <reference field="4294967294" count="1" selected="0">
            <x v="1"/>
          </reference>
          <reference field="1" count="1" selected="0">
            <x v="10"/>
          </reference>
          <reference field="2" count="1" selected="0">
            <x v="6"/>
          </reference>
        </references>
      </pivotArea>
    </format>
    <format dxfId="718">
      <pivotArea dataOnly="0" labelOnly="1" outline="0" offset="B256" fieldPosition="0">
        <references count="2">
          <reference field="1" count="1" selected="0">
            <x v="10"/>
          </reference>
          <reference field="2" count="1">
            <x v="6"/>
          </reference>
        </references>
      </pivotArea>
    </format>
    <format dxfId="717">
      <pivotArea outline="0" fieldPosition="0">
        <references count="3">
          <reference field="4294967294" count="1" selected="0">
            <x v="1"/>
          </reference>
          <reference field="1" count="1" selected="0">
            <x v="10"/>
          </reference>
          <reference field="2" count="1" selected="0">
            <x v="7"/>
          </reference>
        </references>
      </pivotArea>
    </format>
    <format dxfId="716">
      <pivotArea dataOnly="0" labelOnly="1" outline="0" offset="B256" fieldPosition="0">
        <references count="2">
          <reference field="1" count="1" selected="0">
            <x v="10"/>
          </reference>
          <reference field="2" count="1">
            <x v="7"/>
          </reference>
        </references>
      </pivotArea>
    </format>
    <format dxfId="715">
      <pivotArea outline="0" fieldPosition="0">
        <references count="3">
          <reference field="4294967294" count="1" selected="0">
            <x v="1"/>
          </reference>
          <reference field="1" count="1" selected="0">
            <x v="11"/>
          </reference>
          <reference field="2" count="1" selected="0">
            <x v="8"/>
          </reference>
        </references>
      </pivotArea>
    </format>
    <format dxfId="714">
      <pivotArea dataOnly="0" labelOnly="1" outline="0" offset="B256" fieldPosition="0">
        <references count="2">
          <reference field="1" count="1" selected="0">
            <x v="11"/>
          </reference>
          <reference field="2" count="1">
            <x v="8"/>
          </reference>
        </references>
      </pivotArea>
    </format>
    <format dxfId="713">
      <pivotArea outline="0" collapsedLevelsAreSubtotals="1" fieldPosition="0"/>
    </format>
    <format dxfId="712">
      <pivotArea dataOnly="0" labelOnly="1" outline="0" fieldPosition="0">
        <references count="1">
          <reference field="5" count="0"/>
        </references>
      </pivotArea>
    </format>
    <format dxfId="711">
      <pivotArea dataOnly="0" labelOnly="1" outline="0" fieldPosition="0">
        <references count="1">
          <reference field="1" count="0"/>
        </references>
      </pivotArea>
    </format>
    <format dxfId="710">
      <pivotArea dataOnly="0" labelOnly="1" outline="0" offset="B256" fieldPosition="0">
        <references count="1">
          <reference field="1" count="1">
            <x v="11"/>
          </reference>
        </references>
      </pivotArea>
    </format>
    <format dxfId="709">
      <pivotArea dataOnly="0" outline="0" fieldPosition="0">
        <references count="1">
          <reference field="4294967294" count="1">
            <x v="1"/>
          </reference>
        </references>
      </pivotArea>
    </format>
    <format dxfId="708">
      <pivotArea outline="0" fieldPosition="0">
        <references count="3">
          <reference field="4294967294" count="3" selected="0">
            <x v="0"/>
            <x v="1"/>
            <x v="2"/>
          </reference>
          <reference field="1" count="1" selected="0">
            <x v="12"/>
          </reference>
          <reference field="2" count="1" selected="0">
            <x v="9"/>
          </reference>
        </references>
      </pivotArea>
    </format>
    <format dxfId="707">
      <pivotArea dataOnly="0" labelOnly="1" outline="0" fieldPosition="0">
        <references count="2">
          <reference field="1" count="1" selected="0">
            <x v="12"/>
          </reference>
          <reference field="2" count="1">
            <x v="9"/>
          </reference>
        </references>
      </pivotArea>
    </format>
    <format dxfId="706">
      <pivotArea dataOnly="0" outline="0" fieldPosition="0">
        <references count="1">
          <reference field="2" count="1">
            <x v="7"/>
          </reference>
        </references>
      </pivotArea>
    </format>
    <format dxfId="705">
      <pivotArea dataOnly="0" outline="0" fieldPosition="0">
        <references count="1">
          <reference field="1" count="1">
            <x v="10"/>
          </reference>
        </references>
      </pivotArea>
    </format>
    <format dxfId="704">
      <pivotArea dataOnly="0" outline="0" fieldPosition="0">
        <references count="1">
          <reference field="1" count="1">
            <x v="12"/>
          </reference>
        </references>
      </pivotArea>
    </format>
    <format dxfId="703">
      <pivotArea dataOnly="0" outline="0" fieldPosition="0">
        <references count="1">
          <reference field="1" count="1">
            <x v="9"/>
          </reference>
        </references>
      </pivotArea>
    </format>
    <format dxfId="702">
      <pivotArea dataOnly="0" outline="0" fieldPosition="0">
        <references count="1">
          <reference field="1" count="1">
            <x v="9"/>
          </reference>
        </references>
      </pivotArea>
    </format>
    <format dxfId="701">
      <pivotArea type="all" dataOnly="0" outline="0" fieldPosition="0"/>
    </format>
    <format dxfId="700">
      <pivotArea type="origin" dataOnly="0" labelOnly="1" outline="0" fieldPosition="0"/>
    </format>
    <format dxfId="699">
      <pivotArea dataOnly="0" outline="0" fieldPosition="0">
        <references count="1">
          <reference field="1" count="1">
            <x v="9"/>
          </reference>
        </references>
      </pivotArea>
    </format>
    <format dxfId="698">
      <pivotArea dataOnly="0" outline="0" fieldPosition="0">
        <references count="1">
          <reference field="4294967294" count="1">
            <x v="0"/>
          </reference>
        </references>
      </pivotArea>
    </format>
    <format dxfId="697">
      <pivotArea dataOnly="0" outline="0" fieldPosition="0">
        <references count="1">
          <reference field="4294967294" count="1">
            <x v="1"/>
          </reference>
        </references>
      </pivotArea>
    </format>
    <format dxfId="696">
      <pivotArea dataOnly="0" outline="0" fieldPosition="0">
        <references count="1">
          <reference field="4294967294" count="1">
            <x v="2"/>
          </reference>
        </references>
      </pivotArea>
    </format>
    <format dxfId="695">
      <pivotArea dataOnly="0" outline="0" fieldPosition="0">
        <references count="1">
          <reference field="2" count="1">
            <x v="0"/>
          </reference>
        </references>
      </pivotArea>
    </format>
    <format dxfId="694">
      <pivotArea dataOnly="0" outline="0" fieldPosition="0">
        <references count="1">
          <reference field="2" count="1">
            <x v="1"/>
          </reference>
        </references>
      </pivotArea>
    </format>
    <format dxfId="693">
      <pivotArea dataOnly="0" outline="0" fieldPosition="0">
        <references count="1">
          <reference field="2" count="1">
            <x v="2"/>
          </reference>
        </references>
      </pivotArea>
    </format>
    <format dxfId="692">
      <pivotArea dataOnly="0" outline="0" fieldPosition="0">
        <references count="1">
          <reference field="2" count="1">
            <x v="3"/>
          </reference>
        </references>
      </pivotArea>
    </format>
    <format dxfId="691">
      <pivotArea dataOnly="0" outline="0" fieldPosition="0">
        <references count="1">
          <reference field="1" count="1">
            <x v="10"/>
          </reference>
        </references>
      </pivotArea>
    </format>
    <format dxfId="690">
      <pivotArea dataOnly="0" outline="0" fieldPosition="0">
        <references count="1">
          <reference field="2" count="1">
            <x v="4"/>
          </reference>
        </references>
      </pivotArea>
    </format>
    <format dxfId="689">
      <pivotArea dataOnly="0" outline="0" fieldPosition="0">
        <references count="1">
          <reference field="2" count="1">
            <x v="5"/>
          </reference>
        </references>
      </pivotArea>
    </format>
    <format dxfId="688">
      <pivotArea dataOnly="0" outline="0" fieldPosition="0">
        <references count="1">
          <reference field="2" count="1">
            <x v="6"/>
          </reference>
        </references>
      </pivotArea>
    </format>
    <format dxfId="687">
      <pivotArea dataOnly="0" outline="0" fieldPosition="0">
        <references count="1">
          <reference field="1" count="1">
            <x v="12"/>
          </reference>
        </references>
      </pivotArea>
    </format>
    <format dxfId="686">
      <pivotArea dataOnly="0" outline="0" fieldPosition="0">
        <references count="1">
          <reference field="2" count="1">
            <x v="9"/>
          </reference>
        </references>
      </pivotArea>
    </format>
    <format dxfId="685">
      <pivotArea dataOnly="0" outline="0" fieldPosition="0">
        <references count="1">
          <reference field="2" count="1">
            <x v="10"/>
          </reference>
        </references>
      </pivotArea>
    </format>
    <format dxfId="684">
      <pivotArea dataOnly="0" outline="0" fieldPosition="0">
        <references count="1">
          <reference field="2" count="1">
            <x v="11"/>
          </reference>
        </references>
      </pivotArea>
    </format>
    <format dxfId="683">
      <pivotArea dataOnly="0" outline="0" fieldPosition="0">
        <references count="1">
          <reference field="2" count="1">
            <x v="12"/>
          </reference>
        </references>
      </pivotArea>
    </format>
    <format dxfId="682">
      <pivotArea dataOnly="0" outline="0" fieldPosition="0">
        <references count="1">
          <reference field="2" count="1">
            <x v="13"/>
          </reference>
        </references>
      </pivotArea>
    </format>
    <format dxfId="681">
      <pivotArea dataOnly="0" outline="0" fieldPosition="0">
        <references count="1">
          <reference field="2" count="1">
            <x v="14"/>
          </reference>
        </references>
      </pivotArea>
    </format>
    <format dxfId="680">
      <pivotArea dataOnly="0" outline="0" fieldPosition="0">
        <references count="1">
          <reference field="2" count="1">
            <x v="15"/>
          </reference>
        </references>
      </pivotArea>
    </format>
    <format dxfId="679">
      <pivotArea dataOnly="0" outline="0" fieldPosition="0">
        <references count="1">
          <reference field="1" count="1">
            <x v="14"/>
          </reference>
        </references>
      </pivotArea>
    </format>
    <format dxfId="678">
      <pivotArea dataOnly="0" outline="0" fieldPosition="0">
        <references count="1">
          <reference field="2" count="1">
            <x v="16"/>
          </reference>
        </references>
      </pivotArea>
    </format>
    <format dxfId="677">
      <pivotArea dataOnly="0" outline="0" fieldPosition="0">
        <references count="1">
          <reference field="2" count="1">
            <x v="17"/>
          </reference>
        </references>
      </pivotArea>
    </format>
    <format dxfId="676">
      <pivotArea dataOnly="0" outline="0" fieldPosition="0">
        <references count="1">
          <reference field="2" count="1">
            <x v="18"/>
          </reference>
        </references>
      </pivotArea>
    </format>
    <format dxfId="675">
      <pivotArea dataOnly="0" outline="0" fieldPosition="0">
        <references count="1">
          <reference field="2" count="1">
            <x v="19"/>
          </reference>
        </references>
      </pivotArea>
    </format>
  </formats>
  <pivotTableStyleInfo name="PivotStyleLight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 xmlns:xxpvi="http://schemas.microsoft.com/office/spreadsheetml/2022/pivotVersionInfo" uri="{9F748A41-CAEA-4470-BF7A-CE61E8FFA7F9}">
      <xxpvi:pivotVersionInfo>
        <xxpvi:lastUpdateFeature>RichData</xxpvi:lastUpdateFeature>
      </xxpvi:pivotVersionInfo>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11FA420-AE93-4A3A-B086-A283DD33596E}" autoFormatId="16" applyNumberFormats="0" applyBorderFormats="0" applyFontFormats="0" applyPatternFormats="0" applyAlignmentFormats="0" applyWidthHeightFormats="0">
  <queryTableRefresh nextId="12" unboundColumnsRight="2">
    <queryTableFields count="8">
      <queryTableField id="1" name="Date" tableColumnId="1"/>
      <queryTableField id="2" name="Season" tableColumnId="2"/>
      <queryTableField id="3" name="Round" tableColumnId="3"/>
      <queryTableField id="5" name="GuildName" tableColumnId="5"/>
      <queryTableField id="10" name="RankTotal" tableColumnId="10"/>
      <queryTableField id="11" name="TotalTrophies" tableColumnId="11"/>
      <queryTableField id="8" dataBound="0" tableColumnId="7"/>
      <queryTableField id="9" dataBound="0" tableColumnId="9"/>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
  <a r="369">
    <v t="r">22</v>
    <v t="r">23</v>
    <v t="r">24</v>
    <v t="r">25</v>
    <v t="r">26</v>
    <v t="r">27</v>
    <v t="r">28</v>
    <v t="r">29</v>
    <v t="r">30</v>
    <v t="r">31</v>
    <v t="r">32</v>
    <v t="r">22</v>
    <v t="r">23</v>
    <v t="r">25</v>
    <v t="r">24</v>
    <v t="r">26</v>
    <v t="r">27</v>
    <v t="r">28</v>
    <v t="r">29</v>
    <v t="r">30</v>
    <v t="r">31</v>
    <v t="r">32</v>
    <v t="r">33</v>
    <v t="r">34</v>
    <v t="r">35</v>
    <v t="r">36</v>
    <v t="r">37</v>
    <v t="r">38</v>
    <v t="r">39</v>
    <v t="r">40</v>
    <v t="r">41</v>
    <v t="r">22</v>
    <v t="r">23</v>
    <v t="r">25</v>
    <v t="r">26</v>
    <v t="r">24</v>
    <v t="r">27</v>
    <v t="r">28</v>
    <v t="r">29</v>
    <v t="r">30</v>
    <v t="r">31</v>
    <v t="r">32</v>
    <v t="r">33</v>
    <v t="r">34</v>
    <v t="r">35</v>
    <v t="r">36</v>
    <v t="r">37</v>
    <v t="r">38</v>
    <v t="r">39</v>
    <v t="r">40</v>
    <v t="r">41</v>
    <v t="r">22</v>
    <v t="r">23</v>
    <v t="r">25</v>
    <v t="r">26</v>
    <v t="r">24</v>
    <v t="r">27</v>
    <v t="r">28</v>
    <v t="r">29</v>
    <v t="r">30</v>
    <v t="r">31</v>
    <v t="r">32</v>
    <v t="r">33</v>
    <v t="r">34</v>
    <v t="r">35</v>
    <v t="r">37</v>
    <v t="r">36</v>
    <v t="r">38</v>
    <v t="r">40</v>
    <v t="r">39</v>
    <v t="r">23</v>
    <v t="r">22</v>
    <v t="r">26</v>
    <v t="r">41</v>
    <v t="r">27</v>
    <v t="r">24</v>
    <v t="r">25</v>
    <v t="r">30</v>
    <v t="r">28</v>
    <v t="r">29</v>
    <v t="r">32</v>
    <v t="r">42</v>
    <v t="r">31</v>
    <v t="r">33</v>
    <v t="r">34</v>
    <v t="r">35</v>
    <v t="r">37</v>
    <v t="r">36</v>
    <v t="r">38</v>
    <v t="r">39</v>
    <v t="r">40</v>
    <v t="r">22</v>
    <v t="r">23</v>
    <v t="r">26</v>
    <v t="r">41</v>
    <v t="r">27</v>
    <v t="r">24</v>
    <v t="r">25</v>
    <v t="r">30</v>
    <v t="r">28</v>
    <v t="r">29</v>
    <v t="r">32</v>
    <v t="r">42</v>
    <v t="r">31</v>
    <v t="r">33</v>
    <v t="r">34</v>
    <v t="r">35</v>
    <v t="r">37</v>
    <v t="r">36</v>
    <v t="r">38</v>
    <v t="r">39</v>
    <v t="r">40</v>
    <v t="r">22</v>
    <v t="r">23</v>
    <v t="r">26</v>
    <v t="r">27</v>
    <v t="r">41</v>
    <v t="r">25</v>
    <v t="r">24</v>
    <v t="r">30</v>
    <v t="r">28</v>
    <v t="r">29</v>
    <v t="r">32</v>
    <v t="r">42</v>
    <v t="r">31</v>
    <v t="r">33</v>
    <v t="r">34</v>
    <v t="r">35</v>
    <v t="r">37</v>
    <v t="r">36</v>
    <v t="r">38</v>
    <v t="r">39</v>
    <v t="r">40</v>
    <v t="r">23</v>
    <v t="r">22</v>
    <v t="r">26</v>
    <v t="r">27</v>
    <v t="r">41</v>
    <v t="r">25</v>
    <v t="r">24</v>
    <v t="r">30</v>
    <v t="r">28</v>
    <v t="r">29</v>
    <v t="r">32</v>
    <v t="r">42</v>
    <v t="r">31</v>
    <v t="r">33</v>
    <v t="r">34</v>
    <v t="r">35</v>
    <v t="r">36</v>
    <v t="r">38</v>
    <v t="r">37</v>
    <v t="r">39</v>
    <v t="r">27</v>
    <v t="r">40</v>
    <v t="r">22</v>
    <v t="r">26</v>
    <v t="r">23</v>
    <v t="r">25</v>
    <v t="r">41</v>
    <v t="r">30</v>
    <v t="r">24</v>
    <v t="r">29</v>
    <v t="r">28</v>
    <v t="r">32</v>
    <v t="r">42</v>
    <v t="r">31</v>
    <v t="r">33</v>
    <v t="r">34</v>
    <v t="r">35</v>
    <v t="r">36</v>
    <v t="r">38</v>
    <v t="r">37</v>
    <v t="r">39</v>
    <v t="r">27</v>
    <v t="r">26</v>
    <v t="r">22</v>
    <v t="r">23</v>
    <v t="r">25</v>
    <v t="r">30</v>
    <v t="r">41</v>
    <v t="r">24</v>
    <v t="r">29</v>
    <v t="r">32</v>
    <v t="r">28</v>
    <v t="r">31</v>
    <v t="r">42</v>
    <v t="r">33</v>
    <v t="r">34</v>
    <v t="r">35</v>
    <v t="r">37</v>
    <v t="r">36</v>
    <v t="r">38</v>
    <v t="r">27</v>
    <v t="r">39</v>
    <v t="r">26</v>
    <v t="r">22</v>
    <v t="r">23</v>
    <v t="r">25</v>
    <v t="r">30</v>
    <v t="r">24</v>
    <v t="r">41</v>
    <v t="r">29</v>
    <v t="r">32</v>
    <v t="r">31</v>
    <v t="r">28</v>
    <v t="r">42</v>
    <v t="r">33</v>
    <v t="r">34</v>
    <v t="r">35</v>
    <v t="r">37</v>
    <v t="r">36</v>
    <v t="r">38</v>
    <v t="r">27</v>
    <v t="r">39</v>
    <v t="r">26</v>
    <v t="r">22</v>
    <v t="r">23</v>
    <v t="r">25</v>
    <v t="r">30</v>
    <v t="r">24</v>
    <v t="r">41</v>
    <v t="r">29</v>
    <v t="r">32</v>
    <v t="r">28</v>
    <v t="r">31</v>
    <v t="r">42</v>
    <v t="r">33</v>
    <v t="r">34</v>
    <v t="r">35</v>
    <v t="r">38</v>
    <v t="r">37</v>
    <v t="r">27</v>
    <v t="r">36</v>
    <v t="r">26</v>
    <v t="r">39</v>
    <v t="r">22</v>
    <v t="r">23</v>
    <v t="r">25</v>
    <v t="r">24</v>
    <v t="r">30</v>
    <v t="r">31</v>
    <v t="r">28</v>
    <v t="r">29</v>
    <v t="r">32</v>
    <v t="r">41</v>
    <v t="r">42</v>
    <v t="r">33</v>
    <v t="r">34</v>
    <v t="r">35</v>
    <v t="r">38</v>
    <v t="r">37</v>
    <v t="r">27</v>
    <v t="r">36</v>
    <v t="r">39</v>
    <v t="r">26</v>
    <v t="r">22</v>
    <v t="r">23</v>
    <v t="r">25</v>
    <v t="r">24</v>
    <v t="r">30</v>
    <v t="r">28</v>
    <v t="r">31</v>
    <v t="r">29</v>
    <v t="r">32</v>
    <v t="r">41</v>
    <v t="r">42</v>
    <v t="r">34</v>
    <v t="r">33</v>
    <v t="r">35</v>
    <v t="r">38</v>
    <v t="r">37</v>
    <v t="r">27</v>
    <v t="r">39</v>
    <v t="r">36</v>
    <v t="r">26</v>
    <v t="r">22</v>
    <v t="r">23</v>
    <v t="r">25</v>
    <v t="r">30</v>
    <v t="r">24</v>
    <v t="r">28</v>
    <v t="r">31</v>
    <v t="r">29</v>
    <v t="r">32</v>
    <v t="r">41</v>
    <v t="r">43</v>
    <v t="r">42</v>
    <v t="r">33</v>
    <v t="r">34</v>
    <v t="r">35</v>
    <v t="r">38</v>
    <v t="r">37</v>
    <v t="r">27</v>
    <v t="r">36</v>
    <v t="r">39</v>
    <v t="r">26</v>
    <v t="r">22</v>
    <v t="r">23</v>
    <v t="r">25</v>
    <v t="r">24</v>
    <v t="r">30</v>
    <v t="r">28</v>
    <v t="r">31</v>
    <v t="r">29</v>
    <v t="r">32</v>
    <v t="r">41</v>
    <v t="e">#NULL!</v>
    <v t="r">33</v>
    <v t="r">34</v>
    <v t="r">35</v>
    <v t="r">38</v>
    <v t="r">37</v>
    <v t="r">27</v>
    <v t="r">36</v>
    <v t="r">39</v>
    <v t="r">26</v>
    <v t="r">22</v>
    <v t="r">23</v>
    <v t="r">25</v>
    <v t="r">24</v>
    <v t="r">30</v>
    <v t="r">28</v>
    <v t="r">31</v>
    <v t="r">29</v>
    <v t="r">32</v>
    <v t="r">41</v>
    <v t="e">#NULL!</v>
    <v t="r">33</v>
    <v t="r">34</v>
    <v t="r">35</v>
    <v t="r">38</v>
    <v t="r">37</v>
    <v t="r">27</v>
    <v t="r">36</v>
    <v t="r">39</v>
    <v t="r">26</v>
    <v t="r">22</v>
    <v t="r">23</v>
    <v t="r">25</v>
    <v t="r">24</v>
    <v t="r">30</v>
    <v t="r">28</v>
    <v t="r">31</v>
    <v t="r">29</v>
    <v t="r">32</v>
    <v t="r">41</v>
    <v t="r">42</v>
    <v t="r">33</v>
    <v t="r">34</v>
    <v t="r">35</v>
    <v t="r">38</v>
    <v t="r">37</v>
    <v t="r">27</v>
    <v t="r">36</v>
    <v t="r">39</v>
    <v t="r">26</v>
    <v t="r">22</v>
    <v t="r">23</v>
    <v t="r">25</v>
    <v t="r">24</v>
    <v t="r">30</v>
    <v t="r">28</v>
    <v t="r">31</v>
    <v t="r">29</v>
    <v t="r">32</v>
    <v t="r">41</v>
    <v t="r">42</v>
    <v t="i">2</v>
  </a>
</arrayData>
</file>

<file path=xl/richData/rdrichvalue.xml><?xml version="1.0" encoding="utf-8"?>
<rvData xmlns="http://schemas.microsoft.com/office/spreadsheetml/2017/richdata" count="47">
  <rv s="0">
    <v>0</v>
    <v>5</v>
    <v>Crown</v>
  </rv>
  <rv s="0">
    <v>1</v>
    <v>5</v>
    <v>DEKWAT</v>
  </rv>
  <rv s="0">
    <v>2</v>
    <v>5</v>
    <v>LAODA</v>
  </rv>
  <rv s="1">
    <v>3</v>
    <v>5</v>
  </rv>
  <rv s="0">
    <v>4</v>
    <v>5</v>
    <v>MyTH</v>
  </rv>
  <rv s="0">
    <v>5</v>
    <v>5</v>
    <v>Nigiri</v>
  </rv>
  <rv s="0">
    <v>6</v>
    <v>5</v>
    <v>Nobility</v>
  </rv>
  <rv s="0">
    <v>7</v>
    <v>5</v>
    <v>Nobless</v>
  </rv>
  <rv s="0">
    <v>8</v>
    <v>5</v>
    <v>Peppermint</v>
  </rv>
  <rv s="0">
    <v>9</v>
    <v>5</v>
    <v>STAR</v>
  </rv>
  <rv s="0">
    <v>10</v>
    <v>5</v>
    <v>Spearmint</v>
  </rv>
  <rv s="0">
    <v>11</v>
    <v>5</v>
    <v>Vivid</v>
  </rv>
  <rv s="0">
    <v>12</v>
    <v>5</v>
    <v>님</v>
  </rv>
  <rv s="0">
    <v>13</v>
    <v>5</v>
    <v>무야호</v>
  </rv>
  <rv s="0">
    <v>14</v>
    <v>5</v>
    <v>미라클</v>
  </rv>
  <rv s="0">
    <v>15</v>
    <v>5</v>
    <v>사혼</v>
  </rv>
  <rv s="0">
    <v>16</v>
    <v>5</v>
    <v>열매</v>
  </rv>
  <rv s="0">
    <v>17</v>
    <v>5</v>
    <v>오로라</v>
  </rv>
  <rv s="0">
    <v>18</v>
    <v>5</v>
    <v>이지스</v>
  </rv>
  <rv s="0">
    <v>19</v>
    <v>5</v>
    <v>재난경보</v>
  </rv>
  <rv s="0">
    <v>20</v>
    <v>5</v>
    <v>쿠벤저스</v>
  </rv>
  <rv s="1">
    <v>21</v>
    <v>5</v>
  </rv>
  <rv s="0">
    <v>16</v>
    <v>4</v>
    <v>열매</v>
  </rv>
  <rv s="0">
    <v>13</v>
    <v>4</v>
    <v>무야호</v>
  </rv>
  <rv s="0">
    <v>19</v>
    <v>4</v>
    <v>재난경보</v>
  </rv>
  <rv s="0">
    <v>8</v>
    <v>4</v>
    <v>Peppermint</v>
  </rv>
  <rv s="1">
    <v>3</v>
    <v>4</v>
  </rv>
  <rv s="0">
    <v>18</v>
    <v>4</v>
    <v>이지스</v>
  </rv>
  <rv s="0">
    <v>5</v>
    <v>4</v>
    <v>Nigiri</v>
  </rv>
  <rv s="0">
    <v>9</v>
    <v>4</v>
    <v>STAR</v>
  </rv>
  <rv s="0">
    <v>15</v>
    <v>4</v>
    <v>사혼</v>
  </rv>
  <rv s="0">
    <v>6</v>
    <v>4</v>
    <v>Nobility</v>
  </rv>
  <rv s="0">
    <v>1</v>
    <v>4</v>
    <v>DEKWAT</v>
  </rv>
  <rv s="0">
    <v>10</v>
    <v>4</v>
    <v>Spearmint</v>
  </rv>
  <rv s="0">
    <v>11</v>
    <v>4</v>
    <v>Vivid</v>
  </rv>
  <rv s="0">
    <v>7</v>
    <v>4</v>
    <v>Nobless</v>
  </rv>
  <rv s="0">
    <v>14</v>
    <v>4</v>
    <v>미라클</v>
  </rv>
  <rv s="0">
    <v>2</v>
    <v>4</v>
    <v>LAODA</v>
  </rv>
  <rv s="0">
    <v>12</v>
    <v>4</v>
    <v>님</v>
  </rv>
  <rv s="0">
    <v>0</v>
    <v>4</v>
    <v>Crown</v>
  </rv>
  <rv s="0">
    <v>17</v>
    <v>4</v>
    <v>오로라</v>
  </rv>
  <rv s="0">
    <v>4</v>
    <v>4</v>
    <v>MyTH</v>
  </rv>
  <rv s="0">
    <v>20</v>
    <v>4</v>
    <v>쿠벤저스</v>
  </rv>
  <rv s="1">
    <v>21</v>
    <v>4</v>
  </rv>
  <rv s="0">
    <v>22</v>
    <v>5</v>
    <v>이지스</v>
  </rv>
  <rv s="2">
    <v>0</v>
  </rv>
  <rv s="3">
    <v>{CD4EB7D6-AF3B-4FED-93FA-0F3BB110C7F1}</v>
    <v>0</v>
    <v>0</v>
    <v>45</v>
  </rv>
</rvData>
</file>

<file path=xl/richData/rdrichvaluestructure.xml><?xml version="1.0" encoding="utf-8"?>
<rvStructures xmlns="http://schemas.microsoft.com/office/spreadsheetml/2017/richdata" count="4">
  <s t="_localImage">
    <k n="_rvRel:LocalImageIdentifier" t="i"/>
    <k n="CalcOrigin" t="i"/>
    <k n="Text" t="s"/>
  </s>
  <s t="_localImage">
    <k n="_rvRel:LocalImageIdentifier" t="i"/>
    <k n="CalcOrigin" t="i"/>
  </s>
  <s t="_array">
    <k n="array" t="a"/>
  </s>
  <s t="_datasourcecontainer">
    <k n="%XLUID" t="s"/>
    <k n="_CRID" t="i"/>
    <k n="_Display" t="spb"/>
    <k n="GuildPic" t="r"/>
  </s>
</rvStructures>
</file>

<file path=xl/richData/rdsupportingpropertybag.xml><?xml version="1.0" encoding="utf-8"?>
<supportingPropertyBags xmlns="http://schemas.microsoft.com/office/spreadsheetml/2017/richdata2">
  <spbArrays count="1">
    <a count="4">
      <v t="s">GuildPic</v>
      <v t="s">_CRID</v>
      <v t="s">%XLUID</v>
      <v t="s">_Display</v>
    </a>
  </spbArrays>
  <spbData count="1">
    <spb s="0">
      <v>0</v>
    </spb>
  </spbData>
</supportingPropertyBags>
</file>

<file path=xl/richData/rdsupportingpropertybagstructure.xml><?xml version="1.0" encoding="utf-8"?>
<spbStructures xmlns="http://schemas.microsoft.com/office/spreadsheetml/2017/richdata2" count="1">
  <s>
    <k n="^Order" t="spba"/>
  </s>
</spb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1" xr10:uid="{CFC4525B-8353-42AD-A7F7-263DA74113C5}" sourceName="Round">
  <pivotTables>
    <pivotTable tabId="9" name="Rank_diff_pivot"/>
  </pivotTables>
  <data>
    <tabular pivotCacheId="1988822843">
      <items count="20">
        <i x="0"/>
        <i x="1"/>
        <i x="2"/>
        <i x="3"/>
        <i x="4"/>
        <i x="5"/>
        <i x="6"/>
        <i x="7"/>
        <i x="8"/>
        <i x="9"/>
        <i x="10"/>
        <i x="11"/>
        <i x="12"/>
        <i x="13"/>
        <i x="14" s="1"/>
        <i x="15"/>
        <i x="16"/>
        <i x="17"/>
        <i x="18"/>
        <i x="1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29D2EFA9-8CC5-4E43-AD1C-BF3BDA6EAE48}" sourceName="Season">
  <extLst>
    <x:ext xmlns:x15="http://schemas.microsoft.com/office/spreadsheetml/2010/11/main" uri="{2F2917AC-EB37-4324-AD4E-5DD8C200BD13}">
      <x15:tableSlicerCache tableId="4" column="8"/>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nd" xr10:uid="{D782791F-EAF5-44E1-8241-2763F6279258}" sourceName="Round">
  <extLst>
    <x:ext xmlns:x15="http://schemas.microsoft.com/office/spreadsheetml/2010/11/main" uri="{2F2917AC-EB37-4324-AD4E-5DD8C200BD13}">
      <x15:tableSlicerCache tableId="4"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7ED30CAB-AC13-47DB-A5E1-166E5FC023AE}" cache="Slicer_Season" caption="Guild Battle Season" columnCount="10" style="SlicerStyleLight1 2" rowHeight="180000"/>
  <slicer name="Round" xr10:uid="{A13070D1-779E-484F-8464-80FB689AD6A0}" cache="Slicer_Round" caption="Round" columnCount="4" style="SlicerStyleLight1 2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nd diff table" xr10:uid="{12B34A4F-ECF3-46C0-9B32-6F9EBFAE0A39}" cache="Slicer_Round1" caption="Round" columnCount="4" style="SlicerStyleLight1 2" rowHeight="2476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208E6F-CBFC-4BDF-8903-1761F23770A9}" name="trophies" displayName="trophies" ref="A2:C168" totalsRowCount="1" headerRowDxfId="973" headerRowBorderDxfId="972" tableBorderDxfId="971">
  <autoFilter ref="A2:C167" xr:uid="{85208E6F-CBFC-4BDF-8903-1761F23770A9}">
    <filterColumn colId="0" hiddenButton="1"/>
    <filterColumn colId="1" hiddenButton="1"/>
    <filterColumn colId="2" hiddenButton="1"/>
  </autoFilter>
  <tableColumns count="3">
    <tableColumn id="1" xr3:uid="{4D3D0F63-B960-4F95-8AA5-7740D1CFDB7F}" name="Level" totalsRowLabel="Total" dataDxfId="970" totalsRowDxfId="969"/>
    <tableColumn id="2" xr3:uid="{C9207508-379C-469B-BB58-895CFDEABD05}" name="Trophies" totalsRowFunction="sum" dataDxfId="968" totalsRowDxfId="967"/>
    <tableColumn id="3" xr3:uid="{2998B234-A1CC-4FE9-BC46-58AD59C229D4}" name="Note"/>
  </tableColumns>
  <tableStyleInfo name="TableStyleLight16" showFirstColumn="0" showLastColumn="1"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643592-2D37-47D5-A228-E432A3670F67}" name="id" displayName="id" ref="C2:M44" totalsRowShown="0" headerRowDxfId="966" dataDxfId="965">
  <autoFilter ref="C2:M44" xr:uid="{0F643592-2D37-47D5-A228-E432A3670F67}"/>
  <sortState xmlns:xlrd2="http://schemas.microsoft.com/office/spreadsheetml/2017/richdata2" ref="C3:G32">
    <sortCondition ref="E2:E32"/>
  </sortState>
  <tableColumns count="11">
    <tableColumn id="1" xr3:uid="{2067D153-700C-48A8-A046-25C6C35F8C5A}" name="id" dataDxfId="964">
      <calculatedColumnFormula>B3</calculatedColumnFormula>
    </tableColumn>
    <tableColumn id="10" xr3:uid="{847AE285-2B18-478A-9B6C-0D10B6BB19F3}" name="Status" dataDxfId="963"/>
    <tableColumn id="2" xr3:uid="{6FAEC248-D85D-41E7-B820-B545479723F0}" name="GameName" dataDxfId="962"/>
    <tableColumn id="3" xr3:uid="{D65C9CC3-7567-4001-9170-34DA4C84D757}" name="LineName" dataDxfId="961"/>
    <tableColumn id="4" xr3:uid="{C5925DF8-BD91-49D7-A310-6CE1FD913E7C}" name="FacebookName" dataDxfId="960"/>
    <tableColumn id="11" xr3:uid="{EACEADCA-551F-47AE-AF1C-CC403B6A144A}" name="Nickname" dataDxfId="959"/>
    <tableColumn id="6" xr3:uid="{637C66FA-55E9-42D6-9DAC-59919A3E6F9F}" name="ฝากรหัส" dataDxfId="958"/>
    <tableColumn id="5" xr3:uid="{4689F8BB-1A3F-402C-B7AE-AD0852D38F61}" name="ฝากรหัส2" dataDxfId="957"/>
    <tableColumn id="8" xr3:uid="{4E2B30A8-8C70-4097-81D1-DFDAD26500A1}" name="Username" dataDxfId="956">
      <calculatedColumnFormula>IF(id[[#This Row],[ฝากรหัส2]]="No","n/a","")</calculatedColumnFormula>
    </tableColumn>
    <tableColumn id="9" xr3:uid="{4D75F834-B665-42A3-95A7-49D54CEF3D02}" name="Password" dataDxfId="955">
      <calculatedColumnFormula>IF(id[[#This Row],[ฝากรหัส2]]="No","n/a","")</calculatedColumnFormula>
    </tableColumn>
    <tableColumn id="7" xr3:uid="{37FB8C9C-22DE-476F-9473-DB4BEA777E5D}" name="Note" dataDxfId="954"/>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FC5849-2E30-4B7A-8440-7ED6DAAC752A}" name="abyss" displayName="abyss" ref="A2:K42" headerRowDxfId="953" dataDxfId="951" headerRowBorderDxfId="952" tableBorderDxfId="950" totalsRowBorderDxfId="949">
  <autoFilter ref="A2:K42" xr:uid="{CFFC5849-2E30-4B7A-8440-7ED6DAAC752A}"/>
  <sortState xmlns:xlrd2="http://schemas.microsoft.com/office/spreadsheetml/2017/richdata2" ref="A3:K42">
    <sortCondition descending="1" ref="G2:G42"/>
  </sortState>
  <tableColumns count="11">
    <tableColumn id="1" xr3:uid="{70F4CA02-7DD2-4E49-8EA0-E853CEBB0BE7}" name="idx" dataDxfId="948" totalsRowDxfId="947">
      <calculatedColumnFormula>$M3</calculatedColumnFormula>
    </tableColumn>
    <tableColumn id="10" xr3:uid="{AE60A402-7596-451A-9F8A-CE681762DB1C}" name="status" dataDxfId="946" totalsRowDxfId="945">
      <calculatedColumnFormula>_xlfn.XLOOKUP(abyss[[#This Row],[idx]],id[id],id[Status],"")</calculatedColumnFormula>
    </tableColumn>
    <tableColumn id="4" xr3:uid="{5227E13A-2024-4D95-9340-97EAB67DBC3E}" name="delegate" dataDxfId="944" totalsRowDxfId="943"/>
    <tableColumn id="2" xr3:uid="{C52D12BC-2B94-4555-AA60-B370AA5B1C38}" name="Name" dataDxfId="942" totalsRowDxfId="941"/>
    <tableColumn id="11" xr3:uid="{25A91C5D-91E0-4827-A022-99CAE5408555}" name="ID Name" dataDxfId="940" totalsRowDxfId="939">
      <calculatedColumnFormula>_xlfn.XLOOKUP(abyss[[#This Row],[idx]],id[id],id[GameName],"")</calculatedColumnFormula>
    </tableColumn>
    <tableColumn id="6" xr3:uid="{498E2408-2080-47D8-9B72-75F8D444F18F}" name="ทีมที่ใช้" dataDxfId="938" totalsRowDxfId="937"/>
    <tableColumn id="3" xr3:uid="{9A9EB432-893C-4070-862E-D7F26A7A73AD}" name="ดาเมจต่อไม้" dataDxfId="936" totalsRowDxfId="935"/>
    <tableColumn id="8" xr3:uid="{91C801CD-0491-465F-B94A-B22B8456C38F}" name="ดาเมจ7หน้า" dataDxfId="934" totalsRowDxfId="933"/>
    <tableColumn id="9" xr3:uid="{01B21AF9-8A11-42AC-B30E-13A523D94EBC}" name="ดาเมจ10" dataDxfId="932" totalsRowDxfId="931"/>
    <tableColumn id="7" xr3:uid="{04B0F406-E805-4F9C-975D-CD20F83166A7}" name="ดาเมจ7หลัง" dataDxfId="930" totalsRowDxfId="929"/>
    <tableColumn id="5" xr3:uid="{63D757CE-EC9F-4A6E-A846-348418E11BED}" name="Note" dataDxfId="928" totalsRowDxfId="927"/>
  </tableColumns>
  <tableStyleInfo name="TableStyleLight20"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A9D271-B9FF-4FD5-9340-F9847AC2479A}" name="dragon" displayName="dragon" ref="A2:I44" headerRowDxfId="926" dataDxfId="925">
  <autoFilter ref="A2:I44" xr:uid="{77A9D271-B9FF-4FD5-9340-F9847AC2479A}"/>
  <tableColumns count="9">
    <tableColumn id="1" xr3:uid="{30593C8C-B3AD-4295-A4E8-FE8E295B91A1}" name="idx" totalsRowLabel="Total" dataDxfId="924">
      <calculatedColumnFormula>$K3</calculatedColumnFormula>
    </tableColumn>
    <tableColumn id="10" xr3:uid="{87F947CE-E710-4275-9605-6D3E7F23974B}" name="status" dataDxfId="923">
      <calculatedColumnFormula>_xlfn.XLOOKUP(dragon[[#This Row],[idx]],id[id],id[Status],"")</calculatedColumnFormula>
    </tableColumn>
    <tableColumn id="9" xr3:uid="{89982FA0-189C-48D4-B8B2-6EEA95479A02}" name="delegate" dataDxfId="922"/>
    <tableColumn id="11" xr3:uid="{65CF76AD-0659-4B63-B39D-39A726A8AA4C}" name="ID Name" dataDxfId="921">
      <calculatedColumnFormula>_xlfn.XLOOKUP(dragon[[#This Row],[idx]],id[id],id[GameName],"")</calculatedColumnFormula>
    </tableColumn>
    <tableColumn id="2" xr3:uid="{44F0FA94-66E4-4086-8D69-038A5B0719B8}" name="Name" dataDxfId="920"/>
    <tableColumn id="5" xr3:uid="{5C1D8A22-EDE2-4175-AD36-05D7411CC1DC}" name="ทีมที่ใช้" dataDxfId="919"/>
    <tableColumn id="3" xr3:uid="{38A0FF28-2259-4FA3-8614-968D9021F613}" name="ดาเมจต่อไม้(เก่า)" dataDxfId="918"/>
    <tableColumn id="7" xr3:uid="{9E5717D3-9E35-43AF-97C1-094ED7816219}" name="ดาเมจต่อไม้" dataDxfId="917"/>
    <tableColumn id="4" xr3:uid="{6A7ECB49-06C4-4B79-9968-BA5062F080D8}" name="Note" totalsRowFunction="count" dataDxfId="916"/>
  </tableColumns>
  <tableStyleInfo name="TableStyleLight17"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B4AEF35-1451-400C-A2F8-30670B1C1603}" name="GuildPic" displayName="GuildPic" ref="A1:C23" totalsRowShown="0">
  <autoFilter ref="A1:C23" xr:uid="{AA4AA1E9-789A-4A75-B903-43EA09B35795}"/>
  <sortState xmlns:xlrd2="http://schemas.microsoft.com/office/spreadsheetml/2017/richdata2" ref="A2:C22">
    <sortCondition ref="A1:A22"/>
  </sortState>
  <tableColumns count="3">
    <tableColumn id="1" xr3:uid="{B8425653-C555-466A-8868-46F63691ACD4}" name="Name"/>
    <tableColumn id="2" xr3:uid="{18B1C6F2-0ACC-48BA-A212-E2FCB338BA20}" name="Pic"/>
    <tableColumn id="3" xr3:uid="{9C1D7CE5-CD9F-45A0-A84E-E7EA8D95FCD6}" name="Note"/>
  </tableColumns>
  <tableStyleInfo name="TableStyleMedium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DDDE8-FE18-409C-BBAF-11E1CA7E0D2D}" name="rank" displayName="rank" ref="B2:I370" totalsRowShown="0" headerRowDxfId="915" dataDxfId="914">
  <autoFilter ref="B2:I370" xr:uid="{251DDDE8-FE18-409C-BBAF-11E1CA7E0D2D}"/>
  <sortState xmlns:xlrd2="http://schemas.microsoft.com/office/spreadsheetml/2017/richdata2" ref="B3:I370">
    <sortCondition ref="D3:D370"/>
    <sortCondition ref="E3:E370"/>
  </sortState>
  <tableColumns count="8">
    <tableColumn id="6" xr3:uid="{3ECAE0E5-D4F2-4C5E-A26A-38717DC12D1D}" name="Date" dataDxfId="913"/>
    <tableColumn id="8" xr3:uid="{666AE542-F969-4741-9C0E-34AB7B6E65C6}" name="Season" dataDxfId="912">
      <calculatedColumnFormula>_xlfn.TEXTBEFORE(rank[[#This Row],[Round]],"-")</calculatedColumnFormula>
    </tableColumn>
    <tableColumn id="1" xr3:uid="{69CBF7A5-5010-4EE6-B902-E2D143984C76}" name="Round" dataDxfId="911"/>
    <tableColumn id="3" xr3:uid="{1E7DB091-209D-46BA-9317-734E1DAEB3C2}" name="Season_x000a_Rank" dataDxfId="910"/>
    <tableColumn id="7" xr3:uid="{6404929B-7D83-49AD-9724-3FE5CD7C46F0}" name="GuildPic" dataDxfId="909">
      <calculatedColumnFormula>_xlfn.XLOOKUP(rank[[#This Row],[GuildName]],GuildPic[Name],GuildPic[Pic],"N/A")</calculatedColumnFormula>
    </tableColumn>
    <tableColumn id="2" xr3:uid="{A72AFF6A-F0B7-4F6C-94D2-6E03A81C0FA6}" name="GuildName" dataDxfId="908"/>
    <tableColumn id="4" xr3:uid="{DF44C9BF-1E7C-4DF6-B3D9-776AE9D8E49A}" name="Total Trophies" dataDxfId="907"/>
    <tableColumn id="5" xr3:uid="{17B86F8E-37E7-4896-BFE3-3229EAFF5278}" name="Note" dataDxfId="906"/>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B2F416D-015B-42A7-9CAB-1113D0FBA0B5}" name="rank_" displayName="rank_" ref="A1:H267" tableType="queryTable" totalsRowShown="0">
  <autoFilter ref="A1:H267" xr:uid="{AB2F416D-015B-42A7-9CAB-1113D0FBA0B5}"/>
  <sortState xmlns:xlrd2="http://schemas.microsoft.com/office/spreadsheetml/2017/richdata2" ref="A2:H267">
    <sortCondition ref="C2:C267"/>
    <sortCondition ref="E2:E267"/>
  </sortState>
  <tableColumns count="8">
    <tableColumn id="1" xr3:uid="{0EFC5B56-DE04-4991-83A5-7B47B3DE93C2}" uniqueName="1" name="Date" queryTableFieldId="1" dataDxfId="3"/>
    <tableColumn id="2" xr3:uid="{0D31F95B-96BE-46F2-8E48-4CF9AC856ED3}" uniqueName="2" name="Season" queryTableFieldId="2" dataDxfId="905"/>
    <tableColumn id="3" xr3:uid="{F6481E43-3ED0-4A99-A964-B65F5B47C451}" uniqueName="3" name="Round" queryTableFieldId="3" dataDxfId="904"/>
    <tableColumn id="5" xr3:uid="{AD33A484-439F-4C13-8BA1-C3A165992CBC}" uniqueName="5" name="GuildName" queryTableFieldId="5" dataDxfId="903"/>
    <tableColumn id="10" xr3:uid="{51D5BDAA-50C2-4796-AA18-1B4A4A012EC0}" uniqueName="10" name="Rank" queryTableFieldId="10"/>
    <tableColumn id="11" xr3:uid="{97E8DB3B-0EC6-40BF-9F44-81FE7CFDC6AA}" uniqueName="11" name="TotalTrophies" queryTableFieldId="11" dataDxfId="2" dataCellStyle="Comma"/>
    <tableColumn id="7" xr3:uid="{CC412E36-6106-42C1-8127-FB7136F5D589}" uniqueName="7" name="EarnCalc" queryTableFieldId="8" dataDxfId="1" dataCellStyle="Comma">
      <calculatedColumnFormula array="1">_xlfn.XLOOKUP(1,(EarnedPivot!$B$4:$B$228=$C2)*(EarnedPivot!$C$4:$C$228=$D2),EarnedPivot!$E$4:$E$228,NA())</calculatedColumnFormula>
    </tableColumn>
    <tableColumn id="9" xr3:uid="{9D18F2E4-08C3-454C-920E-7446D888259D}" uniqueName="9" name="EarnedTrophies" queryTableFieldId="9" dataDxfId="0" dataCellStyle="Comma">
      <calculatedColumnFormula>IF(rank_[[#This Row],[EarnCalc]]=0,rank_[[#This Row],[TotalTrophies]],rank_[[#This Row],[EarnCalc]])</calculatedColumnFormula>
    </tableColum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9C7B4C6-8B5F-4A0E-873E-0C2A59FAC48F}" name="rankdiff10223" displayName="rankdiff10223" ref="F5:H16" totalsRowShown="0">
  <autoFilter ref="F5:H16" xr:uid="{1DDD330A-FD37-4CE6-8614-D26BBBEFBC8F}"/>
  <tableColumns count="3">
    <tableColumn id="1" xr3:uid="{465348E0-CF18-46EB-96CA-97B6885A1715}" name="กิล"/>
    <tableColumn id="2" xr3:uid="{1B6F5142-D54A-4AC9-BE9B-B5D65EB2E57D}" name="อันดับ"/>
    <tableColumn id="3" xr3:uid="{2C27B7C3-7E29-4290-A772-99FAD8BCF924}" name="แต้มห่าง" dataDxfId="898"/>
  </tableColumns>
  <tableStyleInfo name="TableStyleMedium2"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C968783-146A-49AB-B85E-ABCDF63C3A8C}" name="rankdiff10124" displayName="rankdiff10124" ref="A5:C16" totalsRowShown="0">
  <autoFilter ref="A5:C16" xr:uid="{52085F6F-CB5D-4146-ACD7-B9A79FCC3A6B}"/>
  <tableColumns count="3">
    <tableColumn id="1" xr3:uid="{FB501599-0CA7-4652-92DB-207512CC7681}" name="กิล"/>
    <tableColumn id="2" xr3:uid="{AA6B37AC-5788-40E7-98F6-0F4C8C2D812C}" name="อันดับ"/>
    <tableColumn id="3" xr3:uid="{D0F1520B-6A97-45DA-9BB4-BBDBE986A208}" name="แต้มห่าง" dataDxfId="897"/>
  </tableColumns>
  <tableStyleInfo name="TableStyleMedium4"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C5DB6E-99BE-497A-BBD2-BAEFADA726D1}" name="rankdiff10325" displayName="rankdiff10325" ref="J5:L25" totalsRowShown="0">
  <autoFilter ref="J5:L25" xr:uid="{DCEBDB9E-023D-4194-8DF1-FE2A25695A37}"/>
  <tableColumns count="3">
    <tableColumn id="1" xr3:uid="{A45C13C1-9F11-4571-834B-8C0DA930DC04}" name="กิล"/>
    <tableColumn id="2" xr3:uid="{D347EE98-3962-483D-BB90-18A7FD4EE735}" name="อันดับ"/>
    <tableColumn id="3" xr3:uid="{9007733A-A0AC-402D-880A-A27B857F96CA}" name="แต้มห่าง" dataDxfId="896"/>
  </tableColumns>
  <tableStyleInfo name="TableStyleMedium6"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7C89BD6-3E49-49DB-AE2A-9A6C2D65FDFA}" name="rankdiff104" displayName="rankdiff104" ref="N5:P25" totalsRowShown="0">
  <autoFilter ref="N5:P25" xr:uid="{AB77CCCF-67E4-4C66-8940-F9D8344D8E83}"/>
  <tableColumns count="3">
    <tableColumn id="1" xr3:uid="{3C6719EA-81C4-4D10-8726-B7E2CD7BE34E}" name="กิล"/>
    <tableColumn id="2" xr3:uid="{9774E640-29BE-44E2-9460-87AC7643B345}" name="อันดับ" dataDxfId="895"/>
    <tableColumn id="3" xr3:uid="{961BA435-B187-4220-887A-8C1C571DF011}" name="แต้มห่าง" dataDxfId="894"/>
  </tableColumns>
  <tableStyleInfo name="TableStyleMedium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B57261-6208-4922-9F8F-BC8DAC840059}" name="rankdiff_pivot" displayName="rankdiff_pivot" ref="A28:D49" headerRowDxfId="893" dataDxfId="891" totalsRowDxfId="889" headerRowBorderDxfId="892" tableBorderDxfId="890">
  <autoFilter ref="A28:D49" xr:uid="{6F6C779E-F2A6-4CA6-856B-A3665057A055}">
    <filterColumn colId="0" hiddenButton="1"/>
    <filterColumn colId="1" hiddenButton="1"/>
    <filterColumn colId="2" hiddenButton="1"/>
    <filterColumn colId="3" hiddenButton="1"/>
  </autoFilter>
  <tableColumns count="4">
    <tableColumn id="1" xr3:uid="{106C96B5-1721-478E-8A19-6C914D3C88D3}" name="กิล" totalsRowLabel="Total" dataDxfId="888" totalsRowDxfId="887"/>
    <tableColumn id="2" xr3:uid="{F5C6876F-1B23-487B-8390-92034F1C0F8D}" name="อันดับ" dataDxfId="886"/>
    <tableColumn id="3" xr3:uid="{625D6DE2-C005-4748-9A3E-2B2041E41A45}" name="สัดส่วน" dataDxfId="885" totalsRowDxfId="884"/>
    <tableColumn id="4" xr3:uid="{4C9ACCDE-C313-497B-8D9D-7A4E2BC5DAF1}" name="แต้มห่าง" totalsRowFunction="sum" dataDxfId="883" totalsRowDxfId="882"/>
  </tableColumns>
  <tableStyleInfo name="TableStyleLight1" showFirstColumn="1"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2D482E2-03B4-4F3A-AF76-E5419772FC6E}" name="Table12" displayName="Table12" ref="A3:E23" totalsRowShown="0">
  <autoFilter ref="A3:E23" xr:uid="{E2D482E2-03B4-4F3A-AF76-E5419772FC6E}">
    <filterColumn colId="0" hiddenButton="1"/>
    <filterColumn colId="1" hiddenButton="1"/>
    <filterColumn colId="2" hiddenButton="1"/>
    <filterColumn colId="3" hiddenButton="1"/>
    <filterColumn colId="4" hiddenButton="1"/>
  </autoFilter>
  <sortState xmlns:xlrd2="http://schemas.microsoft.com/office/spreadsheetml/2017/richdata2" ref="A4:E23">
    <sortCondition descending="1" ref="E4:E23"/>
  </sortState>
  <tableColumns count="5">
    <tableColumn id="5" xr3:uid="{5C4BC297-055B-4FB5-A6DF-F5C1B8E731E6}" name="กิล"/>
    <tableColumn id="1" xr3:uid="{67F00368-CF8B-4EE7-A008-6C2538C42806}" name="อันดับ_x000a_SS รวม"/>
    <tableColumn id="3" xr3:uid="{311F0FE9-D76B-4434-B2FD-D0AB931DFD7B}" name="แต้มสะสม_x000a_SS รวม" dataDxfId="674"/>
    <tableColumn id="6" xr3:uid="{38B4762F-FDAF-4D5C-85FD-BC1C918D37E1}" name="อันดับ_x000a_SS ย่อย 10-4" dataDxfId="673"/>
    <tableColumn id="4" xr3:uid="{B860409A-BE0D-4B15-815F-E7073A7B972A}" name="แต้มที่ได้_x000a_SS ย่อย 10-4" dataDxfId="672"/>
  </tableColumns>
  <tableStyleInfo name="TableStyleLight15"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 dT="2024-02-05T06:44:15.79" personId="{9C0A20F0-B63F-4D8B-884C-F59E0FD3441A}" id="{BF26DF65-DE80-4341-ADC8-2A5BC5330973}">
    <text>ในกลุ่มไลน์ตอนนี้มี 26 คน หักพี่ดิวออกเหลือ 25 แปลว่ามี 5 คน ยังไม่เข้ากลุ่มไลน์</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4-02-05T10:25:45.10" personId="{9C0A20F0-B63F-4D8B-884C-F59E0FD3441A}" id="{EAC02BE1-B283-44BA-BB48-4654709C6412}">
    <text>ตอนตีปิด7วิ มาดแลนกดสกิลพร้อมมิ้นได้เลย ไม่ต้องรอ54วิ ถ้าลง7วิ ไทม์มิ่งสกิลตอนเวฟหน้า มันจะทันพอดี
ดูวิธีกดใน link
https://1drv.ms/v/s!AiYaiOzdlKDMiPpKh3qNiygznVbFOQ?e=qYtCJW</text>
    <extLst>
      <x:ext xmlns:xltc2="http://schemas.microsoft.com/office/spreadsheetml/2020/threadedcomments2" uri="{F7C98A9C-CBB3-438F-8F68-D28B6AF4A901}">
        <xltc2:checksum>1349387911</xltc2:checksum>
        <xltc2:hyperlink startIndex="116" length="59" url="https://1drv.ms/v/s!AiYaiOzdlKDMiPpKh3qNiygznVbFOQ?e=qYtCJW"/>
      </x:ext>
    </extLst>
  </threadedComment>
  <threadedComment ref="I2" dT="2024-02-05T10:34:22.39" personId="{9C0A20F0-B63F-4D8B-884C-F59E0FD3441A}" id="{FF7E9DF9-D1E9-46FF-BA13-5C6B9478F60C}">
    <text>ดาเมจ10 จะใช้กับสถานการณ์ลากไม้ข้ามเวลหนักๆ ใช้10วิปิด 
สลับเวลวนๆ วิธีกดเหมือนกับ 7วิหน้า</text>
  </threadedComment>
  <threadedComment ref="J2" dT="2024-02-05T10:36:03.96" personId="{9C0A20F0-B63F-4D8B-884C-F59E0FD3441A}" id="{FFEE77B4-B921-44B1-9657-D04E51743E9D}">
    <text>กดตีตามปกติ</text>
  </threadedComment>
</ThreadedComments>
</file>

<file path=xl/threadedComments/threadedComment3.xml><?xml version="1.0" encoding="utf-8"?>
<ThreadedComments xmlns="http://schemas.microsoft.com/office/spreadsheetml/2018/threadedcomments" xmlns:x="http://schemas.openxmlformats.org/spreadsheetml/2006/main">
  <threadedComment ref="G2" dT="2024-02-05T17:23:11.44" personId="{9C0A20F0-B63F-4D8B-884C-F59E0FD3441A}" id="{CDFAA23C-46F4-4FBC-B623-EF3F67615E33}">
    <text xml:space="preserve">สีเทาคือดาเมจเก่า สีดำคือดาเมจล่าสุดของซีซั่น10-2 </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C51064-D10A-48E5-9DDC-824507356F7C}">
  <we:reference id="wa200005271" version="2.2.0.0" store="en-US" storeType="OMEX"/>
  <we:alternateReferences>
    <we:reference id="wa200005271" version="2.2.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omments" Target="../comments4.xml"/><Relationship Id="rId5" Type="http://schemas.microsoft.com/office/2007/relationships/slicer" Target="../slicers/slicer1.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2.xml"/><Relationship Id="rId6" Type="http://schemas.openxmlformats.org/officeDocument/2006/relationships/table" Target="../tables/table12.xml"/><Relationship Id="rId5" Type="http://schemas.openxmlformats.org/officeDocument/2006/relationships/table" Target="../tables/table11.xml"/><Relationship Id="rId4"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22DE-562A-4697-8277-A4548DC569DE}">
  <sheetPr>
    <tabColor theme="1" tint="0.34998626667073579"/>
  </sheetPr>
  <dimension ref="A1:L171"/>
  <sheetViews>
    <sheetView workbookViewId="0">
      <pane ySplit="2" topLeftCell="A3" activePane="bottomLeft" state="frozen"/>
      <selection pane="bottomLeft" activeCell="H18" sqref="H18"/>
    </sheetView>
  </sheetViews>
  <sheetFormatPr defaultColWidth="8.6328125" defaultRowHeight="14.5" outlineLevelRow="1"/>
  <cols>
    <col min="1" max="1" width="9.08984375" customWidth="1"/>
    <col min="2" max="2" width="37.08984375" customWidth="1"/>
    <col min="3" max="3" width="45.453125" customWidth="1"/>
    <col min="4" max="4" width="1.08984375" customWidth="1"/>
    <col min="6" max="6" width="13.6328125" customWidth="1"/>
    <col min="7" max="7" width="9.6328125" customWidth="1"/>
    <col min="8" max="8" width="15.36328125" customWidth="1"/>
  </cols>
  <sheetData>
    <row r="1" spans="1:12" ht="36" thickBot="1">
      <c r="A1" s="6" t="s">
        <v>0</v>
      </c>
      <c r="B1" s="5"/>
      <c r="J1" t="s">
        <v>1</v>
      </c>
    </row>
    <row r="2" spans="1:12" ht="15" thickBot="1">
      <c r="A2" s="76" t="s">
        <v>2</v>
      </c>
      <c r="B2" s="77" t="s">
        <v>3</v>
      </c>
      <c r="C2" s="78" t="s">
        <v>4</v>
      </c>
    </row>
    <row r="3" spans="1:12" outlineLevel="1">
      <c r="A3" s="28">
        <v>1</v>
      </c>
      <c r="B3" s="79">
        <v>400</v>
      </c>
      <c r="C3" s="80"/>
      <c r="E3" s="593">
        <f>SUM(B3:B12)</f>
        <v>6550</v>
      </c>
    </row>
    <row r="4" spans="1:12" ht="14.75" customHeight="1" outlineLevel="1">
      <c r="A4" s="81">
        <v>2</v>
      </c>
      <c r="B4" s="72">
        <v>450</v>
      </c>
      <c r="C4" s="82"/>
      <c r="E4" s="594"/>
    </row>
    <row r="5" spans="1:12" ht="14.75" customHeight="1" outlineLevel="1">
      <c r="A5" s="81">
        <v>3</v>
      </c>
      <c r="B5" s="72">
        <v>500</v>
      </c>
      <c r="C5" s="82"/>
      <c r="E5" s="594"/>
    </row>
    <row r="6" spans="1:12" ht="14.75" customHeight="1" outlineLevel="1">
      <c r="A6" s="81">
        <v>4</v>
      </c>
      <c r="B6" s="72">
        <v>550</v>
      </c>
      <c r="C6" s="82"/>
      <c r="E6" s="594"/>
    </row>
    <row r="7" spans="1:12" ht="14.75" customHeight="1" outlineLevel="1">
      <c r="A7" s="81">
        <v>5</v>
      </c>
      <c r="B7" s="72">
        <v>600</v>
      </c>
      <c r="C7" s="82"/>
      <c r="E7" s="594"/>
      <c r="I7" t="s">
        <v>5</v>
      </c>
    </row>
    <row r="8" spans="1:12" ht="14.75" customHeight="1" outlineLevel="1">
      <c r="A8" s="81">
        <v>6</v>
      </c>
      <c r="B8" s="72">
        <v>650</v>
      </c>
      <c r="C8" s="82"/>
      <c r="E8" s="594"/>
      <c r="I8" t="s">
        <v>6</v>
      </c>
    </row>
    <row r="9" spans="1:12" ht="14.75" customHeight="1" outlineLevel="1">
      <c r="A9" s="81">
        <v>7</v>
      </c>
      <c r="B9" s="72">
        <v>700</v>
      </c>
      <c r="C9" s="82"/>
      <c r="E9" s="594"/>
      <c r="I9" t="s">
        <v>7</v>
      </c>
    </row>
    <row r="10" spans="1:12" ht="14.75" customHeight="1" outlineLevel="1">
      <c r="A10" s="81">
        <v>8</v>
      </c>
      <c r="B10" s="72">
        <v>800</v>
      </c>
      <c r="C10" s="82"/>
      <c r="E10" s="594"/>
      <c r="I10" t="s">
        <v>8</v>
      </c>
    </row>
    <row r="11" spans="1:12" ht="14.75" customHeight="1" outlineLevel="1">
      <c r="A11" s="81">
        <v>9</v>
      </c>
      <c r="B11" s="72">
        <v>900</v>
      </c>
      <c r="C11" s="82"/>
      <c r="E11" s="594"/>
      <c r="L11" s="69" t="s">
        <v>9</v>
      </c>
    </row>
    <row r="12" spans="1:12" ht="14.75" customHeight="1" outlineLevel="1" thickBot="1">
      <c r="A12" s="83">
        <v>10</v>
      </c>
      <c r="B12" s="84">
        <v>1000</v>
      </c>
      <c r="C12" s="85"/>
      <c r="E12" s="595"/>
    </row>
    <row r="13" spans="1:12" outlineLevel="1">
      <c r="A13" s="28">
        <v>11</v>
      </c>
      <c r="B13" s="79">
        <v>1100</v>
      </c>
      <c r="C13" s="80"/>
      <c r="E13" s="593">
        <f>SUM(B13:B22)</f>
        <v>15700</v>
      </c>
    </row>
    <row r="14" spans="1:12" outlineLevel="1">
      <c r="A14" s="81">
        <v>12</v>
      </c>
      <c r="B14" s="72">
        <v>1200</v>
      </c>
      <c r="C14" s="82"/>
      <c r="E14" s="594"/>
    </row>
    <row r="15" spans="1:12" outlineLevel="1">
      <c r="A15" s="81">
        <v>13</v>
      </c>
      <c r="B15" s="72">
        <v>1300</v>
      </c>
      <c r="C15" s="82"/>
      <c r="E15" s="594"/>
    </row>
    <row r="16" spans="1:12" outlineLevel="1">
      <c r="A16" s="81">
        <v>14</v>
      </c>
      <c r="B16" s="72">
        <v>1400</v>
      </c>
      <c r="C16" s="82"/>
      <c r="E16" s="594"/>
    </row>
    <row r="17" spans="1:5" outlineLevel="1">
      <c r="A17" s="81">
        <v>15</v>
      </c>
      <c r="B17" s="72">
        <v>1500</v>
      </c>
      <c r="C17" s="82"/>
      <c r="E17" s="594"/>
    </row>
    <row r="18" spans="1:5" outlineLevel="1">
      <c r="A18" s="81">
        <v>16</v>
      </c>
      <c r="B18" s="72">
        <v>1600</v>
      </c>
      <c r="C18" s="82"/>
      <c r="E18" s="594"/>
    </row>
    <row r="19" spans="1:5" outlineLevel="1">
      <c r="A19" s="81">
        <v>17</v>
      </c>
      <c r="B19" s="72">
        <v>1700</v>
      </c>
      <c r="C19" s="82"/>
      <c r="E19" s="594"/>
    </row>
    <row r="20" spans="1:5" outlineLevel="1">
      <c r="A20" s="81">
        <v>18</v>
      </c>
      <c r="B20" s="72">
        <v>1830</v>
      </c>
      <c r="C20" s="82"/>
      <c r="E20" s="594"/>
    </row>
    <row r="21" spans="1:5" outlineLevel="1">
      <c r="A21" s="81">
        <v>19</v>
      </c>
      <c r="B21" s="72">
        <v>1965</v>
      </c>
      <c r="C21" s="82"/>
      <c r="E21" s="594"/>
    </row>
    <row r="22" spans="1:5" ht="15" outlineLevel="1" thickBot="1">
      <c r="A22" s="83">
        <v>20</v>
      </c>
      <c r="B22" s="84">
        <v>2105</v>
      </c>
      <c r="C22" s="85"/>
      <c r="E22" s="595"/>
    </row>
    <row r="23" spans="1:5">
      <c r="A23" s="28">
        <v>21</v>
      </c>
      <c r="B23" s="79">
        <v>2250</v>
      </c>
      <c r="C23" s="80"/>
      <c r="E23" s="593">
        <f>SUM(B23:B32)</f>
        <v>29850</v>
      </c>
    </row>
    <row r="24" spans="1:5">
      <c r="A24" s="81">
        <v>22</v>
      </c>
      <c r="B24" s="72">
        <v>2400</v>
      </c>
      <c r="C24" s="82"/>
      <c r="E24" s="594"/>
    </row>
    <row r="25" spans="1:5">
      <c r="A25" s="81">
        <v>23</v>
      </c>
      <c r="B25" s="72">
        <v>2555</v>
      </c>
      <c r="C25" s="82"/>
      <c r="E25" s="594"/>
    </row>
    <row r="26" spans="1:5">
      <c r="A26" s="81">
        <v>24</v>
      </c>
      <c r="B26" s="72">
        <v>2715</v>
      </c>
      <c r="C26" s="82"/>
      <c r="E26" s="594"/>
    </row>
    <row r="27" spans="1:5">
      <c r="A27" s="81">
        <v>25</v>
      </c>
      <c r="B27" s="72">
        <v>2880</v>
      </c>
      <c r="C27" s="82"/>
      <c r="E27" s="594"/>
    </row>
    <row r="28" spans="1:5">
      <c r="A28" s="81">
        <v>26</v>
      </c>
      <c r="B28" s="72">
        <v>3050</v>
      </c>
      <c r="C28" s="82"/>
      <c r="E28" s="594"/>
    </row>
    <row r="29" spans="1:5">
      <c r="A29" s="81">
        <v>27</v>
      </c>
      <c r="B29" s="72">
        <v>3225</v>
      </c>
      <c r="C29" s="82"/>
      <c r="E29" s="594"/>
    </row>
    <row r="30" spans="1:5">
      <c r="A30" s="81">
        <v>28</v>
      </c>
      <c r="B30" s="72">
        <v>3405</v>
      </c>
      <c r="C30" s="82"/>
      <c r="E30" s="594"/>
    </row>
    <row r="31" spans="1:5">
      <c r="A31" s="81">
        <v>29</v>
      </c>
      <c r="B31" s="72">
        <v>3590</v>
      </c>
      <c r="C31" s="82"/>
      <c r="E31" s="594"/>
    </row>
    <row r="32" spans="1:5" ht="15" thickBot="1">
      <c r="A32" s="83">
        <v>30</v>
      </c>
      <c r="B32" s="84">
        <v>3780</v>
      </c>
      <c r="C32" s="85"/>
      <c r="E32" s="595"/>
    </row>
    <row r="33" spans="1:5">
      <c r="A33" s="28">
        <v>31</v>
      </c>
      <c r="B33" s="79">
        <v>3975</v>
      </c>
      <c r="C33" s="80"/>
      <c r="E33" s="593"/>
    </row>
    <row r="34" spans="1:5">
      <c r="A34" s="81">
        <v>32</v>
      </c>
      <c r="B34" s="72">
        <v>4175</v>
      </c>
      <c r="C34" s="82"/>
      <c r="E34" s="594"/>
    </row>
    <row r="35" spans="1:5">
      <c r="A35" s="81">
        <v>33</v>
      </c>
      <c r="B35" s="72">
        <v>4380</v>
      </c>
      <c r="C35" s="82"/>
      <c r="E35" s="594"/>
    </row>
    <row r="36" spans="1:5">
      <c r="A36" s="81">
        <v>34</v>
      </c>
      <c r="B36" s="72">
        <v>4590</v>
      </c>
      <c r="C36" s="82"/>
      <c r="E36" s="594"/>
    </row>
    <row r="37" spans="1:5">
      <c r="A37" s="81">
        <v>35</v>
      </c>
      <c r="B37" s="72">
        <v>4805</v>
      </c>
      <c r="C37" s="82"/>
      <c r="E37" s="594"/>
    </row>
    <row r="38" spans="1:5">
      <c r="A38" s="81">
        <v>36</v>
      </c>
      <c r="B38" s="72">
        <v>5025</v>
      </c>
      <c r="C38" s="82"/>
      <c r="E38" s="594"/>
    </row>
    <row r="39" spans="1:5">
      <c r="A39" s="81">
        <v>37</v>
      </c>
      <c r="B39" s="72">
        <v>5250</v>
      </c>
      <c r="C39" s="82"/>
      <c r="E39" s="594"/>
    </row>
    <row r="40" spans="1:5">
      <c r="A40" s="81">
        <v>38</v>
      </c>
      <c r="B40" s="72">
        <v>5480</v>
      </c>
      <c r="C40" s="82"/>
      <c r="E40" s="594"/>
    </row>
    <row r="41" spans="1:5">
      <c r="A41" s="81">
        <v>39</v>
      </c>
      <c r="B41" s="72">
        <v>5715</v>
      </c>
      <c r="C41" s="82"/>
      <c r="E41" s="594"/>
    </row>
    <row r="42" spans="1:5" ht="15" thickBot="1">
      <c r="A42" s="86">
        <v>40</v>
      </c>
      <c r="B42" s="84">
        <v>5955</v>
      </c>
      <c r="C42" s="85"/>
      <c r="E42" s="595"/>
    </row>
    <row r="43" spans="1:5">
      <c r="A43" s="88">
        <v>41</v>
      </c>
      <c r="B43" s="89"/>
      <c r="C43" s="80" t="s">
        <v>10</v>
      </c>
      <c r="E43" s="593"/>
    </row>
    <row r="44" spans="1:5">
      <c r="A44" s="81">
        <v>42</v>
      </c>
      <c r="B44" s="72">
        <v>6450</v>
      </c>
      <c r="C44" s="82"/>
      <c r="E44" s="594"/>
    </row>
    <row r="45" spans="1:5">
      <c r="A45" s="81">
        <v>43</v>
      </c>
      <c r="B45" s="72">
        <v>6705</v>
      </c>
      <c r="C45" s="82"/>
      <c r="E45" s="594"/>
    </row>
    <row r="46" spans="1:5">
      <c r="A46" s="81">
        <v>44</v>
      </c>
      <c r="B46" s="72">
        <v>6975</v>
      </c>
      <c r="C46" s="82"/>
      <c r="E46" s="594"/>
    </row>
    <row r="47" spans="1:5">
      <c r="A47" s="81">
        <v>45</v>
      </c>
      <c r="B47" s="72">
        <v>7500</v>
      </c>
      <c r="C47" s="82"/>
      <c r="E47" s="594"/>
    </row>
    <row r="48" spans="1:5">
      <c r="A48" s="81">
        <v>46</v>
      </c>
      <c r="B48" s="72">
        <v>7775</v>
      </c>
      <c r="C48" s="82"/>
      <c r="E48" s="594"/>
    </row>
    <row r="49" spans="1:5">
      <c r="A49" s="81">
        <v>47</v>
      </c>
      <c r="B49" s="72">
        <v>8055</v>
      </c>
      <c r="C49" s="82"/>
      <c r="E49" s="594"/>
    </row>
    <row r="50" spans="1:5">
      <c r="A50" s="81">
        <v>48</v>
      </c>
      <c r="B50" s="72"/>
      <c r="C50" s="82" t="s">
        <v>10</v>
      </c>
      <c r="E50" s="594"/>
    </row>
    <row r="51" spans="1:5">
      <c r="A51" s="81">
        <v>49</v>
      </c>
      <c r="B51" s="72"/>
      <c r="C51" s="82" t="s">
        <v>10</v>
      </c>
      <c r="E51" s="594"/>
    </row>
    <row r="52" spans="1:5" ht="15" thickBot="1">
      <c r="A52" s="86">
        <v>50</v>
      </c>
      <c r="B52" s="84">
        <v>8630</v>
      </c>
      <c r="C52" s="85"/>
      <c r="E52" s="595"/>
    </row>
    <row r="53" spans="1:5">
      <c r="A53" s="28">
        <v>51</v>
      </c>
      <c r="B53" s="79">
        <v>8925</v>
      </c>
      <c r="C53" s="80"/>
      <c r="E53" s="593">
        <f>SUM(B53:B62)</f>
        <v>93200</v>
      </c>
    </row>
    <row r="54" spans="1:5">
      <c r="A54" s="81">
        <v>52</v>
      </c>
      <c r="B54" s="72">
        <v>9225</v>
      </c>
      <c r="C54" s="82"/>
      <c r="E54" s="594"/>
    </row>
    <row r="55" spans="1:5">
      <c r="A55" s="81">
        <v>53</v>
      </c>
      <c r="B55" s="72">
        <v>9530</v>
      </c>
      <c r="C55" s="82"/>
      <c r="E55" s="594"/>
    </row>
    <row r="56" spans="1:5">
      <c r="A56" s="81">
        <v>54</v>
      </c>
      <c r="B56" s="72">
        <v>9840</v>
      </c>
      <c r="C56" s="82"/>
      <c r="E56" s="594"/>
    </row>
    <row r="57" spans="1:5">
      <c r="A57" s="81">
        <v>55</v>
      </c>
      <c r="B57" s="72"/>
      <c r="C57" s="82" t="s">
        <v>10</v>
      </c>
      <c r="E57" s="594"/>
    </row>
    <row r="58" spans="1:5">
      <c r="A58" s="81">
        <v>56</v>
      </c>
      <c r="B58" s="72">
        <v>10470</v>
      </c>
      <c r="C58" s="82"/>
      <c r="E58" s="594"/>
    </row>
    <row r="59" spans="1:5">
      <c r="A59" s="81">
        <v>57</v>
      </c>
      <c r="B59" s="73">
        <v>10800</v>
      </c>
      <c r="C59" s="82"/>
      <c r="E59" s="594"/>
    </row>
    <row r="60" spans="1:5">
      <c r="A60" s="81">
        <v>58</v>
      </c>
      <c r="B60" s="72">
        <v>11130</v>
      </c>
      <c r="C60" s="82"/>
      <c r="E60" s="594"/>
    </row>
    <row r="61" spans="1:5">
      <c r="A61" s="81">
        <v>59</v>
      </c>
      <c r="B61" s="72">
        <v>11475</v>
      </c>
      <c r="C61" s="82"/>
      <c r="E61" s="594"/>
    </row>
    <row r="62" spans="1:5" ht="15" thickBot="1">
      <c r="A62" s="86">
        <v>60</v>
      </c>
      <c r="B62" s="84">
        <v>11805</v>
      </c>
      <c r="C62" s="85"/>
      <c r="E62" s="595"/>
    </row>
    <row r="63" spans="1:5">
      <c r="A63" s="28">
        <v>61</v>
      </c>
      <c r="B63" s="79">
        <v>12150</v>
      </c>
      <c r="C63" s="80"/>
      <c r="E63" s="593">
        <f>SUM(B63:B72)</f>
        <v>137870</v>
      </c>
    </row>
    <row r="64" spans="1:5">
      <c r="A64" s="81">
        <v>62</v>
      </c>
      <c r="B64" s="72">
        <v>12500</v>
      </c>
      <c r="C64" s="82"/>
      <c r="E64" s="594"/>
    </row>
    <row r="65" spans="1:7">
      <c r="A65" s="81">
        <v>63</v>
      </c>
      <c r="B65" s="73">
        <v>12855</v>
      </c>
      <c r="C65" s="82"/>
      <c r="E65" s="594"/>
    </row>
    <row r="66" spans="1:7">
      <c r="A66" s="81">
        <v>64</v>
      </c>
      <c r="B66" s="73">
        <v>13225</v>
      </c>
      <c r="C66" s="82"/>
      <c r="E66" s="594"/>
    </row>
    <row r="67" spans="1:7">
      <c r="A67" s="81">
        <v>65</v>
      </c>
      <c r="B67" s="72">
        <v>13580</v>
      </c>
      <c r="C67" s="82"/>
      <c r="E67" s="594"/>
    </row>
    <row r="68" spans="1:7">
      <c r="A68" s="81">
        <v>66</v>
      </c>
      <c r="B68" s="72">
        <v>13950</v>
      </c>
      <c r="C68" s="82"/>
      <c r="E68" s="594"/>
    </row>
    <row r="69" spans="1:7">
      <c r="A69" s="81">
        <v>67</v>
      </c>
      <c r="B69" s="72">
        <v>14335</v>
      </c>
      <c r="C69" s="82"/>
      <c r="E69" s="594"/>
    </row>
    <row r="70" spans="1:7">
      <c r="A70" s="81">
        <v>68</v>
      </c>
      <c r="B70" s="72">
        <v>14705</v>
      </c>
      <c r="C70" s="82"/>
      <c r="E70" s="594"/>
    </row>
    <row r="71" spans="1:7">
      <c r="A71" s="81">
        <v>69</v>
      </c>
      <c r="B71" s="72">
        <v>15090</v>
      </c>
      <c r="C71" s="82"/>
      <c r="E71" s="594"/>
    </row>
    <row r="72" spans="1:7" ht="15" thickBot="1">
      <c r="A72" s="86">
        <v>70</v>
      </c>
      <c r="B72" s="84">
        <v>15480</v>
      </c>
      <c r="C72" s="85"/>
      <c r="E72" s="595"/>
    </row>
    <row r="73" spans="1:7">
      <c r="A73" s="74">
        <v>71</v>
      </c>
      <c r="B73" s="75">
        <v>15875</v>
      </c>
    </row>
    <row r="74" spans="1:7">
      <c r="A74" s="71">
        <v>72</v>
      </c>
      <c r="B74" s="72">
        <v>16275</v>
      </c>
    </row>
    <row r="75" spans="1:7">
      <c r="A75" s="71">
        <v>73</v>
      </c>
      <c r="B75" s="72">
        <v>16680</v>
      </c>
    </row>
    <row r="76" spans="1:7">
      <c r="A76" s="71">
        <v>74</v>
      </c>
      <c r="B76" s="72">
        <v>17090</v>
      </c>
    </row>
    <row r="77" spans="1:7">
      <c r="A77" s="71">
        <v>75</v>
      </c>
      <c r="B77" s="72">
        <v>17515</v>
      </c>
    </row>
    <row r="78" spans="1:7">
      <c r="A78" s="71">
        <v>76</v>
      </c>
      <c r="B78" s="72">
        <v>17925</v>
      </c>
      <c r="F78" s="68" t="s">
        <v>11</v>
      </c>
      <c r="G78" s="68"/>
    </row>
    <row r="79" spans="1:7">
      <c r="A79" s="71">
        <v>77</v>
      </c>
      <c r="B79" s="72"/>
    </row>
    <row r="80" spans="1:7">
      <c r="A80" s="71">
        <v>78</v>
      </c>
      <c r="B80" s="72">
        <v>18780</v>
      </c>
    </row>
    <row r="81" spans="1:2">
      <c r="A81" s="71">
        <v>79</v>
      </c>
      <c r="B81" s="72"/>
    </row>
    <row r="82" spans="1:2">
      <c r="A82" s="71">
        <v>80</v>
      </c>
      <c r="B82" s="72"/>
    </row>
    <row r="83" spans="1:2">
      <c r="A83" s="71">
        <v>81</v>
      </c>
      <c r="B83" s="72"/>
    </row>
    <row r="84" spans="1:2">
      <c r="A84" s="71">
        <v>82</v>
      </c>
      <c r="B84" s="72"/>
    </row>
    <row r="85" spans="1:2">
      <c r="A85" s="71">
        <v>83</v>
      </c>
      <c r="B85" s="72"/>
    </row>
    <row r="86" spans="1:2">
      <c r="A86" s="71">
        <v>84</v>
      </c>
      <c r="B86" s="72"/>
    </row>
    <row r="87" spans="1:2">
      <c r="A87" s="71">
        <v>85</v>
      </c>
      <c r="B87" s="72"/>
    </row>
    <row r="88" spans="1:2">
      <c r="A88" s="71">
        <v>86</v>
      </c>
      <c r="B88" s="72"/>
    </row>
    <row r="89" spans="1:2">
      <c r="A89" s="71">
        <v>87</v>
      </c>
      <c r="B89" s="72"/>
    </row>
    <row r="90" spans="1:2">
      <c r="A90" s="71">
        <v>88</v>
      </c>
      <c r="B90" s="72"/>
    </row>
    <row r="91" spans="1:2">
      <c r="A91" s="71">
        <v>89</v>
      </c>
      <c r="B91" s="72"/>
    </row>
    <row r="92" spans="1:2">
      <c r="A92" s="71">
        <v>90</v>
      </c>
      <c r="B92" s="72"/>
    </row>
    <row r="93" spans="1:2">
      <c r="A93" s="71">
        <v>91</v>
      </c>
      <c r="B93" s="72"/>
    </row>
    <row r="94" spans="1:2">
      <c r="A94" s="71">
        <v>92</v>
      </c>
      <c r="B94" s="72"/>
    </row>
    <row r="95" spans="1:2">
      <c r="A95" s="71">
        <v>93</v>
      </c>
      <c r="B95" s="72"/>
    </row>
    <row r="96" spans="1:2">
      <c r="A96" s="71">
        <v>94</v>
      </c>
      <c r="B96" s="72"/>
    </row>
    <row r="97" spans="1:2">
      <c r="A97" s="71">
        <v>95</v>
      </c>
      <c r="B97" s="72"/>
    </row>
    <row r="98" spans="1:2">
      <c r="A98" s="71">
        <v>96</v>
      </c>
      <c r="B98" s="72"/>
    </row>
    <row r="99" spans="1:2">
      <c r="A99" s="71">
        <v>97</v>
      </c>
      <c r="B99" s="72"/>
    </row>
    <row r="100" spans="1:2">
      <c r="A100" s="71">
        <v>98</v>
      </c>
      <c r="B100" s="72"/>
    </row>
    <row r="101" spans="1:2">
      <c r="A101" s="71">
        <v>99</v>
      </c>
      <c r="B101" s="72"/>
    </row>
    <row r="102" spans="1:2">
      <c r="A102" s="71">
        <v>100</v>
      </c>
      <c r="B102" s="72"/>
    </row>
    <row r="103" spans="1:2">
      <c r="A103" s="71">
        <v>101</v>
      </c>
      <c r="B103" s="72"/>
    </row>
    <row r="104" spans="1:2">
      <c r="A104" s="71">
        <v>102</v>
      </c>
      <c r="B104" s="72"/>
    </row>
    <row r="105" spans="1:2">
      <c r="A105" s="71">
        <v>103</v>
      </c>
      <c r="B105" s="72"/>
    </row>
    <row r="106" spans="1:2">
      <c r="A106" s="71">
        <v>104</v>
      </c>
      <c r="B106" s="72"/>
    </row>
    <row r="107" spans="1:2">
      <c r="A107" s="71">
        <v>105</v>
      </c>
      <c r="B107" s="72"/>
    </row>
    <row r="108" spans="1:2">
      <c r="A108" s="71">
        <v>106</v>
      </c>
      <c r="B108" s="72"/>
    </row>
    <row r="109" spans="1:2">
      <c r="A109" s="71">
        <v>107</v>
      </c>
      <c r="B109" s="72"/>
    </row>
    <row r="110" spans="1:2">
      <c r="A110" s="71">
        <v>108</v>
      </c>
      <c r="B110" s="72"/>
    </row>
    <row r="111" spans="1:2">
      <c r="A111" s="71">
        <v>109</v>
      </c>
      <c r="B111" s="72"/>
    </row>
    <row r="112" spans="1:2">
      <c r="A112" s="71">
        <v>110</v>
      </c>
      <c r="B112" s="72"/>
    </row>
    <row r="113" spans="1:2">
      <c r="A113" s="71">
        <v>111</v>
      </c>
      <c r="B113" s="72"/>
    </row>
    <row r="114" spans="1:2">
      <c r="A114" s="71">
        <v>112</v>
      </c>
      <c r="B114" s="72"/>
    </row>
    <row r="115" spans="1:2">
      <c r="A115" s="71">
        <v>113</v>
      </c>
      <c r="B115" s="72"/>
    </row>
    <row r="116" spans="1:2">
      <c r="A116" s="71">
        <v>114</v>
      </c>
      <c r="B116" s="72"/>
    </row>
    <row r="117" spans="1:2">
      <c r="A117" s="71">
        <v>115</v>
      </c>
      <c r="B117" s="72"/>
    </row>
    <row r="118" spans="1:2">
      <c r="A118" s="71">
        <v>116</v>
      </c>
      <c r="B118" s="72"/>
    </row>
    <row r="119" spans="1:2">
      <c r="A119" s="71">
        <v>117</v>
      </c>
      <c r="B119" s="72"/>
    </row>
    <row r="120" spans="1:2">
      <c r="A120" s="71">
        <v>118</v>
      </c>
      <c r="B120" s="72"/>
    </row>
    <row r="121" spans="1:2">
      <c r="A121" s="71">
        <v>119</v>
      </c>
      <c r="B121" s="72"/>
    </row>
    <row r="122" spans="1:2">
      <c r="A122" s="71">
        <v>120</v>
      </c>
      <c r="B122" s="72"/>
    </row>
    <row r="123" spans="1:2">
      <c r="A123" s="71">
        <v>121</v>
      </c>
      <c r="B123" s="72"/>
    </row>
    <row r="124" spans="1:2">
      <c r="A124" s="71">
        <v>122</v>
      </c>
      <c r="B124" s="72"/>
    </row>
    <row r="125" spans="1:2">
      <c r="A125" s="71">
        <v>123</v>
      </c>
      <c r="B125" s="72"/>
    </row>
    <row r="126" spans="1:2">
      <c r="A126" s="71">
        <v>124</v>
      </c>
      <c r="B126" s="72"/>
    </row>
    <row r="127" spans="1:2">
      <c r="A127" s="71">
        <v>125</v>
      </c>
      <c r="B127" s="72"/>
    </row>
    <row r="128" spans="1:2">
      <c r="A128" s="71">
        <v>126</v>
      </c>
      <c r="B128" s="72"/>
    </row>
    <row r="129" spans="1:2">
      <c r="A129" s="71">
        <v>127</v>
      </c>
      <c r="B129" s="72"/>
    </row>
    <row r="130" spans="1:2">
      <c r="A130" s="71">
        <v>128</v>
      </c>
      <c r="B130" s="72"/>
    </row>
    <row r="131" spans="1:2">
      <c r="A131" s="71">
        <v>129</v>
      </c>
      <c r="B131" s="72"/>
    </row>
    <row r="132" spans="1:2">
      <c r="A132" s="71">
        <v>130</v>
      </c>
      <c r="B132" s="72"/>
    </row>
    <row r="133" spans="1:2">
      <c r="A133" s="71">
        <v>131</v>
      </c>
      <c r="B133" s="72"/>
    </row>
    <row r="134" spans="1:2">
      <c r="A134" s="71">
        <v>132</v>
      </c>
      <c r="B134" s="72">
        <v>49435</v>
      </c>
    </row>
    <row r="135" spans="1:2">
      <c r="A135" s="71">
        <v>133</v>
      </c>
      <c r="B135" s="72"/>
    </row>
    <row r="136" spans="1:2">
      <c r="A136" s="71">
        <v>134</v>
      </c>
      <c r="B136" s="72"/>
    </row>
    <row r="137" spans="1:2">
      <c r="A137" s="71">
        <v>135</v>
      </c>
      <c r="B137" s="72"/>
    </row>
    <row r="138" spans="1:2">
      <c r="A138" s="71">
        <v>136</v>
      </c>
      <c r="B138" s="72"/>
    </row>
    <row r="139" spans="1:2">
      <c r="A139" s="71">
        <v>137</v>
      </c>
      <c r="B139" s="72"/>
    </row>
    <row r="140" spans="1:2">
      <c r="A140" s="71">
        <v>138</v>
      </c>
      <c r="B140" s="72"/>
    </row>
    <row r="141" spans="1:2">
      <c r="A141" s="71">
        <v>139</v>
      </c>
      <c r="B141" s="72"/>
    </row>
    <row r="142" spans="1:2">
      <c r="A142" s="71">
        <v>140</v>
      </c>
      <c r="B142" s="72"/>
    </row>
    <row r="143" spans="1:2">
      <c r="A143" s="71">
        <v>141</v>
      </c>
      <c r="B143" s="72"/>
    </row>
    <row r="144" spans="1:2">
      <c r="A144" s="71">
        <v>142</v>
      </c>
      <c r="B144" s="72"/>
    </row>
    <row r="145" spans="1:2">
      <c r="A145" s="71">
        <v>143</v>
      </c>
      <c r="B145" s="72"/>
    </row>
    <row r="146" spans="1:2">
      <c r="A146" s="71">
        <v>144</v>
      </c>
      <c r="B146" s="72"/>
    </row>
    <row r="147" spans="1:2">
      <c r="A147" s="71">
        <v>145</v>
      </c>
      <c r="B147" s="72"/>
    </row>
    <row r="148" spans="1:2">
      <c r="A148" s="71">
        <v>146</v>
      </c>
      <c r="B148" s="72"/>
    </row>
    <row r="149" spans="1:2">
      <c r="A149" s="71">
        <v>147</v>
      </c>
      <c r="B149" s="72"/>
    </row>
    <row r="150" spans="1:2">
      <c r="A150" s="71">
        <v>148</v>
      </c>
      <c r="B150" s="72"/>
    </row>
    <row r="151" spans="1:2">
      <c r="A151" s="71">
        <v>149</v>
      </c>
      <c r="B151" s="72"/>
    </row>
    <row r="152" spans="1:2">
      <c r="A152" s="71">
        <v>150</v>
      </c>
      <c r="B152" s="72"/>
    </row>
    <row r="153" spans="1:2">
      <c r="A153" s="71">
        <v>151</v>
      </c>
      <c r="B153" s="72"/>
    </row>
    <row r="154" spans="1:2">
      <c r="A154" s="71">
        <v>152</v>
      </c>
      <c r="B154" s="72"/>
    </row>
    <row r="155" spans="1:2">
      <c r="A155" s="71">
        <v>153</v>
      </c>
      <c r="B155" s="72"/>
    </row>
    <row r="156" spans="1:2">
      <c r="A156" s="71">
        <v>154</v>
      </c>
      <c r="B156" s="72"/>
    </row>
    <row r="157" spans="1:2">
      <c r="A157" s="71">
        <v>155</v>
      </c>
      <c r="B157" s="72"/>
    </row>
    <row r="158" spans="1:2">
      <c r="A158" s="71">
        <v>156</v>
      </c>
      <c r="B158" s="72"/>
    </row>
    <row r="159" spans="1:2">
      <c r="A159" s="71">
        <v>157</v>
      </c>
      <c r="B159" s="72"/>
    </row>
    <row r="160" spans="1:2">
      <c r="A160" s="71">
        <v>158</v>
      </c>
      <c r="B160" s="72"/>
    </row>
    <row r="161" spans="1:3">
      <c r="A161" s="71">
        <v>159</v>
      </c>
      <c r="B161" s="72"/>
    </row>
    <row r="162" spans="1:3">
      <c r="A162" s="71">
        <v>160</v>
      </c>
      <c r="B162" s="72"/>
    </row>
    <row r="163" spans="1:3">
      <c r="A163" s="71">
        <v>161</v>
      </c>
      <c r="B163" s="72"/>
    </row>
    <row r="164" spans="1:3">
      <c r="A164" s="71">
        <v>162</v>
      </c>
      <c r="B164" s="72"/>
    </row>
    <row r="165" spans="1:3">
      <c r="A165" s="71">
        <v>163</v>
      </c>
      <c r="B165" s="72"/>
    </row>
    <row r="166" spans="1:3">
      <c r="A166" s="71">
        <v>164</v>
      </c>
      <c r="B166" s="72"/>
    </row>
    <row r="167" spans="1:3">
      <c r="A167" s="71">
        <v>165</v>
      </c>
      <c r="B167" s="72"/>
    </row>
    <row r="168" spans="1:3">
      <c r="A168" s="74" t="s">
        <v>12</v>
      </c>
      <c r="B168" s="87">
        <f>SUBTOTAL(109,trophies[Trophies])</f>
        <v>554185</v>
      </c>
    </row>
    <row r="170" spans="1:3">
      <c r="B170">
        <f>COUNT(trophies[Trophies])</f>
        <v>74</v>
      </c>
      <c r="C170" t="s">
        <v>13</v>
      </c>
    </row>
    <row r="171" spans="1:3">
      <c r="B171">
        <f>COUNTBLANK(trophies[Trophies])</f>
        <v>91</v>
      </c>
      <c r="C171" t="s">
        <v>13</v>
      </c>
    </row>
  </sheetData>
  <mergeCells count="7">
    <mergeCell ref="E13:E22"/>
    <mergeCell ref="E23:E32"/>
    <mergeCell ref="E3:E12"/>
    <mergeCell ref="E63:E72"/>
    <mergeCell ref="E53:E62"/>
    <mergeCell ref="E33:E42"/>
    <mergeCell ref="E43:E52"/>
  </mergeCells>
  <conditionalFormatting sqref="B3:B167">
    <cfRule type="containsBlanks" dxfId="671" priority="1">
      <formula>LEN(TRIM(B3))=0</formula>
    </cfRule>
  </conditionalFormatting>
  <dataValidations count="1">
    <dataValidation type="whole" allowBlank="1" showInputMessage="1" showErrorMessage="1" sqref="B3:B167" xr:uid="{F1CEE381-DBE3-4B69-A85A-20F58A15BB8E}">
      <formula1>400</formula1>
      <formula2>900000</formula2>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AE4B3-6E36-446C-8F59-C5D83C4E2CA9}">
  <sheetPr>
    <tabColor theme="2" tint="-0.499984740745262"/>
  </sheetPr>
  <dimension ref="B1:U45"/>
  <sheetViews>
    <sheetView zoomScale="80" zoomScaleNormal="80" workbookViewId="0">
      <pane ySplit="2" topLeftCell="A32" activePane="bottomLeft" state="frozen"/>
      <selection activeCell="B1" sqref="B1"/>
      <selection pane="bottomLeft" activeCell="N52" sqref="N52"/>
    </sheetView>
  </sheetViews>
  <sheetFormatPr defaultColWidth="8.6328125" defaultRowHeight="12.75" customHeight="1"/>
  <cols>
    <col min="1" max="1" width="8.6328125" style="34"/>
    <col min="2" max="2" width="6" style="34" bestFit="1" customWidth="1"/>
    <col min="3" max="3" width="18.08984375" style="34" customWidth="1"/>
    <col min="4" max="4" width="6" style="34" bestFit="1" customWidth="1"/>
    <col min="5" max="5" width="18.08984375" style="34" customWidth="1"/>
    <col min="6" max="6" width="6" style="34" bestFit="1" customWidth="1"/>
    <col min="7" max="7" width="20" style="34" customWidth="1"/>
    <col min="8" max="8" width="6" style="34" bestFit="1" customWidth="1"/>
    <col min="9" max="9" width="18.08984375" style="34" customWidth="1"/>
    <col min="10" max="10" width="6" style="34" bestFit="1" customWidth="1"/>
    <col min="11" max="11" width="18.08984375" style="34" customWidth="1"/>
    <col min="12" max="12" width="5.6328125" style="34" bestFit="1" customWidth="1"/>
    <col min="13" max="13" width="18.6328125" style="34" customWidth="1"/>
    <col min="14" max="14" width="8.6328125" style="34"/>
    <col min="15" max="15" width="21.36328125" style="34" customWidth="1"/>
    <col min="16" max="16" width="8.6328125" style="34"/>
    <col min="17" max="17" width="16.08984375" style="34" bestFit="1" customWidth="1"/>
    <col min="18" max="18" width="8.6328125" style="34"/>
    <col min="19" max="19" width="15.36328125" style="34" customWidth="1"/>
    <col min="20" max="16384" width="8.6328125" style="34"/>
  </cols>
  <sheetData>
    <row r="1" spans="2:21" ht="18.75" customHeight="1">
      <c r="B1" s="47" t="s">
        <v>14</v>
      </c>
      <c r="C1" s="47"/>
      <c r="D1" s="47"/>
      <c r="E1" s="47"/>
      <c r="F1" s="48"/>
      <c r="G1" s="48"/>
      <c r="H1" s="48"/>
      <c r="I1" s="48"/>
      <c r="J1" s="48"/>
      <c r="K1" s="48"/>
      <c r="L1" s="48"/>
      <c r="M1" s="48"/>
    </row>
    <row r="2" spans="2:21" ht="16">
      <c r="B2" s="49" t="s">
        <v>2</v>
      </c>
      <c r="C2" s="50" t="s">
        <v>15</v>
      </c>
      <c r="D2" s="51" t="s">
        <v>2</v>
      </c>
      <c r="E2" s="51" t="s">
        <v>15</v>
      </c>
      <c r="F2" s="52" t="s">
        <v>2</v>
      </c>
      <c r="G2" s="52" t="s">
        <v>15</v>
      </c>
      <c r="H2" s="53" t="s">
        <v>2</v>
      </c>
      <c r="I2" s="53" t="s">
        <v>15</v>
      </c>
      <c r="J2" s="54" t="s">
        <v>2</v>
      </c>
      <c r="K2" s="55" t="s">
        <v>15</v>
      </c>
      <c r="L2" s="376" t="s">
        <v>16</v>
      </c>
      <c r="M2" s="377" t="s">
        <v>15</v>
      </c>
    </row>
    <row r="3" spans="2:21" ht="16">
      <c r="B3" s="56">
        <v>1</v>
      </c>
      <c r="C3" s="57">
        <v>8400000</v>
      </c>
      <c r="D3" s="58">
        <v>31</v>
      </c>
      <c r="E3" s="59">
        <v>172720800</v>
      </c>
      <c r="F3" s="60">
        <v>61</v>
      </c>
      <c r="G3" s="61">
        <v>421999200</v>
      </c>
      <c r="H3" s="62">
        <v>91</v>
      </c>
      <c r="I3" s="63">
        <v>1031027200</v>
      </c>
      <c r="J3" s="64">
        <v>121</v>
      </c>
      <c r="K3" s="65">
        <v>2519042400</v>
      </c>
      <c r="L3" s="378">
        <f t="shared" ref="L3:L22" si="0">B3 + 150</f>
        <v>151</v>
      </c>
      <c r="M3" s="379">
        <v>6154568000</v>
      </c>
    </row>
    <row r="4" spans="2:21" ht="16">
      <c r="B4" s="56">
        <v>2</v>
      </c>
      <c r="C4" s="57">
        <v>13692000</v>
      </c>
      <c r="D4" s="58">
        <v>32</v>
      </c>
      <c r="E4" s="59">
        <v>177945600</v>
      </c>
      <c r="F4" s="60">
        <v>62</v>
      </c>
      <c r="G4" s="61">
        <v>434750400</v>
      </c>
      <c r="H4" s="62">
        <v>92</v>
      </c>
      <c r="I4" s="63">
        <v>1062191200</v>
      </c>
      <c r="J4" s="64">
        <v>122</v>
      </c>
      <c r="K4" s="65">
        <v>2595180000</v>
      </c>
      <c r="L4" s="378">
        <f t="shared" si="0"/>
        <v>152</v>
      </c>
      <c r="M4" s="379">
        <v>6340588800</v>
      </c>
    </row>
    <row r="5" spans="2:21" ht="16">
      <c r="B5" s="56">
        <v>3</v>
      </c>
      <c r="C5" s="57">
        <v>21246400</v>
      </c>
      <c r="D5" s="58">
        <v>33</v>
      </c>
      <c r="E5" s="59">
        <v>183327200</v>
      </c>
      <c r="F5" s="60">
        <v>63</v>
      </c>
      <c r="G5" s="61">
        <v>447893600</v>
      </c>
      <c r="H5" s="62">
        <v>93</v>
      </c>
      <c r="I5" s="63">
        <v>1094296000</v>
      </c>
      <c r="J5" s="64">
        <v>123</v>
      </c>
      <c r="K5" s="65">
        <v>2673619200</v>
      </c>
      <c r="L5" s="378">
        <f t="shared" si="0"/>
        <v>153</v>
      </c>
      <c r="M5" s="379">
        <v>6532232000</v>
      </c>
      <c r="Q5" s="34" t="s">
        <v>17</v>
      </c>
    </row>
    <row r="6" spans="2:21" ht="16">
      <c r="B6" s="56">
        <v>4</v>
      </c>
      <c r="C6" s="57">
        <v>31393600</v>
      </c>
      <c r="D6" s="58">
        <v>34</v>
      </c>
      <c r="E6" s="59">
        <v>188865600</v>
      </c>
      <c r="F6" s="60">
        <v>64</v>
      </c>
      <c r="G6" s="61">
        <v>461434400</v>
      </c>
      <c r="H6" s="62">
        <v>94</v>
      </c>
      <c r="I6" s="63">
        <v>1127369600</v>
      </c>
      <c r="J6" s="64">
        <v>124</v>
      </c>
      <c r="K6" s="65">
        <v>2754427200</v>
      </c>
      <c r="L6" s="378">
        <f t="shared" si="0"/>
        <v>154</v>
      </c>
      <c r="M6" s="379">
        <v>6729671200</v>
      </c>
      <c r="O6" s="34">
        <v>79</v>
      </c>
      <c r="T6" s="34">
        <v>167</v>
      </c>
      <c r="U6" s="34">
        <v>169</v>
      </c>
    </row>
    <row r="7" spans="2:21" ht="16">
      <c r="B7" s="56">
        <v>5</v>
      </c>
      <c r="C7" s="57">
        <v>44172800</v>
      </c>
      <c r="D7" s="58">
        <v>35</v>
      </c>
      <c r="E7" s="59">
        <v>194572000</v>
      </c>
      <c r="F7" s="60">
        <v>65</v>
      </c>
      <c r="G7" s="61">
        <v>475384000</v>
      </c>
      <c r="H7" s="62">
        <v>95</v>
      </c>
      <c r="I7" s="63">
        <v>1161445600</v>
      </c>
      <c r="J7" s="64">
        <v>125</v>
      </c>
      <c r="K7" s="65">
        <v>2837682400</v>
      </c>
      <c r="L7" s="378">
        <f t="shared" si="0"/>
        <v>155</v>
      </c>
      <c r="M7" s="379">
        <v>6933074400</v>
      </c>
      <c r="O7" s="122">
        <f>SUM(M13:M22)</f>
        <v>95126253600</v>
      </c>
      <c r="T7" s="34">
        <v>165</v>
      </c>
      <c r="U7" s="34">
        <v>171</v>
      </c>
    </row>
    <row r="8" spans="2:21" ht="16">
      <c r="B8" s="56">
        <v>6</v>
      </c>
      <c r="C8" s="57">
        <v>59192000</v>
      </c>
      <c r="D8" s="58">
        <v>36</v>
      </c>
      <c r="E8" s="59">
        <v>200452000</v>
      </c>
      <c r="F8" s="60">
        <v>66</v>
      </c>
      <c r="G8" s="61">
        <v>489748000</v>
      </c>
      <c r="H8" s="62">
        <v>96</v>
      </c>
      <c r="I8" s="63">
        <v>1196552000</v>
      </c>
      <c r="J8" s="64">
        <v>126</v>
      </c>
      <c r="K8" s="65">
        <v>2923452000</v>
      </c>
      <c r="L8" s="378">
        <f t="shared" si="0"/>
        <v>156</v>
      </c>
      <c r="M8" s="379">
        <v>7142626400</v>
      </c>
      <c r="Q8" s="34" t="s">
        <v>18</v>
      </c>
    </row>
    <row r="9" spans="2:21" ht="16">
      <c r="B9" s="56">
        <v>7</v>
      </c>
      <c r="C9" s="57">
        <v>75490600</v>
      </c>
      <c r="D9" s="58">
        <v>37</v>
      </c>
      <c r="E9" s="59">
        <v>206511200</v>
      </c>
      <c r="F9" s="60">
        <v>67</v>
      </c>
      <c r="G9" s="61">
        <v>504554400</v>
      </c>
      <c r="H9" s="62">
        <v>97</v>
      </c>
      <c r="I9" s="63">
        <v>1232716800</v>
      </c>
      <c r="J9" s="64">
        <v>127</v>
      </c>
      <c r="K9" s="65">
        <v>3011814400</v>
      </c>
      <c r="L9" s="378">
        <f t="shared" si="0"/>
        <v>157</v>
      </c>
      <c r="M9" s="379">
        <v>7358512000</v>
      </c>
    </row>
    <row r="10" spans="2:21" ht="16">
      <c r="B10" s="56">
        <v>8</v>
      </c>
      <c r="C10" s="57">
        <v>91834400</v>
      </c>
      <c r="D10" s="58">
        <v>38</v>
      </c>
      <c r="E10" s="59">
        <v>212749600</v>
      </c>
      <c r="F10" s="60">
        <v>68</v>
      </c>
      <c r="G10" s="61">
        <v>519803200</v>
      </c>
      <c r="H10" s="62">
        <v>98</v>
      </c>
      <c r="I10" s="63">
        <v>1269973600</v>
      </c>
      <c r="J10" s="64">
        <v>128</v>
      </c>
      <c r="K10" s="65">
        <v>3102842400</v>
      </c>
      <c r="L10" s="378">
        <f t="shared" si="0"/>
        <v>158</v>
      </c>
      <c r="M10" s="379">
        <v>7580921600</v>
      </c>
      <c r="Q10" s="122">
        <f>SUM(M9:M14)</f>
        <v>47624780000</v>
      </c>
    </row>
    <row r="11" spans="2:21" ht="16">
      <c r="B11" s="56">
        <v>9</v>
      </c>
      <c r="C11" s="57">
        <v>102300800</v>
      </c>
      <c r="D11" s="58">
        <v>39</v>
      </c>
      <c r="E11" s="59">
        <v>219178400</v>
      </c>
      <c r="F11" s="60">
        <v>69</v>
      </c>
      <c r="G11" s="61">
        <v>535511200</v>
      </c>
      <c r="H11" s="62">
        <v>99</v>
      </c>
      <c r="I11" s="63">
        <v>1308361600</v>
      </c>
      <c r="J11" s="64">
        <v>129</v>
      </c>
      <c r="K11" s="65">
        <v>3196625600</v>
      </c>
      <c r="L11" s="378">
        <f t="shared" si="0"/>
        <v>159</v>
      </c>
      <c r="M11" s="379">
        <v>7810056800</v>
      </c>
      <c r="Q11" s="34">
        <f>SUM('🩸เลือดบอส'!O11)</f>
        <v>0</v>
      </c>
    </row>
    <row r="12" spans="2:21" ht="16">
      <c r="B12" s="56">
        <v>10</v>
      </c>
      <c r="C12" s="57">
        <v>108528000</v>
      </c>
      <c r="D12" s="58">
        <v>40</v>
      </c>
      <c r="E12" s="59">
        <v>225803200</v>
      </c>
      <c r="F12" s="60">
        <v>70</v>
      </c>
      <c r="G12" s="61">
        <v>551695232</v>
      </c>
      <c r="H12" s="62">
        <v>100</v>
      </c>
      <c r="I12" s="63">
        <v>1347908800</v>
      </c>
      <c r="J12" s="64">
        <v>130</v>
      </c>
      <c r="K12" s="65">
        <v>3293242400</v>
      </c>
      <c r="L12" s="378">
        <f t="shared" si="0"/>
        <v>160</v>
      </c>
      <c r="M12" s="379">
        <v>8046119200</v>
      </c>
      <c r="O12" s="34" t="s">
        <v>19</v>
      </c>
    </row>
    <row r="13" spans="2:21" ht="16">
      <c r="B13" s="56">
        <v>11</v>
      </c>
      <c r="C13" s="57">
        <v>111781600</v>
      </c>
      <c r="D13" s="58">
        <v>41</v>
      </c>
      <c r="E13" s="59">
        <v>232629600</v>
      </c>
      <c r="F13" s="60">
        <v>71</v>
      </c>
      <c r="G13" s="61">
        <v>568371968</v>
      </c>
      <c r="H13" s="62">
        <v>101</v>
      </c>
      <c r="I13" s="63">
        <v>1388648800</v>
      </c>
      <c r="J13" s="64">
        <v>131</v>
      </c>
      <c r="K13" s="65">
        <v>3392782400</v>
      </c>
      <c r="L13" s="378">
        <f t="shared" si="0"/>
        <v>161</v>
      </c>
      <c r="M13" s="379">
        <v>8289310400</v>
      </c>
      <c r="Q13" s="122">
        <f>SUM(M14:M20)</f>
        <v>65480956800</v>
      </c>
    </row>
    <row r="14" spans="2:21" ht="16">
      <c r="B14" s="56">
        <v>12</v>
      </c>
      <c r="C14" s="57">
        <v>115136000</v>
      </c>
      <c r="D14" s="58">
        <v>42</v>
      </c>
      <c r="E14" s="59">
        <v>239657600</v>
      </c>
      <c r="F14" s="60">
        <v>72</v>
      </c>
      <c r="G14" s="61">
        <v>585547200</v>
      </c>
      <c r="H14" s="62">
        <v>102</v>
      </c>
      <c r="I14" s="63">
        <v>1430620800</v>
      </c>
      <c r="J14" s="64">
        <v>132</v>
      </c>
      <c r="K14" s="65">
        <v>3495329600</v>
      </c>
      <c r="L14" s="380">
        <f t="shared" si="0"/>
        <v>162</v>
      </c>
      <c r="M14" s="381">
        <v>8539860000</v>
      </c>
      <c r="O14" s="122">
        <f>SUM(M13:M16)</f>
        <v>34691053600</v>
      </c>
      <c r="Q14" s="34">
        <f>SUM(L161)</f>
        <v>0</v>
      </c>
    </row>
    <row r="15" spans="2:21" ht="16">
      <c r="B15" s="56">
        <v>13</v>
      </c>
      <c r="C15" s="57">
        <v>118591200</v>
      </c>
      <c r="D15" s="58">
        <v>43</v>
      </c>
      <c r="E15" s="59">
        <v>246904000</v>
      </c>
      <c r="F15" s="60">
        <v>73</v>
      </c>
      <c r="G15" s="61">
        <v>603243200</v>
      </c>
      <c r="H15" s="62">
        <v>103</v>
      </c>
      <c r="I15" s="63">
        <v>1473864000</v>
      </c>
      <c r="J15" s="64">
        <v>133</v>
      </c>
      <c r="K15" s="65">
        <v>3600973600</v>
      </c>
      <c r="L15" s="382">
        <f t="shared" si="0"/>
        <v>163</v>
      </c>
      <c r="M15" s="383">
        <v>8797980800</v>
      </c>
      <c r="O15" s="122">
        <f>SUM(M13:M17)</f>
        <v>44028908000</v>
      </c>
      <c r="P15" s="34">
        <v>165</v>
      </c>
      <c r="S15" s="34" t="s">
        <v>20</v>
      </c>
    </row>
    <row r="16" spans="2:21" ht="16">
      <c r="B16" s="56">
        <v>14</v>
      </c>
      <c r="C16" s="57">
        <v>122147200</v>
      </c>
      <c r="D16" s="58">
        <v>44</v>
      </c>
      <c r="E16" s="59">
        <v>254363200</v>
      </c>
      <c r="F16" s="60">
        <v>74</v>
      </c>
      <c r="G16" s="61">
        <v>621476800</v>
      </c>
      <c r="H16" s="62">
        <v>104</v>
      </c>
      <c r="I16" s="63">
        <v>1518412000</v>
      </c>
      <c r="J16" s="64">
        <v>134</v>
      </c>
      <c r="K16" s="65">
        <v>3709809600</v>
      </c>
      <c r="L16" s="382">
        <f t="shared" si="0"/>
        <v>164</v>
      </c>
      <c r="M16" s="383">
        <v>9063902400</v>
      </c>
      <c r="O16" s="122">
        <f>SUM(M13:M18)</f>
        <v>53648996800</v>
      </c>
      <c r="P16" s="34">
        <v>166</v>
      </c>
      <c r="Q16" s="122">
        <f>SUM(M14:M19)</f>
        <v>55270544000</v>
      </c>
    </row>
    <row r="17" spans="2:19" ht="16">
      <c r="B17" s="56">
        <v>15</v>
      </c>
      <c r="C17" s="57">
        <v>125809600</v>
      </c>
      <c r="D17" s="58">
        <v>45</v>
      </c>
      <c r="E17" s="59">
        <v>262052000</v>
      </c>
      <c r="F17" s="60">
        <v>75</v>
      </c>
      <c r="G17" s="61">
        <v>640264832</v>
      </c>
      <c r="H17" s="62">
        <v>105</v>
      </c>
      <c r="I17" s="63">
        <v>1564304000</v>
      </c>
      <c r="J17" s="64">
        <v>135</v>
      </c>
      <c r="K17" s="65">
        <v>3821938400</v>
      </c>
      <c r="L17" s="382">
        <f t="shared" si="0"/>
        <v>165</v>
      </c>
      <c r="M17" s="383">
        <v>9337854400</v>
      </c>
    </row>
    <row r="18" spans="2:19" ht="16">
      <c r="B18" s="56">
        <v>16</v>
      </c>
      <c r="C18" s="57">
        <v>129584000</v>
      </c>
      <c r="D18" s="58">
        <v>46</v>
      </c>
      <c r="E18" s="59">
        <v>269970400</v>
      </c>
      <c r="F18" s="60">
        <v>76</v>
      </c>
      <c r="G18" s="61">
        <v>659618432</v>
      </c>
      <c r="H18" s="62">
        <v>106</v>
      </c>
      <c r="I18" s="63">
        <v>1611584800</v>
      </c>
      <c r="J18" s="64">
        <v>136</v>
      </c>
      <c r="K18" s="65">
        <v>3937455200</v>
      </c>
      <c r="L18" s="382">
        <f t="shared" si="0"/>
        <v>166</v>
      </c>
      <c r="M18" s="383">
        <v>9620088800</v>
      </c>
      <c r="Q18" s="122">
        <f>SUM(E22:E28)</f>
        <v>2331968800</v>
      </c>
    </row>
    <row r="19" spans="2:19" ht="16">
      <c r="B19" s="56">
        <v>17</v>
      </c>
      <c r="C19" s="57">
        <v>132176800</v>
      </c>
      <c r="D19" s="58">
        <v>47</v>
      </c>
      <c r="E19" s="59">
        <v>278129600</v>
      </c>
      <c r="F19" s="60">
        <v>77</v>
      </c>
      <c r="G19" s="61">
        <v>679554432</v>
      </c>
      <c r="H19" s="62">
        <v>107</v>
      </c>
      <c r="I19" s="63">
        <v>1660299200</v>
      </c>
      <c r="J19" s="64">
        <v>137</v>
      </c>
      <c r="K19" s="65">
        <v>4056466400</v>
      </c>
      <c r="L19" s="382">
        <f t="shared" si="0"/>
        <v>167</v>
      </c>
      <c r="M19" s="383">
        <v>9910857600</v>
      </c>
    </row>
    <row r="20" spans="2:19" ht="16">
      <c r="B20" s="56">
        <v>18</v>
      </c>
      <c r="C20" s="57">
        <v>134820000</v>
      </c>
      <c r="D20" s="58">
        <v>48</v>
      </c>
      <c r="E20" s="59">
        <v>286535200</v>
      </c>
      <c r="F20" s="60">
        <v>78</v>
      </c>
      <c r="G20" s="61">
        <v>700095232</v>
      </c>
      <c r="H20" s="62">
        <v>108</v>
      </c>
      <c r="I20" s="63">
        <v>1710480800</v>
      </c>
      <c r="J20" s="64">
        <v>138</v>
      </c>
      <c r="K20" s="65">
        <v>4179078400</v>
      </c>
      <c r="L20" s="382">
        <f t="shared" si="0"/>
        <v>168</v>
      </c>
      <c r="M20" s="383">
        <v>10210412800</v>
      </c>
      <c r="Q20" s="122">
        <f>SUM(M15:M19)</f>
        <v>46730684000</v>
      </c>
      <c r="S20" s="122">
        <f>SUM(M17:M21)</f>
        <v>49598236800</v>
      </c>
    </row>
    <row r="21" spans="2:19" ht="16">
      <c r="B21" s="56">
        <v>19</v>
      </c>
      <c r="C21" s="57">
        <v>137519200</v>
      </c>
      <c r="D21" s="58">
        <v>49</v>
      </c>
      <c r="E21" s="59">
        <v>295198400</v>
      </c>
      <c r="F21" s="60">
        <v>79</v>
      </c>
      <c r="G21" s="61">
        <v>721251968</v>
      </c>
      <c r="H21" s="62">
        <v>109</v>
      </c>
      <c r="I21" s="63">
        <v>1762180000</v>
      </c>
      <c r="J21" s="64">
        <v>139</v>
      </c>
      <c r="K21" s="65">
        <v>4305392000</v>
      </c>
      <c r="L21" s="382">
        <f t="shared" si="0"/>
        <v>169</v>
      </c>
      <c r="M21" s="383">
        <v>10519023200</v>
      </c>
      <c r="O21" s="160" t="s">
        <v>21</v>
      </c>
    </row>
    <row r="22" spans="2:19" ht="16">
      <c r="B22" s="56">
        <v>20</v>
      </c>
      <c r="C22" s="57">
        <v>140268800</v>
      </c>
      <c r="D22" s="58">
        <v>50</v>
      </c>
      <c r="E22" s="59">
        <v>304124800</v>
      </c>
      <c r="F22" s="60">
        <v>80</v>
      </c>
      <c r="G22" s="61">
        <v>743052800</v>
      </c>
      <c r="H22" s="62">
        <v>110</v>
      </c>
      <c r="I22" s="63">
        <v>1815441600</v>
      </c>
      <c r="J22" s="64">
        <v>140</v>
      </c>
      <c r="K22" s="65">
        <v>4435519200</v>
      </c>
      <c r="L22" s="382">
        <f t="shared" si="0"/>
        <v>170</v>
      </c>
      <c r="M22" s="383">
        <v>10836963200</v>
      </c>
      <c r="Q22" s="122">
        <f>SUM(M15:M20)</f>
        <v>56941096800</v>
      </c>
      <c r="S22" s="122">
        <v>54000000000</v>
      </c>
    </row>
    <row r="23" spans="2:19" ht="16">
      <c r="B23" s="56">
        <v>21</v>
      </c>
      <c r="C23" s="57">
        <v>143074400</v>
      </c>
      <c r="D23" s="58">
        <v>51</v>
      </c>
      <c r="E23" s="59">
        <v>313320000</v>
      </c>
      <c r="F23" s="60">
        <v>81</v>
      </c>
      <c r="G23" s="61">
        <v>765508800</v>
      </c>
      <c r="H23" s="62">
        <v>111</v>
      </c>
      <c r="I23" s="63">
        <v>1870316000</v>
      </c>
      <c r="J23" s="64">
        <v>141</v>
      </c>
      <c r="K23" s="65">
        <v>4569583200</v>
      </c>
      <c r="L23" s="382">
        <v>171</v>
      </c>
      <c r="M23" s="383">
        <v>11164512800</v>
      </c>
      <c r="O23" s="161">
        <f>SUM(M16:M18)</f>
        <v>28021845600</v>
      </c>
      <c r="Q23" s="34" t="s">
        <v>22</v>
      </c>
    </row>
    <row r="24" spans="2:19" ht="16">
      <c r="B24" s="56">
        <v>22</v>
      </c>
      <c r="C24" s="57">
        <v>145936000</v>
      </c>
      <c r="D24" s="58">
        <v>52</v>
      </c>
      <c r="E24" s="59">
        <v>322789600</v>
      </c>
      <c r="F24" s="60">
        <v>82</v>
      </c>
      <c r="G24" s="61">
        <v>788642432</v>
      </c>
      <c r="H24" s="62">
        <v>112</v>
      </c>
      <c r="I24" s="63">
        <v>1926848000</v>
      </c>
      <c r="J24" s="64">
        <v>142</v>
      </c>
      <c r="K24" s="65">
        <v>4707701600</v>
      </c>
      <c r="L24" s="382">
        <v>172</v>
      </c>
      <c r="M24" s="383">
        <v>11501963200</v>
      </c>
      <c r="Q24" s="122">
        <f>SUM(M17:M20)</f>
        <v>39079213600</v>
      </c>
    </row>
    <row r="25" spans="2:19" ht="16">
      <c r="B25" s="56">
        <v>23</v>
      </c>
      <c r="C25" s="57">
        <v>148853600</v>
      </c>
      <c r="D25" s="58">
        <v>53</v>
      </c>
      <c r="E25" s="59">
        <v>332550400</v>
      </c>
      <c r="F25" s="60">
        <v>83</v>
      </c>
      <c r="G25" s="61">
        <v>812476000</v>
      </c>
      <c r="H25" s="62">
        <v>113</v>
      </c>
      <c r="I25" s="63">
        <v>1985088000</v>
      </c>
      <c r="J25" s="64">
        <v>143</v>
      </c>
      <c r="K25" s="65">
        <v>4849992600</v>
      </c>
      <c r="L25" s="382">
        <v>173</v>
      </c>
      <c r="M25" s="383">
        <v>11849611200</v>
      </c>
      <c r="O25" s="34" t="s">
        <v>23</v>
      </c>
      <c r="Q25" s="34" t="s">
        <v>24</v>
      </c>
    </row>
    <row r="26" spans="2:19" ht="16">
      <c r="B26" s="56">
        <v>24</v>
      </c>
      <c r="C26" s="57">
        <v>151832800</v>
      </c>
      <c r="D26" s="58">
        <v>54</v>
      </c>
      <c r="E26" s="59">
        <v>342602400</v>
      </c>
      <c r="F26" s="60">
        <v>84</v>
      </c>
      <c r="G26" s="61">
        <v>837032000</v>
      </c>
      <c r="H26" s="62">
        <v>114</v>
      </c>
      <c r="I26" s="63">
        <v>2045086400</v>
      </c>
      <c r="J26" s="64">
        <v>144</v>
      </c>
      <c r="K26" s="65">
        <v>4996583200</v>
      </c>
      <c r="L26" s="382">
        <v>174</v>
      </c>
      <c r="M26" s="383">
        <v>12207764800</v>
      </c>
      <c r="O26" s="122">
        <f>SUM(M17:M18)</f>
        <v>18957943200</v>
      </c>
      <c r="S26" s="122">
        <f>SUM(M17:M22)</f>
        <v>60435200000</v>
      </c>
    </row>
    <row r="27" spans="2:19" ht="16">
      <c r="B27" s="56">
        <v>25</v>
      </c>
      <c r="C27" s="57">
        <v>154868000</v>
      </c>
      <c r="D27" s="58">
        <v>55</v>
      </c>
      <c r="E27" s="59">
        <v>352956800</v>
      </c>
      <c r="F27" s="60">
        <v>85</v>
      </c>
      <c r="G27" s="61">
        <v>862332800</v>
      </c>
      <c r="H27" s="62">
        <v>115</v>
      </c>
      <c r="I27" s="63">
        <v>2106899200</v>
      </c>
      <c r="J27" s="64">
        <v>145</v>
      </c>
      <c r="K27" s="65">
        <v>5147604000</v>
      </c>
      <c r="L27" s="382">
        <v>175</v>
      </c>
      <c r="M27" s="383">
        <v>12576743200</v>
      </c>
    </row>
    <row r="28" spans="2:19" ht="16">
      <c r="B28" s="56">
        <v>26</v>
      </c>
      <c r="C28" s="57">
        <v>157964800</v>
      </c>
      <c r="D28" s="58">
        <v>56</v>
      </c>
      <c r="E28" s="59">
        <v>363624800</v>
      </c>
      <c r="F28" s="60">
        <v>86</v>
      </c>
      <c r="G28" s="61">
        <v>888395200</v>
      </c>
      <c r="H28" s="62">
        <v>116</v>
      </c>
      <c r="I28" s="63">
        <v>2170576800</v>
      </c>
      <c r="J28" s="64">
        <v>146</v>
      </c>
      <c r="K28" s="66">
        <v>5303188800</v>
      </c>
      <c r="L28" s="67"/>
      <c r="M28" s="133">
        <v>12900000000</v>
      </c>
      <c r="O28" s="122"/>
      <c r="S28" s="122">
        <v>65000000000</v>
      </c>
    </row>
    <row r="29" spans="2:19" ht="16">
      <c r="B29" s="56">
        <v>27</v>
      </c>
      <c r="C29" s="57">
        <v>160333600</v>
      </c>
      <c r="D29" s="58">
        <v>57</v>
      </c>
      <c r="E29" s="59">
        <v>374617600</v>
      </c>
      <c r="F29" s="60">
        <v>87</v>
      </c>
      <c r="G29" s="61">
        <v>915247232</v>
      </c>
      <c r="H29" s="62">
        <v>117</v>
      </c>
      <c r="I29" s="63">
        <v>2236180800</v>
      </c>
      <c r="J29" s="64">
        <v>147</v>
      </c>
      <c r="K29" s="66">
        <v>5463377600</v>
      </c>
      <c r="L29" s="67"/>
      <c r="M29" s="133">
        <v>13200000000</v>
      </c>
      <c r="O29" s="34">
        <v>48</v>
      </c>
      <c r="Q29" s="122">
        <f>SUM(M20:M22)</f>
        <v>31566399200</v>
      </c>
    </row>
    <row r="30" spans="2:19" ht="16">
      <c r="B30" s="56">
        <v>28</v>
      </c>
      <c r="C30" s="57">
        <v>162736000</v>
      </c>
      <c r="D30" s="58">
        <v>58</v>
      </c>
      <c r="E30" s="59">
        <v>385935200</v>
      </c>
      <c r="F30" s="60">
        <v>88</v>
      </c>
      <c r="G30" s="61">
        <v>942911200</v>
      </c>
      <c r="H30" s="62">
        <v>118</v>
      </c>
      <c r="I30" s="63">
        <v>2303772800</v>
      </c>
      <c r="J30" s="64">
        <v>148</v>
      </c>
      <c r="K30" s="66">
        <v>5628610400</v>
      </c>
      <c r="L30" s="67"/>
      <c r="M30" s="133">
        <v>13500000000</v>
      </c>
      <c r="O30" s="122">
        <f>SUM(M19:M22)</f>
        <v>41477256800</v>
      </c>
    </row>
    <row r="31" spans="2:19" ht="16">
      <c r="B31" s="56">
        <v>29</v>
      </c>
      <c r="C31" s="57">
        <v>165177600</v>
      </c>
      <c r="D31" s="58">
        <v>59</v>
      </c>
      <c r="E31" s="59">
        <v>397600000</v>
      </c>
      <c r="F31" s="60">
        <v>89</v>
      </c>
      <c r="G31" s="61">
        <v>971415200</v>
      </c>
      <c r="H31" s="62">
        <v>119</v>
      </c>
      <c r="I31" s="63">
        <v>2373403200</v>
      </c>
      <c r="J31" s="64">
        <v>149</v>
      </c>
      <c r="K31" s="66">
        <v>5798738400</v>
      </c>
      <c r="L31" s="67"/>
      <c r="M31" s="67"/>
      <c r="S31" s="122">
        <f>SUM(M17:M28)</f>
        <v>132635795200</v>
      </c>
    </row>
    <row r="32" spans="2:19" ht="16">
      <c r="B32" s="56">
        <v>30</v>
      </c>
      <c r="C32" s="57">
        <v>167652800</v>
      </c>
      <c r="D32" s="58">
        <v>60</v>
      </c>
      <c r="E32" s="59">
        <v>409617600</v>
      </c>
      <c r="F32" s="60">
        <v>90</v>
      </c>
      <c r="G32" s="61">
        <v>1000776000</v>
      </c>
      <c r="H32" s="62">
        <v>120</v>
      </c>
      <c r="I32" s="63">
        <v>2445139200</v>
      </c>
      <c r="J32" s="64">
        <v>150</v>
      </c>
      <c r="K32" s="66">
        <v>5974001600</v>
      </c>
      <c r="L32" s="67"/>
      <c r="M32" s="67"/>
      <c r="O32" s="34" t="s">
        <v>25</v>
      </c>
      <c r="Q32" s="122">
        <f>SUM(M17:M24)</f>
        <v>83101676000</v>
      </c>
    </row>
    <row r="33" spans="12:17" ht="14">
      <c r="O33" s="34" t="s">
        <v>26</v>
      </c>
    </row>
    <row r="34" spans="12:17" ht="14">
      <c r="O34" s="34" t="s">
        <v>27</v>
      </c>
      <c r="Q34" s="122">
        <f>SUM(M17:M26)</f>
        <v>107159052000</v>
      </c>
    </row>
    <row r="35" spans="12:17" ht="14">
      <c r="O35" s="34" t="s">
        <v>28</v>
      </c>
    </row>
    <row r="36" spans="12:17" ht="14">
      <c r="O36" s="34" t="s">
        <v>29</v>
      </c>
      <c r="Q36" s="34" t="s">
        <v>30</v>
      </c>
    </row>
    <row r="37" spans="12:17" ht="14">
      <c r="Q37" s="122">
        <f>SUM(M26:M28)</f>
        <v>37684508000</v>
      </c>
    </row>
    <row r="38" spans="12:17" ht="14">
      <c r="O38" s="34" t="s">
        <v>31</v>
      </c>
    </row>
    <row r="40" spans="12:17" ht="12.75" customHeight="1">
      <c r="M40" s="34" t="s">
        <v>32</v>
      </c>
    </row>
    <row r="41" spans="12:17" ht="12.75" customHeight="1">
      <c r="L41" s="34">
        <v>176</v>
      </c>
      <c r="M41" s="122">
        <f>SUM(M23+M24+M25+M26+M27+M28+3,646,900,0)</f>
        <v>72200596749</v>
      </c>
      <c r="N41" s="34">
        <v>1420</v>
      </c>
    </row>
    <row r="43" spans="12:17" ht="12.75" customHeight="1">
      <c r="L43" s="34">
        <v>177</v>
      </c>
      <c r="M43" s="122">
        <f>SUM(M23+M24+M25+M26+M27+M28+M29+3,646,854,795)</f>
        <v>85400597498</v>
      </c>
      <c r="N43" s="34">
        <v>1670</v>
      </c>
    </row>
    <row r="45" spans="12:17" ht="12.75" customHeight="1">
      <c r="L45" s="34">
        <v>178</v>
      </c>
      <c r="M45" s="122">
        <f>SUM(M23+M24+M25+M26+M27+M28+M29+M30+3,646,854,795)</f>
        <v>98900597498</v>
      </c>
      <c r="N45" s="34">
        <v>1940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3CB51-39DB-4287-ACFD-695098AB8687}">
  <sheetPr>
    <tabColor theme="3" tint="0.749992370372631"/>
  </sheetPr>
  <dimension ref="B1:M44"/>
  <sheetViews>
    <sheetView workbookViewId="0">
      <pane ySplit="2" topLeftCell="A20" activePane="bottomLeft" state="frozen"/>
      <selection activeCell="B1" sqref="B1"/>
      <selection pane="bottomLeft" activeCell="B39" sqref="B39"/>
    </sheetView>
  </sheetViews>
  <sheetFormatPr defaultColWidth="9.08984375" defaultRowHeight="14"/>
  <cols>
    <col min="1" max="1" width="2.08984375" style="2" customWidth="1"/>
    <col min="2" max="2" width="6.6328125" style="2" customWidth="1"/>
    <col min="3" max="3" width="7.6328125" style="2" hidden="1" customWidth="1"/>
    <col min="4" max="4" width="11.08984375" style="2" bestFit="1" customWidth="1"/>
    <col min="5" max="5" width="17.6328125" style="2" customWidth="1"/>
    <col min="6" max="6" width="20" style="2" bestFit="1" customWidth="1"/>
    <col min="7" max="7" width="24.6328125" style="2" bestFit="1" customWidth="1"/>
    <col min="8" max="8" width="13" style="264" bestFit="1" customWidth="1"/>
    <col min="9" max="9" width="11.08984375" style="2" customWidth="1"/>
    <col min="10" max="10" width="10" style="2" hidden="1" customWidth="1"/>
    <col min="11" max="11" width="12.6328125" style="2" hidden="1" customWidth="1"/>
    <col min="12" max="12" width="12.08984375" style="2" hidden="1" customWidth="1"/>
    <col min="13" max="13" width="36.36328125" style="2" customWidth="1"/>
    <col min="14" max="16384" width="9.08984375" style="2"/>
  </cols>
  <sheetData>
    <row r="1" spans="2:13" ht="32.25" customHeight="1">
      <c r="C1" s="6" t="s">
        <v>33</v>
      </c>
      <c r="D1" s="8"/>
      <c r="E1" s="8"/>
      <c r="F1" s="36"/>
      <c r="G1" s="37" t="s">
        <v>34</v>
      </c>
      <c r="H1" s="268"/>
      <c r="I1" s="38">
        <f>COUNTIF(id[Status],"Active")</f>
        <v>30</v>
      </c>
      <c r="J1" s="38">
        <f>COUNTIF(id[Status],"Active")</f>
        <v>30</v>
      </c>
      <c r="K1" s="36"/>
      <c r="L1" s="36"/>
      <c r="M1" s="36"/>
    </row>
    <row r="2" spans="2:13">
      <c r="B2" s="266" t="s">
        <v>35</v>
      </c>
      <c r="C2" s="1" t="s">
        <v>36</v>
      </c>
      <c r="D2" s="9" t="s">
        <v>37</v>
      </c>
      <c r="E2" s="1" t="s">
        <v>38</v>
      </c>
      <c r="F2" s="1" t="s">
        <v>39</v>
      </c>
      <c r="G2" s="1" t="s">
        <v>40</v>
      </c>
      <c r="H2" s="35" t="s">
        <v>41</v>
      </c>
      <c r="I2" s="1" t="s">
        <v>42</v>
      </c>
      <c r="J2" s="1" t="s">
        <v>43</v>
      </c>
      <c r="K2" s="1" t="s">
        <v>44</v>
      </c>
      <c r="L2" s="1" t="s">
        <v>45</v>
      </c>
      <c r="M2" s="9" t="s">
        <v>4</v>
      </c>
    </row>
    <row r="3" spans="2:13">
      <c r="B3" s="265" cm="1">
        <f t="array" ref="B3:B39">_xlfn.SEQUENCE(COUNTA(id[Status]))</f>
        <v>1</v>
      </c>
      <c r="C3" s="1">
        <f t="shared" ref="C3:C39" si="0">B3</f>
        <v>1</v>
      </c>
      <c r="D3" s="9" t="s">
        <v>46</v>
      </c>
      <c r="E3" s="1" t="s">
        <v>47</v>
      </c>
      <c r="F3" s="1" t="s">
        <v>48</v>
      </c>
      <c r="G3" s="1" t="s">
        <v>49</v>
      </c>
      <c r="H3" s="9" t="s">
        <v>50</v>
      </c>
      <c r="I3" s="113" t="b">
        <v>1</v>
      </c>
      <c r="J3" s="9" t="s">
        <v>51</v>
      </c>
      <c r="K3" s="9" t="str">
        <f>IF(id[[#This Row],[ฝากรหัส2]]="No","n/a","")</f>
        <v>n/a</v>
      </c>
      <c r="L3" s="9" t="str">
        <f>IF(id[[#This Row],[ฝากรหัส2]]="No","n/a","")</f>
        <v>n/a</v>
      </c>
      <c r="M3" s="35"/>
    </row>
    <row r="4" spans="2:13">
      <c r="B4" s="265">
        <v>2</v>
      </c>
      <c r="C4" s="1">
        <f t="shared" si="0"/>
        <v>2</v>
      </c>
      <c r="D4" s="9" t="s">
        <v>46</v>
      </c>
      <c r="E4" s="1" t="s">
        <v>52</v>
      </c>
      <c r="F4" s="1"/>
      <c r="G4" s="1" t="s">
        <v>53</v>
      </c>
      <c r="H4" s="9"/>
      <c r="I4" s="113" t="b">
        <v>0</v>
      </c>
      <c r="J4" s="9"/>
      <c r="K4" s="9" t="str">
        <f>IF(id[[#This Row],[ฝากรหัส2]]="No","n/a","")</f>
        <v/>
      </c>
      <c r="L4" s="9" t="str">
        <f>IF(id[[#This Row],[ฝากรหัส2]]="No","n/a","")</f>
        <v/>
      </c>
      <c r="M4" s="35"/>
    </row>
    <row r="5" spans="2:13">
      <c r="B5" s="265">
        <v>3</v>
      </c>
      <c r="C5" s="1">
        <f t="shared" si="0"/>
        <v>3</v>
      </c>
      <c r="D5" s="9" t="s">
        <v>46</v>
      </c>
      <c r="E5" s="1" t="s">
        <v>54</v>
      </c>
      <c r="F5" s="1" t="s">
        <v>55</v>
      </c>
      <c r="G5" s="1" t="s">
        <v>56</v>
      </c>
      <c r="H5" s="9" t="s">
        <v>57</v>
      </c>
      <c r="I5" s="113" t="b">
        <v>1</v>
      </c>
      <c r="J5" s="9"/>
      <c r="K5" s="9" t="str">
        <f>IF(id[[#This Row],[ฝากรหัส2]]="No","n/a","")</f>
        <v/>
      </c>
      <c r="L5" s="9" t="str">
        <f>IF(id[[#This Row],[ฝากรหัส2]]="No","n/a","")</f>
        <v/>
      </c>
      <c r="M5" s="35"/>
    </row>
    <row r="6" spans="2:13">
      <c r="B6" s="265">
        <v>4</v>
      </c>
      <c r="C6" s="1">
        <f t="shared" si="0"/>
        <v>4</v>
      </c>
      <c r="D6" s="9" t="s">
        <v>46</v>
      </c>
      <c r="E6" s="1" t="s">
        <v>58</v>
      </c>
      <c r="F6" s="1"/>
      <c r="G6" s="1" t="s">
        <v>59</v>
      </c>
      <c r="H6" s="9" t="s">
        <v>60</v>
      </c>
      <c r="I6" s="113" t="b">
        <v>0</v>
      </c>
      <c r="J6" s="9" t="s">
        <v>51</v>
      </c>
      <c r="K6" s="9" t="str">
        <f>IF(id[[#This Row],[ฝากรหัส2]]="No","n/a","")</f>
        <v>n/a</v>
      </c>
      <c r="L6" s="9" t="str">
        <f>IF(id[[#This Row],[ฝากรหัส2]]="No","n/a","")</f>
        <v>n/a</v>
      </c>
      <c r="M6" s="35"/>
    </row>
    <row r="7" spans="2:13">
      <c r="B7" s="265">
        <v>5</v>
      </c>
      <c r="C7" s="1">
        <f t="shared" si="0"/>
        <v>5</v>
      </c>
      <c r="D7" s="9" t="s">
        <v>46</v>
      </c>
      <c r="E7" s="1" t="s">
        <v>61</v>
      </c>
      <c r="F7" s="1" t="s">
        <v>62</v>
      </c>
      <c r="G7" s="1" t="s">
        <v>62</v>
      </c>
      <c r="H7" s="9" t="s">
        <v>63</v>
      </c>
      <c r="I7" s="113" t="b">
        <v>1</v>
      </c>
      <c r="J7" s="9" t="s">
        <v>64</v>
      </c>
      <c r="K7" s="9" t="str">
        <f>IF(id[[#This Row],[ฝากรหัส2]]="No","n/a","")</f>
        <v/>
      </c>
      <c r="L7" s="9" t="str">
        <f>IF(id[[#This Row],[ฝากรหัส2]]="No","n/a","")</f>
        <v/>
      </c>
      <c r="M7" s="35"/>
    </row>
    <row r="8" spans="2:13">
      <c r="B8" s="265">
        <v>6</v>
      </c>
      <c r="C8" s="1">
        <f t="shared" si="0"/>
        <v>6</v>
      </c>
      <c r="D8" s="9" t="s">
        <v>46</v>
      </c>
      <c r="E8" s="1" t="s">
        <v>65</v>
      </c>
      <c r="F8" s="1" t="s">
        <v>66</v>
      </c>
      <c r="G8" s="1" t="s">
        <v>67</v>
      </c>
      <c r="H8" s="9"/>
      <c r="I8" s="113" t="b">
        <v>1</v>
      </c>
      <c r="J8" s="9"/>
      <c r="K8" s="9" t="str">
        <f>IF(id[[#This Row],[ฝากรหัส2]]="No","n/a","")</f>
        <v/>
      </c>
      <c r="L8" s="9" t="str">
        <f>IF(id[[#This Row],[ฝากรหัส2]]="No","n/a","")</f>
        <v/>
      </c>
      <c r="M8" s="35"/>
    </row>
    <row r="9" spans="2:13">
      <c r="B9" s="265">
        <v>7</v>
      </c>
      <c r="C9" s="1">
        <f t="shared" si="0"/>
        <v>7</v>
      </c>
      <c r="D9" s="9" t="s">
        <v>46</v>
      </c>
      <c r="E9" s="1" t="s">
        <v>68</v>
      </c>
      <c r="F9" s="1" t="s">
        <v>69</v>
      </c>
      <c r="G9" s="1" t="s">
        <v>70</v>
      </c>
      <c r="H9" s="9"/>
      <c r="I9" s="113" t="b">
        <v>1</v>
      </c>
      <c r="J9" s="9"/>
      <c r="K9" s="9" t="str">
        <f>IF(id[[#This Row],[ฝากรหัส2]]="No","n/a","")</f>
        <v/>
      </c>
      <c r="L9" s="9" t="str">
        <f>IF(id[[#This Row],[ฝากรหัส2]]="No","n/a","")</f>
        <v/>
      </c>
      <c r="M9" s="35"/>
    </row>
    <row r="10" spans="2:13">
      <c r="B10" s="265">
        <v>8</v>
      </c>
      <c r="C10" s="1">
        <f t="shared" si="0"/>
        <v>8</v>
      </c>
      <c r="D10" s="9" t="s">
        <v>71</v>
      </c>
      <c r="E10" s="151" t="s">
        <v>72</v>
      </c>
      <c r="F10" s="151" t="s">
        <v>73</v>
      </c>
      <c r="G10" s="151" t="s">
        <v>74</v>
      </c>
      <c r="H10" s="269"/>
      <c r="I10" s="113" t="b">
        <v>1</v>
      </c>
      <c r="J10" s="9"/>
      <c r="K10" s="9" t="str">
        <f>IF(id[[#This Row],[ฝากรหัส2]]="No","n/a","")</f>
        <v/>
      </c>
      <c r="L10" s="9" t="str">
        <f>IF(id[[#This Row],[ฝากรหัส2]]="No","n/a","")</f>
        <v/>
      </c>
      <c r="M10" s="35" t="s">
        <v>75</v>
      </c>
    </row>
    <row r="11" spans="2:13">
      <c r="B11" s="265">
        <v>9</v>
      </c>
      <c r="C11" s="1">
        <f t="shared" si="0"/>
        <v>9</v>
      </c>
      <c r="D11" s="9" t="s">
        <v>46</v>
      </c>
      <c r="E11" s="1" t="s">
        <v>76</v>
      </c>
      <c r="F11" s="1" t="s">
        <v>77</v>
      </c>
      <c r="G11" s="1" t="s">
        <v>78</v>
      </c>
      <c r="H11" s="9"/>
      <c r="I11" s="113" t="b">
        <v>1</v>
      </c>
      <c r="J11" s="9"/>
      <c r="K11" s="9" t="str">
        <f>IF(id[[#This Row],[ฝากรหัส2]]="No","n/a","")</f>
        <v/>
      </c>
      <c r="L11" s="9" t="str">
        <f>IF(id[[#This Row],[ฝากรหัส2]]="No","n/a","")</f>
        <v/>
      </c>
      <c r="M11" s="35"/>
    </row>
    <row r="12" spans="2:13">
      <c r="B12" s="265">
        <v>10</v>
      </c>
      <c r="C12" s="1">
        <f t="shared" si="0"/>
        <v>10</v>
      </c>
      <c r="D12" s="9" t="s">
        <v>79</v>
      </c>
      <c r="E12" s="151" t="s">
        <v>80</v>
      </c>
      <c r="F12" s="151" t="s">
        <v>81</v>
      </c>
      <c r="G12" s="151" t="s">
        <v>82</v>
      </c>
      <c r="H12" s="269"/>
      <c r="I12" s="113" t="b">
        <v>0</v>
      </c>
      <c r="J12" s="9" t="s">
        <v>51</v>
      </c>
      <c r="K12" s="9" t="str">
        <f>IF(id[[#This Row],[ฝากรหัส2]]="No","n/a","")</f>
        <v>n/a</v>
      </c>
      <c r="L12" s="9" t="str">
        <f>IF(id[[#This Row],[ฝากรหัส2]]="No","n/a","")</f>
        <v>n/a</v>
      </c>
      <c r="M12" s="35" t="s">
        <v>83</v>
      </c>
    </row>
    <row r="13" spans="2:13">
      <c r="B13" s="265">
        <v>11</v>
      </c>
      <c r="C13" s="1">
        <f t="shared" si="0"/>
        <v>11</v>
      </c>
      <c r="D13" s="9" t="s">
        <v>46</v>
      </c>
      <c r="E13" s="1" t="s">
        <v>84</v>
      </c>
      <c r="F13" s="1" t="s">
        <v>85</v>
      </c>
      <c r="G13" s="1" t="s">
        <v>86</v>
      </c>
      <c r="H13" s="9"/>
      <c r="I13" s="113" t="b">
        <v>1</v>
      </c>
      <c r="J13" s="9"/>
      <c r="K13" s="9" t="str">
        <f>IF(id[[#This Row],[ฝากรหัส2]]="No","n/a","")</f>
        <v/>
      </c>
      <c r="L13" s="9" t="str">
        <f>IF(id[[#This Row],[ฝากรหัส2]]="No","n/a","")</f>
        <v/>
      </c>
      <c r="M13" s="35"/>
    </row>
    <row r="14" spans="2:13">
      <c r="B14" s="265">
        <v>12</v>
      </c>
      <c r="C14" s="1">
        <f t="shared" si="0"/>
        <v>12</v>
      </c>
      <c r="D14" s="9" t="s">
        <v>46</v>
      </c>
      <c r="E14" s="1" t="s">
        <v>87</v>
      </c>
      <c r="F14" s="1" t="s">
        <v>88</v>
      </c>
      <c r="G14" s="1" t="s">
        <v>89</v>
      </c>
      <c r="H14" s="9"/>
      <c r="I14" s="113" t="b">
        <v>1</v>
      </c>
      <c r="J14" s="9"/>
      <c r="K14" s="9" t="str">
        <f>IF(id[[#This Row],[ฝากรหัส2]]="No","n/a","")</f>
        <v/>
      </c>
      <c r="L14" s="9" t="str">
        <f>IF(id[[#This Row],[ฝากรหัส2]]="No","n/a","")</f>
        <v/>
      </c>
      <c r="M14" s="35"/>
    </row>
    <row r="15" spans="2:13">
      <c r="B15" s="265">
        <v>13</v>
      </c>
      <c r="C15" s="1">
        <f t="shared" si="0"/>
        <v>13</v>
      </c>
      <c r="D15" s="9" t="s">
        <v>46</v>
      </c>
      <c r="E15" s="331" t="s">
        <v>90</v>
      </c>
      <c r="F15" s="1" t="s">
        <v>90</v>
      </c>
      <c r="G15" s="1" t="s">
        <v>91</v>
      </c>
      <c r="H15" s="9" t="s">
        <v>92</v>
      </c>
      <c r="I15" s="113" t="b">
        <v>1</v>
      </c>
      <c r="J15" s="9" t="s">
        <v>64</v>
      </c>
      <c r="K15" s="9" t="str">
        <f>IF(id[[#This Row],[ฝากรหัส2]]="No","n/a","")</f>
        <v/>
      </c>
      <c r="L15" s="9" t="str">
        <f>IF(id[[#This Row],[ฝากรหัส2]]="No","n/a","")</f>
        <v/>
      </c>
      <c r="M15" s="267" t="s">
        <v>93</v>
      </c>
    </row>
    <row r="16" spans="2:13">
      <c r="B16" s="265">
        <v>14</v>
      </c>
      <c r="C16" s="1">
        <f t="shared" si="0"/>
        <v>14</v>
      </c>
      <c r="D16" s="9" t="s">
        <v>71</v>
      </c>
      <c r="E16" s="151" t="s">
        <v>94</v>
      </c>
      <c r="F16" s="151" t="s">
        <v>95</v>
      </c>
      <c r="G16" s="151" t="s">
        <v>96</v>
      </c>
      <c r="H16" s="269"/>
      <c r="I16" s="113" t="b">
        <v>1</v>
      </c>
      <c r="J16" s="9" t="s">
        <v>64</v>
      </c>
      <c r="K16" s="9" t="str">
        <f>IF(id[[#This Row],[ฝากรหัส2]]="No","n/a","")</f>
        <v/>
      </c>
      <c r="L16" s="9" t="str">
        <f>IF(id[[#This Row],[ฝากรหัส2]]="No","n/a","")</f>
        <v/>
      </c>
      <c r="M16" s="35" t="s">
        <v>75</v>
      </c>
    </row>
    <row r="17" spans="2:13">
      <c r="B17" s="265">
        <v>15</v>
      </c>
      <c r="C17" s="1">
        <f t="shared" si="0"/>
        <v>15</v>
      </c>
      <c r="D17" s="9" t="s">
        <v>46</v>
      </c>
      <c r="E17" s="1" t="s">
        <v>97</v>
      </c>
      <c r="F17" s="1" t="s">
        <v>98</v>
      </c>
      <c r="G17" s="1" t="s">
        <v>99</v>
      </c>
      <c r="H17" s="9" t="s">
        <v>100</v>
      </c>
      <c r="I17" s="113" t="b">
        <v>0</v>
      </c>
      <c r="J17" s="9"/>
      <c r="K17" s="9" t="str">
        <f>IF(id[[#This Row],[ฝากรหัส2]]="No","n/a","")</f>
        <v/>
      </c>
      <c r="L17" s="9" t="str">
        <f>IF(id[[#This Row],[ฝากรหัส2]]="No","n/a","")</f>
        <v/>
      </c>
      <c r="M17" s="35"/>
    </row>
    <row r="18" spans="2:13">
      <c r="B18" s="265">
        <v>16</v>
      </c>
      <c r="C18" s="1">
        <f t="shared" si="0"/>
        <v>16</v>
      </c>
      <c r="D18" s="9" t="s">
        <v>46</v>
      </c>
      <c r="E18" s="1" t="s">
        <v>101</v>
      </c>
      <c r="F18" s="1" t="s">
        <v>102</v>
      </c>
      <c r="G18" s="1" t="s">
        <v>103</v>
      </c>
      <c r="H18" s="9" t="s">
        <v>104</v>
      </c>
      <c r="I18" s="113" t="b">
        <v>1</v>
      </c>
      <c r="J18" s="9" t="s">
        <v>64</v>
      </c>
      <c r="K18" s="9" t="str">
        <f>IF(id[[#This Row],[ฝากรหัส2]]="No","n/a","")</f>
        <v/>
      </c>
      <c r="L18" s="9" t="str">
        <f>IF(id[[#This Row],[ฝากรหัส2]]="No","n/a","")</f>
        <v/>
      </c>
      <c r="M18" s="35"/>
    </row>
    <row r="19" spans="2:13">
      <c r="B19" s="265">
        <v>17</v>
      </c>
      <c r="C19" s="1">
        <f t="shared" si="0"/>
        <v>17</v>
      </c>
      <c r="D19" s="9" t="s">
        <v>46</v>
      </c>
      <c r="E19" s="1" t="s">
        <v>105</v>
      </c>
      <c r="F19" s="1" t="s">
        <v>106</v>
      </c>
      <c r="G19" s="1" t="s">
        <v>107</v>
      </c>
      <c r="H19" s="9" t="s">
        <v>108</v>
      </c>
      <c r="I19" s="113" t="b">
        <v>0</v>
      </c>
      <c r="J19" s="9"/>
      <c r="K19" s="9" t="str">
        <f>IF(id[[#This Row],[ฝากรหัส2]]="No","n/a","")</f>
        <v/>
      </c>
      <c r="L19" s="9" t="str">
        <f>IF(id[[#This Row],[ฝากรหัส2]]="No","n/a","")</f>
        <v/>
      </c>
      <c r="M19" s="35"/>
    </row>
    <row r="20" spans="2:13">
      <c r="B20" s="265">
        <v>18</v>
      </c>
      <c r="C20" s="1">
        <f t="shared" si="0"/>
        <v>18</v>
      </c>
      <c r="D20" s="9" t="s">
        <v>46</v>
      </c>
      <c r="E20" s="332" t="s">
        <v>95</v>
      </c>
      <c r="F20" s="1" t="s">
        <v>95</v>
      </c>
      <c r="G20" s="1" t="s">
        <v>96</v>
      </c>
      <c r="H20" s="9" t="s">
        <v>109</v>
      </c>
      <c r="I20" s="113" t="b">
        <v>0</v>
      </c>
      <c r="J20" s="9"/>
      <c r="K20" s="9" t="str">
        <f>IF(id[[#This Row],[ฝากรหัส2]]="No","n/a","")</f>
        <v/>
      </c>
      <c r="L20" s="9" t="str">
        <f>IF(id[[#This Row],[ฝากรหัส2]]="No","n/a","")</f>
        <v/>
      </c>
      <c r="M20" s="267" t="s">
        <v>110</v>
      </c>
    </row>
    <row r="21" spans="2:13">
      <c r="B21" s="265">
        <v>19</v>
      </c>
      <c r="C21" s="1">
        <f t="shared" si="0"/>
        <v>19</v>
      </c>
      <c r="D21" s="9" t="s">
        <v>46</v>
      </c>
      <c r="E21" s="1" t="s">
        <v>111</v>
      </c>
      <c r="F21" s="1" t="s">
        <v>112</v>
      </c>
      <c r="G21" s="1" t="s">
        <v>112</v>
      </c>
      <c r="H21" s="9"/>
      <c r="I21" s="113" t="b">
        <v>0</v>
      </c>
      <c r="J21" s="9"/>
      <c r="K21" s="9" t="str">
        <f>IF(id[[#This Row],[ฝากรหัส2]]="No","n/a","")</f>
        <v/>
      </c>
      <c r="L21" s="9" t="str">
        <f>IF(id[[#This Row],[ฝากรหัส2]]="No","n/a","")</f>
        <v/>
      </c>
      <c r="M21" s="35"/>
    </row>
    <row r="22" spans="2:13">
      <c r="B22" s="265">
        <v>20</v>
      </c>
      <c r="C22" s="1">
        <f t="shared" si="0"/>
        <v>20</v>
      </c>
      <c r="D22" s="9" t="s">
        <v>46</v>
      </c>
      <c r="E22" s="1" t="s">
        <v>113</v>
      </c>
      <c r="F22" s="1" t="s">
        <v>114</v>
      </c>
      <c r="G22" s="1" t="s">
        <v>115</v>
      </c>
      <c r="H22" s="9" t="s">
        <v>116</v>
      </c>
      <c r="I22" s="113" t="b">
        <v>0</v>
      </c>
      <c r="J22" s="9"/>
      <c r="K22" s="9" t="str">
        <f>IF(id[[#This Row],[ฝากรหัส2]]="No","n/a","")</f>
        <v/>
      </c>
      <c r="L22" s="9" t="str">
        <f>IF(id[[#This Row],[ฝากรหัส2]]="No","n/a","")</f>
        <v/>
      </c>
      <c r="M22" s="35"/>
    </row>
    <row r="23" spans="2:13">
      <c r="B23" s="265">
        <v>21</v>
      </c>
      <c r="C23" s="1">
        <f t="shared" si="0"/>
        <v>21</v>
      </c>
      <c r="D23" s="9" t="s">
        <v>71</v>
      </c>
      <c r="E23" s="1" t="s">
        <v>117</v>
      </c>
      <c r="F23" s="1" t="s">
        <v>118</v>
      </c>
      <c r="G23" s="1" t="s">
        <v>119</v>
      </c>
      <c r="H23" s="9"/>
      <c r="I23" s="113" t="b">
        <v>1</v>
      </c>
      <c r="J23" s="9" t="s">
        <v>64</v>
      </c>
      <c r="K23" s="9" t="str">
        <f>IF(id[[#This Row],[ฝากรหัส2]]="No","n/a","")</f>
        <v/>
      </c>
      <c r="L23" s="9" t="str">
        <f>IF(id[[#This Row],[ฝากรหัส2]]="No","n/a","")</f>
        <v/>
      </c>
      <c r="M23" s="35" t="s">
        <v>120</v>
      </c>
    </row>
    <row r="24" spans="2:13">
      <c r="B24" s="265">
        <v>22</v>
      </c>
      <c r="C24" s="1">
        <f t="shared" si="0"/>
        <v>22</v>
      </c>
      <c r="D24" s="9" t="s">
        <v>46</v>
      </c>
      <c r="E24" s="1" t="s">
        <v>121</v>
      </c>
      <c r="F24" s="1" t="s">
        <v>122</v>
      </c>
      <c r="G24" s="1" t="s">
        <v>123</v>
      </c>
      <c r="H24" s="9"/>
      <c r="I24" s="113" t="b">
        <v>0</v>
      </c>
      <c r="J24" s="9"/>
      <c r="K24" s="9" t="str">
        <f>IF(id[[#This Row],[ฝากรหัส2]]="No","n/a","")</f>
        <v/>
      </c>
      <c r="L24" s="9" t="str">
        <f>IF(id[[#This Row],[ฝากรหัส2]]="No","n/a","")</f>
        <v/>
      </c>
      <c r="M24" s="35"/>
    </row>
    <row r="25" spans="2:13">
      <c r="B25" s="265">
        <v>23</v>
      </c>
      <c r="C25" s="1">
        <f t="shared" si="0"/>
        <v>23</v>
      </c>
      <c r="D25" s="9" t="s">
        <v>46</v>
      </c>
      <c r="E25" s="1" t="s">
        <v>124</v>
      </c>
      <c r="F25" s="1" t="s">
        <v>125</v>
      </c>
      <c r="G25" s="1" t="s">
        <v>126</v>
      </c>
      <c r="H25" s="9"/>
      <c r="I25" s="113" t="b">
        <v>1</v>
      </c>
      <c r="J25" s="9"/>
      <c r="K25" s="9" t="str">
        <f>IF(id[[#This Row],[ฝากรหัส2]]="No","n/a","")</f>
        <v/>
      </c>
      <c r="L25" s="9" t="str">
        <f>IF(id[[#This Row],[ฝากรหัส2]]="No","n/a","")</f>
        <v/>
      </c>
      <c r="M25" s="35"/>
    </row>
    <row r="26" spans="2:13">
      <c r="B26" s="265">
        <v>24</v>
      </c>
      <c r="C26" s="1">
        <f t="shared" si="0"/>
        <v>24</v>
      </c>
      <c r="D26" s="9" t="s">
        <v>46</v>
      </c>
      <c r="E26" s="1" t="s">
        <v>127</v>
      </c>
      <c r="F26" s="1"/>
      <c r="G26" s="1" t="s">
        <v>128</v>
      </c>
      <c r="H26" s="9"/>
      <c r="I26" s="113" t="b">
        <v>0</v>
      </c>
      <c r="J26" s="9"/>
      <c r="K26" s="9" t="str">
        <f>IF(id[[#This Row],[ฝากรหัส2]]="No","n/a","")</f>
        <v/>
      </c>
      <c r="L26" s="9" t="str">
        <f>IF(id[[#This Row],[ฝากรหัส2]]="No","n/a","")</f>
        <v/>
      </c>
      <c r="M26" s="35"/>
    </row>
    <row r="27" spans="2:13">
      <c r="B27" s="265">
        <v>25</v>
      </c>
      <c r="C27" s="1">
        <f t="shared" si="0"/>
        <v>25</v>
      </c>
      <c r="D27" s="9" t="s">
        <v>46</v>
      </c>
      <c r="E27" s="1" t="s">
        <v>129</v>
      </c>
      <c r="F27" s="1" t="s">
        <v>130</v>
      </c>
      <c r="G27" s="1" t="s">
        <v>131</v>
      </c>
      <c r="H27" s="9"/>
      <c r="I27" s="113" t="b">
        <v>0</v>
      </c>
      <c r="J27" s="9"/>
      <c r="K27" s="9" t="str">
        <f>IF(id[[#This Row],[ฝากรหัส2]]="No","n/a","")</f>
        <v/>
      </c>
      <c r="L27" s="9" t="str">
        <f>IF(id[[#This Row],[ฝากรหัส2]]="No","n/a","")</f>
        <v/>
      </c>
      <c r="M27" s="35"/>
    </row>
    <row r="28" spans="2:13">
      <c r="B28" s="265">
        <v>26</v>
      </c>
      <c r="C28" s="1">
        <f t="shared" si="0"/>
        <v>26</v>
      </c>
      <c r="D28" s="9" t="s">
        <v>46</v>
      </c>
      <c r="E28" s="1" t="s">
        <v>132</v>
      </c>
      <c r="F28" s="1" t="s">
        <v>133</v>
      </c>
      <c r="G28" s="1" t="s">
        <v>134</v>
      </c>
      <c r="H28" s="9" t="s">
        <v>135</v>
      </c>
      <c r="I28" s="113" t="b">
        <v>1</v>
      </c>
      <c r="J28" s="9" t="s">
        <v>64</v>
      </c>
      <c r="K28" s="9" t="str">
        <f>IF(id[[#This Row],[ฝากรหัส2]]="No","n/a","")</f>
        <v/>
      </c>
      <c r="L28" s="9" t="str">
        <f>IF(id[[#This Row],[ฝากรหัส2]]="No","n/a","")</f>
        <v/>
      </c>
      <c r="M28" s="35"/>
    </row>
    <row r="29" spans="2:13">
      <c r="B29" s="265">
        <v>27</v>
      </c>
      <c r="C29" s="1">
        <f t="shared" si="0"/>
        <v>27</v>
      </c>
      <c r="D29" s="9" t="s">
        <v>46</v>
      </c>
      <c r="E29" s="1" t="s">
        <v>136</v>
      </c>
      <c r="F29" s="1" t="s">
        <v>137</v>
      </c>
      <c r="G29" s="1" t="s">
        <v>138</v>
      </c>
      <c r="H29" s="9" t="s">
        <v>139</v>
      </c>
      <c r="I29" s="113" t="b">
        <v>1</v>
      </c>
      <c r="J29" s="9"/>
      <c r="K29" s="9" t="str">
        <f>IF(id[[#This Row],[ฝากรหัส2]]="No","n/a","")</f>
        <v/>
      </c>
      <c r="L29" s="9" t="str">
        <f>IF(id[[#This Row],[ฝากรหัส2]]="No","n/a","")</f>
        <v/>
      </c>
      <c r="M29" s="35"/>
    </row>
    <row r="30" spans="2:13">
      <c r="B30" s="265">
        <v>28</v>
      </c>
      <c r="C30" s="1">
        <f t="shared" si="0"/>
        <v>28</v>
      </c>
      <c r="D30" s="9" t="s">
        <v>46</v>
      </c>
      <c r="E30" s="1" t="s">
        <v>140</v>
      </c>
      <c r="F30" s="1" t="s">
        <v>141</v>
      </c>
      <c r="G30" s="1" t="s">
        <v>142</v>
      </c>
      <c r="H30" s="9" t="s">
        <v>143</v>
      </c>
      <c r="I30" s="113" t="b">
        <v>0</v>
      </c>
      <c r="J30" s="9"/>
      <c r="K30" s="9" t="str">
        <f>IF(id[[#This Row],[ฝากรหัส2]]="No","n/a","")</f>
        <v/>
      </c>
      <c r="L30" s="9" t="str">
        <f>IF(id[[#This Row],[ฝากรหัส2]]="No","n/a","")</f>
        <v/>
      </c>
      <c r="M30" s="35"/>
    </row>
    <row r="31" spans="2:13">
      <c r="B31" s="265">
        <v>29</v>
      </c>
      <c r="C31" s="1">
        <f t="shared" si="0"/>
        <v>29</v>
      </c>
      <c r="D31" s="9" t="s">
        <v>46</v>
      </c>
      <c r="E31" s="1" t="s">
        <v>144</v>
      </c>
      <c r="F31" s="1" t="s">
        <v>145</v>
      </c>
      <c r="G31" s="1" t="s">
        <v>146</v>
      </c>
      <c r="H31" s="9"/>
      <c r="I31" s="113" t="b">
        <v>0</v>
      </c>
      <c r="J31" s="9" t="s">
        <v>64</v>
      </c>
      <c r="K31" s="9" t="str">
        <f>IF(id[[#This Row],[ฝากรหัส2]]="No","n/a","")</f>
        <v/>
      </c>
      <c r="L31" s="9" t="str">
        <f>IF(id[[#This Row],[ฝากรหัส2]]="No","n/a","")</f>
        <v/>
      </c>
      <c r="M31" s="35"/>
    </row>
    <row r="32" spans="2:13">
      <c r="B32" s="265">
        <v>30</v>
      </c>
      <c r="C32" s="1">
        <f t="shared" si="0"/>
        <v>30</v>
      </c>
      <c r="D32" s="9" t="s">
        <v>71</v>
      </c>
      <c r="E32" s="1" t="s">
        <v>147</v>
      </c>
      <c r="F32" s="1" t="s">
        <v>148</v>
      </c>
      <c r="G32" s="1" t="s">
        <v>149</v>
      </c>
      <c r="H32" s="9"/>
      <c r="I32" s="113" t="b">
        <v>1</v>
      </c>
      <c r="J32" s="9" t="s">
        <v>64</v>
      </c>
      <c r="K32" s="9" t="str">
        <f>IF(id[[#This Row],[ฝากรหัส2]]="No","n/a","")</f>
        <v/>
      </c>
      <c r="L32" s="9" t="str">
        <f>IF(id[[#This Row],[ฝากรหัส2]]="No","n/a","")</f>
        <v/>
      </c>
      <c r="M32" s="35"/>
    </row>
    <row r="33" spans="2:13">
      <c r="B33" s="265">
        <v>31</v>
      </c>
      <c r="C33" s="1">
        <f t="shared" si="0"/>
        <v>31</v>
      </c>
      <c r="D33" s="9" t="s">
        <v>71</v>
      </c>
      <c r="E33" s="1" t="s">
        <v>150</v>
      </c>
      <c r="F33" s="1" t="s">
        <v>133</v>
      </c>
      <c r="G33" s="1" t="s">
        <v>134</v>
      </c>
      <c r="H33" s="9"/>
      <c r="I33" s="113" t="b">
        <v>1</v>
      </c>
      <c r="J33" s="9" t="s">
        <v>64</v>
      </c>
      <c r="K33" s="9" t="str">
        <f>IF(id[[#This Row],[ฝากรหัส2]]="No","n/a","")</f>
        <v/>
      </c>
      <c r="L33" s="9" t="str">
        <f>IF(id[[#This Row],[ฝากรหัส2]]="No","n/a","")</f>
        <v/>
      </c>
      <c r="M33" s="35" t="s">
        <v>151</v>
      </c>
    </row>
    <row r="34" spans="2:13">
      <c r="B34" s="265">
        <v>32</v>
      </c>
      <c r="C34" s="1">
        <f t="shared" si="0"/>
        <v>32</v>
      </c>
      <c r="D34" s="9" t="s">
        <v>71</v>
      </c>
      <c r="E34" s="1" t="s">
        <v>152</v>
      </c>
      <c r="F34" s="1" t="s">
        <v>153</v>
      </c>
      <c r="G34" s="1"/>
      <c r="H34" s="9" t="s">
        <v>154</v>
      </c>
      <c r="I34" s="113" t="b">
        <v>0</v>
      </c>
      <c r="J34" s="9"/>
      <c r="K34" s="9" t="str">
        <f>IF(id[[#This Row],[ฝากรหัส2]]="No","n/a","")</f>
        <v/>
      </c>
      <c r="L34" s="9" t="str">
        <f>IF(id[[#This Row],[ฝากรหัส2]]="No","n/a","")</f>
        <v/>
      </c>
      <c r="M34" s="35"/>
    </row>
    <row r="35" spans="2:13">
      <c r="B35" s="265">
        <v>33</v>
      </c>
      <c r="C35" s="1">
        <f t="shared" si="0"/>
        <v>33</v>
      </c>
      <c r="D35" s="9" t="s">
        <v>46</v>
      </c>
      <c r="E35" s="1" t="s">
        <v>155</v>
      </c>
      <c r="F35" s="1" t="s">
        <v>156</v>
      </c>
      <c r="G35" s="1"/>
      <c r="H35" s="9" t="s">
        <v>157</v>
      </c>
      <c r="I35" s="263" t="b">
        <v>0</v>
      </c>
      <c r="J35" s="9"/>
      <c r="K35" s="9" t="str">
        <f>IF(id[[#This Row],[ฝากรหัส2]]="No","n/a","")</f>
        <v/>
      </c>
      <c r="L35" s="9" t="str">
        <f>IF(id[[#This Row],[ฝากรหัส2]]="No","n/a","")</f>
        <v/>
      </c>
      <c r="M35" s="35"/>
    </row>
    <row r="36" spans="2:13">
      <c r="B36" s="265">
        <v>34</v>
      </c>
      <c r="C36" s="1">
        <f t="shared" si="0"/>
        <v>34</v>
      </c>
      <c r="D36" s="9" t="s">
        <v>46</v>
      </c>
      <c r="E36" s="1" t="s">
        <v>158</v>
      </c>
      <c r="F36" s="1"/>
      <c r="G36" s="1"/>
      <c r="H36" s="9" t="s">
        <v>159</v>
      </c>
      <c r="I36" s="263" t="b">
        <v>1</v>
      </c>
      <c r="J36" s="9"/>
      <c r="K36" s="9" t="str">
        <f>IF(id[[#This Row],[ฝากรหัส2]]="No","n/a","")</f>
        <v/>
      </c>
      <c r="L36" s="9" t="str">
        <f>IF(id[[#This Row],[ฝากรหัส2]]="No","n/a","")</f>
        <v/>
      </c>
      <c r="M36" s="35"/>
    </row>
    <row r="37" spans="2:13">
      <c r="B37" s="265">
        <v>35</v>
      </c>
      <c r="C37" s="1">
        <f t="shared" si="0"/>
        <v>35</v>
      </c>
      <c r="D37" s="9" t="s">
        <v>46</v>
      </c>
      <c r="E37" s="1" t="s">
        <v>160</v>
      </c>
      <c r="F37" s="1"/>
      <c r="G37" s="1"/>
      <c r="H37" s="9"/>
      <c r="I37" s="263" t="b">
        <v>0</v>
      </c>
      <c r="J37" s="9"/>
      <c r="K37" s="9" t="str">
        <f>IF(id[[#This Row],[ฝากรหัส2]]="No","n/a","")</f>
        <v/>
      </c>
      <c r="L37" s="9" t="str">
        <f>IF(id[[#This Row],[ฝากรหัส2]]="No","n/a","")</f>
        <v/>
      </c>
      <c r="M37" s="35"/>
    </row>
    <row r="38" spans="2:13">
      <c r="B38" s="265">
        <v>36</v>
      </c>
      <c r="C38" s="1">
        <f t="shared" si="0"/>
        <v>36</v>
      </c>
      <c r="D38" s="9" t="s">
        <v>46</v>
      </c>
      <c r="E38" s="1" t="s">
        <v>161</v>
      </c>
      <c r="F38" s="1"/>
      <c r="G38" s="1"/>
      <c r="H38" s="9"/>
      <c r="I38" s="263" t="b">
        <v>0</v>
      </c>
      <c r="J38" s="9"/>
      <c r="K38" s="9" t="str">
        <f>IF(id[[#This Row],[ฝากรหัส2]]="No","n/a","")</f>
        <v/>
      </c>
      <c r="L38" s="9" t="str">
        <f>IF(id[[#This Row],[ฝากรหัส2]]="No","n/a","")</f>
        <v/>
      </c>
      <c r="M38" s="35"/>
    </row>
    <row r="39" spans="2:13">
      <c r="B39" s="265">
        <v>37</v>
      </c>
      <c r="C39" s="1">
        <f t="shared" si="0"/>
        <v>37</v>
      </c>
      <c r="D39" s="9" t="s">
        <v>46</v>
      </c>
      <c r="E39" s="1" t="s">
        <v>162</v>
      </c>
      <c r="F39" s="1"/>
      <c r="G39" s="1"/>
      <c r="H39" s="9"/>
      <c r="I39" s="263" t="b">
        <v>0</v>
      </c>
      <c r="J39" s="9"/>
      <c r="K39" s="9" t="str">
        <f>IF(id[[#This Row],[ฝากรหัส2]]="No","n/a","")</f>
        <v/>
      </c>
      <c r="L39" s="9" t="str">
        <f>IF(id[[#This Row],[ฝากรหัส2]]="No","n/a","")</f>
        <v/>
      </c>
      <c r="M39" s="35"/>
    </row>
    <row r="40" spans="2:13">
      <c r="C40" s="1">
        <f t="shared" ref="C40:C44" si="1">B40</f>
        <v>0</v>
      </c>
      <c r="D40" s="9"/>
      <c r="E40" s="1"/>
      <c r="F40" s="1"/>
      <c r="G40" s="1"/>
      <c r="H40" s="9"/>
      <c r="I40" s="1"/>
      <c r="J40" s="9"/>
      <c r="K40" s="9" t="str">
        <f>IF(id[[#This Row],[ฝากรหัส2]]="No","n/a","")</f>
        <v/>
      </c>
      <c r="L40" s="9" t="str">
        <f>IF(id[[#This Row],[ฝากรหัส2]]="No","n/a","")</f>
        <v/>
      </c>
      <c r="M40" s="35"/>
    </row>
    <row r="41" spans="2:13">
      <c r="C41" s="1">
        <f t="shared" si="1"/>
        <v>0</v>
      </c>
      <c r="D41" s="9"/>
      <c r="E41" s="1"/>
      <c r="F41" s="1"/>
      <c r="G41" s="1"/>
      <c r="H41" s="9"/>
      <c r="I41" s="1"/>
      <c r="J41" s="9"/>
      <c r="K41" s="9" t="str">
        <f>IF(id[[#This Row],[ฝากรหัส2]]="No","n/a","")</f>
        <v/>
      </c>
      <c r="L41" s="9" t="str">
        <f>IF(id[[#This Row],[ฝากรหัส2]]="No","n/a","")</f>
        <v/>
      </c>
      <c r="M41" s="35"/>
    </row>
    <row r="42" spans="2:13">
      <c r="C42" s="1">
        <f t="shared" si="1"/>
        <v>0</v>
      </c>
      <c r="D42" s="9"/>
      <c r="E42" s="1"/>
      <c r="F42" s="1"/>
      <c r="G42" s="1"/>
      <c r="H42" s="9"/>
      <c r="I42" s="1"/>
      <c r="J42" s="9"/>
      <c r="K42" s="9" t="str">
        <f>IF(id[[#This Row],[ฝากรหัส2]]="No","n/a","")</f>
        <v/>
      </c>
      <c r="L42" s="9" t="str">
        <f>IF(id[[#This Row],[ฝากรหัส2]]="No","n/a","")</f>
        <v/>
      </c>
      <c r="M42" s="35"/>
    </row>
    <row r="43" spans="2:13">
      <c r="C43" s="1">
        <f t="shared" si="1"/>
        <v>0</v>
      </c>
      <c r="D43" s="9"/>
      <c r="E43" s="1"/>
      <c r="F43" s="1"/>
      <c r="G43" s="1"/>
      <c r="H43" s="9"/>
      <c r="I43" s="1"/>
      <c r="J43" s="9"/>
      <c r="K43" s="9" t="str">
        <f>IF(id[[#This Row],[ฝากรหัส2]]="No","n/a","")</f>
        <v/>
      </c>
      <c r="L43" s="9" t="str">
        <f>IF(id[[#This Row],[ฝากรหัส2]]="No","n/a","")</f>
        <v/>
      </c>
      <c r="M43" s="35"/>
    </row>
    <row r="44" spans="2:13">
      <c r="C44" s="1">
        <f t="shared" si="1"/>
        <v>0</v>
      </c>
      <c r="D44" s="9"/>
      <c r="E44" s="1"/>
      <c r="F44" s="1"/>
      <c r="G44" s="1"/>
      <c r="H44" s="9"/>
      <c r="I44" s="1"/>
      <c r="J44" s="9"/>
      <c r="K44" s="9" t="str">
        <f>IF(id[[#This Row],[ฝากรหัส2]]="No","n/a","")</f>
        <v/>
      </c>
      <c r="L44" s="9" t="str">
        <f>IF(id[[#This Row],[ฝากรหัส2]]="No","n/a","")</f>
        <v/>
      </c>
      <c r="M44" s="35"/>
    </row>
  </sheetData>
  <conditionalFormatting sqref="D3:D44">
    <cfRule type="containsText" dxfId="670" priority="2" operator="containsText" text="l">
      <formula>NOT(ISERROR(SEARCH("l",D3)))</formula>
    </cfRule>
    <cfRule type="cellIs" dxfId="669" priority="3" operator="equal">
      <formula>"Active"</formula>
    </cfRule>
    <cfRule type="cellIs" dxfId="668" priority="4" operator="equal">
      <formula>"n/a"</formula>
    </cfRule>
    <cfRule type="containsBlanks" dxfId="667" priority="5">
      <formula>LEN(TRIM(D3))=0</formula>
    </cfRule>
  </conditionalFormatting>
  <conditionalFormatting sqref="E3:H44">
    <cfRule type="expression" dxfId="666" priority="1">
      <formula>OR(($D3="Expelled"),($D3="Left"))</formula>
    </cfRule>
  </conditionalFormatting>
  <conditionalFormatting sqref="E3:L44">
    <cfRule type="containsBlanks" dxfId="665" priority="10">
      <formula>LEN(TRIM(E3))=0</formula>
    </cfRule>
  </conditionalFormatting>
  <conditionalFormatting sqref="K3:L44">
    <cfRule type="cellIs" dxfId="664" priority="8" operator="equal">
      <formula>"n/a"</formula>
    </cfRule>
  </conditionalFormatting>
  <dataValidations xWindow="1063" yWindow="399" count="1">
    <dataValidation type="list" allowBlank="1" showInputMessage="1" showErrorMessage="1" sqref="J3:J44" xr:uid="{FE4BF77B-99D0-488A-BCFC-F18F64E653BB}">
      <formula1>"Yes,No"</formula1>
    </dataValidation>
  </dataValidations>
  <pageMargins left="0.25" right="0.25" top="0.75" bottom="0.75" header="0.3" footer="0.3"/>
  <pageSetup orientation="landscape" r:id="rId1"/>
  <legacyDrawing r:id="rId2"/>
  <tableParts count="1">
    <tablePart r:id="rId3"/>
  </tableParts>
  <extLst>
    <ext xmlns:x14="http://schemas.microsoft.com/office/spreadsheetml/2009/9/main" uri="{CCE6A557-97BC-4b89-ADB6-D9C93CAAB3DF}">
      <x14:dataValidations xmlns:xm="http://schemas.microsoft.com/office/excel/2006/main" xWindow="1063" yWindow="399" count="1">
        <x14:dataValidation type="list" showInputMessage="1" showErrorMessage="1" xr:uid="{BD5834B8-EA9E-4F3B-B5F4-E34E2CCF2498}">
          <x14:formula1>
            <xm:f>Lookup!$E$3:$E$5</xm:f>
          </x14:formula1>
          <xm:sqref>D3:D44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A8DE6-EB1D-4B6A-B61E-07C4FD6CE791}">
  <sheetPr>
    <tabColor theme="9" tint="-0.249977111117893"/>
  </sheetPr>
  <dimension ref="A1:O44"/>
  <sheetViews>
    <sheetView zoomScaleNormal="100" workbookViewId="0">
      <pane ySplit="2" topLeftCell="A8" activePane="bottomLeft" state="frozen"/>
      <selection activeCell="B1" sqref="B1"/>
      <selection pane="bottomLeft" activeCell="B1" sqref="B1"/>
    </sheetView>
  </sheetViews>
  <sheetFormatPr defaultColWidth="8.6328125" defaultRowHeight="15" customHeight="1"/>
  <cols>
    <col min="1" max="1" width="6" customWidth="1"/>
    <col min="2" max="2" width="9.453125" hidden="1" customWidth="1"/>
    <col min="3" max="3" width="10" customWidth="1"/>
    <col min="4" max="4" width="15.6328125" hidden="1" customWidth="1"/>
    <col min="5" max="5" width="15.6328125" customWidth="1"/>
    <col min="6" max="6" width="12.08984375" bestFit="1" customWidth="1"/>
    <col min="7" max="7" width="12.6328125" bestFit="1" customWidth="1"/>
    <col min="8" max="8" width="13" bestFit="1" customWidth="1"/>
    <col min="9" max="9" width="11.6328125" bestFit="1" customWidth="1"/>
    <col min="10" max="10" width="12.08984375" bestFit="1" customWidth="1"/>
    <col min="11" max="11" width="32.453125" customWidth="1"/>
    <col min="13" max="13" width="0" hidden="1" customWidth="1"/>
    <col min="14" max="14" width="18.36328125" customWidth="1"/>
    <col min="15" max="15" width="9.453125" customWidth="1"/>
  </cols>
  <sheetData>
    <row r="1" spans="1:15" ht="33" customHeight="1">
      <c r="A1" s="6" t="s">
        <v>163</v>
      </c>
      <c r="B1" s="6"/>
      <c r="C1" s="6"/>
      <c r="D1" s="6"/>
      <c r="E1" s="6"/>
      <c r="F1" s="6"/>
      <c r="G1" s="6"/>
      <c r="I1" s="11"/>
    </row>
    <row r="2" spans="1:15" ht="14.5">
      <c r="A2" s="1" t="s">
        <v>35</v>
      </c>
      <c r="B2" s="1" t="s">
        <v>164</v>
      </c>
      <c r="C2" s="1" t="s">
        <v>165</v>
      </c>
      <c r="D2" s="1" t="s">
        <v>166</v>
      </c>
      <c r="E2" s="1" t="s">
        <v>167</v>
      </c>
      <c r="F2" s="1" t="s">
        <v>168</v>
      </c>
      <c r="G2" s="4" t="s">
        <v>169</v>
      </c>
      <c r="H2" s="4" t="s">
        <v>170</v>
      </c>
      <c r="I2" s="4" t="s">
        <v>171</v>
      </c>
      <c r="J2" s="4" t="s">
        <v>172</v>
      </c>
      <c r="K2" s="10" t="s">
        <v>4</v>
      </c>
      <c r="M2" t="s">
        <v>35</v>
      </c>
    </row>
    <row r="3" spans="1:15" ht="14.5">
      <c r="A3" s="1">
        <f t="shared" ref="A3:A42" si="0">$M3</f>
        <v>1</v>
      </c>
      <c r="B3" s="341" t="str">
        <f>_xlfn.XLOOKUP(abyss[[#This Row],[idx]],id[id],id[Status],"")</f>
        <v>Active</v>
      </c>
      <c r="C3" s="339"/>
      <c r="D3" s="1" t="s">
        <v>87</v>
      </c>
      <c r="E3" s="1" t="str">
        <f>_xlfn.XLOOKUP(abyss[[#This Row],[idx]],id[id],id[GameName],"")</f>
        <v>༄Cute࿐</v>
      </c>
      <c r="F3" s="1" t="s">
        <v>173</v>
      </c>
      <c r="G3" s="3">
        <v>2080</v>
      </c>
      <c r="H3" s="3"/>
      <c r="I3" s="3"/>
      <c r="J3" s="3"/>
      <c r="K3" s="1"/>
      <c r="M3" cm="1">
        <f t="array" ref="M3:M44">id[id]</f>
        <v>1</v>
      </c>
    </row>
    <row r="4" spans="1:15" ht="15.5">
      <c r="A4" s="1">
        <f t="shared" si="0"/>
        <v>2</v>
      </c>
      <c r="B4" s="341" t="str">
        <f>_xlfn.XLOOKUP(abyss[[#This Row],[idx]],id[id],id[Status],"")</f>
        <v>Active</v>
      </c>
      <c r="C4" s="339"/>
      <c r="D4" s="1" t="s">
        <v>95</v>
      </c>
      <c r="E4" s="1" t="str">
        <f>_xlfn.XLOOKUP(abyss[[#This Row],[idx]],id[id],id[GameName],"")</f>
        <v>AliceisGod</v>
      </c>
      <c r="F4" s="1" t="s">
        <v>174</v>
      </c>
      <c r="G4" s="3">
        <v>2050</v>
      </c>
      <c r="H4" s="3"/>
      <c r="I4" s="3"/>
      <c r="J4" s="3"/>
      <c r="K4" s="1" t="s">
        <v>175</v>
      </c>
      <c r="M4">
        <v>2</v>
      </c>
      <c r="N4" s="364" t="s">
        <v>90</v>
      </c>
      <c r="O4" s="365">
        <v>2020</v>
      </c>
    </row>
    <row r="5" spans="1:15" ht="15.5">
      <c r="A5" s="1">
        <f t="shared" si="0"/>
        <v>3</v>
      </c>
      <c r="B5" s="341" t="str">
        <f>_xlfn.XLOOKUP(abyss[[#This Row],[idx]],id[id],id[Status],"")</f>
        <v>Active</v>
      </c>
      <c r="C5" s="339"/>
      <c r="D5" s="1" t="s">
        <v>90</v>
      </c>
      <c r="E5" s="1" t="str">
        <f>_xlfn.XLOOKUP(abyss[[#This Row],[idx]],id[id],id[GameName],"")</f>
        <v>ANFIELD1109</v>
      </c>
      <c r="F5" s="1" t="s">
        <v>174</v>
      </c>
      <c r="G5" s="3">
        <v>2000</v>
      </c>
      <c r="H5" s="3"/>
      <c r="I5" s="3"/>
      <c r="J5" s="3"/>
      <c r="K5" s="1"/>
      <c r="M5">
        <v>3</v>
      </c>
      <c r="N5" s="366" t="s">
        <v>65</v>
      </c>
      <c r="O5" s="367">
        <v>2080</v>
      </c>
    </row>
    <row r="6" spans="1:15" ht="15.5">
      <c r="A6" s="1">
        <f t="shared" si="0"/>
        <v>4</v>
      </c>
      <c r="B6" s="341" t="str">
        <f>_xlfn.XLOOKUP(abyss[[#This Row],[idx]],id[id],id[Status],"")</f>
        <v>Active</v>
      </c>
      <c r="C6" s="339"/>
      <c r="D6" s="1" t="s">
        <v>61</v>
      </c>
      <c r="E6" s="1" t="str">
        <f>_xlfn.XLOOKUP(abyss[[#This Row],[idx]],id[id],id[GameName],"")</f>
        <v>Azana</v>
      </c>
      <c r="F6" s="1" t="s">
        <v>174</v>
      </c>
      <c r="G6" s="3">
        <v>1870</v>
      </c>
      <c r="H6" s="3"/>
      <c r="I6" s="3"/>
      <c r="J6" s="3"/>
      <c r="K6" s="1" t="s">
        <v>176</v>
      </c>
      <c r="M6">
        <v>4</v>
      </c>
      <c r="N6" s="366" t="s">
        <v>132</v>
      </c>
      <c r="O6" s="367">
        <v>1870</v>
      </c>
    </row>
    <row r="7" spans="1:15" ht="15.5">
      <c r="A7" s="1">
        <f t="shared" si="0"/>
        <v>5</v>
      </c>
      <c r="B7" s="341" t="str">
        <f>_xlfn.XLOOKUP(abyss[[#This Row],[idx]],id[id],id[Status],"")</f>
        <v>Active</v>
      </c>
      <c r="C7" s="339"/>
      <c r="D7" s="1" t="s">
        <v>155</v>
      </c>
      <c r="E7" s="1" t="str">
        <f>_xlfn.XLOOKUP(abyss[[#This Row],[idx]],id[id],id[GameName],"")</f>
        <v>Battlax</v>
      </c>
      <c r="F7" s="1" t="s">
        <v>174</v>
      </c>
      <c r="G7" s="3">
        <v>1800</v>
      </c>
      <c r="H7" s="3"/>
      <c r="I7" s="3"/>
      <c r="J7" s="3"/>
      <c r="K7" s="1"/>
      <c r="M7">
        <v>5</v>
      </c>
      <c r="N7" s="366" t="s">
        <v>140</v>
      </c>
      <c r="O7" s="367">
        <v>1850</v>
      </c>
    </row>
    <row r="8" spans="1:15" ht="15.5">
      <c r="A8" s="1">
        <f t="shared" si="0"/>
        <v>6</v>
      </c>
      <c r="B8" s="341" t="str">
        <f>_xlfn.XLOOKUP(abyss[[#This Row],[idx]],id[id],id[Status],"")</f>
        <v>Active</v>
      </c>
      <c r="C8" s="339"/>
      <c r="D8" s="1" t="s">
        <v>76</v>
      </c>
      <c r="E8" s="1" t="str">
        <f>_xlfn.XLOOKUP(abyss[[#This Row],[idx]],id[id],id[GameName],"")</f>
        <v>CookieEchos</v>
      </c>
      <c r="F8" s="1" t="s">
        <v>174</v>
      </c>
      <c r="G8" s="3">
        <v>1800</v>
      </c>
      <c r="H8" s="3"/>
      <c r="I8" s="3"/>
      <c r="J8" s="3"/>
      <c r="K8" s="1"/>
      <c r="M8">
        <v>6</v>
      </c>
      <c r="N8" s="366" t="s">
        <v>47</v>
      </c>
      <c r="O8" s="367">
        <v>1820</v>
      </c>
    </row>
    <row r="9" spans="1:15" ht="15.5">
      <c r="A9" s="1">
        <f t="shared" si="0"/>
        <v>7</v>
      </c>
      <c r="B9" s="1" t="str">
        <f>_xlfn.XLOOKUP(abyss[[#This Row],[idx]],id[id],id[Status],"")</f>
        <v>Active</v>
      </c>
      <c r="C9" s="1"/>
      <c r="D9" s="1"/>
      <c r="E9" s="1" t="s">
        <v>160</v>
      </c>
      <c r="F9" s="1" t="s">
        <v>174</v>
      </c>
      <c r="G9" s="3">
        <v>1800</v>
      </c>
      <c r="H9" s="3"/>
      <c r="I9" s="3"/>
      <c r="J9" s="3"/>
      <c r="K9" s="1"/>
      <c r="M9">
        <v>7</v>
      </c>
      <c r="N9" s="366" t="s">
        <v>68</v>
      </c>
      <c r="O9" s="367">
        <v>1800</v>
      </c>
    </row>
    <row r="10" spans="1:15" ht="15.5">
      <c r="A10" s="1">
        <f t="shared" si="0"/>
        <v>8</v>
      </c>
      <c r="B10" s="341" t="str">
        <f>_xlfn.XLOOKUP(abyss[[#This Row],[idx]],id[id],id[Status],"")</f>
        <v>Expelled</v>
      </c>
      <c r="C10" s="339"/>
      <c r="D10" s="1" t="s">
        <v>144</v>
      </c>
      <c r="E10" s="1" t="str">
        <f>_xlfn.XLOOKUP(abyss[[#This Row],[idx]],id[id],id[GameName],"")</f>
        <v>JeeJoy</v>
      </c>
      <c r="F10" s="1" t="s">
        <v>174</v>
      </c>
      <c r="G10" s="3">
        <v>1700</v>
      </c>
      <c r="H10" s="3"/>
      <c r="I10" s="3"/>
      <c r="J10" s="3"/>
      <c r="K10" s="1"/>
      <c r="M10">
        <v>8</v>
      </c>
      <c r="N10" s="366" t="s">
        <v>101</v>
      </c>
      <c r="O10" s="367">
        <v>1700</v>
      </c>
    </row>
    <row r="11" spans="1:15" ht="15.5">
      <c r="A11" s="1">
        <f t="shared" si="0"/>
        <v>9</v>
      </c>
      <c r="B11" s="341" t="str">
        <f>_xlfn.XLOOKUP(abyss[[#This Row],[idx]],id[id],id[Status],"")</f>
        <v>Active</v>
      </c>
      <c r="C11" s="339"/>
      <c r="D11" s="1" t="s">
        <v>129</v>
      </c>
      <c r="E11" s="1" t="str">
        <f>_xlfn.XLOOKUP(abyss[[#This Row],[idx]],id[id],id[GameName],"")</f>
        <v>JoBxThailand</v>
      </c>
      <c r="F11" s="1" t="s">
        <v>174</v>
      </c>
      <c r="G11" s="3">
        <v>1700</v>
      </c>
      <c r="H11" s="3"/>
      <c r="I11" s="3"/>
      <c r="J11" s="3"/>
      <c r="K11" s="1"/>
      <c r="M11">
        <v>9</v>
      </c>
      <c r="N11" s="366" t="s">
        <v>113</v>
      </c>
      <c r="O11" s="367">
        <v>1700</v>
      </c>
    </row>
    <row r="12" spans="1:15" ht="15.5">
      <c r="A12" s="1">
        <f t="shared" si="0"/>
        <v>10</v>
      </c>
      <c r="B12" s="341" t="str">
        <f>_xlfn.XLOOKUP(abyss[[#This Row],[idx]],id[id],id[Status],"")</f>
        <v>Left</v>
      </c>
      <c r="C12" s="339"/>
      <c r="D12" s="1" t="s">
        <v>54</v>
      </c>
      <c r="E12" s="1" t="str">
        <f>_xlfn.XLOOKUP(abyss[[#This Row],[idx]],id[id],id[GameName],"")</f>
        <v>LanLa</v>
      </c>
      <c r="F12" s="1" t="s">
        <v>174</v>
      </c>
      <c r="G12" s="3">
        <v>1700</v>
      </c>
      <c r="H12" s="3"/>
      <c r="I12" s="3"/>
      <c r="J12" s="3"/>
      <c r="K12" s="1"/>
      <c r="M12">
        <v>10</v>
      </c>
      <c r="N12" s="366" t="s">
        <v>155</v>
      </c>
      <c r="O12" s="367">
        <v>1700</v>
      </c>
    </row>
    <row r="13" spans="1:15" ht="15.5">
      <c r="A13" s="1">
        <f t="shared" si="0"/>
        <v>11</v>
      </c>
      <c r="B13" s="341" t="str">
        <f>_xlfn.XLOOKUP(abyss[[#This Row],[idx]],id[id],id[Status],"")</f>
        <v>Active</v>
      </c>
      <c r="C13" s="339"/>
      <c r="D13" s="1" t="s">
        <v>177</v>
      </c>
      <c r="E13" s="1" t="str">
        <f>_xlfn.XLOOKUP(abyss[[#This Row],[idx]],id[id],id[GameName],"")</f>
        <v>NutTun</v>
      </c>
      <c r="F13" s="1" t="s">
        <v>174</v>
      </c>
      <c r="G13" s="3">
        <v>1700</v>
      </c>
      <c r="H13" s="3"/>
      <c r="I13" s="3"/>
      <c r="J13" s="3"/>
      <c r="K13" s="1"/>
      <c r="M13">
        <v>11</v>
      </c>
      <c r="N13" s="366" t="s">
        <v>178</v>
      </c>
      <c r="O13" s="367">
        <v>1670</v>
      </c>
    </row>
    <row r="14" spans="1:15" ht="15.5">
      <c r="A14" s="1">
        <f t="shared" si="0"/>
        <v>12</v>
      </c>
      <c r="B14" s="1" t="str">
        <f>_xlfn.XLOOKUP(abyss[[#This Row],[idx]],id[id],id[Status],"")</f>
        <v>Active</v>
      </c>
      <c r="C14" s="1"/>
      <c r="D14" s="1"/>
      <c r="E14" s="1" t="str">
        <f>_xlfn.XLOOKUP(abyss[[#This Row],[idx]],id[id],id[GameName],"")</f>
        <v>oScarletto</v>
      </c>
      <c r="F14" s="1" t="s">
        <v>174</v>
      </c>
      <c r="G14" s="3">
        <v>1700</v>
      </c>
      <c r="H14" s="3"/>
      <c r="I14" s="3"/>
      <c r="J14" s="3"/>
      <c r="K14" s="1"/>
      <c r="M14">
        <v>12</v>
      </c>
      <c r="N14" s="366" t="s">
        <v>179</v>
      </c>
      <c r="O14" s="367">
        <v>1650</v>
      </c>
    </row>
    <row r="15" spans="1:15" ht="15.5">
      <c r="A15" s="1">
        <f t="shared" si="0"/>
        <v>13</v>
      </c>
      <c r="B15" s="341" t="str">
        <f>_xlfn.XLOOKUP(abyss[[#This Row],[idx]],id[id],id[Status],"")</f>
        <v>Active</v>
      </c>
      <c r="C15" s="339"/>
      <c r="D15" s="1" t="s">
        <v>132</v>
      </c>
      <c r="E15" s="1" t="str">
        <f>_xlfn.XLOOKUP(abyss[[#This Row],[idx]],id[id],id[GameName],"")</f>
        <v>POOKPIK</v>
      </c>
      <c r="F15" s="1" t="s">
        <v>174</v>
      </c>
      <c r="G15" s="3">
        <v>1680</v>
      </c>
      <c r="H15" s="3"/>
      <c r="I15" s="3"/>
      <c r="J15" s="3"/>
      <c r="K15" s="1" t="s">
        <v>180</v>
      </c>
      <c r="M15">
        <v>13</v>
      </c>
      <c r="N15" s="366" t="s">
        <v>121</v>
      </c>
      <c r="O15" s="367">
        <v>1620</v>
      </c>
    </row>
    <row r="16" spans="1:15" ht="15.5">
      <c r="A16" s="1">
        <f t="shared" si="0"/>
        <v>14</v>
      </c>
      <c r="B16" s="341" t="str">
        <f>_xlfn.XLOOKUP(abyss[[#This Row],[idx]],id[id],id[Status],"")</f>
        <v>Expelled</v>
      </c>
      <c r="C16" s="339"/>
      <c r="D16" s="1" t="s">
        <v>105</v>
      </c>
      <c r="E16" s="1" t="str">
        <f>_xlfn.XLOOKUP(abyss[[#This Row],[idx]],id[id],id[GameName],"")</f>
        <v>PookPsocute</v>
      </c>
      <c r="F16" s="1" t="s">
        <v>174</v>
      </c>
      <c r="G16" s="3">
        <v>1670</v>
      </c>
      <c r="H16" s="3"/>
      <c r="I16" s="3"/>
      <c r="J16" s="3"/>
      <c r="K16" s="1"/>
      <c r="M16">
        <v>14</v>
      </c>
      <c r="N16" s="366" t="s">
        <v>84</v>
      </c>
      <c r="O16" s="367">
        <v>1600</v>
      </c>
    </row>
    <row r="17" spans="1:15" ht="15.5">
      <c r="A17" s="1">
        <f t="shared" si="0"/>
        <v>15</v>
      </c>
      <c r="B17" s="1" t="str">
        <f>_xlfn.XLOOKUP(abyss[[#This Row],[idx]],id[id],id[Status],"")</f>
        <v>Active</v>
      </c>
      <c r="C17" s="1"/>
      <c r="D17" s="1"/>
      <c r="E17" s="1" t="str">
        <f>_xlfn.XLOOKUP(abyss[[#This Row],[idx]],id[id],id[GameName],"")</f>
        <v>SadneesG</v>
      </c>
      <c r="F17" s="1" t="s">
        <v>174</v>
      </c>
      <c r="G17" s="3">
        <v>1670</v>
      </c>
      <c r="H17" s="3"/>
      <c r="I17" s="3"/>
      <c r="J17" s="3"/>
      <c r="K17" s="1"/>
      <c r="M17">
        <v>15</v>
      </c>
      <c r="N17" s="366" t="s">
        <v>95</v>
      </c>
      <c r="O17" s="367">
        <v>1600</v>
      </c>
    </row>
    <row r="18" spans="1:15" ht="15.5">
      <c r="A18" s="1">
        <f t="shared" si="0"/>
        <v>16</v>
      </c>
      <c r="B18" s="341" t="str">
        <f>_xlfn.XLOOKUP(abyss[[#This Row],[idx]],id[id],id[Status],"")</f>
        <v>Active</v>
      </c>
      <c r="C18" s="339"/>
      <c r="D18" s="1" t="s">
        <v>101</v>
      </c>
      <c r="E18" s="1" t="str">
        <f>_xlfn.XLOOKUP(abyss[[#This Row],[idx]],id[id],id[GameName],"")</f>
        <v>SantaMonica</v>
      </c>
      <c r="F18" s="1" t="s">
        <v>174</v>
      </c>
      <c r="G18" s="3">
        <v>1620</v>
      </c>
      <c r="H18" s="3"/>
      <c r="I18" s="3"/>
      <c r="J18" s="3"/>
      <c r="K18" s="1"/>
      <c r="M18">
        <v>16</v>
      </c>
      <c r="N18" s="366" t="s">
        <v>144</v>
      </c>
      <c r="O18" s="367">
        <v>1600</v>
      </c>
    </row>
    <row r="19" spans="1:15" ht="15.5">
      <c r="A19" s="1">
        <f t="shared" si="0"/>
        <v>17</v>
      </c>
      <c r="B19" s="341" t="str">
        <f>_xlfn.XLOOKUP(abyss[[#This Row],[idx]],id[id],id[Status],"")</f>
        <v>Active</v>
      </c>
      <c r="C19" s="339"/>
      <c r="D19" s="1" t="s">
        <v>127</v>
      </c>
      <c r="E19" s="1" t="str">
        <f>_xlfn.XLOOKUP(abyss[[#This Row],[idx]],id[id],id[GameName],"")</f>
        <v>SIMONK</v>
      </c>
      <c r="F19" s="1" t="s">
        <v>173</v>
      </c>
      <c r="G19" s="3">
        <v>1620</v>
      </c>
      <c r="H19" s="3"/>
      <c r="I19" s="3"/>
      <c r="J19" s="3"/>
      <c r="K19" s="1"/>
      <c r="M19">
        <v>17</v>
      </c>
      <c r="N19" s="366" t="s">
        <v>97</v>
      </c>
      <c r="O19" s="367">
        <v>1580</v>
      </c>
    </row>
    <row r="20" spans="1:15" ht="15.5">
      <c r="A20" s="1">
        <f t="shared" si="0"/>
        <v>18</v>
      </c>
      <c r="B20" s="341" t="str">
        <f>_xlfn.XLOOKUP(abyss[[#This Row],[idx]],id[id],id[Status],"")</f>
        <v>Active</v>
      </c>
      <c r="C20" s="339"/>
      <c r="D20" s="1" t="s">
        <v>84</v>
      </c>
      <c r="E20" s="1" t="str">
        <f>_xlfn.XLOOKUP(abyss[[#This Row],[idx]],id[id],id[GameName],"")</f>
        <v>Sinmei</v>
      </c>
      <c r="F20" s="1" t="s">
        <v>174</v>
      </c>
      <c r="G20" s="3">
        <v>1600</v>
      </c>
      <c r="H20" s="3"/>
      <c r="I20" s="3"/>
      <c r="J20" s="3"/>
      <c r="K20" s="1"/>
      <c r="M20">
        <v>18</v>
      </c>
      <c r="N20" s="366" t="s">
        <v>54</v>
      </c>
      <c r="O20" s="367">
        <v>1550</v>
      </c>
    </row>
    <row r="21" spans="1:15" ht="15.5">
      <c r="A21" s="1">
        <f t="shared" si="0"/>
        <v>19</v>
      </c>
      <c r="B21" s="341" t="str">
        <f>_xlfn.XLOOKUP(abyss[[#This Row],[idx]],id[id],id[Status],"")</f>
        <v>Active</v>
      </c>
      <c r="C21" s="339"/>
      <c r="D21" s="1" t="s">
        <v>147</v>
      </c>
      <c r="E21" s="1" t="str">
        <f>_xlfn.XLOOKUP(abyss[[#This Row],[idx]],id[id],id[GameName],"")</f>
        <v>SuperCommon</v>
      </c>
      <c r="F21" s="1" t="s">
        <v>174</v>
      </c>
      <c r="G21" s="3">
        <v>1600</v>
      </c>
      <c r="H21" s="3"/>
      <c r="I21" s="3"/>
      <c r="J21" s="3"/>
      <c r="K21" s="1"/>
      <c r="M21">
        <v>19</v>
      </c>
      <c r="N21" s="366" t="s">
        <v>111</v>
      </c>
      <c r="O21" s="367">
        <v>1550</v>
      </c>
    </row>
    <row r="22" spans="1:15" ht="15.5">
      <c r="A22" s="1">
        <f t="shared" si="0"/>
        <v>20</v>
      </c>
      <c r="B22" s="341" t="str">
        <f>_xlfn.XLOOKUP(abyss[[#This Row],[idx]],id[id],id[Status],"")</f>
        <v>Active</v>
      </c>
      <c r="C22" s="339"/>
      <c r="D22" s="1" t="s">
        <v>140</v>
      </c>
      <c r="E22" s="1" t="str">
        <f>_xlfn.XLOOKUP(abyss[[#This Row],[idx]],id[id],id[GameName],"")</f>
        <v>TaoeiKingdom</v>
      </c>
      <c r="F22" s="1" t="s">
        <v>174</v>
      </c>
      <c r="G22" s="3">
        <v>1580</v>
      </c>
      <c r="H22" s="3"/>
      <c r="I22" s="3"/>
      <c r="J22" s="3"/>
      <c r="K22" s="1"/>
      <c r="M22">
        <v>20</v>
      </c>
      <c r="N22" s="366" t="s">
        <v>52</v>
      </c>
      <c r="O22" s="367">
        <v>1550</v>
      </c>
    </row>
    <row r="23" spans="1:15" ht="15.5">
      <c r="A23" s="1">
        <f t="shared" si="0"/>
        <v>21</v>
      </c>
      <c r="B23" s="341" t="str">
        <f>_xlfn.XLOOKUP(abyss[[#This Row],[idx]],id[id],id[Status],"")</f>
        <v>Expelled</v>
      </c>
      <c r="C23" s="339"/>
      <c r="D23" s="1" t="s">
        <v>65</v>
      </c>
      <c r="E23" s="1" t="str">
        <f>_xlfn.XLOOKUP(abyss[[#This Row],[idx]],id[id],id[GameName],"")</f>
        <v>Teenoi42</v>
      </c>
      <c r="F23" s="1" t="s">
        <v>174</v>
      </c>
      <c r="G23" s="3">
        <v>1550</v>
      </c>
      <c r="H23" s="3"/>
      <c r="I23" s="3"/>
      <c r="J23" s="3"/>
      <c r="K23" s="1"/>
      <c r="M23">
        <v>21</v>
      </c>
      <c r="N23" s="366" t="s">
        <v>105</v>
      </c>
      <c r="O23" s="367">
        <v>1500</v>
      </c>
    </row>
    <row r="24" spans="1:15" ht="15.5">
      <c r="A24" s="1">
        <f t="shared" si="0"/>
        <v>22</v>
      </c>
      <c r="B24" s="341" t="str">
        <f>_xlfn.XLOOKUP(abyss[[#This Row],[idx]],id[id],id[Status],"")</f>
        <v>Active</v>
      </c>
      <c r="C24" s="339"/>
      <c r="D24" s="1" t="s">
        <v>47</v>
      </c>
      <c r="E24" s="1" t="str">
        <f>_xlfn.XLOOKUP(abyss[[#This Row],[idx]],id[id],id[GameName],"")</f>
        <v>Tempest</v>
      </c>
      <c r="F24" s="1" t="s">
        <v>174</v>
      </c>
      <c r="G24" s="3">
        <v>1550</v>
      </c>
      <c r="H24" s="3"/>
      <c r="I24" s="3"/>
      <c r="J24" s="3"/>
      <c r="K24" s="1"/>
      <c r="M24">
        <v>22</v>
      </c>
      <c r="N24" s="366" t="s">
        <v>129</v>
      </c>
      <c r="O24" s="367">
        <v>1500</v>
      </c>
    </row>
    <row r="25" spans="1:15" ht="15.5">
      <c r="A25" s="1">
        <f t="shared" si="0"/>
        <v>23</v>
      </c>
      <c r="B25" s="341" t="str">
        <f>_xlfn.XLOOKUP(abyss[[#This Row],[idx]],id[id],id[Status],"")</f>
        <v>Active</v>
      </c>
      <c r="C25" s="339"/>
      <c r="D25" s="1" t="s">
        <v>121</v>
      </c>
      <c r="E25" s="1" t="str">
        <f>_xlfn.XLOOKUP(abyss[[#This Row],[idx]],id[id],id[GameName],"")</f>
        <v>Thuangok</v>
      </c>
      <c r="F25" s="1" t="s">
        <v>174</v>
      </c>
      <c r="G25" s="3">
        <v>1550</v>
      </c>
      <c r="H25" s="3"/>
      <c r="I25" s="3"/>
      <c r="J25" s="3"/>
      <c r="K25" s="1"/>
      <c r="M25">
        <v>23</v>
      </c>
      <c r="N25" s="366" t="s">
        <v>136</v>
      </c>
      <c r="O25" s="367">
        <v>1500</v>
      </c>
    </row>
    <row r="26" spans="1:15" ht="15.5">
      <c r="A26" s="1">
        <f t="shared" si="0"/>
        <v>24</v>
      </c>
      <c r="B26" s="341" t="str">
        <f>_xlfn.XLOOKUP(abyss[[#This Row],[idx]],id[id],id[Status],"")</f>
        <v>Active</v>
      </c>
      <c r="C26" s="339"/>
      <c r="D26" s="1" t="s">
        <v>117</v>
      </c>
      <c r="E26" s="1" t="str">
        <f>_xlfn.XLOOKUP(abyss[[#This Row],[idx]],id[id],id[GameName],"")</f>
        <v>UZ1</v>
      </c>
      <c r="F26" s="1" t="s">
        <v>174</v>
      </c>
      <c r="G26" s="3">
        <v>1550</v>
      </c>
      <c r="H26" s="3"/>
      <c r="I26" s="3"/>
      <c r="J26" s="3"/>
      <c r="K26" s="1" t="s">
        <v>180</v>
      </c>
      <c r="M26">
        <v>24</v>
      </c>
      <c r="N26" s="366" t="s">
        <v>127</v>
      </c>
      <c r="O26" s="367">
        <v>1450</v>
      </c>
    </row>
    <row r="27" spans="1:15" ht="15.5">
      <c r="A27" s="1">
        <f t="shared" si="0"/>
        <v>25</v>
      </c>
      <c r="B27" s="1" t="str">
        <f>_xlfn.XLOOKUP(abyss[[#This Row],[idx]],id[id],id[Status],"")</f>
        <v>Active</v>
      </c>
      <c r="C27" s="1"/>
      <c r="D27" s="1"/>
      <c r="E27" s="1" t="str">
        <f>_xlfn.XLOOKUP(abyss[[#This Row],[idx]],id[id],id[GameName],"")</f>
        <v>Yaiza</v>
      </c>
      <c r="F27" s="1" t="s">
        <v>174</v>
      </c>
      <c r="G27" s="3">
        <v>1550</v>
      </c>
      <c r="H27" s="3"/>
      <c r="I27" s="3"/>
      <c r="J27" s="3"/>
      <c r="K27" s="1"/>
      <c r="M27">
        <v>25</v>
      </c>
      <c r="N27" s="366" t="s">
        <v>58</v>
      </c>
      <c r="O27" s="367">
        <v>1450</v>
      </c>
    </row>
    <row r="28" spans="1:15" ht="15.5">
      <c r="A28" s="1">
        <f t="shared" si="0"/>
        <v>26</v>
      </c>
      <c r="B28" s="341" t="str">
        <f>_xlfn.XLOOKUP(abyss[[#This Row],[idx]],id[id],id[Status],"")</f>
        <v>Active</v>
      </c>
      <c r="C28" s="339"/>
      <c r="D28" s="1" t="s">
        <v>113</v>
      </c>
      <c r="E28" s="1" t="str">
        <f>_xlfn.XLOOKUP(abyss[[#This Row],[idx]],id[id],id[GameName],"")</f>
        <v>yupyip</v>
      </c>
      <c r="F28" s="1" t="s">
        <v>174</v>
      </c>
      <c r="G28" s="3">
        <v>1500</v>
      </c>
      <c r="H28" s="3"/>
      <c r="I28" s="3"/>
      <c r="J28" s="3"/>
      <c r="K28" s="1"/>
      <c r="M28">
        <v>26</v>
      </c>
      <c r="N28" s="366" t="s">
        <v>76</v>
      </c>
      <c r="O28" s="367">
        <v>1400</v>
      </c>
    </row>
    <row r="29" spans="1:15" ht="17.399999999999999" customHeight="1">
      <c r="A29" s="1">
        <f t="shared" si="0"/>
        <v>27</v>
      </c>
      <c r="B29" s="341" t="str">
        <f>_xlfn.XLOOKUP(abyss[[#This Row],[idx]],id[id],id[Status],"")</f>
        <v>Active</v>
      </c>
      <c r="C29" s="339"/>
      <c r="D29" s="1" t="s">
        <v>150</v>
      </c>
      <c r="E29" s="1" t="str">
        <f>_xlfn.XLOOKUP(abyss[[#This Row],[idx]],id[id],id[GameName],"")</f>
        <v>เบคอน</v>
      </c>
      <c r="F29" s="1" t="s">
        <v>174</v>
      </c>
      <c r="G29" s="3">
        <v>1500</v>
      </c>
      <c r="H29" s="3"/>
      <c r="I29" s="3"/>
      <c r="J29" s="3"/>
      <c r="K29" s="1"/>
      <c r="M29">
        <v>27</v>
      </c>
      <c r="N29" s="368" t="s">
        <v>181</v>
      </c>
      <c r="O29" s="367">
        <v>1650</v>
      </c>
    </row>
    <row r="30" spans="1:15" ht="15.5">
      <c r="A30" s="1">
        <f t="shared" si="0"/>
        <v>28</v>
      </c>
      <c r="B30" s="341" t="str">
        <f>_xlfn.XLOOKUP(abyss[[#This Row],[idx]],id[id],id[Status],"")</f>
        <v>Active</v>
      </c>
      <c r="C30" s="339"/>
      <c r="D30" s="1" t="s">
        <v>58</v>
      </c>
      <c r="E30" s="1" t="str">
        <f>_xlfn.XLOOKUP(abyss[[#This Row],[idx]],id[id],id[GameName],"")</f>
        <v>แสนหวาน</v>
      </c>
      <c r="F30" s="1" t="s">
        <v>173</v>
      </c>
      <c r="G30" s="3">
        <v>1500</v>
      </c>
      <c r="H30" s="3"/>
      <c r="I30" s="3"/>
      <c r="J30" s="3"/>
      <c r="K30" s="1"/>
      <c r="M30">
        <v>28</v>
      </c>
      <c r="N30" s="366" t="s">
        <v>124</v>
      </c>
      <c r="O30" s="367">
        <v>1350</v>
      </c>
    </row>
    <row r="31" spans="1:15" ht="15.5">
      <c r="A31" s="1">
        <f t="shared" si="0"/>
        <v>29</v>
      </c>
      <c r="B31" s="341" t="str">
        <f>_xlfn.XLOOKUP(abyss[[#This Row],[idx]],id[id],id[Status],"")</f>
        <v>Active</v>
      </c>
      <c r="C31" s="339"/>
      <c r="D31" s="1" t="s">
        <v>68</v>
      </c>
      <c r="E31" s="1" t="str">
        <f>_xlfn.XLOOKUP(abyss[[#This Row],[idx]],id[id],id[GameName],"")</f>
        <v>น้ำำ</v>
      </c>
      <c r="F31" s="1" t="s">
        <v>174</v>
      </c>
      <c r="G31" s="3">
        <v>1450</v>
      </c>
      <c r="H31" s="3"/>
      <c r="I31" s="3"/>
      <c r="J31" s="3"/>
      <c r="K31" s="1"/>
      <c r="M31">
        <v>29</v>
      </c>
      <c r="N31" s="366" t="s">
        <v>160</v>
      </c>
      <c r="O31" s="367">
        <v>1800</v>
      </c>
    </row>
    <row r="32" spans="1:15" ht="15.5">
      <c r="A32" s="151">
        <f t="shared" si="0"/>
        <v>30</v>
      </c>
      <c r="B32" s="151" t="str">
        <f>_xlfn.XLOOKUP(abyss[[#This Row],[idx]],id[id],id[Status],"")</f>
        <v>Expelled</v>
      </c>
      <c r="C32" s="151"/>
      <c r="D32" s="151" t="s">
        <v>80</v>
      </c>
      <c r="E32" s="151" t="str">
        <f>_xlfn.XLOOKUP(abyss[[#This Row],[idx]],id[id],id[GameName],"")</f>
        <v>อีฟนารี</v>
      </c>
      <c r="F32" s="151"/>
      <c r="G32" s="154">
        <v>1450</v>
      </c>
      <c r="H32" s="154"/>
      <c r="I32" s="154"/>
      <c r="J32" s="154"/>
      <c r="K32" s="153" t="s">
        <v>180</v>
      </c>
      <c r="M32">
        <v>30</v>
      </c>
      <c r="N32" s="366" t="s">
        <v>161</v>
      </c>
      <c r="O32" s="367">
        <v>1550</v>
      </c>
    </row>
    <row r="33" spans="1:15" ht="15.5">
      <c r="A33" s="1">
        <f t="shared" si="0"/>
        <v>31</v>
      </c>
      <c r="B33" s="1" t="str">
        <f>_xlfn.XLOOKUP(abyss[[#This Row],[idx]],id[id],id[Status],"")</f>
        <v>Expelled</v>
      </c>
      <c r="C33" s="146" t="s">
        <v>182</v>
      </c>
      <c r="D33" s="1" t="s">
        <v>111</v>
      </c>
      <c r="E33" s="1" t="str">
        <f>_xlfn.XLOOKUP(abyss[[#This Row],[idx]],id[id],id[GameName],"")</f>
        <v>BankP</v>
      </c>
      <c r="F33" s="1" t="s">
        <v>174</v>
      </c>
      <c r="G33" s="3">
        <v>1450</v>
      </c>
      <c r="H33" s="3"/>
      <c r="I33" s="3"/>
      <c r="J33" s="3"/>
      <c r="K33" s="1"/>
      <c r="M33">
        <v>31</v>
      </c>
      <c r="N33" s="366" t="s">
        <v>162</v>
      </c>
      <c r="O33" s="367">
        <v>1700</v>
      </c>
    </row>
    <row r="34" spans="1:15" ht="14.5">
      <c r="A34" s="1">
        <f t="shared" si="0"/>
        <v>32</v>
      </c>
      <c r="B34" s="341" t="str">
        <f>_xlfn.XLOOKUP(abyss[[#This Row],[idx]],id[id],id[Status],"")</f>
        <v>Expelled</v>
      </c>
      <c r="C34" s="339"/>
      <c r="D34" s="1" t="s">
        <v>136</v>
      </c>
      <c r="E34" s="1" t="str">
        <f>_xlfn.XLOOKUP(abyss[[#This Row],[idx]],id[id],id[GameName],"")</f>
        <v>mint</v>
      </c>
      <c r="F34" s="1" t="s">
        <v>174</v>
      </c>
      <c r="G34" s="3">
        <v>1450</v>
      </c>
      <c r="H34" s="3"/>
      <c r="I34" s="3"/>
      <c r="J34" s="3"/>
      <c r="K34" s="1" t="s">
        <v>180</v>
      </c>
      <c r="M34">
        <v>32</v>
      </c>
    </row>
    <row r="35" spans="1:15" ht="15" customHeight="1">
      <c r="A35" s="1">
        <f t="shared" si="0"/>
        <v>33</v>
      </c>
      <c r="B35" s="341" t="str">
        <f>_xlfn.XLOOKUP(abyss[[#This Row],[idx]],id[id],id[Status],"")</f>
        <v>Active</v>
      </c>
      <c r="C35" s="339"/>
      <c r="D35" s="1" t="s">
        <v>97</v>
      </c>
      <c r="E35" s="1" t="str">
        <f>_xlfn.XLOOKUP(abyss[[#This Row],[idx]],id[id],id[GameName],"")</f>
        <v>MeChai</v>
      </c>
      <c r="F35" s="1" t="s">
        <v>174</v>
      </c>
      <c r="G35" s="3">
        <v>1380</v>
      </c>
      <c r="H35" s="3"/>
      <c r="I35" s="3"/>
      <c r="J35" s="3"/>
      <c r="K35" s="1"/>
      <c r="M35">
        <v>33</v>
      </c>
    </row>
    <row r="36" spans="1:15" ht="15" customHeight="1">
      <c r="A36" s="1">
        <f t="shared" si="0"/>
        <v>34</v>
      </c>
      <c r="B36" s="341" t="str">
        <f>_xlfn.XLOOKUP(abyss[[#This Row],[idx]],id[id],id[Status],"")</f>
        <v>Active</v>
      </c>
      <c r="C36" s="339"/>
      <c r="D36" s="1" t="s">
        <v>52</v>
      </c>
      <c r="E36" s="1" t="str">
        <f>_xlfn.XLOOKUP(abyss[[#This Row],[idx]],id[id],id[GameName],"")</f>
        <v>Nongterm</v>
      </c>
      <c r="F36" s="1" t="s">
        <v>174</v>
      </c>
      <c r="G36" s="3">
        <v>1350</v>
      </c>
      <c r="H36" s="3"/>
      <c r="I36" s="3"/>
      <c r="J36" s="3"/>
      <c r="K36" s="1"/>
      <c r="M36">
        <v>34</v>
      </c>
    </row>
    <row r="37" spans="1:15" ht="15" customHeight="1">
      <c r="A37" s="1">
        <f t="shared" si="0"/>
        <v>35</v>
      </c>
      <c r="B37" s="341" t="str">
        <f>_xlfn.XLOOKUP(abyss[[#This Row],[idx]],id[id],id[Status],"")</f>
        <v>Active</v>
      </c>
      <c r="C37" s="339"/>
      <c r="D37" s="1" t="s">
        <v>124</v>
      </c>
      <c r="E37" s="1" t="str">
        <f>_xlfn.XLOOKUP(abyss[[#This Row],[idx]],id[id],id[GameName],"")</f>
        <v>น้องเกา</v>
      </c>
      <c r="F37" s="1" t="s">
        <v>174</v>
      </c>
      <c r="G37" s="3">
        <v>1190</v>
      </c>
      <c r="H37" s="3"/>
      <c r="I37" s="3"/>
      <c r="J37" s="3"/>
      <c r="K37" s="1" t="s">
        <v>180</v>
      </c>
      <c r="M37">
        <v>35</v>
      </c>
    </row>
    <row r="38" spans="1:15" ht="15" customHeight="1">
      <c r="A38" s="151">
        <f t="shared" si="0"/>
        <v>36</v>
      </c>
      <c r="B38" s="151" t="str">
        <f>_xlfn.XLOOKUP(abyss[[#This Row],[idx]],id[id],id[Status],"")</f>
        <v>Active</v>
      </c>
      <c r="C38" s="158" t="s">
        <v>182</v>
      </c>
      <c r="D38" s="151" t="s">
        <v>72</v>
      </c>
      <c r="E38" s="151" t="str">
        <f>_xlfn.XLOOKUP(abyss[[#This Row],[idx]],id[id],id[GameName],"")</f>
        <v>น้องบีม</v>
      </c>
      <c r="F38" s="151" t="s">
        <v>174</v>
      </c>
      <c r="G38" s="154">
        <v>1150</v>
      </c>
      <c r="H38" s="3"/>
      <c r="I38" s="3"/>
      <c r="J38" s="3"/>
      <c r="K38" s="153" t="s">
        <v>180</v>
      </c>
      <c r="M38">
        <v>36</v>
      </c>
    </row>
    <row r="39" spans="1:15" ht="15" customHeight="1">
      <c r="A39" s="151">
        <f t="shared" si="0"/>
        <v>37</v>
      </c>
      <c r="B39" s="151" t="str">
        <f>_xlfn.XLOOKUP(abyss[[#This Row],[idx]],id[id],id[Status],"")</f>
        <v>Active</v>
      </c>
      <c r="C39" s="151"/>
      <c r="D39" s="151" t="s">
        <v>94</v>
      </c>
      <c r="E39" s="151" t="str">
        <f>_xlfn.XLOOKUP(abyss[[#This Row],[idx]],id[id],id[GameName],"")</f>
        <v>PapaBon</v>
      </c>
      <c r="F39" s="151" t="s">
        <v>174</v>
      </c>
      <c r="G39" s="154">
        <v>1000</v>
      </c>
      <c r="H39" s="3"/>
      <c r="I39" s="3"/>
      <c r="J39" s="3"/>
      <c r="K39" s="153" t="s">
        <v>180</v>
      </c>
      <c r="M39">
        <v>37</v>
      </c>
    </row>
    <row r="40" spans="1:15" ht="15" customHeight="1">
      <c r="A40" s="1">
        <f t="shared" si="0"/>
        <v>0</v>
      </c>
      <c r="B40" s="1">
        <f>_xlfn.XLOOKUP(abyss[[#This Row],[idx]],id[id],id[Status],"")</f>
        <v>0</v>
      </c>
      <c r="C40" s="1"/>
      <c r="D40" s="1"/>
      <c r="E40" s="1">
        <f>_xlfn.XLOOKUP(abyss[[#This Row],[idx]],id[id],id[GameName],"")</f>
        <v>0</v>
      </c>
      <c r="F40" s="1"/>
      <c r="G40" s="3"/>
      <c r="H40" s="3"/>
      <c r="I40" s="3"/>
      <c r="J40" s="3"/>
      <c r="K40" s="1"/>
      <c r="M40">
        <v>0</v>
      </c>
    </row>
    <row r="41" spans="1:15" ht="15" customHeight="1">
      <c r="A41" s="1">
        <f t="shared" si="0"/>
        <v>0</v>
      </c>
      <c r="B41" s="1">
        <f>_xlfn.XLOOKUP(abyss[[#This Row],[idx]],id[id],id[Status],"")</f>
        <v>0</v>
      </c>
      <c r="C41" s="1"/>
      <c r="D41" s="1"/>
      <c r="E41" s="1">
        <f>_xlfn.XLOOKUP(abyss[[#This Row],[idx]],id[id],id[GameName],"")</f>
        <v>0</v>
      </c>
      <c r="F41" s="1"/>
      <c r="G41" s="3"/>
      <c r="H41" s="3"/>
      <c r="I41" s="3"/>
      <c r="J41" s="3"/>
      <c r="K41" s="1"/>
      <c r="M41">
        <v>0</v>
      </c>
    </row>
    <row r="42" spans="1:15" ht="15" customHeight="1">
      <c r="A42" s="1">
        <f t="shared" si="0"/>
        <v>0</v>
      </c>
      <c r="B42" s="1">
        <f>_xlfn.XLOOKUP(abyss[[#This Row],[idx]],id[id],id[Status],"")</f>
        <v>0</v>
      </c>
      <c r="C42" s="1"/>
      <c r="D42" s="1"/>
      <c r="E42" s="1">
        <f>_xlfn.XLOOKUP(abyss[[#This Row],[idx]],id[id],id[GameName],"")</f>
        <v>0</v>
      </c>
      <c r="F42" s="1"/>
      <c r="G42" s="3"/>
      <c r="H42" s="3"/>
      <c r="I42" s="3"/>
      <c r="J42" s="3"/>
      <c r="K42" s="1"/>
      <c r="M42">
        <v>0</v>
      </c>
    </row>
    <row r="43" spans="1:15" ht="15" customHeight="1">
      <c r="F43" s="13" t="s">
        <v>183</v>
      </c>
      <c r="G43" s="11">
        <v>45342</v>
      </c>
      <c r="M43">
        <v>0</v>
      </c>
    </row>
    <row r="44" spans="1:15" ht="15" customHeight="1">
      <c r="M44">
        <v>0</v>
      </c>
    </row>
  </sheetData>
  <phoneticPr fontId="9" type="noConversion"/>
  <conditionalFormatting sqref="A3:A42 E3:E42">
    <cfRule type="cellIs" dxfId="663" priority="1" operator="equal">
      <formula>0</formula>
    </cfRule>
  </conditionalFormatting>
  <conditionalFormatting sqref="A3:J42">
    <cfRule type="expression" dxfId="662" priority="2">
      <formula>OR(($B3="Expelled"),($B3="Left"))</formula>
    </cfRule>
  </conditionalFormatting>
  <conditionalFormatting sqref="C3:C42 F3:J42">
    <cfRule type="containsBlanks" dxfId="661" priority="4">
      <formula>LEN(TRIM(C3))=0</formula>
    </cfRule>
  </conditionalFormatting>
  <conditionalFormatting sqref="D9:E9">
    <cfRule type="containsBlanks" dxfId="660" priority="3">
      <formula>LEN(TRIM(D9))=0</formula>
    </cfRule>
  </conditionalFormatting>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DBF94-6AFE-4915-A866-29900DE9CE5E}">
  <sheetPr>
    <tabColor rgb="FFFF0000"/>
  </sheetPr>
  <dimension ref="A1:N47"/>
  <sheetViews>
    <sheetView workbookViewId="0">
      <pane ySplit="2" topLeftCell="A20" activePane="bottomLeft" state="frozen"/>
      <selection activeCell="B1" sqref="B1"/>
      <selection pane="bottomLeft" activeCell="I18" sqref="I18"/>
    </sheetView>
  </sheetViews>
  <sheetFormatPr defaultColWidth="8.6328125" defaultRowHeight="15" customHeight="1"/>
  <cols>
    <col min="1" max="1" width="6.36328125" customWidth="1"/>
    <col min="2" max="2" width="9.08984375" hidden="1" customWidth="1"/>
    <col min="3" max="3" width="9.6328125" customWidth="1"/>
    <col min="4" max="4" width="17.6328125" customWidth="1"/>
    <col min="5" max="5" width="14" hidden="1" customWidth="1"/>
    <col min="6" max="6" width="10.36328125" customWidth="1"/>
    <col min="7" max="7" width="16.08984375" hidden="1" customWidth="1"/>
    <col min="8" max="8" width="13.36328125" bestFit="1" customWidth="1"/>
    <col min="9" max="9" width="27.453125" customWidth="1"/>
    <col min="11" max="11" width="0" hidden="1" customWidth="1"/>
    <col min="12" max="12" width="27.90625" style="372" customWidth="1"/>
    <col min="15" max="15" width="13" customWidth="1"/>
  </cols>
  <sheetData>
    <row r="1" spans="1:14" ht="40.5" customHeight="1">
      <c r="A1" s="6" t="s">
        <v>184</v>
      </c>
      <c r="B1" s="6"/>
      <c r="C1" s="6"/>
      <c r="D1" s="6"/>
      <c r="E1" s="7"/>
      <c r="F1" s="5"/>
    </row>
    <row r="2" spans="1:14" ht="18.5">
      <c r="A2" s="1" t="s">
        <v>35</v>
      </c>
      <c r="B2" s="1" t="s">
        <v>164</v>
      </c>
      <c r="C2" s="1" t="s">
        <v>165</v>
      </c>
      <c r="D2" s="1" t="s">
        <v>167</v>
      </c>
      <c r="E2" s="1" t="s">
        <v>166</v>
      </c>
      <c r="F2" s="1" t="s">
        <v>168</v>
      </c>
      <c r="G2" s="1" t="s">
        <v>185</v>
      </c>
      <c r="H2" s="1" t="s">
        <v>169</v>
      </c>
      <c r="I2" s="9" t="s">
        <v>4</v>
      </c>
    </row>
    <row r="3" spans="1:14" ht="18.5">
      <c r="A3" s="1">
        <f t="shared" ref="A3:A37" si="0">$K3</f>
        <v>1</v>
      </c>
      <c r="B3" s="341" t="str">
        <f>_xlfn.XLOOKUP(dragon[[#This Row],[idx]],id[id],id[Status],"")</f>
        <v>Active</v>
      </c>
      <c r="C3" s="1"/>
      <c r="D3" s="1" t="str">
        <f>_xlfn.XLOOKUP(dragon[[#This Row],[idx]],id[id],id[GameName],"")</f>
        <v>༄Cute࿐</v>
      </c>
      <c r="E3" s="1" t="s">
        <v>47</v>
      </c>
      <c r="F3" s="1"/>
      <c r="G3" s="15">
        <v>1050</v>
      </c>
      <c r="H3" s="32">
        <v>1300</v>
      </c>
      <c r="I3" s="1"/>
      <c r="K3" cm="1">
        <f t="array" ref="K3:K44">id[id]</f>
        <v>1</v>
      </c>
    </row>
    <row r="4" spans="1:14" ht="18.5">
      <c r="A4" s="1">
        <f t="shared" si="0"/>
        <v>2</v>
      </c>
      <c r="B4" s="341" t="str">
        <f>_xlfn.XLOOKUP(dragon[[#This Row],[idx]],id[id],id[Status],"")</f>
        <v>Active</v>
      </c>
      <c r="C4" s="1"/>
      <c r="D4" s="1" t="str">
        <f>_xlfn.XLOOKUP(dragon[[#This Row],[idx]],id[id],id[GameName],"")</f>
        <v>AliceisGod</v>
      </c>
      <c r="E4" s="1" t="s">
        <v>52</v>
      </c>
      <c r="F4" s="1" t="s">
        <v>186</v>
      </c>
      <c r="G4" s="15">
        <v>1100</v>
      </c>
      <c r="H4" s="32">
        <v>1350</v>
      </c>
      <c r="I4" s="1"/>
      <c r="K4">
        <v>2</v>
      </c>
    </row>
    <row r="5" spans="1:14" ht="20.5">
      <c r="A5" s="1">
        <f t="shared" si="0"/>
        <v>3</v>
      </c>
      <c r="B5" s="341" t="str">
        <f>_xlfn.XLOOKUP(dragon[[#This Row],[idx]],id[id],id[Status],"")</f>
        <v>Active</v>
      </c>
      <c r="C5" s="1"/>
      <c r="D5" s="1" t="str">
        <f>_xlfn.XLOOKUP(dragon[[#This Row],[idx]],id[id],id[GameName],"")</f>
        <v>ANFIELD1109</v>
      </c>
      <c r="E5" s="1" t="s">
        <v>54</v>
      </c>
      <c r="F5" s="1" t="s">
        <v>186</v>
      </c>
      <c r="G5" s="31"/>
      <c r="H5" s="32">
        <v>1300</v>
      </c>
      <c r="I5" s="1"/>
      <c r="K5">
        <v>3</v>
      </c>
      <c r="L5" s="373" t="s">
        <v>90</v>
      </c>
      <c r="M5" s="369">
        <v>1600</v>
      </c>
      <c r="N5" s="371"/>
    </row>
    <row r="6" spans="1:14" ht="20.5">
      <c r="A6" s="1">
        <f t="shared" si="0"/>
        <v>4</v>
      </c>
      <c r="B6" s="341" t="str">
        <f>_xlfn.XLOOKUP(dragon[[#This Row],[idx]],id[id],id[Status],"")</f>
        <v>Active</v>
      </c>
      <c r="C6" s="1"/>
      <c r="D6" s="1" t="str">
        <f>_xlfn.XLOOKUP(dragon[[#This Row],[idx]],id[id],id[GameName],"")</f>
        <v>Azana</v>
      </c>
      <c r="E6" s="1" t="s">
        <v>58</v>
      </c>
      <c r="F6" s="1" t="s">
        <v>187</v>
      </c>
      <c r="G6" s="31"/>
      <c r="H6" s="32">
        <v>1200</v>
      </c>
      <c r="I6" s="1"/>
      <c r="K6">
        <v>4</v>
      </c>
      <c r="L6" s="374" t="s">
        <v>179</v>
      </c>
      <c r="M6" s="370">
        <v>1650</v>
      </c>
      <c r="N6" s="371"/>
    </row>
    <row r="7" spans="1:14" ht="20.5">
      <c r="A7" s="1">
        <f t="shared" si="0"/>
        <v>5</v>
      </c>
      <c r="B7" s="341" t="str">
        <f>_xlfn.XLOOKUP(dragon[[#This Row],[idx]],id[id],id[Status],"")</f>
        <v>Active</v>
      </c>
      <c r="C7" s="1"/>
      <c r="D7" s="1" t="str">
        <f>_xlfn.XLOOKUP(dragon[[#This Row],[idx]],id[id],id[GameName],"")</f>
        <v>Battlax</v>
      </c>
      <c r="E7" s="1" t="s">
        <v>61</v>
      </c>
      <c r="F7" s="1" t="s">
        <v>186</v>
      </c>
      <c r="G7" s="14">
        <v>850</v>
      </c>
      <c r="H7" s="32">
        <v>1000</v>
      </c>
      <c r="I7" s="1"/>
      <c r="K7">
        <v>5</v>
      </c>
      <c r="L7" s="374" t="s">
        <v>178</v>
      </c>
      <c r="M7" s="370">
        <v>1600</v>
      </c>
      <c r="N7" s="371"/>
    </row>
    <row r="8" spans="1:14" ht="20.5">
      <c r="A8" s="1">
        <f t="shared" si="0"/>
        <v>6</v>
      </c>
      <c r="B8" s="341" t="str">
        <f>_xlfn.XLOOKUP(dragon[[#This Row],[idx]],id[id],id[Status],"")</f>
        <v>Active</v>
      </c>
      <c r="C8" s="1"/>
      <c r="D8" s="1" t="str">
        <f>_xlfn.XLOOKUP(dragon[[#This Row],[idx]],id[id],id[GameName],"")</f>
        <v>CookieEchos</v>
      </c>
      <c r="E8" s="1" t="s">
        <v>65</v>
      </c>
      <c r="F8" s="1" t="s">
        <v>186</v>
      </c>
      <c r="G8" s="14">
        <v>870</v>
      </c>
      <c r="H8" s="32">
        <v>1450</v>
      </c>
      <c r="I8" s="1"/>
      <c r="K8">
        <v>6</v>
      </c>
      <c r="L8" s="374" t="s">
        <v>111</v>
      </c>
      <c r="M8" s="370">
        <v>1600</v>
      </c>
      <c r="N8" s="371"/>
    </row>
    <row r="9" spans="1:14" ht="20.5">
      <c r="A9" s="1">
        <f t="shared" si="0"/>
        <v>7</v>
      </c>
      <c r="B9" s="341" t="str">
        <f>_xlfn.XLOOKUP(dragon[[#This Row],[idx]],id[id],id[Status],"")</f>
        <v>Active</v>
      </c>
      <c r="C9" s="1"/>
      <c r="D9" s="1" t="str">
        <f>_xlfn.XLOOKUP(dragon[[#This Row],[idx]],id[id],id[GameName],"")</f>
        <v>Emmillia</v>
      </c>
      <c r="E9" s="1" t="s">
        <v>68</v>
      </c>
      <c r="F9" s="1" t="s">
        <v>187</v>
      </c>
      <c r="G9" s="31"/>
      <c r="H9" s="32">
        <v>1450</v>
      </c>
      <c r="I9" s="1" t="s">
        <v>176</v>
      </c>
      <c r="K9">
        <v>7</v>
      </c>
      <c r="L9" s="374" t="s">
        <v>132</v>
      </c>
      <c r="M9" s="370">
        <v>1550</v>
      </c>
      <c r="N9" s="371"/>
    </row>
    <row r="10" spans="1:14" ht="20.5">
      <c r="A10" s="1">
        <f t="shared" si="0"/>
        <v>8</v>
      </c>
      <c r="B10" s="341" t="str">
        <f>_xlfn.XLOOKUP(dragon[[#This Row],[idx]],id[id],id[Status],"")</f>
        <v>Expelled</v>
      </c>
      <c r="C10" s="1"/>
      <c r="D10" s="1" t="str">
        <f>_xlfn.XLOOKUP(dragon[[#This Row],[idx]],id[id],id[GameName],"")</f>
        <v>JeeJoy</v>
      </c>
      <c r="E10" s="151" t="s">
        <v>72</v>
      </c>
      <c r="F10" s="151" t="s">
        <v>186</v>
      </c>
      <c r="G10" s="159"/>
      <c r="H10" s="152">
        <v>1180</v>
      </c>
      <c r="I10" s="1"/>
      <c r="K10">
        <v>8</v>
      </c>
      <c r="L10" s="374" t="s">
        <v>95</v>
      </c>
      <c r="M10" s="370">
        <v>1550</v>
      </c>
      <c r="N10" s="371"/>
    </row>
    <row r="11" spans="1:14" ht="20.5">
      <c r="A11" s="1">
        <f t="shared" si="0"/>
        <v>9</v>
      </c>
      <c r="B11" s="341" t="str">
        <f>_xlfn.XLOOKUP(dragon[[#This Row],[idx]],id[id],id[Status],"")</f>
        <v>Active</v>
      </c>
      <c r="C11" s="1"/>
      <c r="D11" s="1" t="str">
        <f>_xlfn.XLOOKUP(dragon[[#This Row],[idx]],id[id],id[GameName],"")</f>
        <v>JoBxThailand</v>
      </c>
      <c r="E11" s="1" t="s">
        <v>76</v>
      </c>
      <c r="F11" s="1" t="s">
        <v>186</v>
      </c>
      <c r="G11" s="31"/>
      <c r="H11" s="32">
        <v>1200</v>
      </c>
      <c r="I11" s="1" t="s">
        <v>176</v>
      </c>
      <c r="K11">
        <v>9</v>
      </c>
      <c r="L11" s="374" t="s">
        <v>161</v>
      </c>
      <c r="M11" s="370">
        <v>1550</v>
      </c>
      <c r="N11" s="371"/>
    </row>
    <row r="12" spans="1:14" ht="20.5">
      <c r="A12" s="1">
        <f t="shared" si="0"/>
        <v>10</v>
      </c>
      <c r="B12" s="341" t="str">
        <f>_xlfn.XLOOKUP(dragon[[#This Row],[idx]],id[id],id[Status],"")</f>
        <v>Left</v>
      </c>
      <c r="C12" s="1"/>
      <c r="D12" s="1" t="str">
        <f>_xlfn.XLOOKUP(dragon[[#This Row],[idx]],id[id],id[GameName],"")</f>
        <v>LanLa</v>
      </c>
      <c r="E12" s="151" t="s">
        <v>80</v>
      </c>
      <c r="F12" s="151" t="s">
        <v>187</v>
      </c>
      <c r="G12" s="45">
        <v>800</v>
      </c>
      <c r="H12" s="152">
        <v>1200</v>
      </c>
      <c r="I12" s="153" t="s">
        <v>180</v>
      </c>
      <c r="K12">
        <v>10</v>
      </c>
      <c r="L12" s="374" t="s">
        <v>65</v>
      </c>
      <c r="M12" s="370">
        <v>1500</v>
      </c>
      <c r="N12" s="371"/>
    </row>
    <row r="13" spans="1:14" ht="20.5">
      <c r="A13" s="1">
        <f t="shared" si="0"/>
        <v>11</v>
      </c>
      <c r="B13" s="341" t="str">
        <f>_xlfn.XLOOKUP(dragon[[#This Row],[idx]],id[id],id[Status],"")</f>
        <v>Active</v>
      </c>
      <c r="C13" s="1"/>
      <c r="D13" s="1" t="str">
        <f>_xlfn.XLOOKUP(dragon[[#This Row],[idx]],id[id],id[GameName],"")</f>
        <v>NutTun</v>
      </c>
      <c r="E13" s="1" t="s">
        <v>84</v>
      </c>
      <c r="F13" s="1" t="s">
        <v>187</v>
      </c>
      <c r="G13" s="31"/>
      <c r="H13" s="32">
        <v>1400</v>
      </c>
      <c r="I13" s="1"/>
      <c r="K13">
        <v>11</v>
      </c>
      <c r="L13" s="374" t="s">
        <v>140</v>
      </c>
      <c r="M13" s="370">
        <v>1500</v>
      </c>
      <c r="N13" s="371"/>
    </row>
    <row r="14" spans="1:14" ht="20.5">
      <c r="A14" s="1">
        <f t="shared" si="0"/>
        <v>12</v>
      </c>
      <c r="B14" s="341" t="str">
        <f>_xlfn.XLOOKUP(dragon[[#This Row],[idx]],id[id],id[Status],"")</f>
        <v>Active</v>
      </c>
      <c r="C14" s="1"/>
      <c r="D14" s="1" t="str">
        <f>_xlfn.XLOOKUP(dragon[[#This Row],[idx]],id[id],id[GameName],"")</f>
        <v>oScarletto</v>
      </c>
      <c r="E14" s="1" t="s">
        <v>87</v>
      </c>
      <c r="F14" s="44" t="s">
        <v>186</v>
      </c>
      <c r="G14" s="14">
        <v>600</v>
      </c>
      <c r="H14" s="32">
        <v>1000</v>
      </c>
      <c r="I14" s="1"/>
      <c r="K14">
        <v>12</v>
      </c>
      <c r="L14" s="374" t="s">
        <v>47</v>
      </c>
      <c r="M14" s="370">
        <v>1500</v>
      </c>
      <c r="N14" s="371"/>
    </row>
    <row r="15" spans="1:14" ht="20.5">
      <c r="A15" s="1">
        <f t="shared" si="0"/>
        <v>13</v>
      </c>
      <c r="B15" s="341" t="str">
        <f>_xlfn.XLOOKUP(dragon[[#This Row],[idx]],id[id],id[Status],"")</f>
        <v>Active</v>
      </c>
      <c r="C15" s="1"/>
      <c r="D15" s="1" t="str">
        <f>_xlfn.XLOOKUP(dragon[[#This Row],[idx]],id[id],id[GameName],"")</f>
        <v>POOKPIK</v>
      </c>
      <c r="E15" s="1" t="s">
        <v>90</v>
      </c>
      <c r="F15" s="1" t="s">
        <v>187</v>
      </c>
      <c r="G15" s="15">
        <v>1100</v>
      </c>
      <c r="H15" s="32">
        <v>1600</v>
      </c>
      <c r="I15" s="1"/>
      <c r="K15">
        <v>13</v>
      </c>
      <c r="L15" s="374" t="s">
        <v>155</v>
      </c>
      <c r="M15" s="370">
        <v>1500</v>
      </c>
      <c r="N15" s="371"/>
    </row>
    <row r="16" spans="1:14" ht="20.5">
      <c r="A16" s="1">
        <f t="shared" si="0"/>
        <v>14</v>
      </c>
      <c r="B16" s="341" t="str">
        <f>_xlfn.XLOOKUP(dragon[[#This Row],[idx]],id[id],id[Status],"")</f>
        <v>Expelled</v>
      </c>
      <c r="C16" s="1"/>
      <c r="D16" s="1" t="str">
        <f>_xlfn.XLOOKUP(dragon[[#This Row],[idx]],id[id],id[GameName],"")</f>
        <v>PookPsocute</v>
      </c>
      <c r="E16" s="151" t="s">
        <v>94</v>
      </c>
      <c r="F16" s="151" t="s">
        <v>187</v>
      </c>
      <c r="G16" s="31"/>
      <c r="H16" s="152">
        <v>1400</v>
      </c>
      <c r="I16" s="153" t="s">
        <v>180</v>
      </c>
      <c r="K16">
        <v>14</v>
      </c>
      <c r="L16" s="374" t="s">
        <v>84</v>
      </c>
      <c r="M16" s="370">
        <v>1500</v>
      </c>
      <c r="N16" s="371"/>
    </row>
    <row r="17" spans="1:14" ht="20.5">
      <c r="A17" s="1">
        <f t="shared" si="0"/>
        <v>15</v>
      </c>
      <c r="B17" s="341" t="str">
        <f>_xlfn.XLOOKUP(dragon[[#This Row],[idx]],id[id],id[Status],"")</f>
        <v>Active</v>
      </c>
      <c r="C17" s="1"/>
      <c r="D17" s="1" t="str">
        <f>_xlfn.XLOOKUP(dragon[[#This Row],[idx]],id[id],id[GameName],"")</f>
        <v>SadneesG</v>
      </c>
      <c r="E17" s="1" t="s">
        <v>97</v>
      </c>
      <c r="F17" s="1" t="s">
        <v>187</v>
      </c>
      <c r="G17" s="14">
        <v>950</v>
      </c>
      <c r="H17" s="32">
        <v>1400</v>
      </c>
      <c r="K17">
        <v>15</v>
      </c>
      <c r="L17" s="374" t="s">
        <v>54</v>
      </c>
      <c r="M17" s="370">
        <v>1500</v>
      </c>
      <c r="N17" s="371"/>
    </row>
    <row r="18" spans="1:14" ht="20.5">
      <c r="A18" s="1">
        <f t="shared" si="0"/>
        <v>16</v>
      </c>
      <c r="B18" s="341" t="str">
        <f>_xlfn.XLOOKUP(dragon[[#This Row],[idx]],id[id],id[Status],"")</f>
        <v>Active</v>
      </c>
      <c r="C18" s="1"/>
      <c r="D18" s="1" t="str">
        <f>_xlfn.XLOOKUP(dragon[[#This Row],[idx]],id[id],id[GameName],"")</f>
        <v>SantaMonica</v>
      </c>
      <c r="E18" s="1" t="s">
        <v>101</v>
      </c>
      <c r="F18" s="1" t="s">
        <v>187</v>
      </c>
      <c r="G18" s="15">
        <v>1100</v>
      </c>
      <c r="H18" s="32">
        <v>1370</v>
      </c>
      <c r="I18" s="1"/>
      <c r="K18">
        <v>16</v>
      </c>
      <c r="L18" s="374" t="s">
        <v>52</v>
      </c>
      <c r="M18" s="370">
        <v>1500</v>
      </c>
      <c r="N18" s="371"/>
    </row>
    <row r="19" spans="1:14" ht="20.5">
      <c r="A19" s="1">
        <f t="shared" si="0"/>
        <v>17</v>
      </c>
      <c r="B19" s="341" t="str">
        <f>_xlfn.XLOOKUP(dragon[[#This Row],[idx]],id[id],id[Status],"")</f>
        <v>Active</v>
      </c>
      <c r="C19" s="1"/>
      <c r="D19" s="1" t="str">
        <f>_xlfn.XLOOKUP(dragon[[#This Row],[idx]],id[id],id[GameName],"")</f>
        <v>SIMONK</v>
      </c>
      <c r="E19" s="1" t="s">
        <v>105</v>
      </c>
      <c r="F19" s="1" t="s">
        <v>187</v>
      </c>
      <c r="G19" s="15">
        <v>1030</v>
      </c>
      <c r="H19" s="32">
        <v>1400</v>
      </c>
      <c r="I19" s="1"/>
      <c r="K19">
        <v>17</v>
      </c>
      <c r="L19" s="374" t="s">
        <v>136</v>
      </c>
      <c r="M19" s="370">
        <v>1500</v>
      </c>
      <c r="N19" s="371"/>
    </row>
    <row r="20" spans="1:14" ht="20.5">
      <c r="A20" s="1">
        <f t="shared" si="0"/>
        <v>18</v>
      </c>
      <c r="B20" s="341" t="str">
        <f>_xlfn.XLOOKUP(dragon[[#This Row],[idx]],id[id],id[Status],"")</f>
        <v>Active</v>
      </c>
      <c r="C20" s="1"/>
      <c r="D20" s="1" t="str">
        <f>_xlfn.XLOOKUP(dragon[[#This Row],[idx]],id[id],id[GameName],"")</f>
        <v>Sinmei</v>
      </c>
      <c r="E20" s="1" t="s">
        <v>95</v>
      </c>
      <c r="F20" s="1" t="s">
        <v>187</v>
      </c>
      <c r="G20" s="15">
        <v>1350</v>
      </c>
      <c r="H20" s="32">
        <v>1480</v>
      </c>
      <c r="I20" s="1" t="s">
        <v>175</v>
      </c>
      <c r="K20">
        <v>18</v>
      </c>
      <c r="L20" s="374" t="s">
        <v>162</v>
      </c>
      <c r="M20" s="370">
        <v>1500</v>
      </c>
      <c r="N20" s="371"/>
    </row>
    <row r="21" spans="1:14" ht="20.5">
      <c r="A21" s="1">
        <f t="shared" si="0"/>
        <v>19</v>
      </c>
      <c r="B21" s="341" t="str">
        <f>_xlfn.XLOOKUP(dragon[[#This Row],[idx]],id[id],id[Status],"")</f>
        <v>Active</v>
      </c>
      <c r="C21" s="1"/>
      <c r="D21" s="1" t="str">
        <f>_xlfn.XLOOKUP(dragon[[#This Row],[idx]],id[id],id[GameName],"")</f>
        <v>SuperCommon</v>
      </c>
      <c r="E21" s="1" t="s">
        <v>111</v>
      </c>
      <c r="F21" s="1" t="s">
        <v>187</v>
      </c>
      <c r="G21" s="15">
        <v>1000</v>
      </c>
      <c r="H21" s="32">
        <v>1150</v>
      </c>
      <c r="I21" s="1"/>
      <c r="K21">
        <v>19</v>
      </c>
      <c r="L21" s="374" t="s">
        <v>97</v>
      </c>
      <c r="M21" s="370">
        <v>1480</v>
      </c>
      <c r="N21" s="371"/>
    </row>
    <row r="22" spans="1:14" ht="20.5">
      <c r="A22" s="1">
        <f t="shared" si="0"/>
        <v>20</v>
      </c>
      <c r="B22" s="341" t="str">
        <f>_xlfn.XLOOKUP(dragon[[#This Row],[idx]],id[id],id[Status],"")</f>
        <v>Active</v>
      </c>
      <c r="C22" s="1"/>
      <c r="D22" s="1" t="str">
        <f>_xlfn.XLOOKUP(dragon[[#This Row],[idx]],id[id],id[GameName],"")</f>
        <v>TaoeiKingdom</v>
      </c>
      <c r="E22" s="1" t="s">
        <v>113</v>
      </c>
      <c r="F22" s="43" t="s">
        <v>187</v>
      </c>
      <c r="G22" s="14">
        <v>950</v>
      </c>
      <c r="H22" s="32">
        <v>1350</v>
      </c>
      <c r="I22" s="1"/>
      <c r="K22">
        <v>20</v>
      </c>
      <c r="L22" s="374" t="s">
        <v>105</v>
      </c>
      <c r="M22" s="370">
        <v>1480</v>
      </c>
      <c r="N22" s="371"/>
    </row>
    <row r="23" spans="1:14" ht="20.5">
      <c r="A23" s="1">
        <f t="shared" si="0"/>
        <v>21</v>
      </c>
      <c r="B23" s="341" t="str">
        <f>_xlfn.XLOOKUP(dragon[[#This Row],[idx]],id[id],id[Status],"")</f>
        <v>Expelled</v>
      </c>
      <c r="C23" s="1"/>
      <c r="D23" s="1" t="str">
        <f>_xlfn.XLOOKUP(dragon[[#This Row],[idx]],id[id],id[GameName],"")</f>
        <v>Teenoi42</v>
      </c>
      <c r="E23" s="1" t="s">
        <v>117</v>
      </c>
      <c r="F23" s="1" t="s">
        <v>186</v>
      </c>
      <c r="G23" s="14">
        <v>930</v>
      </c>
      <c r="H23" s="32">
        <v>1100</v>
      </c>
      <c r="K23">
        <v>21</v>
      </c>
      <c r="L23" s="374" t="s">
        <v>68</v>
      </c>
      <c r="M23" s="370">
        <v>1450</v>
      </c>
      <c r="N23" s="371"/>
    </row>
    <row r="24" spans="1:14" ht="20.5">
      <c r="A24" s="1">
        <f t="shared" si="0"/>
        <v>22</v>
      </c>
      <c r="B24" s="341" t="str">
        <f>_xlfn.XLOOKUP(dragon[[#This Row],[idx]],id[id],id[Status],"")</f>
        <v>Active</v>
      </c>
      <c r="C24" s="1"/>
      <c r="D24" s="1" t="str">
        <f>_xlfn.XLOOKUP(dragon[[#This Row],[idx]],id[id],id[GameName],"")</f>
        <v>Tempest</v>
      </c>
      <c r="E24" s="1" t="s">
        <v>121</v>
      </c>
      <c r="F24" s="1" t="s">
        <v>187</v>
      </c>
      <c r="G24" s="14">
        <v>900</v>
      </c>
      <c r="H24" s="32">
        <v>1250</v>
      </c>
      <c r="I24" s="1"/>
      <c r="K24">
        <v>22</v>
      </c>
      <c r="L24" s="374" t="s">
        <v>127</v>
      </c>
      <c r="M24" s="370">
        <v>1450</v>
      </c>
      <c r="N24" s="371"/>
    </row>
    <row r="25" spans="1:14" ht="20.5">
      <c r="A25" s="1">
        <f t="shared" si="0"/>
        <v>23</v>
      </c>
      <c r="B25" s="341" t="str">
        <f>_xlfn.XLOOKUP(dragon[[#This Row],[idx]],id[id],id[Status],"")</f>
        <v>Active</v>
      </c>
      <c r="C25" s="1"/>
      <c r="D25" s="1" t="str">
        <f>_xlfn.XLOOKUP(dragon[[#This Row],[idx]],id[id],id[GameName],"")</f>
        <v>Thuangok</v>
      </c>
      <c r="E25" s="1" t="s">
        <v>124</v>
      </c>
      <c r="F25" s="1" t="s">
        <v>187</v>
      </c>
      <c r="G25" s="31"/>
      <c r="H25" s="32">
        <v>1200</v>
      </c>
      <c r="I25" s="1" t="s">
        <v>176</v>
      </c>
      <c r="K25">
        <v>23</v>
      </c>
      <c r="L25" s="374" t="s">
        <v>160</v>
      </c>
      <c r="M25" s="370">
        <v>1450</v>
      </c>
      <c r="N25" s="371"/>
    </row>
    <row r="26" spans="1:14" ht="20.5">
      <c r="A26" s="1">
        <f t="shared" si="0"/>
        <v>24</v>
      </c>
      <c r="B26" s="341" t="str">
        <f>_xlfn.XLOOKUP(dragon[[#This Row],[idx]],id[id],id[Status],"")</f>
        <v>Active</v>
      </c>
      <c r="C26" s="1"/>
      <c r="D26" s="1" t="str">
        <f>_xlfn.XLOOKUP(dragon[[#This Row],[idx]],id[id],id[GameName],"")</f>
        <v>UZ1</v>
      </c>
      <c r="E26" s="1" t="s">
        <v>127</v>
      </c>
      <c r="F26" s="1" t="s">
        <v>187</v>
      </c>
      <c r="G26" s="14">
        <v>950</v>
      </c>
      <c r="H26" s="32">
        <v>1400</v>
      </c>
      <c r="I26" s="1"/>
      <c r="K26">
        <v>24</v>
      </c>
      <c r="L26" s="374" t="s">
        <v>101</v>
      </c>
      <c r="M26" s="370">
        <v>1400</v>
      </c>
      <c r="N26" s="371"/>
    </row>
    <row r="27" spans="1:14" ht="20.5">
      <c r="A27" s="1">
        <f t="shared" si="0"/>
        <v>25</v>
      </c>
      <c r="B27" s="341" t="str">
        <f>_xlfn.XLOOKUP(dragon[[#This Row],[idx]],id[id],id[Status],"")</f>
        <v>Active</v>
      </c>
      <c r="C27" s="1"/>
      <c r="D27" s="1" t="str">
        <f>_xlfn.XLOOKUP(dragon[[#This Row],[idx]],id[id],id[GameName],"")</f>
        <v>Yaiza</v>
      </c>
      <c r="E27" s="1" t="s">
        <v>129</v>
      </c>
      <c r="F27" s="1" t="s">
        <v>187</v>
      </c>
      <c r="G27" s="14">
        <v>900</v>
      </c>
      <c r="H27" s="32">
        <v>1300</v>
      </c>
      <c r="I27" s="1"/>
      <c r="K27">
        <v>25</v>
      </c>
      <c r="L27" s="374" t="s">
        <v>113</v>
      </c>
      <c r="M27" s="370">
        <v>1400</v>
      </c>
      <c r="N27" s="371"/>
    </row>
    <row r="28" spans="1:14" ht="20.5">
      <c r="A28" s="1">
        <f t="shared" si="0"/>
        <v>26</v>
      </c>
      <c r="B28" s="341" t="str">
        <f>_xlfn.XLOOKUP(dragon[[#This Row],[idx]],id[id],id[Status],"")</f>
        <v>Active</v>
      </c>
      <c r="C28" s="1"/>
      <c r="D28" s="1" t="str">
        <f>_xlfn.XLOOKUP(dragon[[#This Row],[idx]],id[id],id[GameName],"")</f>
        <v>yupyip</v>
      </c>
      <c r="E28" s="1" t="s">
        <v>132</v>
      </c>
      <c r="F28" s="1" t="s">
        <v>187</v>
      </c>
      <c r="G28" s="31">
        <v>1400</v>
      </c>
      <c r="H28" s="32">
        <v>1450</v>
      </c>
      <c r="I28" s="1"/>
      <c r="K28">
        <v>26</v>
      </c>
      <c r="L28" s="374" t="s">
        <v>121</v>
      </c>
      <c r="M28" s="370">
        <v>1400</v>
      </c>
      <c r="N28" s="371"/>
    </row>
    <row r="29" spans="1:14" ht="20.5">
      <c r="A29" s="1">
        <f t="shared" si="0"/>
        <v>27</v>
      </c>
      <c r="B29" s="341" t="str">
        <f>_xlfn.XLOOKUP(dragon[[#This Row],[idx]],id[id],id[Status],"")</f>
        <v>Active</v>
      </c>
      <c r="C29" s="1"/>
      <c r="D29" s="1" t="str">
        <f>_xlfn.XLOOKUP(dragon[[#This Row],[idx]],id[id],id[GameName],"")</f>
        <v>เบคอน</v>
      </c>
      <c r="E29" s="1" t="s">
        <v>136</v>
      </c>
      <c r="F29" s="1" t="s">
        <v>187</v>
      </c>
      <c r="G29" s="31"/>
      <c r="H29" s="32">
        <v>1380</v>
      </c>
      <c r="I29" s="1"/>
      <c r="K29">
        <v>27</v>
      </c>
      <c r="L29" s="374" t="s">
        <v>144</v>
      </c>
      <c r="M29" s="370">
        <v>1400</v>
      </c>
      <c r="N29" s="371"/>
    </row>
    <row r="30" spans="1:14" ht="20.5">
      <c r="A30" s="1">
        <f t="shared" si="0"/>
        <v>28</v>
      </c>
      <c r="B30" s="341" t="str">
        <f>_xlfn.XLOOKUP(dragon[[#This Row],[idx]],id[id],id[Status],"")</f>
        <v>Active</v>
      </c>
      <c r="C30" s="1"/>
      <c r="D30" s="1" t="str">
        <f>_xlfn.XLOOKUP(dragon[[#This Row],[idx]],id[id],id[GameName],"")</f>
        <v>แสนหวาน</v>
      </c>
      <c r="E30" s="1" t="s">
        <v>140</v>
      </c>
      <c r="F30" s="1" t="s">
        <v>187</v>
      </c>
      <c r="G30" s="15">
        <v>1250</v>
      </c>
      <c r="H30" s="32">
        <v>1400</v>
      </c>
      <c r="I30" s="1"/>
      <c r="K30">
        <v>28</v>
      </c>
      <c r="L30" s="374" t="s">
        <v>76</v>
      </c>
      <c r="M30" s="370">
        <v>1400</v>
      </c>
      <c r="N30" s="371"/>
    </row>
    <row r="31" spans="1:14" ht="20.5">
      <c r="A31" s="1">
        <f t="shared" si="0"/>
        <v>29</v>
      </c>
      <c r="B31" s="341" t="str">
        <f>_xlfn.XLOOKUP(dragon[[#This Row],[idx]],id[id],id[Status],"")</f>
        <v>Active</v>
      </c>
      <c r="C31" s="1"/>
      <c r="D31" s="1" t="str">
        <f>_xlfn.XLOOKUP(dragon[[#This Row],[idx]],id[id],id[GameName],"")</f>
        <v>น้ำำ</v>
      </c>
      <c r="E31" s="1" t="s">
        <v>144</v>
      </c>
      <c r="F31" s="1" t="s">
        <v>187</v>
      </c>
      <c r="G31" s="15">
        <v>1100</v>
      </c>
      <c r="H31" s="32">
        <v>1370</v>
      </c>
      <c r="I31" s="1"/>
      <c r="K31">
        <v>29</v>
      </c>
      <c r="L31" s="374" t="s">
        <v>181</v>
      </c>
      <c r="M31" s="370">
        <v>1390</v>
      </c>
      <c r="N31" s="371"/>
    </row>
    <row r="32" spans="1:14" ht="20.5">
      <c r="A32" s="1">
        <f t="shared" si="0"/>
        <v>30</v>
      </c>
      <c r="B32" s="341" t="str">
        <f>_xlfn.XLOOKUP(dragon[[#This Row],[idx]],id[id],id[Status],"")</f>
        <v>Expelled</v>
      </c>
      <c r="C32" s="1"/>
      <c r="D32" s="1" t="str">
        <f>_xlfn.XLOOKUP(dragon[[#This Row],[idx]],id[id],id[GameName],"")</f>
        <v>อีฟนารี</v>
      </c>
      <c r="E32" s="1" t="s">
        <v>147</v>
      </c>
      <c r="F32" s="1" t="s">
        <v>186</v>
      </c>
      <c r="G32" s="14">
        <v>970</v>
      </c>
      <c r="H32" s="32">
        <v>1000</v>
      </c>
      <c r="I32" s="1"/>
      <c r="K32">
        <v>30</v>
      </c>
      <c r="L32" s="374" t="s">
        <v>124</v>
      </c>
      <c r="M32" s="370">
        <v>1350</v>
      </c>
      <c r="N32" s="371"/>
    </row>
    <row r="33" spans="1:14" ht="20.5">
      <c r="A33" s="1">
        <f t="shared" si="0"/>
        <v>31</v>
      </c>
      <c r="B33" s="341" t="str">
        <f>_xlfn.XLOOKUP(dragon[[#This Row],[idx]],id[id],id[Status],"")</f>
        <v>Expelled</v>
      </c>
      <c r="C33" s="1"/>
      <c r="D33" s="1" t="str">
        <f>_xlfn.XLOOKUP(dragon[[#This Row],[idx]],id[id],id[GameName],"")</f>
        <v>BankP</v>
      </c>
      <c r="E33" s="1" t="s">
        <v>150</v>
      </c>
      <c r="F33" s="1" t="s">
        <v>187</v>
      </c>
      <c r="G33" s="31"/>
      <c r="H33" s="32">
        <v>1300</v>
      </c>
      <c r="K33">
        <v>31</v>
      </c>
      <c r="L33" s="374" t="s">
        <v>58</v>
      </c>
      <c r="M33" s="370">
        <v>1320</v>
      </c>
      <c r="N33" s="371"/>
    </row>
    <row r="34" spans="1:14" ht="20.5">
      <c r="A34" s="1">
        <f t="shared" si="0"/>
        <v>32</v>
      </c>
      <c r="B34" s="341" t="str">
        <f>_xlfn.XLOOKUP(dragon[[#This Row],[idx]],id[id],id[Status],"")</f>
        <v>Expelled</v>
      </c>
      <c r="C34" s="1"/>
      <c r="D34" s="1" t="str">
        <f>_xlfn.XLOOKUP(dragon[[#This Row],[idx]],id[id],id[GameName],"")</f>
        <v>mint</v>
      </c>
      <c r="E34" s="1" t="s">
        <v>177</v>
      </c>
      <c r="F34" s="1" t="s">
        <v>187</v>
      </c>
      <c r="G34" s="148"/>
      <c r="H34" s="149">
        <v>1200</v>
      </c>
      <c r="I34" s="150"/>
      <c r="K34">
        <v>32</v>
      </c>
      <c r="L34" s="374" t="s">
        <v>129</v>
      </c>
      <c r="M34" s="370">
        <v>1300</v>
      </c>
      <c r="N34" s="371"/>
    </row>
    <row r="35" spans="1:14" ht="18.5">
      <c r="A35">
        <f t="shared" si="0"/>
        <v>33</v>
      </c>
      <c r="B35" s="342" t="str">
        <f>_xlfn.XLOOKUP(dragon[[#This Row],[idx]],id[id],id[Status],"")</f>
        <v>Active</v>
      </c>
      <c r="D35" t="str">
        <f>_xlfn.XLOOKUP(dragon[[#This Row],[idx]],id[id],id[GameName],"")</f>
        <v>MeChai</v>
      </c>
      <c r="E35" s="151"/>
      <c r="F35" s="151"/>
      <c r="G35" s="159"/>
      <c r="H35" s="347">
        <v>1450</v>
      </c>
      <c r="I35" s="153"/>
      <c r="K35">
        <v>33</v>
      </c>
      <c r="L35" s="375"/>
    </row>
    <row r="36" spans="1:14" ht="18.5">
      <c r="A36" s="343">
        <f t="shared" si="0"/>
        <v>34</v>
      </c>
      <c r="B36" s="344" t="str">
        <f>_xlfn.XLOOKUP(dragon[[#This Row],[idx]],id[id],id[Status],"")</f>
        <v>Active</v>
      </c>
      <c r="C36" s="343"/>
      <c r="D36" s="343" t="str">
        <f>_xlfn.XLOOKUP(dragon[[#This Row],[idx]],id[id],id[GameName],"")</f>
        <v>Nongterm</v>
      </c>
      <c r="E36" s="343"/>
      <c r="F36" s="343"/>
      <c r="G36" s="345"/>
      <c r="H36" s="32"/>
      <c r="I36" s="153"/>
      <c r="K36">
        <v>34</v>
      </c>
    </row>
    <row r="37" spans="1:14" ht="15" customHeight="1">
      <c r="A37" s="343">
        <f t="shared" si="0"/>
        <v>35</v>
      </c>
      <c r="B37" s="344" t="str">
        <f>_xlfn.XLOOKUP(dragon[[#This Row],[idx]],id[id],id[Status],"")</f>
        <v>Active</v>
      </c>
      <c r="C37" s="343"/>
      <c r="D37" s="343" t="str">
        <f>_xlfn.XLOOKUP(dragon[[#This Row],[idx]],id[id],id[GameName],"")</f>
        <v>น้องเกา</v>
      </c>
      <c r="E37" s="343"/>
      <c r="F37" s="343"/>
      <c r="G37" s="346"/>
      <c r="H37" s="32"/>
      <c r="I37" s="153"/>
      <c r="K37">
        <v>35</v>
      </c>
    </row>
    <row r="38" spans="1:14" ht="15" customHeight="1">
      <c r="A38" s="343">
        <f t="shared" ref="A38:A44" si="1">$K38</f>
        <v>36</v>
      </c>
      <c r="B38" s="344" t="str">
        <f>_xlfn.XLOOKUP(dragon[[#This Row],[idx]],id[id],id[Status],"")</f>
        <v>Active</v>
      </c>
      <c r="C38" s="343"/>
      <c r="D38" s="343" t="str">
        <f>_xlfn.XLOOKUP(dragon[[#This Row],[idx]],id[id],id[GameName],"")</f>
        <v>น้องบีม</v>
      </c>
      <c r="E38" s="343"/>
      <c r="F38" s="343"/>
      <c r="G38" s="346"/>
      <c r="H38" s="149"/>
      <c r="I38" s="1"/>
      <c r="K38">
        <v>36</v>
      </c>
    </row>
    <row r="39" spans="1:14" ht="15" customHeight="1">
      <c r="A39" s="343">
        <f t="shared" si="1"/>
        <v>37</v>
      </c>
      <c r="B39" s="344" t="str">
        <f>_xlfn.XLOOKUP(dragon[[#This Row],[idx]],id[id],id[Status],"")</f>
        <v>Active</v>
      </c>
      <c r="C39" s="343"/>
      <c r="D39" s="343" t="str">
        <f>_xlfn.XLOOKUP(dragon[[#This Row],[idx]],id[id],id[GameName],"")</f>
        <v>PapaBon</v>
      </c>
      <c r="E39" s="343"/>
      <c r="F39" s="343"/>
      <c r="G39" s="346"/>
      <c r="H39" s="149"/>
      <c r="I39" s="1"/>
      <c r="K39">
        <v>37</v>
      </c>
    </row>
    <row r="40" spans="1:14" ht="15" customHeight="1">
      <c r="A40" s="343">
        <f t="shared" si="1"/>
        <v>0</v>
      </c>
      <c r="B40" s="344">
        <f>_xlfn.XLOOKUP(dragon[[#This Row],[idx]],id[id],id[Status],"")</f>
        <v>0</v>
      </c>
      <c r="C40" s="343"/>
      <c r="D40" s="343">
        <f>_xlfn.XLOOKUP(dragon[[#This Row],[idx]],id[id],id[GameName],"")</f>
        <v>0</v>
      </c>
      <c r="E40" s="343"/>
      <c r="F40" s="343"/>
      <c r="G40" s="346"/>
      <c r="H40" s="149"/>
      <c r="I40" s="1" t="s">
        <v>188</v>
      </c>
      <c r="K40">
        <v>0</v>
      </c>
    </row>
    <row r="41" spans="1:14" ht="15" customHeight="1">
      <c r="A41" s="343">
        <f t="shared" si="1"/>
        <v>0</v>
      </c>
      <c r="B41" s="344">
        <f>_xlfn.XLOOKUP(dragon[[#This Row],[idx]],id[id],id[Status],"")</f>
        <v>0</v>
      </c>
      <c r="C41" s="343"/>
      <c r="D41" s="343">
        <f>_xlfn.XLOOKUP(dragon[[#This Row],[idx]],id[id],id[GameName],"")</f>
        <v>0</v>
      </c>
      <c r="E41" s="343"/>
      <c r="F41" s="343"/>
      <c r="G41" s="346"/>
      <c r="H41" s="149"/>
      <c r="I41" s="1"/>
      <c r="K41">
        <v>0</v>
      </c>
    </row>
    <row r="42" spans="1:14" ht="15" customHeight="1">
      <c r="A42" s="343">
        <f t="shared" si="1"/>
        <v>0</v>
      </c>
      <c r="B42" s="344">
        <f>_xlfn.XLOOKUP(dragon[[#This Row],[idx]],id[id],id[Status],"")</f>
        <v>0</v>
      </c>
      <c r="C42" s="343"/>
      <c r="D42" s="343">
        <f>_xlfn.XLOOKUP(dragon[[#This Row],[idx]],id[id],id[GameName],"")</f>
        <v>0</v>
      </c>
      <c r="E42" s="343"/>
      <c r="F42" s="343"/>
      <c r="G42" s="346"/>
      <c r="H42" s="149"/>
      <c r="I42" s="1"/>
      <c r="K42">
        <v>0</v>
      </c>
    </row>
    <row r="43" spans="1:14" ht="15" customHeight="1">
      <c r="A43" s="343">
        <f t="shared" si="1"/>
        <v>0</v>
      </c>
      <c r="B43" s="344">
        <f>_xlfn.XLOOKUP(dragon[[#This Row],[idx]],id[id],id[Status],"")</f>
        <v>0</v>
      </c>
      <c r="C43" s="343"/>
      <c r="D43" s="343">
        <f>_xlfn.XLOOKUP(dragon[[#This Row],[idx]],id[id],id[GameName],"")</f>
        <v>0</v>
      </c>
      <c r="E43" s="343"/>
      <c r="F43" s="343"/>
      <c r="G43" s="346"/>
      <c r="H43" s="149"/>
      <c r="I43" s="1"/>
      <c r="K43">
        <v>0</v>
      </c>
    </row>
    <row r="44" spans="1:14" ht="15" customHeight="1">
      <c r="A44" s="343">
        <f t="shared" si="1"/>
        <v>0</v>
      </c>
      <c r="B44" s="344">
        <f>_xlfn.XLOOKUP(dragon[[#This Row],[idx]],id[id],id[Status],"")</f>
        <v>0</v>
      </c>
      <c r="C44" s="343"/>
      <c r="D44" s="343">
        <f>_xlfn.XLOOKUP(dragon[[#This Row],[idx]],id[id],id[GameName],"")</f>
        <v>0</v>
      </c>
      <c r="E44" s="343"/>
      <c r="F44" s="343"/>
      <c r="G44" s="346"/>
      <c r="H44" s="149"/>
      <c r="I44" s="1"/>
      <c r="K44">
        <v>0</v>
      </c>
    </row>
    <row r="47" spans="1:14" ht="15" customHeight="1">
      <c r="H47" s="13" t="s">
        <v>183</v>
      </c>
      <c r="I47" s="150">
        <v>45331</v>
      </c>
    </row>
  </sheetData>
  <phoneticPr fontId="10" alignment="center"/>
  <conditionalFormatting sqref="A3:H44">
    <cfRule type="expression" dxfId="659" priority="2">
      <formula>OR(($B3="Expelled"),($B3="Left"))</formula>
    </cfRule>
  </conditionalFormatting>
  <conditionalFormatting sqref="A3:I44">
    <cfRule type="cellIs" dxfId="658" priority="1" operator="equal">
      <formula>0</formula>
    </cfRule>
  </conditionalFormatting>
  <conditionalFormatting sqref="C3:C44 F3:H44">
    <cfRule type="containsBlanks" dxfId="657" priority="5">
      <formula>LEN(TRIM(C3))=0</formula>
    </cfRule>
  </conditionalFormatting>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2216A-D075-4430-9F64-0FA51E2AD88D}">
  <dimension ref="A1:E23"/>
  <sheetViews>
    <sheetView topLeftCell="A13" zoomScale="220" zoomScaleNormal="220" workbookViewId="0">
      <selection activeCell="C14" sqref="C14:C23"/>
    </sheetView>
  </sheetViews>
  <sheetFormatPr defaultColWidth="8.6328125" defaultRowHeight="14.5"/>
  <cols>
    <col min="1" max="1" width="12.6328125" customWidth="1"/>
    <col min="2" max="2" width="10.08984375" customWidth="1"/>
    <col min="3" max="3" width="31" customWidth="1"/>
  </cols>
  <sheetData>
    <row r="1" spans="1:5">
      <c r="A1" t="s">
        <v>166</v>
      </c>
      <c r="B1" t="s">
        <v>189</v>
      </c>
      <c r="C1" t="s">
        <v>4</v>
      </c>
    </row>
    <row r="2" spans="1:5">
      <c r="A2" s="17" t="s">
        <v>190</v>
      </c>
      <c r="B2" t="e" vm="1">
        <v>#VALUE!</v>
      </c>
    </row>
    <row r="3" spans="1:5">
      <c r="A3" t="s">
        <v>191</v>
      </c>
      <c r="B3" t="e" vm="2">
        <v>#VALUE!</v>
      </c>
      <c r="E3" s="338" t="s">
        <v>46</v>
      </c>
    </row>
    <row r="4" spans="1:5">
      <c r="A4" s="17" t="s">
        <v>192</v>
      </c>
      <c r="B4" t="e" vm="3">
        <v>#VALUE!</v>
      </c>
      <c r="E4" s="338" t="s">
        <v>71</v>
      </c>
    </row>
    <row r="5" spans="1:5">
      <c r="A5" t="s">
        <v>193</v>
      </c>
      <c r="B5" t="e" vm="4">
        <v>#VALUE!</v>
      </c>
      <c r="E5" s="338" t="s">
        <v>79</v>
      </c>
    </row>
    <row r="6" spans="1:5">
      <c r="A6" s="230" t="s">
        <v>194</v>
      </c>
      <c r="B6" t="e" vm="5">
        <v>#VALUE!</v>
      </c>
    </row>
    <row r="7" spans="1:5">
      <c r="A7" t="s">
        <v>195</v>
      </c>
      <c r="B7" t="e" vm="6">
        <v>#VALUE!</v>
      </c>
    </row>
    <row r="8" spans="1:5">
      <c r="A8" t="s">
        <v>196</v>
      </c>
      <c r="B8" t="e" vm="7">
        <v>#VALUE!</v>
      </c>
    </row>
    <row r="9" spans="1:5">
      <c r="A9" s="17" t="s">
        <v>197</v>
      </c>
      <c r="B9" t="e" vm="8">
        <v>#VALUE!</v>
      </c>
    </row>
    <row r="10" spans="1:5">
      <c r="A10" t="s">
        <v>198</v>
      </c>
      <c r="B10" t="e" vm="9">
        <v>#VALUE!</v>
      </c>
    </row>
    <row r="11" spans="1:5">
      <c r="A11" t="s">
        <v>199</v>
      </c>
      <c r="B11" t="e" vm="10">
        <v>#VALUE!</v>
      </c>
    </row>
    <row r="12" spans="1:5">
      <c r="A12" s="17" t="s">
        <v>200</v>
      </c>
      <c r="B12" t="e" vm="11">
        <v>#VALUE!</v>
      </c>
    </row>
    <row r="13" spans="1:5">
      <c r="A13" s="17" t="s">
        <v>201</v>
      </c>
      <c r="B13" t="e" vm="12">
        <v>#VALUE!</v>
      </c>
    </row>
    <row r="14" spans="1:5">
      <c r="A14" s="17" t="s">
        <v>202</v>
      </c>
      <c r="B14" t="e" vm="13">
        <v>#VALUE!</v>
      </c>
      <c r="C14" t="s">
        <v>308</v>
      </c>
    </row>
    <row r="15" spans="1:5">
      <c r="A15" t="s">
        <v>203</v>
      </c>
      <c r="B15" t="e" vm="14">
        <v>#VALUE!</v>
      </c>
      <c r="C15" t="s">
        <v>309</v>
      </c>
    </row>
    <row r="16" spans="1:5">
      <c r="A16" s="17" t="s">
        <v>204</v>
      </c>
      <c r="B16" t="e" vm="15">
        <v>#VALUE!</v>
      </c>
      <c r="C16" t="s">
        <v>310</v>
      </c>
    </row>
    <row r="17" spans="1:3">
      <c r="A17" t="s">
        <v>205</v>
      </c>
      <c r="B17" t="e" vm="16">
        <v>#VALUE!</v>
      </c>
      <c r="C17" t="s">
        <v>311</v>
      </c>
    </row>
    <row r="18" spans="1:3">
      <c r="A18" t="s">
        <v>206</v>
      </c>
      <c r="B18" t="e" vm="17">
        <v>#VALUE!</v>
      </c>
      <c r="C18" t="s">
        <v>312</v>
      </c>
    </row>
    <row r="19" spans="1:3">
      <c r="A19" t="s">
        <v>208</v>
      </c>
      <c r="B19" t="e" vm="18">
        <v>#VALUE!</v>
      </c>
      <c r="C19" t="s">
        <v>313</v>
      </c>
    </row>
    <row r="20" spans="1:3">
      <c r="A20" t="s">
        <v>209</v>
      </c>
      <c r="B20" t="e" vm="19">
        <v>#VALUE!</v>
      </c>
      <c r="C20" t="s">
        <v>314</v>
      </c>
    </row>
    <row r="21" spans="1:3">
      <c r="A21" t="s">
        <v>210</v>
      </c>
      <c r="B21" t="e" vm="20">
        <v>#VALUE!</v>
      </c>
      <c r="C21" t="s">
        <v>315</v>
      </c>
    </row>
    <row r="22" spans="1:3">
      <c r="A22" s="17" t="s">
        <v>211</v>
      </c>
      <c r="B22" t="e" vm="21">
        <v>#VALUE!</v>
      </c>
      <c r="C22" t="s">
        <v>316</v>
      </c>
    </row>
    <row r="23" spans="1:3">
      <c r="A23" t="s">
        <v>307</v>
      </c>
      <c r="B23" t="e" vm="22">
        <v>#VALUE!</v>
      </c>
      <c r="C23" t="s">
        <v>317</v>
      </c>
    </row>
  </sheetData>
  <conditionalFormatting sqref="E3:E5">
    <cfRule type="containsText" dxfId="656" priority="1" operator="containsText" text="l">
      <formula>NOT(ISERROR(SEARCH("l",E3)))</formula>
    </cfRule>
    <cfRule type="cellIs" dxfId="655" priority="2" operator="equal">
      <formula>"Active"</formula>
    </cfRule>
    <cfRule type="cellIs" dxfId="654" priority="3" operator="equal">
      <formula>"n/a"</formula>
    </cfRule>
    <cfRule type="containsBlanks" dxfId="653" priority="4">
      <formula>LEN(TRIM(E3))=0</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197C4-8DCC-4030-842C-49F5675FB3D9}">
  <sheetPr>
    <tabColor rgb="FFFFFF00"/>
  </sheetPr>
  <dimension ref="B1:L370"/>
  <sheetViews>
    <sheetView zoomScale="85" zoomScaleNormal="85" workbookViewId="0">
      <pane ySplit="2" topLeftCell="A313" activePane="bottomLeft" state="frozen"/>
      <selection pane="bottomLeft" activeCell="E315" sqref="E315"/>
    </sheetView>
  </sheetViews>
  <sheetFormatPr defaultColWidth="8.6328125" defaultRowHeight="20" customHeight="1"/>
  <cols>
    <col min="1" max="1" width="2.6328125" customWidth="1"/>
    <col min="2" max="2" width="7.6328125" bestFit="1" customWidth="1"/>
    <col min="3" max="3" width="10.08984375" bestFit="1" customWidth="1"/>
    <col min="4" max="4" width="9.08984375" bestFit="1" customWidth="1"/>
    <col min="5" max="5" width="8.6328125" customWidth="1"/>
    <col min="6" max="6" width="18.6328125" customWidth="1"/>
    <col min="7" max="7" width="15.6328125" bestFit="1" customWidth="1"/>
    <col min="8" max="8" width="19" bestFit="1" customWidth="1"/>
    <col min="9" max="9" width="28" customWidth="1"/>
    <col min="10" max="10" width="10.90625" customWidth="1"/>
    <col min="11" max="11" width="25.6328125" customWidth="1"/>
    <col min="12" max="12" width="25.08984375" bestFit="1" customWidth="1"/>
    <col min="13" max="13" width="11.6328125" bestFit="1" customWidth="1"/>
  </cols>
  <sheetData>
    <row r="1" spans="2:9" ht="56" customHeight="1">
      <c r="B1" s="6" t="s">
        <v>212</v>
      </c>
      <c r="C1" s="6"/>
      <c r="D1" s="5"/>
      <c r="F1" s="5"/>
      <c r="G1" s="5"/>
      <c r="H1" s="131"/>
      <c r="I1" s="132"/>
    </row>
    <row r="2" spans="2:9" ht="33.75" customHeight="1">
      <c r="B2" s="1" t="s">
        <v>213</v>
      </c>
      <c r="C2" s="1" t="s">
        <v>214</v>
      </c>
      <c r="D2" s="1" t="s">
        <v>215</v>
      </c>
      <c r="E2" s="155" t="s">
        <v>216</v>
      </c>
      <c r="F2" s="1" t="s">
        <v>217</v>
      </c>
      <c r="G2" s="9" t="s">
        <v>218</v>
      </c>
      <c r="H2" s="9" t="s">
        <v>219</v>
      </c>
      <c r="I2" s="9" t="s">
        <v>4</v>
      </c>
    </row>
    <row r="3" spans="2:9" ht="20" customHeight="1">
      <c r="B3" s="90">
        <v>45321</v>
      </c>
      <c r="C3" s="90" t="str">
        <f>_xlfn.TEXTBEFORE(rank[[#This Row],[Round]],"-")</f>
        <v>10</v>
      </c>
      <c r="D3" s="9" t="s">
        <v>220</v>
      </c>
      <c r="E3" s="162">
        <v>10</v>
      </c>
      <c r="F3" s="35" t="e" vm="23">
        <f>_xlfn.XLOOKUP(rank[[#This Row],[GuildName]],GuildPic[Name],GuildPic[Pic],"N/A")</f>
        <v>#VALUE!</v>
      </c>
      <c r="G3" s="112" t="s">
        <v>206</v>
      </c>
      <c r="H3" s="19">
        <v>8367945</v>
      </c>
      <c r="I3" s="39" t="s">
        <v>207</v>
      </c>
    </row>
    <row r="4" spans="2:9" ht="20" customHeight="1">
      <c r="B4" s="90">
        <v>45321</v>
      </c>
      <c r="C4" s="90" t="str">
        <f>_xlfn.TEXTBEFORE(rank[[#This Row],[Round]],"-")</f>
        <v>10</v>
      </c>
      <c r="D4" s="9" t="s">
        <v>220</v>
      </c>
      <c r="E4" s="162">
        <v>11</v>
      </c>
      <c r="F4" s="35" t="e" vm="24">
        <f>_xlfn.XLOOKUP(rank[[#This Row],[GuildName]],GuildPic[Name],GuildPic[Pic],"N/A")</f>
        <v>#VALUE!</v>
      </c>
      <c r="G4" s="112" t="s">
        <v>203</v>
      </c>
      <c r="H4" s="19">
        <v>8217900</v>
      </c>
      <c r="I4" s="39" t="s">
        <v>221</v>
      </c>
    </row>
    <row r="5" spans="2:9" ht="20" customHeight="1">
      <c r="B5" s="90">
        <v>45321</v>
      </c>
      <c r="C5" s="90" t="str">
        <f>_xlfn.TEXTBEFORE(rank[[#This Row],[Round]],"-")</f>
        <v>10</v>
      </c>
      <c r="D5" s="9" t="s">
        <v>220</v>
      </c>
      <c r="E5" s="162">
        <v>12</v>
      </c>
      <c r="F5" s="35" t="e" vm="25">
        <f>_xlfn.XLOOKUP(rank[[#This Row],[GuildName]],GuildPic[Name],GuildPic[Pic],"N/A")</f>
        <v>#VALUE!</v>
      </c>
      <c r="G5" s="112" t="s">
        <v>210</v>
      </c>
      <c r="H5" s="19">
        <v>8149795</v>
      </c>
      <c r="I5" s="39" t="s">
        <v>222</v>
      </c>
    </row>
    <row r="6" spans="2:9" ht="20" customHeight="1">
      <c r="B6" s="90">
        <v>45321</v>
      </c>
      <c r="C6" s="90" t="str">
        <f>_xlfn.TEXTBEFORE(rank[[#This Row],[Round]],"-")</f>
        <v>10</v>
      </c>
      <c r="D6" s="9" t="s">
        <v>220</v>
      </c>
      <c r="E6" s="162">
        <v>13</v>
      </c>
      <c r="F6" s="35" t="e" vm="26">
        <f>_xlfn.XLOOKUP(rank[[#This Row],[GuildName]],GuildPic[Name],GuildPic[Pic],"N/A")</f>
        <v>#VALUE!</v>
      </c>
      <c r="G6" s="112" t="s">
        <v>198</v>
      </c>
      <c r="H6" s="19">
        <v>8000885</v>
      </c>
      <c r="I6" s="39"/>
    </row>
    <row r="7" spans="2:9" ht="20" customHeight="1">
      <c r="B7" s="90">
        <v>45321</v>
      </c>
      <c r="C7" s="90" t="str">
        <f>_xlfn.TEXTBEFORE(rank[[#This Row],[Round]],"-")</f>
        <v>10</v>
      </c>
      <c r="D7" s="9" t="s">
        <v>220</v>
      </c>
      <c r="E7" s="162">
        <v>14</v>
      </c>
      <c r="F7" s="35" t="e" vm="27">
        <f>_xlfn.XLOOKUP(rank[[#This Row],[GuildName]],GuildPic[Name],GuildPic[Pic],"N/A")</f>
        <v>#VALUE!</v>
      </c>
      <c r="G7" s="112" t="s">
        <v>193</v>
      </c>
      <c r="H7" s="19">
        <v>7859975</v>
      </c>
      <c r="I7" s="39"/>
    </row>
    <row r="8" spans="2:9" ht="20" customHeight="1">
      <c r="B8" s="90">
        <v>45321</v>
      </c>
      <c r="C8" s="90" t="str">
        <f>_xlfn.TEXTBEFORE(rank[[#This Row],[Round]],"-")</f>
        <v>10</v>
      </c>
      <c r="D8" s="9" t="s">
        <v>220</v>
      </c>
      <c r="E8" s="162">
        <v>15</v>
      </c>
      <c r="F8" s="166" t="e" vm="28">
        <f>_xlfn.XLOOKUP(rank[[#This Row],[GuildName]],GuildPic[Name],GuildPic[Pic],"N/A")</f>
        <v>#VALUE!</v>
      </c>
      <c r="G8" s="112" t="s">
        <v>209</v>
      </c>
      <c r="H8" s="19">
        <v>7723535</v>
      </c>
      <c r="I8" s="39" t="s">
        <v>223</v>
      </c>
    </row>
    <row r="9" spans="2:9" ht="20" customHeight="1">
      <c r="B9" s="90">
        <v>45321</v>
      </c>
      <c r="C9" s="90" t="str">
        <f>_xlfn.TEXTBEFORE(rank[[#This Row],[Round]],"-")</f>
        <v>10</v>
      </c>
      <c r="D9" s="9" t="s">
        <v>220</v>
      </c>
      <c r="E9" s="162">
        <v>16</v>
      </c>
      <c r="F9" s="166" t="e" vm="29">
        <f>_xlfn.XLOOKUP(rank[[#This Row],[GuildName]],GuildPic[Name],GuildPic[Pic],"N/A")</f>
        <v>#VALUE!</v>
      </c>
      <c r="G9" s="112" t="s">
        <v>195</v>
      </c>
      <c r="H9" s="19">
        <v>7582090</v>
      </c>
      <c r="I9" s="39"/>
    </row>
    <row r="10" spans="2:9" ht="20" customHeight="1">
      <c r="B10" s="90">
        <v>45321</v>
      </c>
      <c r="C10" s="90" t="str">
        <f>_xlfn.TEXTBEFORE(rank[[#This Row],[Round]],"-")</f>
        <v>10</v>
      </c>
      <c r="D10" s="9" t="s">
        <v>220</v>
      </c>
      <c r="E10" s="162">
        <v>17</v>
      </c>
      <c r="F10" s="166" t="e" vm="30">
        <f>_xlfn.XLOOKUP(rank[[#This Row],[GuildName]],GuildPic[Name],GuildPic[Pic],"N/A")</f>
        <v>#VALUE!</v>
      </c>
      <c r="G10" s="112" t="s">
        <v>199</v>
      </c>
      <c r="H10" s="19">
        <v>7378420</v>
      </c>
      <c r="I10" s="39"/>
    </row>
    <row r="11" spans="2:9" ht="20" customHeight="1">
      <c r="B11" s="90">
        <v>45321</v>
      </c>
      <c r="C11" s="90" t="str">
        <f>_xlfn.TEXTBEFORE(rank[[#This Row],[Round]],"-")</f>
        <v>10</v>
      </c>
      <c r="D11" s="9" t="s">
        <v>220</v>
      </c>
      <c r="E11" s="162">
        <v>18</v>
      </c>
      <c r="F11" s="166" t="e" vm="31">
        <f>_xlfn.XLOOKUP(rank[[#This Row],[GuildName]],GuildPic[Name],GuildPic[Pic],"N/A")</f>
        <v>#VALUE!</v>
      </c>
      <c r="G11" s="112" t="s">
        <v>205</v>
      </c>
      <c r="H11" s="19">
        <v>7054405</v>
      </c>
      <c r="I11" s="39" t="s">
        <v>224</v>
      </c>
    </row>
    <row r="12" spans="2:9" ht="20" customHeight="1">
      <c r="B12" s="90">
        <v>45321</v>
      </c>
      <c r="C12" s="90" t="str">
        <f>_xlfn.TEXTBEFORE(rank[[#This Row],[Round]],"-")</f>
        <v>10</v>
      </c>
      <c r="D12" s="9" t="s">
        <v>220</v>
      </c>
      <c r="E12" s="162">
        <v>19</v>
      </c>
      <c r="F12" s="166" t="e" vm="32">
        <f>_xlfn.XLOOKUP(rank[[#This Row],[GuildName]],GuildPic[Name],GuildPic[Pic],"N/A")</f>
        <v>#VALUE!</v>
      </c>
      <c r="G12" s="112" t="s">
        <v>196</v>
      </c>
      <c r="H12" s="19">
        <v>7050210</v>
      </c>
      <c r="I12" s="39"/>
    </row>
    <row r="13" spans="2:9" ht="20" customHeight="1">
      <c r="B13" s="90">
        <v>45321</v>
      </c>
      <c r="C13" s="90" t="str">
        <f>_xlfn.TEXTBEFORE(rank[[#This Row],[Round]],"-")</f>
        <v>10</v>
      </c>
      <c r="D13" s="9" t="s">
        <v>220</v>
      </c>
      <c r="E13" s="162">
        <v>20</v>
      </c>
      <c r="F13" s="166" t="e" vm="33">
        <f>_xlfn.XLOOKUP(rank[[#This Row],[GuildName]],GuildPic[Name],GuildPic[Pic],"N/A")</f>
        <v>#VALUE!</v>
      </c>
      <c r="G13" s="112" t="s">
        <v>191</v>
      </c>
      <c r="H13" s="19">
        <v>7048925</v>
      </c>
      <c r="I13" s="39" t="s">
        <v>225</v>
      </c>
    </row>
    <row r="14" spans="2:9" ht="20" customHeight="1">
      <c r="B14" s="91">
        <v>45328</v>
      </c>
      <c r="C14" s="91" t="str">
        <f>_xlfn.TEXTBEFORE(rank[[#This Row],[Round]],"-")</f>
        <v>10</v>
      </c>
      <c r="D14" s="20" t="s">
        <v>226</v>
      </c>
      <c r="E14" s="162">
        <v>10</v>
      </c>
      <c r="F14" s="384" t="e" vm="23">
        <f>_xlfn.XLOOKUP(rank[[#This Row],[GuildName]],GuildPic[Name],GuildPic[Pic],"N/A")</f>
        <v>#VALUE!</v>
      </c>
      <c r="G14" s="112" t="s">
        <v>206</v>
      </c>
      <c r="H14" s="93">
        <v>17102895</v>
      </c>
      <c r="I14" s="39"/>
    </row>
    <row r="15" spans="2:9" ht="20" customHeight="1">
      <c r="B15" s="91">
        <v>45328</v>
      </c>
      <c r="C15" s="91" t="str">
        <f>_xlfn.TEXTBEFORE(rank[[#This Row],[Round]],"-")</f>
        <v>10</v>
      </c>
      <c r="D15" s="20" t="s">
        <v>226</v>
      </c>
      <c r="E15" s="162">
        <v>11</v>
      </c>
      <c r="F15" s="384" t="e" vm="24">
        <f>_xlfn.XLOOKUP(rank[[#This Row],[GuildName]],GuildPic[Name],GuildPic[Pic],"N/A")</f>
        <v>#VALUE!</v>
      </c>
      <c r="G15" s="112" t="s">
        <v>203</v>
      </c>
      <c r="H15" s="93">
        <v>16741150</v>
      </c>
      <c r="I15" s="39"/>
    </row>
    <row r="16" spans="2:9" ht="20" customHeight="1">
      <c r="B16" s="91">
        <v>45328</v>
      </c>
      <c r="C16" s="91" t="str">
        <f>_xlfn.TEXTBEFORE(rank[[#This Row],[Round]],"-")</f>
        <v>10</v>
      </c>
      <c r="D16" s="20" t="s">
        <v>226</v>
      </c>
      <c r="E16" s="162">
        <v>12</v>
      </c>
      <c r="F16" s="384" t="e" vm="26">
        <f>_xlfn.XLOOKUP(rank[[#This Row],[GuildName]],GuildPic[Name],GuildPic[Pic],"N/A")</f>
        <v>#VALUE!</v>
      </c>
      <c r="G16" s="112" t="s">
        <v>198</v>
      </c>
      <c r="H16" s="93">
        <v>16362870</v>
      </c>
      <c r="I16" s="592"/>
    </row>
    <row r="17" spans="2:12" ht="20" customHeight="1">
      <c r="B17" s="91">
        <v>45328</v>
      </c>
      <c r="C17" s="91" t="str">
        <f>_xlfn.TEXTBEFORE(rank[[#This Row],[Round]],"-")</f>
        <v>10</v>
      </c>
      <c r="D17" s="20" t="s">
        <v>226</v>
      </c>
      <c r="E17" s="162">
        <v>13</v>
      </c>
      <c r="F17" s="384" t="e" vm="25">
        <f>_xlfn.XLOOKUP(rank[[#This Row],[GuildName]],GuildPic[Name],GuildPic[Pic],"N/A")</f>
        <v>#VALUE!</v>
      </c>
      <c r="G17" s="112" t="s">
        <v>210</v>
      </c>
      <c r="H17" s="93">
        <v>16204835</v>
      </c>
      <c r="I17" s="39"/>
    </row>
    <row r="18" spans="2:12" ht="20" customHeight="1">
      <c r="B18" s="91">
        <v>45328</v>
      </c>
      <c r="C18" s="91" t="str">
        <f>_xlfn.TEXTBEFORE(rank[[#This Row],[Round]],"-")</f>
        <v>10</v>
      </c>
      <c r="D18" s="20" t="s">
        <v>226</v>
      </c>
      <c r="E18" s="162">
        <v>14</v>
      </c>
      <c r="F18" s="384" t="e" vm="27">
        <f>_xlfn.XLOOKUP(rank[[#This Row],[GuildName]],GuildPic[Name],GuildPic[Pic],"N/A")</f>
        <v>#VALUE!</v>
      </c>
      <c r="G18" s="112" t="s">
        <v>193</v>
      </c>
      <c r="H18" s="93">
        <v>16156305</v>
      </c>
      <c r="I18" s="39" t="s">
        <v>227</v>
      </c>
    </row>
    <row r="19" spans="2:12" ht="20" customHeight="1">
      <c r="B19" s="91">
        <v>45328</v>
      </c>
      <c r="C19" s="91" t="str">
        <f>_xlfn.TEXTBEFORE(rank[[#This Row],[Round]],"-")</f>
        <v>10</v>
      </c>
      <c r="D19" s="20" t="s">
        <v>226</v>
      </c>
      <c r="E19" s="162">
        <v>15</v>
      </c>
      <c r="F19" s="384" t="e" vm="28">
        <f>_xlfn.XLOOKUP(rank[[#This Row],[GuildName]],GuildPic[Name],GuildPic[Pic],"N/A")</f>
        <v>#VALUE!</v>
      </c>
      <c r="G19" s="112" t="s">
        <v>209</v>
      </c>
      <c r="H19" s="93">
        <v>15591005</v>
      </c>
      <c r="I19" s="39"/>
    </row>
    <row r="20" spans="2:12" ht="20" customHeight="1">
      <c r="B20" s="91">
        <v>45328</v>
      </c>
      <c r="C20" s="91" t="str">
        <f>_xlfn.TEXTBEFORE(rank[[#This Row],[Round]],"-")</f>
        <v>10</v>
      </c>
      <c r="D20" s="20" t="s">
        <v>226</v>
      </c>
      <c r="E20" s="162">
        <v>16</v>
      </c>
      <c r="F20" s="384" t="e" vm="29">
        <f>_xlfn.XLOOKUP(rank[[#This Row],[GuildName]],GuildPic[Name],GuildPic[Pic],"N/A")</f>
        <v>#VALUE!</v>
      </c>
      <c r="G20" s="112" t="s">
        <v>195</v>
      </c>
      <c r="H20" s="93">
        <v>15371620</v>
      </c>
      <c r="I20" s="39"/>
    </row>
    <row r="21" spans="2:12" ht="20" customHeight="1">
      <c r="B21" s="91">
        <v>45328</v>
      </c>
      <c r="C21" s="91" t="str">
        <f>_xlfn.TEXTBEFORE(rank[[#This Row],[Round]],"-")</f>
        <v>10</v>
      </c>
      <c r="D21" s="20" t="s">
        <v>226</v>
      </c>
      <c r="E21" s="162">
        <v>17</v>
      </c>
      <c r="F21" s="384" t="e" vm="30">
        <f>_xlfn.XLOOKUP(rank[[#This Row],[GuildName]],GuildPic[Name],GuildPic[Pic],"N/A")</f>
        <v>#VALUE!</v>
      </c>
      <c r="G21" s="112" t="s">
        <v>199</v>
      </c>
      <c r="H21" s="93">
        <v>14757760</v>
      </c>
      <c r="I21" s="39"/>
      <c r="L21" s="18"/>
    </row>
    <row r="22" spans="2:12" ht="20" customHeight="1">
      <c r="B22" s="91">
        <v>45328</v>
      </c>
      <c r="C22" s="91" t="str">
        <f>_xlfn.TEXTBEFORE(rank[[#This Row],[Round]],"-")</f>
        <v>10</v>
      </c>
      <c r="D22" s="20" t="s">
        <v>226</v>
      </c>
      <c r="E22" s="162">
        <v>18</v>
      </c>
      <c r="F22" s="384" t="e" vm="31">
        <f>_xlfn.XLOOKUP(rank[[#This Row],[GuildName]],GuildPic[Name],GuildPic[Pic],"N/A")</f>
        <v>#VALUE!</v>
      </c>
      <c r="G22" s="112" t="s">
        <v>205</v>
      </c>
      <c r="H22" s="93">
        <v>14577005</v>
      </c>
      <c r="I22" s="39"/>
      <c r="L22" s="18"/>
    </row>
    <row r="23" spans="2:12" ht="20" customHeight="1">
      <c r="B23" s="91">
        <v>45328</v>
      </c>
      <c r="C23" s="91" t="str">
        <f>_xlfn.TEXTBEFORE(rank[[#This Row],[Round]],"-")</f>
        <v>10</v>
      </c>
      <c r="D23" s="20" t="s">
        <v>226</v>
      </c>
      <c r="E23" s="162">
        <v>19</v>
      </c>
      <c r="F23" s="384" t="e" vm="32">
        <f>_xlfn.XLOOKUP(rank[[#This Row],[GuildName]],GuildPic[Name],GuildPic[Pic],"N/A")</f>
        <v>#VALUE!</v>
      </c>
      <c r="G23" s="112" t="s">
        <v>196</v>
      </c>
      <c r="H23" s="93">
        <v>14369950</v>
      </c>
      <c r="I23" s="39"/>
      <c r="L23" s="18"/>
    </row>
    <row r="24" spans="2:12" ht="20" customHeight="1">
      <c r="B24" s="91">
        <v>45328</v>
      </c>
      <c r="C24" s="91" t="str">
        <f>_xlfn.TEXTBEFORE(rank[[#This Row],[Round]],"-")</f>
        <v>10</v>
      </c>
      <c r="D24" s="20" t="s">
        <v>226</v>
      </c>
      <c r="E24" s="162">
        <v>20</v>
      </c>
      <c r="F24" s="384" t="e" vm="33">
        <f>_xlfn.XLOOKUP(rank[[#This Row],[GuildName]],GuildPic[Name],GuildPic[Pic],"N/A")</f>
        <v>#VALUE!</v>
      </c>
      <c r="G24" s="112" t="s">
        <v>191</v>
      </c>
      <c r="H24" s="93">
        <v>14367895</v>
      </c>
      <c r="I24" s="39" t="s">
        <v>225</v>
      </c>
    </row>
    <row r="25" spans="2:12" ht="20" customHeight="1">
      <c r="B25" s="91">
        <v>45335</v>
      </c>
      <c r="C25" s="91" t="str">
        <f>_xlfn.TEXTBEFORE(rank[[#This Row],[Round]],"-")</f>
        <v>10</v>
      </c>
      <c r="D25" s="20" t="s">
        <v>228</v>
      </c>
      <c r="E25" s="162">
        <v>1</v>
      </c>
      <c r="F25" s="166" t="e" vm="34">
        <f>_xlfn.XLOOKUP(rank[[#This Row],[GuildName]],GuildPic[Name],GuildPic[Pic],"N/A")</f>
        <v>#VALUE!</v>
      </c>
      <c r="G25" s="112" t="s">
        <v>200</v>
      </c>
      <c r="H25" s="19">
        <v>29460795</v>
      </c>
      <c r="I25" s="112"/>
      <c r="K25" s="46"/>
    </row>
    <row r="26" spans="2:12" ht="20" customHeight="1">
      <c r="B26" s="91">
        <v>45335</v>
      </c>
      <c r="C26" s="91" t="str">
        <f>_xlfn.TEXTBEFORE(rank[[#This Row],[Round]],"-")</f>
        <v>10</v>
      </c>
      <c r="D26" s="20" t="s">
        <v>228</v>
      </c>
      <c r="E26" s="162">
        <v>2</v>
      </c>
      <c r="F26" s="166" t="e" vm="35">
        <f>_xlfn.XLOOKUP(rank[[#This Row],[GuildName]],GuildPic[Name],GuildPic[Pic],"N/A")</f>
        <v>#VALUE!</v>
      </c>
      <c r="G26" s="112" t="s">
        <v>201</v>
      </c>
      <c r="H26" s="19">
        <v>29125015</v>
      </c>
      <c r="I26" s="112"/>
    </row>
    <row r="27" spans="2:12" ht="20" customHeight="1">
      <c r="B27" s="91">
        <v>45335</v>
      </c>
      <c r="C27" s="91" t="str">
        <f>_xlfn.TEXTBEFORE(rank[[#This Row],[Round]],"-")</f>
        <v>10</v>
      </c>
      <c r="D27" s="20" t="s">
        <v>228</v>
      </c>
      <c r="E27" s="162">
        <v>3</v>
      </c>
      <c r="F27" s="166" t="e" vm="36">
        <f>_xlfn.XLOOKUP(rank[[#This Row],[GuildName]],GuildPic[Name],GuildPic[Pic],"N/A")</f>
        <v>#VALUE!</v>
      </c>
      <c r="G27" s="112" t="s">
        <v>197</v>
      </c>
      <c r="H27" s="19">
        <v>28723325</v>
      </c>
      <c r="I27" s="112"/>
    </row>
    <row r="28" spans="2:12" ht="20" customHeight="1">
      <c r="B28" s="91">
        <v>45335</v>
      </c>
      <c r="C28" s="91" t="str">
        <f>_xlfn.TEXTBEFORE(rank[[#This Row],[Round]],"-")</f>
        <v>10</v>
      </c>
      <c r="D28" s="20" t="s">
        <v>228</v>
      </c>
      <c r="E28" s="162">
        <v>4</v>
      </c>
      <c r="F28" s="166" t="e" vm="37">
        <f>_xlfn.XLOOKUP(rank[[#This Row],[GuildName]],GuildPic[Name],GuildPic[Pic],"N/A")</f>
        <v>#VALUE!</v>
      </c>
      <c r="G28" s="112" t="s">
        <v>204</v>
      </c>
      <c r="H28" s="19">
        <v>27858905</v>
      </c>
      <c r="I28" s="147" t="s">
        <v>229</v>
      </c>
    </row>
    <row r="29" spans="2:12" ht="20" customHeight="1">
      <c r="B29" s="91">
        <v>45335</v>
      </c>
      <c r="C29" s="91" t="str">
        <f>_xlfn.TEXTBEFORE(rank[[#This Row],[Round]],"-")</f>
        <v>10</v>
      </c>
      <c r="D29" s="20" t="s">
        <v>228</v>
      </c>
      <c r="E29" s="162">
        <v>5</v>
      </c>
      <c r="F29" s="166" t="e" vm="38">
        <f>_xlfn.XLOOKUP(rank[[#This Row],[GuildName]],GuildPic[Name],GuildPic[Pic],"N/A")</f>
        <v>#VALUE!</v>
      </c>
      <c r="G29" s="112" t="s">
        <v>192</v>
      </c>
      <c r="H29" s="19">
        <v>27625625</v>
      </c>
      <c r="I29" s="112"/>
    </row>
    <row r="30" spans="2:12" ht="20" customHeight="1">
      <c r="B30" s="91">
        <v>45335</v>
      </c>
      <c r="C30" s="91" t="str">
        <f>_xlfn.TEXTBEFORE(rank[[#This Row],[Round]],"-")</f>
        <v>10</v>
      </c>
      <c r="D30" s="20" t="s">
        <v>228</v>
      </c>
      <c r="E30" s="162">
        <v>6</v>
      </c>
      <c r="F30" s="35" t="e" vm="39">
        <f>_xlfn.XLOOKUP(rank[[#This Row],[GuildName]],GuildPic[Name],GuildPic[Pic],"N/A")</f>
        <v>#VALUE!</v>
      </c>
      <c r="G30" s="112" t="s">
        <v>202</v>
      </c>
      <c r="H30" s="19">
        <v>26846050</v>
      </c>
      <c r="I30" s="112" t="s">
        <v>230</v>
      </c>
    </row>
    <row r="31" spans="2:12" ht="20" customHeight="1">
      <c r="B31" s="91">
        <v>45335</v>
      </c>
      <c r="C31" s="91" t="str">
        <f>_xlfn.TEXTBEFORE(rank[[#This Row],[Round]],"-")</f>
        <v>10</v>
      </c>
      <c r="D31" s="20" t="s">
        <v>228</v>
      </c>
      <c r="E31" s="162">
        <v>7</v>
      </c>
      <c r="F31" s="35" t="e" vm="40">
        <f>_xlfn.XLOOKUP(rank[[#This Row],[GuildName]],GuildPic[Name],GuildPic[Pic],"N/A")</f>
        <v>#VALUE!</v>
      </c>
      <c r="G31" s="112" t="s">
        <v>190</v>
      </c>
      <c r="H31" s="19">
        <v>26667330</v>
      </c>
      <c r="I31" s="112"/>
    </row>
    <row r="32" spans="2:12" ht="20" customHeight="1">
      <c r="B32" s="91">
        <v>45335</v>
      </c>
      <c r="C32" s="91" t="str">
        <f>_xlfn.TEXTBEFORE(rank[[#This Row],[Round]],"-")</f>
        <v>10</v>
      </c>
      <c r="D32" s="20" t="s">
        <v>228</v>
      </c>
      <c r="E32" s="162">
        <v>8</v>
      </c>
      <c r="F32" s="35" t="e" vm="41">
        <f>_xlfn.XLOOKUP(rank[[#This Row],[GuildName]],GuildPic[Name],GuildPic[Pic],"N/A")</f>
        <v>#VALUE!</v>
      </c>
      <c r="G32" s="112" t="s">
        <v>208</v>
      </c>
      <c r="H32" s="19">
        <v>26297210</v>
      </c>
      <c r="I32" s="112" t="s">
        <v>231</v>
      </c>
    </row>
    <row r="33" spans="2:11" ht="20" customHeight="1">
      <c r="B33" s="91">
        <v>45335</v>
      </c>
      <c r="C33" s="91" t="str">
        <f>_xlfn.TEXTBEFORE(rank[[#This Row],[Round]],"-")</f>
        <v>10</v>
      </c>
      <c r="D33" s="20" t="s">
        <v>228</v>
      </c>
      <c r="E33" s="162">
        <v>9</v>
      </c>
      <c r="F33" s="35" t="e" vm="42">
        <f>_xlfn.XLOOKUP(rank[[#This Row],[GuildName]],GuildPic[Name],GuildPic[Pic],"N/A")</f>
        <v>#VALUE!</v>
      </c>
      <c r="G33" s="112" t="s">
        <v>194</v>
      </c>
      <c r="H33" s="19">
        <v>26248370</v>
      </c>
      <c r="I33" s="112"/>
    </row>
    <row r="34" spans="2:11" ht="20" customHeight="1">
      <c r="B34" s="91">
        <v>45335</v>
      </c>
      <c r="C34" s="91" t="str">
        <f>_xlfn.TEXTBEFORE(rank[[#This Row],[Round]],"-")</f>
        <v>10</v>
      </c>
      <c r="D34" s="20" t="s">
        <v>228</v>
      </c>
      <c r="E34" s="162">
        <v>10</v>
      </c>
      <c r="F34" s="141" t="e" vm="23">
        <f>_xlfn.XLOOKUP(rank[[#This Row],[GuildName]],GuildPic[Name],GuildPic[Pic],"N/A")</f>
        <v>#VALUE!</v>
      </c>
      <c r="G34" s="112" t="s">
        <v>206</v>
      </c>
      <c r="H34" s="19">
        <v>25860670</v>
      </c>
      <c r="I34" s="21"/>
      <c r="K34" s="114"/>
    </row>
    <row r="35" spans="2:11" ht="20" customHeight="1">
      <c r="B35" s="91">
        <v>45335</v>
      </c>
      <c r="C35" s="91" t="str">
        <f>_xlfn.TEXTBEFORE(rank[[#This Row],[Round]],"-")</f>
        <v>10</v>
      </c>
      <c r="D35" s="20" t="s">
        <v>228</v>
      </c>
      <c r="E35" s="162">
        <v>11</v>
      </c>
      <c r="F35" s="141" t="e" vm="24">
        <f>_xlfn.XLOOKUP(rank[[#This Row],[GuildName]],GuildPic[Name],GuildPic[Pic],"N/A")</f>
        <v>#VALUE!</v>
      </c>
      <c r="G35" s="112" t="s">
        <v>203</v>
      </c>
      <c r="H35" s="93">
        <v>26146105</v>
      </c>
      <c r="I35" s="115"/>
    </row>
    <row r="36" spans="2:11" ht="20" customHeight="1">
      <c r="B36" s="91">
        <v>45335</v>
      </c>
      <c r="C36" s="91" t="str">
        <f>_xlfn.TEXTBEFORE(rank[[#This Row],[Round]],"-")</f>
        <v>10</v>
      </c>
      <c r="D36" s="20" t="s">
        <v>228</v>
      </c>
      <c r="E36" s="162">
        <v>12</v>
      </c>
      <c r="F36" s="141" t="e" vm="26">
        <f>_xlfn.XLOOKUP(rank[[#This Row],[GuildName]],GuildPic[Name],GuildPic[Pic],"N/A")</f>
        <v>#VALUE!</v>
      </c>
      <c r="G36" s="112" t="s">
        <v>198</v>
      </c>
      <c r="H36" s="93">
        <v>25178960</v>
      </c>
      <c r="I36" s="21"/>
    </row>
    <row r="37" spans="2:11" ht="20" customHeight="1">
      <c r="B37" s="91">
        <v>45335</v>
      </c>
      <c r="C37" s="91" t="str">
        <f>_xlfn.TEXTBEFORE(rank[[#This Row],[Round]],"-")</f>
        <v>10</v>
      </c>
      <c r="D37" s="20" t="s">
        <v>228</v>
      </c>
      <c r="E37" s="162">
        <v>13</v>
      </c>
      <c r="F37" s="141" t="e" vm="27">
        <f>_xlfn.XLOOKUP(rank[[#This Row],[GuildName]],GuildPic[Name],GuildPic[Pic],"N/A")</f>
        <v>#VALUE!</v>
      </c>
      <c r="G37" s="112" t="s">
        <v>193</v>
      </c>
      <c r="H37" s="93">
        <v>24821480</v>
      </c>
      <c r="I37" s="21"/>
    </row>
    <row r="38" spans="2:11" ht="20" customHeight="1">
      <c r="B38" s="91">
        <v>45335</v>
      </c>
      <c r="C38" s="91" t="str">
        <f>_xlfn.TEXTBEFORE(rank[[#This Row],[Round]],"-")</f>
        <v>10</v>
      </c>
      <c r="D38" s="20" t="s">
        <v>228</v>
      </c>
      <c r="E38" s="162">
        <v>14</v>
      </c>
      <c r="F38" s="141" t="e" vm="25">
        <f>_xlfn.XLOOKUP(rank[[#This Row],[GuildName]],GuildPic[Name],GuildPic[Pic],"N/A")</f>
        <v>#VALUE!</v>
      </c>
      <c r="G38" s="112" t="s">
        <v>210</v>
      </c>
      <c r="H38" s="93">
        <v>24721595</v>
      </c>
      <c r="I38" s="21"/>
    </row>
    <row r="39" spans="2:11" ht="20" customHeight="1">
      <c r="B39" s="91">
        <v>45335</v>
      </c>
      <c r="C39" s="91" t="str">
        <f>_xlfn.TEXTBEFORE(rank[[#This Row],[Round]],"-")</f>
        <v>10</v>
      </c>
      <c r="D39" s="20" t="s">
        <v>228</v>
      </c>
      <c r="E39" s="162">
        <v>15</v>
      </c>
      <c r="F39" s="141" t="e" vm="28">
        <f>_xlfn.XLOOKUP(rank[[#This Row],[GuildName]],GuildPic[Name],GuildPic[Pic],"N/A")</f>
        <v>#VALUE!</v>
      </c>
      <c r="G39" s="112" t="s">
        <v>209</v>
      </c>
      <c r="H39" s="93">
        <v>24336130</v>
      </c>
      <c r="I39" s="21"/>
    </row>
    <row r="40" spans="2:11" ht="20" customHeight="1">
      <c r="B40" s="91">
        <v>45335</v>
      </c>
      <c r="C40" s="91" t="str">
        <f>_xlfn.TEXTBEFORE(rank[[#This Row],[Round]],"-")</f>
        <v>10</v>
      </c>
      <c r="D40" s="20" t="s">
        <v>228</v>
      </c>
      <c r="E40" s="162">
        <v>16</v>
      </c>
      <c r="F40" s="141" t="e" vm="29">
        <f>_xlfn.XLOOKUP(rank[[#This Row],[GuildName]],GuildPic[Name],GuildPic[Pic],"N/A")</f>
        <v>#VALUE!</v>
      </c>
      <c r="G40" s="112" t="s">
        <v>195</v>
      </c>
      <c r="H40" s="93">
        <v>23236490</v>
      </c>
      <c r="I40" s="21"/>
    </row>
    <row r="41" spans="2:11" ht="20" customHeight="1">
      <c r="B41" s="91">
        <v>45335</v>
      </c>
      <c r="C41" s="91" t="str">
        <f>_xlfn.TEXTBEFORE(rank[[#This Row],[Round]],"-")</f>
        <v>10</v>
      </c>
      <c r="D41" s="20" t="s">
        <v>228</v>
      </c>
      <c r="E41" s="162">
        <v>17</v>
      </c>
      <c r="F41" s="141" t="e" vm="30">
        <f>_xlfn.XLOOKUP(rank[[#This Row],[GuildName]],GuildPic[Name],GuildPic[Pic],"N/A")</f>
        <v>#VALUE!</v>
      </c>
      <c r="G41" s="112" t="s">
        <v>199</v>
      </c>
      <c r="H41" s="93">
        <v>22903515</v>
      </c>
      <c r="I41" s="21"/>
    </row>
    <row r="42" spans="2:11" ht="20" customHeight="1">
      <c r="B42" s="91">
        <v>45335</v>
      </c>
      <c r="C42" s="91" t="str">
        <f>_xlfn.TEXTBEFORE(rank[[#This Row],[Round]],"-")</f>
        <v>10</v>
      </c>
      <c r="D42" s="20" t="s">
        <v>228</v>
      </c>
      <c r="E42" s="162">
        <v>18</v>
      </c>
      <c r="F42" s="141" t="e" vm="31">
        <f>_xlfn.XLOOKUP(rank[[#This Row],[GuildName]],GuildPic[Name],GuildPic[Pic],"N/A")</f>
        <v>#VALUE!</v>
      </c>
      <c r="G42" s="112" t="s">
        <v>205</v>
      </c>
      <c r="H42" s="93">
        <v>22662645</v>
      </c>
      <c r="I42" s="21"/>
    </row>
    <row r="43" spans="2:11" ht="20" customHeight="1">
      <c r="B43" s="91">
        <v>45335</v>
      </c>
      <c r="C43" s="91" t="str">
        <f>_xlfn.TEXTBEFORE(rank[[#This Row],[Round]],"-")</f>
        <v>10</v>
      </c>
      <c r="D43" s="20" t="s">
        <v>228</v>
      </c>
      <c r="E43" s="162">
        <v>19</v>
      </c>
      <c r="F43" s="141" t="e" vm="32">
        <f>_xlfn.XLOOKUP(rank[[#This Row],[GuildName]],GuildPic[Name],GuildPic[Pic],"N/A")</f>
        <v>#VALUE!</v>
      </c>
      <c r="G43" s="112" t="s">
        <v>196</v>
      </c>
      <c r="H43" s="93">
        <v>22114930</v>
      </c>
      <c r="I43" s="21"/>
    </row>
    <row r="44" spans="2:11" ht="20" customHeight="1">
      <c r="B44" s="91">
        <v>45335</v>
      </c>
      <c r="C44" s="91" t="str">
        <f>_xlfn.TEXTBEFORE(rank[[#This Row],[Round]],"-")</f>
        <v>10</v>
      </c>
      <c r="D44" s="20" t="s">
        <v>228</v>
      </c>
      <c r="E44" s="162">
        <v>20</v>
      </c>
      <c r="F44" s="141" t="e" vm="33">
        <f>_xlfn.XLOOKUP(rank[[#This Row],[GuildName]],GuildPic[Name],GuildPic[Pic],"N/A")</f>
        <v>#VALUE!</v>
      </c>
      <c r="G44" s="112" t="s">
        <v>191</v>
      </c>
      <c r="H44" s="93">
        <v>21961625</v>
      </c>
      <c r="I44" s="21" t="s">
        <v>225</v>
      </c>
    </row>
    <row r="45" spans="2:11" ht="20" customHeight="1">
      <c r="B45" s="91">
        <v>45342</v>
      </c>
      <c r="C45" s="91" t="str">
        <f>_xlfn.TEXTBEFORE(rank[[#This Row],[Round]],"-")</f>
        <v>10</v>
      </c>
      <c r="D45" s="20" t="s">
        <v>232</v>
      </c>
      <c r="E45" s="162">
        <v>1</v>
      </c>
      <c r="F45" s="141" t="e" vm="34">
        <f>_xlfn.XLOOKUP(rank[[#This Row],[GuildName]],GuildPic[Name],GuildPic[Pic],"N/A")</f>
        <v>#VALUE!</v>
      </c>
      <c r="G45" s="112" t="s">
        <v>200</v>
      </c>
      <c r="H45" s="19">
        <v>39808885</v>
      </c>
      <c r="I45" s="21"/>
    </row>
    <row r="46" spans="2:11" ht="20" customHeight="1">
      <c r="B46" s="91">
        <v>45342</v>
      </c>
      <c r="C46" s="91" t="str">
        <f>_xlfn.TEXTBEFORE(rank[[#This Row],[Round]],"-")</f>
        <v>10</v>
      </c>
      <c r="D46" s="20" t="s">
        <v>232</v>
      </c>
      <c r="E46" s="162">
        <v>2</v>
      </c>
      <c r="F46" s="141" t="e" vm="35">
        <f>_xlfn.XLOOKUP(rank[[#This Row],[GuildName]],GuildPic[Name],GuildPic[Pic],"N/A")</f>
        <v>#VALUE!</v>
      </c>
      <c r="G46" s="112" t="s">
        <v>201</v>
      </c>
      <c r="H46" s="19">
        <v>39468865</v>
      </c>
      <c r="I46" s="19"/>
    </row>
    <row r="47" spans="2:11" ht="20" customHeight="1">
      <c r="B47" s="91">
        <v>45342</v>
      </c>
      <c r="C47" s="91" t="str">
        <f>_xlfn.TEXTBEFORE(rank[[#This Row],[Round]],"-")</f>
        <v>10</v>
      </c>
      <c r="D47" s="20" t="s">
        <v>232</v>
      </c>
      <c r="E47" s="162">
        <v>3</v>
      </c>
      <c r="F47" s="141" t="e" vm="36">
        <f>_xlfn.XLOOKUP(rank[[#This Row],[GuildName]],GuildPic[Name],GuildPic[Pic],"N/A")</f>
        <v>#VALUE!</v>
      </c>
      <c r="G47" s="112" t="s">
        <v>197</v>
      </c>
      <c r="H47" s="19">
        <v>38741745</v>
      </c>
      <c r="I47" s="21"/>
    </row>
    <row r="48" spans="2:11" ht="20" customHeight="1">
      <c r="B48" s="91">
        <v>45342</v>
      </c>
      <c r="C48" s="91" t="str">
        <f>_xlfn.TEXTBEFORE(rank[[#This Row],[Round]],"-")</f>
        <v>10</v>
      </c>
      <c r="D48" s="20" t="s">
        <v>232</v>
      </c>
      <c r="E48" s="162">
        <v>4</v>
      </c>
      <c r="F48" s="141" t="e" vm="37">
        <f>_xlfn.XLOOKUP(rank[[#This Row],[GuildName]],GuildPic[Name],GuildPic[Pic],"N/A")</f>
        <v>#VALUE!</v>
      </c>
      <c r="G48" s="112" t="s">
        <v>204</v>
      </c>
      <c r="H48" s="19">
        <v>37611715</v>
      </c>
      <c r="I48" s="21"/>
    </row>
    <row r="49" spans="2:9" ht="20" customHeight="1">
      <c r="B49" s="91">
        <v>45342</v>
      </c>
      <c r="C49" s="91" t="str">
        <f>_xlfn.TEXTBEFORE(rank[[#This Row],[Round]],"-")</f>
        <v>10</v>
      </c>
      <c r="D49" s="20" t="s">
        <v>232</v>
      </c>
      <c r="E49" s="162">
        <v>5</v>
      </c>
      <c r="F49" s="141" t="e" vm="38">
        <f>_xlfn.XLOOKUP(rank[[#This Row],[GuildName]],GuildPic[Name],GuildPic[Pic],"N/A")</f>
        <v>#VALUE!</v>
      </c>
      <c r="G49" s="112" t="s">
        <v>192</v>
      </c>
      <c r="H49" s="19">
        <v>37321350</v>
      </c>
      <c r="I49" s="21"/>
    </row>
    <row r="50" spans="2:9" ht="20" customHeight="1">
      <c r="B50" s="91">
        <v>45342</v>
      </c>
      <c r="C50" s="91" t="str">
        <f>_xlfn.TEXTBEFORE(rank[[#This Row],[Round]],"-")</f>
        <v>10</v>
      </c>
      <c r="D50" s="20" t="s">
        <v>232</v>
      </c>
      <c r="E50" s="162">
        <v>6</v>
      </c>
      <c r="F50" s="141" t="e" vm="39">
        <f>_xlfn.XLOOKUP(rank[[#This Row],[GuildName]],GuildPic[Name],GuildPic[Pic],"N/A")</f>
        <v>#VALUE!</v>
      </c>
      <c r="G50" s="112" t="s">
        <v>202</v>
      </c>
      <c r="H50" s="19">
        <v>36376320</v>
      </c>
      <c r="I50" s="21"/>
    </row>
    <row r="51" spans="2:9" ht="20" customHeight="1">
      <c r="B51" s="91">
        <v>45342</v>
      </c>
      <c r="C51" s="91" t="str">
        <f>_xlfn.TEXTBEFORE(rank[[#This Row],[Round]],"-")</f>
        <v>10</v>
      </c>
      <c r="D51" s="20" t="s">
        <v>232</v>
      </c>
      <c r="E51" s="162">
        <v>7</v>
      </c>
      <c r="F51" s="141" t="e" vm="40">
        <f>_xlfn.XLOOKUP(rank[[#This Row],[GuildName]],GuildPic[Name],GuildPic[Pic],"N/A")</f>
        <v>#VALUE!</v>
      </c>
      <c r="G51" s="112" t="s">
        <v>190</v>
      </c>
      <c r="H51" s="19">
        <v>36258880</v>
      </c>
      <c r="I51" s="21"/>
    </row>
    <row r="52" spans="2:9" ht="20" customHeight="1">
      <c r="B52" s="91">
        <v>45342</v>
      </c>
      <c r="C52" s="91" t="str">
        <f>_xlfn.TEXTBEFORE(rank[[#This Row],[Round]],"-")</f>
        <v>10</v>
      </c>
      <c r="D52" s="20" t="s">
        <v>232</v>
      </c>
      <c r="E52" s="162">
        <v>8</v>
      </c>
      <c r="F52" s="141" t="e" vm="41">
        <f>_xlfn.XLOOKUP(rank[[#This Row],[GuildName]],GuildPic[Name],GuildPic[Pic],"N/A")</f>
        <v>#VALUE!</v>
      </c>
      <c r="G52" s="112" t="s">
        <v>208</v>
      </c>
      <c r="H52" s="19">
        <v>35654255</v>
      </c>
      <c r="I52" s="21"/>
    </row>
    <row r="53" spans="2:9" ht="20" customHeight="1">
      <c r="B53" s="91">
        <v>45342</v>
      </c>
      <c r="C53" s="91" t="str">
        <f>_xlfn.TEXTBEFORE(rank[[#This Row],[Round]],"-")</f>
        <v>10</v>
      </c>
      <c r="D53" s="20" t="s">
        <v>232</v>
      </c>
      <c r="E53" s="162">
        <v>9</v>
      </c>
      <c r="F53" s="141" t="e" vm="42">
        <f>_xlfn.XLOOKUP(rank[[#This Row],[GuildName]],GuildPic[Name],GuildPic[Pic],"N/A")</f>
        <v>#VALUE!</v>
      </c>
      <c r="G53" s="112" t="s">
        <v>194</v>
      </c>
      <c r="H53" s="19">
        <v>35520245</v>
      </c>
      <c r="I53" s="21"/>
    </row>
    <row r="54" spans="2:9" ht="20" customHeight="1">
      <c r="B54" s="91">
        <v>45342</v>
      </c>
      <c r="C54" s="91" t="str">
        <f>_xlfn.TEXTBEFORE(rank[[#This Row],[Round]],"-")</f>
        <v>10</v>
      </c>
      <c r="D54" s="20" t="s">
        <v>232</v>
      </c>
      <c r="E54" s="162">
        <v>10</v>
      </c>
      <c r="F54" s="141" t="e" vm="23">
        <f>_xlfn.XLOOKUP(rank[[#This Row],[GuildName]],GuildPic[Name],GuildPic[Pic],"N/A")</f>
        <v>#VALUE!</v>
      </c>
      <c r="G54" s="112" t="s">
        <v>206</v>
      </c>
      <c r="H54" s="19">
        <v>35424730</v>
      </c>
      <c r="I54" s="21"/>
    </row>
    <row r="55" spans="2:9" ht="20" customHeight="1">
      <c r="B55" s="91">
        <v>45342</v>
      </c>
      <c r="C55" s="91" t="str">
        <f>_xlfn.TEXTBEFORE(rank[[#This Row],[Round]],"-")</f>
        <v>10</v>
      </c>
      <c r="D55" s="20" t="s">
        <v>232</v>
      </c>
      <c r="E55" s="162">
        <v>11</v>
      </c>
      <c r="F55" s="141" t="e" vm="24">
        <f>_xlfn.XLOOKUP(rank[[#This Row],[GuildName]],GuildPic[Name],GuildPic[Pic],"N/A")</f>
        <v>#VALUE!</v>
      </c>
      <c r="G55" s="112" t="s">
        <v>203</v>
      </c>
      <c r="H55" s="93">
        <v>35226695</v>
      </c>
      <c r="I55" s="21"/>
    </row>
    <row r="56" spans="2:9" ht="20" customHeight="1">
      <c r="B56" s="91">
        <v>45342</v>
      </c>
      <c r="C56" s="91" t="str">
        <f>_xlfn.TEXTBEFORE(rank[[#This Row],[Round]],"-")</f>
        <v>10</v>
      </c>
      <c r="D56" s="20" t="s">
        <v>232</v>
      </c>
      <c r="E56" s="162">
        <v>12</v>
      </c>
      <c r="F56" s="35" t="e" vm="26">
        <f>_xlfn.XLOOKUP(rank[[#This Row],[GuildName]],GuildPic[Name],GuildPic[Pic],"N/A")</f>
        <v>#VALUE!</v>
      </c>
      <c r="G56" s="112" t="s">
        <v>198</v>
      </c>
      <c r="H56" s="93">
        <v>34151845</v>
      </c>
      <c r="I56" s="116"/>
    </row>
    <row r="57" spans="2:9" ht="20" customHeight="1">
      <c r="B57" s="91">
        <v>45342</v>
      </c>
      <c r="C57" s="91" t="str">
        <f>_xlfn.TEXTBEFORE(rank[[#This Row],[Round]],"-")</f>
        <v>10</v>
      </c>
      <c r="D57" s="20" t="s">
        <v>232</v>
      </c>
      <c r="E57" s="162">
        <v>13</v>
      </c>
      <c r="F57" s="35" t="e" vm="27">
        <f>_xlfn.XLOOKUP(rank[[#This Row],[GuildName]],GuildPic[Name],GuildPic[Pic],"N/A")</f>
        <v>#VALUE!</v>
      </c>
      <c r="G57" s="112" t="s">
        <v>193</v>
      </c>
      <c r="H57" s="19">
        <v>33716190</v>
      </c>
      <c r="I57" s="116"/>
    </row>
    <row r="58" spans="2:9" ht="20" customHeight="1">
      <c r="B58" s="91">
        <v>45342</v>
      </c>
      <c r="C58" s="91" t="str">
        <f>_xlfn.TEXTBEFORE(rank[[#This Row],[Round]],"-")</f>
        <v>10</v>
      </c>
      <c r="D58" s="20" t="s">
        <v>232</v>
      </c>
      <c r="E58" s="162">
        <v>14</v>
      </c>
      <c r="F58" s="35" t="e" vm="25">
        <f>_xlfn.XLOOKUP(rank[[#This Row],[GuildName]],GuildPic[Name],GuildPic[Pic],"N/A")</f>
        <v>#VALUE!</v>
      </c>
      <c r="G58" s="112" t="s">
        <v>210</v>
      </c>
      <c r="H58" s="93">
        <v>33540095</v>
      </c>
      <c r="I58" s="116"/>
    </row>
    <row r="59" spans="2:9" ht="20" customHeight="1">
      <c r="B59" s="91">
        <v>45342</v>
      </c>
      <c r="C59" s="91" t="str">
        <f>_xlfn.TEXTBEFORE(rank[[#This Row],[Round]],"-")</f>
        <v>10</v>
      </c>
      <c r="D59" s="20" t="s">
        <v>232</v>
      </c>
      <c r="E59" s="162">
        <v>15</v>
      </c>
      <c r="F59" s="35" t="e" vm="28">
        <f>_xlfn.XLOOKUP(rank[[#This Row],[GuildName]],GuildPic[Name],GuildPic[Pic],"N/A")</f>
        <v>#VALUE!</v>
      </c>
      <c r="G59" s="112" t="s">
        <v>209</v>
      </c>
      <c r="H59" s="93">
        <v>33236980</v>
      </c>
      <c r="I59" s="116"/>
    </row>
    <row r="60" spans="2:9" ht="20" customHeight="1">
      <c r="B60" s="91">
        <v>45342</v>
      </c>
      <c r="C60" s="91" t="str">
        <f>_xlfn.TEXTBEFORE(rank[[#This Row],[Round]],"-")</f>
        <v>10</v>
      </c>
      <c r="D60" s="20" t="s">
        <v>232</v>
      </c>
      <c r="E60" s="162">
        <v>16</v>
      </c>
      <c r="F60" s="35" t="e" vm="29">
        <f>_xlfn.XLOOKUP(rank[[#This Row],[GuildName]],GuildPic[Name],GuildPic[Pic],"N/A")</f>
        <v>#VALUE!</v>
      </c>
      <c r="G60" s="112" t="s">
        <v>195</v>
      </c>
      <c r="H60" s="93">
        <v>31601190</v>
      </c>
      <c r="I60" s="116"/>
    </row>
    <row r="61" spans="2:9" ht="20" customHeight="1">
      <c r="B61" s="91">
        <v>45342</v>
      </c>
      <c r="C61" s="91" t="str">
        <f>_xlfn.TEXTBEFORE(rank[[#This Row],[Round]],"-")</f>
        <v>10</v>
      </c>
      <c r="D61" s="20" t="s">
        <v>232</v>
      </c>
      <c r="E61" s="162">
        <v>17</v>
      </c>
      <c r="F61" s="35" t="e" vm="30">
        <f>_xlfn.XLOOKUP(rank[[#This Row],[GuildName]],GuildPic[Name],GuildPic[Pic],"N/A")</f>
        <v>#VALUE!</v>
      </c>
      <c r="G61" s="112" t="s">
        <v>199</v>
      </c>
      <c r="H61" s="93">
        <v>31192185</v>
      </c>
      <c r="I61" s="116"/>
    </row>
    <row r="62" spans="2:9" ht="20" customHeight="1">
      <c r="B62" s="91">
        <v>45342</v>
      </c>
      <c r="C62" s="91" t="str">
        <f>_xlfn.TEXTBEFORE(rank[[#This Row],[Round]],"-")</f>
        <v>10</v>
      </c>
      <c r="D62" s="20" t="s">
        <v>232</v>
      </c>
      <c r="E62" s="162">
        <v>18</v>
      </c>
      <c r="F62" s="35" t="e" vm="31">
        <f>_xlfn.XLOOKUP(rank[[#This Row],[GuildName]],GuildPic[Name],GuildPic[Pic],"N/A")</f>
        <v>#VALUE!</v>
      </c>
      <c r="G62" s="112" t="s">
        <v>205</v>
      </c>
      <c r="H62" s="93">
        <v>31114860</v>
      </c>
      <c r="I62" s="116"/>
    </row>
    <row r="63" spans="2:9" ht="20" customHeight="1">
      <c r="B63" s="91">
        <v>45342</v>
      </c>
      <c r="C63" s="91" t="str">
        <f>_xlfn.TEXTBEFORE(rank[[#This Row],[Round]],"-")</f>
        <v>10</v>
      </c>
      <c r="D63" s="20" t="s">
        <v>232</v>
      </c>
      <c r="E63" s="162">
        <v>19</v>
      </c>
      <c r="F63" s="35" t="e" vm="32">
        <f>_xlfn.XLOOKUP(rank[[#This Row],[GuildName]],GuildPic[Name],GuildPic[Pic],"N/A")</f>
        <v>#VALUE!</v>
      </c>
      <c r="G63" s="112" t="s">
        <v>196</v>
      </c>
      <c r="H63" s="93">
        <v>30006255</v>
      </c>
      <c r="I63" s="116"/>
    </row>
    <row r="64" spans="2:9" ht="20" customHeight="1">
      <c r="B64" s="91">
        <v>45342</v>
      </c>
      <c r="C64" s="91" t="str">
        <f>_xlfn.TEXTBEFORE(rank[[#This Row],[Round]],"-")</f>
        <v>10</v>
      </c>
      <c r="D64" s="20" t="s">
        <v>232</v>
      </c>
      <c r="E64" s="162">
        <v>20</v>
      </c>
      <c r="F64" s="35" t="e" vm="33">
        <f>_xlfn.XLOOKUP(rank[[#This Row],[GuildName]],GuildPic[Name],GuildPic[Pic],"N/A")</f>
        <v>#VALUE!</v>
      </c>
      <c r="G64" s="112" t="s">
        <v>191</v>
      </c>
      <c r="H64" s="93">
        <v>29919460</v>
      </c>
      <c r="I64" s="116"/>
    </row>
    <row r="65" spans="2:9" ht="20" customHeight="1">
      <c r="B65" s="90">
        <v>45349</v>
      </c>
      <c r="C65" s="90" t="str">
        <f>_xlfn.TEXTBEFORE(rank[[#This Row],[Round]],"-")</f>
        <v>1</v>
      </c>
      <c r="D65" s="20" t="s">
        <v>233</v>
      </c>
      <c r="E65" s="162">
        <v>1</v>
      </c>
      <c r="F65" s="141" t="e" vm="34">
        <f>_xlfn.XLOOKUP(rank[[#This Row],[GuildName]],GuildPic[Name],GuildPic[Pic],"N/A")</f>
        <v>#VALUE!</v>
      </c>
      <c r="G65" s="112" t="s">
        <v>200</v>
      </c>
      <c r="H65" s="19">
        <v>10513190</v>
      </c>
      <c r="I65" s="140"/>
    </row>
    <row r="66" spans="2:9" ht="20" customHeight="1">
      <c r="B66" s="90">
        <v>45349</v>
      </c>
      <c r="C66" s="90" t="str">
        <f>_xlfn.TEXTBEFORE(rank[[#This Row],[Round]],"-")</f>
        <v>1</v>
      </c>
      <c r="D66" s="20" t="s">
        <v>233</v>
      </c>
      <c r="E66" s="162">
        <v>2</v>
      </c>
      <c r="F66" s="141" t="e" vm="35">
        <f>_xlfn.XLOOKUP(rank[[#This Row],[GuildName]],GuildPic[Name],GuildPic[Pic],"N/A")</f>
        <v>#VALUE!</v>
      </c>
      <c r="G66" s="112" t="s">
        <v>201</v>
      </c>
      <c r="H66" s="19">
        <v>10510940</v>
      </c>
      <c r="I66" s="140"/>
    </row>
    <row r="67" spans="2:9" ht="20" customHeight="1">
      <c r="B67" s="90">
        <v>45349</v>
      </c>
      <c r="C67" s="90" t="str">
        <f>_xlfn.TEXTBEFORE(rank[[#This Row],[Round]],"-")</f>
        <v>1</v>
      </c>
      <c r="D67" s="20" t="s">
        <v>233</v>
      </c>
      <c r="E67" s="162">
        <v>3</v>
      </c>
      <c r="F67" s="141" t="e" vm="36">
        <f>_xlfn.XLOOKUP(rank[[#This Row],[GuildName]],GuildPic[Name],GuildPic[Pic],"N/A")</f>
        <v>#VALUE!</v>
      </c>
      <c r="G67" s="112" t="s">
        <v>197</v>
      </c>
      <c r="H67" s="19">
        <v>10251975</v>
      </c>
      <c r="I67" s="140"/>
    </row>
    <row r="68" spans="2:9" ht="20" customHeight="1">
      <c r="B68" s="90">
        <v>45349</v>
      </c>
      <c r="C68" s="90" t="str">
        <f>_xlfn.TEXTBEFORE(rank[[#This Row],[Round]],"-")</f>
        <v>1</v>
      </c>
      <c r="D68" s="20" t="s">
        <v>233</v>
      </c>
      <c r="E68" s="162">
        <v>4</v>
      </c>
      <c r="F68" s="141" t="e" vm="38">
        <f>_xlfn.XLOOKUP(rank[[#This Row],[GuildName]],GuildPic[Name],GuildPic[Pic],"N/A")</f>
        <v>#VALUE!</v>
      </c>
      <c r="G68" s="112" t="s">
        <v>192</v>
      </c>
      <c r="H68" s="19">
        <v>10011795</v>
      </c>
      <c r="I68" s="140"/>
    </row>
    <row r="69" spans="2:9" ht="20" customHeight="1">
      <c r="B69" s="90">
        <v>45349</v>
      </c>
      <c r="C69" s="90" t="str">
        <f>_xlfn.TEXTBEFORE(rank[[#This Row],[Round]],"-")</f>
        <v>1</v>
      </c>
      <c r="D69" s="20" t="s">
        <v>233</v>
      </c>
      <c r="E69" s="162">
        <v>5</v>
      </c>
      <c r="F69" s="141" t="e" vm="37">
        <f>_xlfn.XLOOKUP(rank[[#This Row],[GuildName]],GuildPic[Name],GuildPic[Pic],"N/A")</f>
        <v>#VALUE!</v>
      </c>
      <c r="G69" s="112" t="s">
        <v>204</v>
      </c>
      <c r="H69" s="19">
        <v>9930645</v>
      </c>
      <c r="I69" s="112"/>
    </row>
    <row r="70" spans="2:9" ht="20" customHeight="1">
      <c r="B70" s="90">
        <v>45349</v>
      </c>
      <c r="C70" s="90" t="str">
        <f>_xlfn.TEXTBEFORE(rank[[#This Row],[Round]],"-")</f>
        <v>1</v>
      </c>
      <c r="D70" s="20" t="s">
        <v>233</v>
      </c>
      <c r="E70" s="162">
        <v>6</v>
      </c>
      <c r="F70" s="141" t="e" vm="39">
        <f>_xlfn.XLOOKUP(rank[[#This Row],[GuildName]],GuildPic[Name],GuildPic[Pic],"N/A")</f>
        <v>#VALUE!</v>
      </c>
      <c r="G70" s="112" t="s">
        <v>202</v>
      </c>
      <c r="H70" s="19">
        <v>9688065</v>
      </c>
      <c r="I70" s="140"/>
    </row>
    <row r="71" spans="2:9" ht="20" customHeight="1">
      <c r="B71" s="90">
        <v>45349</v>
      </c>
      <c r="C71" s="90" t="str">
        <f>_xlfn.TEXTBEFORE(rank[[#This Row],[Round]],"-")</f>
        <v>1</v>
      </c>
      <c r="D71" s="20" t="s">
        <v>233</v>
      </c>
      <c r="E71" s="162">
        <v>7</v>
      </c>
      <c r="F71" s="141" t="e" vm="41">
        <f>_xlfn.XLOOKUP(rank[[#This Row],[GuildName]],GuildPic[Name],GuildPic[Pic],"N/A")</f>
        <v>#VALUE!</v>
      </c>
      <c r="G71" s="112" t="s">
        <v>208</v>
      </c>
      <c r="H71" s="19">
        <v>9677210</v>
      </c>
      <c r="I71" s="140"/>
    </row>
    <row r="72" spans="2:9" ht="20" customHeight="1">
      <c r="B72" s="90">
        <v>45349</v>
      </c>
      <c r="C72" s="90" t="str">
        <f>_xlfn.TEXTBEFORE(rank[[#This Row],[Round]],"-")</f>
        <v>1</v>
      </c>
      <c r="D72" s="20" t="s">
        <v>233</v>
      </c>
      <c r="E72" s="162">
        <v>8</v>
      </c>
      <c r="F72" s="141" t="e" vm="40">
        <f>_xlfn.XLOOKUP(rank[[#This Row],[GuildName]],GuildPic[Name],GuildPic[Pic],"N/A")</f>
        <v>#VALUE!</v>
      </c>
      <c r="G72" s="112" t="s">
        <v>190</v>
      </c>
      <c r="H72" s="19">
        <v>9591650</v>
      </c>
      <c r="I72" s="140"/>
    </row>
    <row r="73" spans="2:9" ht="20" customHeight="1">
      <c r="B73" s="90">
        <v>45349</v>
      </c>
      <c r="C73" s="90" t="str">
        <f>_xlfn.TEXTBEFORE(rank[[#This Row],[Round]],"-")</f>
        <v>1</v>
      </c>
      <c r="D73" s="20" t="s">
        <v>233</v>
      </c>
      <c r="E73" s="162">
        <v>9</v>
      </c>
      <c r="F73" s="141" t="e" vm="24">
        <f>_xlfn.XLOOKUP(rank[[#This Row],[GuildName]],GuildPic[Name],GuildPic[Pic],"N/A")</f>
        <v>#VALUE!</v>
      </c>
      <c r="G73" s="112" t="s">
        <v>203</v>
      </c>
      <c r="H73" s="19">
        <v>9525015</v>
      </c>
      <c r="I73" s="140"/>
    </row>
    <row r="74" spans="2:9" ht="20" customHeight="1">
      <c r="B74" s="90">
        <v>45349</v>
      </c>
      <c r="C74" s="90" t="str">
        <f>_xlfn.TEXTBEFORE(rank[[#This Row],[Round]],"-")</f>
        <v>1</v>
      </c>
      <c r="D74" s="20" t="s">
        <v>233</v>
      </c>
      <c r="E74" s="162">
        <v>10</v>
      </c>
      <c r="F74" s="141" t="e" vm="23">
        <f>_xlfn.XLOOKUP(rank[[#This Row],[GuildName]],GuildPic[Name],GuildPic[Pic],"N/A")</f>
        <v>#VALUE!</v>
      </c>
      <c r="G74" s="112" t="s">
        <v>206</v>
      </c>
      <c r="H74" s="19">
        <v>9516665</v>
      </c>
      <c r="I74" s="140"/>
    </row>
    <row r="75" spans="2:9" ht="20" customHeight="1">
      <c r="B75" s="90">
        <v>45349</v>
      </c>
      <c r="C75" s="90" t="str">
        <f>_xlfn.TEXTBEFORE(rank[[#This Row],[Round]],"-")</f>
        <v>1</v>
      </c>
      <c r="D75" s="20" t="s">
        <v>233</v>
      </c>
      <c r="E75" s="162">
        <v>11</v>
      </c>
      <c r="F75" s="141" t="e" vm="27">
        <f>_xlfn.XLOOKUP(rank[[#This Row],[GuildName]],GuildPic[Name],GuildPic[Pic],"N/A")</f>
        <v>#VALUE!</v>
      </c>
      <c r="G75" s="112" t="s">
        <v>193</v>
      </c>
      <c r="H75" s="19">
        <v>9356625</v>
      </c>
      <c r="I75" s="116"/>
    </row>
    <row r="76" spans="2:9" ht="20" customHeight="1">
      <c r="B76" s="90">
        <v>45349</v>
      </c>
      <c r="C76" s="90" t="str">
        <f>_xlfn.TEXTBEFORE(rank[[#This Row],[Round]],"-")</f>
        <v>1</v>
      </c>
      <c r="D76" s="20" t="s">
        <v>233</v>
      </c>
      <c r="E76" s="162">
        <v>12</v>
      </c>
      <c r="F76" s="35" t="e" vm="42">
        <f>_xlfn.XLOOKUP(rank[[#This Row],[GuildName]],GuildPic[Name],GuildPic[Pic],"N/A")</f>
        <v>#VALUE!</v>
      </c>
      <c r="G76" s="112" t="s">
        <v>194</v>
      </c>
      <c r="H76" s="19">
        <v>9351425</v>
      </c>
      <c r="I76" s="116"/>
    </row>
    <row r="77" spans="2:9" ht="20" customHeight="1">
      <c r="B77" s="90">
        <v>45349</v>
      </c>
      <c r="C77" s="90" t="str">
        <f>_xlfn.TEXTBEFORE(rank[[#This Row],[Round]],"-")</f>
        <v>1</v>
      </c>
      <c r="D77" s="20" t="s">
        <v>233</v>
      </c>
      <c r="E77" s="162">
        <v>13</v>
      </c>
      <c r="F77" s="35" t="e" vm="28">
        <f>_xlfn.XLOOKUP(rank[[#This Row],[GuildName]],GuildPic[Name],GuildPic[Pic],"N/A")</f>
        <v>#VALUE!</v>
      </c>
      <c r="G77" s="112" t="s">
        <v>209</v>
      </c>
      <c r="H77" s="19">
        <v>9286600</v>
      </c>
      <c r="I77" s="116"/>
    </row>
    <row r="78" spans="2:9" ht="20" customHeight="1">
      <c r="B78" s="90">
        <v>45349</v>
      </c>
      <c r="C78" s="90" t="str">
        <f>_xlfn.TEXTBEFORE(rank[[#This Row],[Round]],"-")</f>
        <v>1</v>
      </c>
      <c r="D78" s="20" t="s">
        <v>233</v>
      </c>
      <c r="E78" s="162">
        <v>14</v>
      </c>
      <c r="F78" s="35" t="e" vm="25">
        <f>_xlfn.XLOOKUP(rank[[#This Row],[GuildName]],GuildPic[Name],GuildPic[Pic],"N/A")</f>
        <v>#VALUE!</v>
      </c>
      <c r="G78" s="112" t="s">
        <v>210</v>
      </c>
      <c r="H78" s="19">
        <v>9201780</v>
      </c>
      <c r="I78" s="116"/>
    </row>
    <row r="79" spans="2:9" ht="20" customHeight="1">
      <c r="B79" s="90">
        <v>45349</v>
      </c>
      <c r="C79" s="90" t="str">
        <f>_xlfn.TEXTBEFORE(rank[[#This Row],[Round]],"-")</f>
        <v>1</v>
      </c>
      <c r="D79" s="20" t="s">
        <v>233</v>
      </c>
      <c r="E79" s="162">
        <v>15</v>
      </c>
      <c r="F79" s="35" t="e" vm="26">
        <f>_xlfn.XLOOKUP(rank[[#This Row],[GuildName]],GuildPic[Name],GuildPic[Pic],"N/A")</f>
        <v>#VALUE!</v>
      </c>
      <c r="G79" s="112" t="s">
        <v>198</v>
      </c>
      <c r="H79" s="19">
        <v>8974230</v>
      </c>
      <c r="I79" s="116"/>
    </row>
    <row r="80" spans="2:9" ht="20" customHeight="1">
      <c r="B80" s="90">
        <v>45349</v>
      </c>
      <c r="C80" s="90" t="str">
        <f>_xlfn.TEXTBEFORE(rank[[#This Row],[Round]],"-")</f>
        <v>1</v>
      </c>
      <c r="D80" s="20" t="s">
        <v>233</v>
      </c>
      <c r="E80" s="162">
        <v>16</v>
      </c>
      <c r="F80" s="35" t="e" vm="31">
        <f>_xlfn.XLOOKUP(rank[[#This Row],[GuildName]],GuildPic[Name],GuildPic[Pic],"N/A")</f>
        <v>#VALUE!</v>
      </c>
      <c r="G80" s="112" t="s">
        <v>205</v>
      </c>
      <c r="H80" s="19">
        <v>8530020</v>
      </c>
      <c r="I80" s="116"/>
    </row>
    <row r="81" spans="2:11" ht="20" customHeight="1">
      <c r="B81" s="90">
        <v>45349</v>
      </c>
      <c r="C81" s="90" t="str">
        <f>_xlfn.TEXTBEFORE(rank[[#This Row],[Round]],"-")</f>
        <v>1</v>
      </c>
      <c r="D81" s="20" t="s">
        <v>233</v>
      </c>
      <c r="E81" s="162">
        <v>17</v>
      </c>
      <c r="F81" s="35" t="e" vm="29">
        <f>_xlfn.XLOOKUP(rank[[#This Row],[GuildName]],GuildPic[Name],GuildPic[Pic],"N/A")</f>
        <v>#VALUE!</v>
      </c>
      <c r="G81" s="112" t="s">
        <v>195</v>
      </c>
      <c r="H81" s="19">
        <v>8445275</v>
      </c>
      <c r="I81" s="116"/>
    </row>
    <row r="82" spans="2:11" ht="20" customHeight="1">
      <c r="B82" s="90">
        <v>45349</v>
      </c>
      <c r="C82" s="90" t="str">
        <f>_xlfn.TEXTBEFORE(rank[[#This Row],[Round]],"-")</f>
        <v>1</v>
      </c>
      <c r="D82" s="20" t="s">
        <v>233</v>
      </c>
      <c r="E82" s="162">
        <v>18</v>
      </c>
      <c r="F82" s="35" t="e" vm="30">
        <f>_xlfn.XLOOKUP(rank[[#This Row],[GuildName]],GuildPic[Name],GuildPic[Pic],"N/A")</f>
        <v>#VALUE!</v>
      </c>
      <c r="G82" s="112" t="s">
        <v>199</v>
      </c>
      <c r="H82" s="19">
        <v>8439280</v>
      </c>
      <c r="I82" s="116"/>
      <c r="K82" s="12"/>
    </row>
    <row r="83" spans="2:11" ht="20" customHeight="1">
      <c r="B83" s="90">
        <v>45349</v>
      </c>
      <c r="C83" s="90" t="str">
        <f>_xlfn.TEXTBEFORE(rank[[#This Row],[Round]],"-")</f>
        <v>1</v>
      </c>
      <c r="D83" s="20" t="s">
        <v>233</v>
      </c>
      <c r="E83" s="162">
        <v>19</v>
      </c>
      <c r="F83" s="35" t="e" vm="33">
        <f>_xlfn.XLOOKUP(rank[[#This Row],[GuildName]],GuildPic[Name],GuildPic[Pic],"N/A")</f>
        <v>#VALUE!</v>
      </c>
      <c r="G83" s="112" t="s">
        <v>191</v>
      </c>
      <c r="H83" s="19">
        <v>8241380</v>
      </c>
      <c r="I83" s="116"/>
    </row>
    <row r="84" spans="2:11" ht="20" customHeight="1">
      <c r="B84" s="90">
        <v>45349</v>
      </c>
      <c r="C84" s="90" t="str">
        <f>_xlfn.TEXTBEFORE(rank[[#This Row],[Round]],"-")</f>
        <v>1</v>
      </c>
      <c r="D84" s="20" t="s">
        <v>233</v>
      </c>
      <c r="E84" s="162">
        <v>20</v>
      </c>
      <c r="F84" s="35" t="e" vm="43">
        <f>_xlfn.XLOOKUP(rank[[#This Row],[GuildName]],GuildPic[Name],GuildPic[Pic],"N/A")</f>
        <v>#VALUE!</v>
      </c>
      <c r="G84" s="112" t="s">
        <v>211</v>
      </c>
      <c r="H84" s="19">
        <v>8157340</v>
      </c>
      <c r="I84" s="116"/>
    </row>
    <row r="85" spans="2:11" ht="20" customHeight="1">
      <c r="B85" s="90">
        <v>45349</v>
      </c>
      <c r="C85" s="90" t="str">
        <f>_xlfn.TEXTBEFORE(rank[[#This Row],[Round]],"-")</f>
        <v>1</v>
      </c>
      <c r="D85" s="20" t="s">
        <v>233</v>
      </c>
      <c r="E85" s="162">
        <v>22</v>
      </c>
      <c r="F85" s="166" t="e" vm="32">
        <f>_xlfn.XLOOKUP(rank[[#This Row],[GuildName]],GuildPic[Name],GuildPic[Pic],"N/A")</f>
        <v>#VALUE!</v>
      </c>
      <c r="G85" s="112" t="s">
        <v>196</v>
      </c>
      <c r="H85" s="19">
        <v>8022685</v>
      </c>
      <c r="I85" s="140"/>
    </row>
    <row r="86" spans="2:11" ht="20" customHeight="1">
      <c r="B86" s="90">
        <v>45356</v>
      </c>
      <c r="C86" s="90" t="str">
        <f>_xlfn.TEXTBEFORE(rank[[#This Row],[Round]],"-")</f>
        <v>1</v>
      </c>
      <c r="D86" s="138" t="s">
        <v>234</v>
      </c>
      <c r="E86" s="163">
        <v>1</v>
      </c>
      <c r="F86" s="142" t="e" vm="34">
        <f>_xlfn.XLOOKUP(rank[[#This Row],[GuildName]],GuildPic[Name],GuildPic[Pic],"N/A")</f>
        <v>#VALUE!</v>
      </c>
      <c r="G86" s="112" t="s">
        <v>200</v>
      </c>
      <c r="H86" s="19">
        <v>21205735</v>
      </c>
      <c r="I86" s="116"/>
    </row>
    <row r="87" spans="2:11" ht="20" customHeight="1">
      <c r="B87" s="90">
        <v>45356</v>
      </c>
      <c r="C87" s="90" t="str">
        <f>_xlfn.TEXTBEFORE(rank[[#This Row],[Round]],"-")</f>
        <v>1</v>
      </c>
      <c r="D87" s="138" t="s">
        <v>234</v>
      </c>
      <c r="E87" s="163">
        <v>2</v>
      </c>
      <c r="F87" s="142" t="e" vm="35">
        <f>_xlfn.XLOOKUP(rank[[#This Row],[GuildName]],GuildPic[Name],GuildPic[Pic],"N/A")</f>
        <v>#VALUE!</v>
      </c>
      <c r="G87" s="112" t="s">
        <v>201</v>
      </c>
      <c r="H87" s="19">
        <v>21109635</v>
      </c>
      <c r="I87" s="116"/>
    </row>
    <row r="88" spans="2:11" ht="20" customHeight="1">
      <c r="B88" s="90">
        <v>45356</v>
      </c>
      <c r="C88" s="90" t="str">
        <f>_xlfn.TEXTBEFORE(rank[[#This Row],[Round]],"-")</f>
        <v>1</v>
      </c>
      <c r="D88" s="138" t="s">
        <v>234</v>
      </c>
      <c r="E88" s="163">
        <v>3</v>
      </c>
      <c r="F88" s="142" t="e" vm="36">
        <f>_xlfn.XLOOKUP(rank[[#This Row],[GuildName]],GuildPic[Name],GuildPic[Pic],"N/A")</f>
        <v>#VALUE!</v>
      </c>
      <c r="G88" s="112" t="s">
        <v>197</v>
      </c>
      <c r="H88" s="19">
        <v>20511620</v>
      </c>
      <c r="I88" s="116"/>
    </row>
    <row r="89" spans="2:11" ht="20" customHeight="1">
      <c r="B89" s="90">
        <v>45356</v>
      </c>
      <c r="C89" s="90" t="str">
        <f>_xlfn.TEXTBEFORE(rank[[#This Row],[Round]],"-")</f>
        <v>1</v>
      </c>
      <c r="D89" s="138" t="s">
        <v>234</v>
      </c>
      <c r="E89" s="163">
        <v>4</v>
      </c>
      <c r="F89" s="142" t="e" vm="38">
        <f>_xlfn.XLOOKUP(rank[[#This Row],[GuildName]],GuildPic[Name],GuildPic[Pic],"N/A")</f>
        <v>#VALUE!</v>
      </c>
      <c r="G89" s="112" t="s">
        <v>192</v>
      </c>
      <c r="H89" s="19">
        <v>20103665</v>
      </c>
      <c r="I89" s="116"/>
    </row>
    <row r="90" spans="2:11" ht="20" customHeight="1">
      <c r="B90" s="90">
        <v>45356</v>
      </c>
      <c r="C90" s="90" t="str">
        <f>_xlfn.TEXTBEFORE(rank[[#This Row],[Round]],"-")</f>
        <v>1</v>
      </c>
      <c r="D90" s="138" t="s">
        <v>234</v>
      </c>
      <c r="E90" s="163">
        <v>5</v>
      </c>
      <c r="F90" s="142" t="e" vm="37">
        <f>_xlfn.XLOOKUP(rank[[#This Row],[GuildName]],GuildPic[Name],GuildPic[Pic],"N/A")</f>
        <v>#VALUE!</v>
      </c>
      <c r="G90" s="112" t="s">
        <v>204</v>
      </c>
      <c r="H90" s="19">
        <v>19861340</v>
      </c>
      <c r="I90" s="116"/>
    </row>
    <row r="91" spans="2:11" ht="20" customHeight="1">
      <c r="B91" s="90">
        <v>45356</v>
      </c>
      <c r="C91" s="90" t="str">
        <f>_xlfn.TEXTBEFORE(rank[[#This Row],[Round]],"-")</f>
        <v>1</v>
      </c>
      <c r="D91" s="138" t="s">
        <v>234</v>
      </c>
      <c r="E91" s="163">
        <v>6</v>
      </c>
      <c r="F91" s="142" t="e" vm="39">
        <f>_xlfn.XLOOKUP(rank[[#This Row],[GuildName]],GuildPic[Name],GuildPic[Pic],"N/A")</f>
        <v>#VALUE!</v>
      </c>
      <c r="G91" s="112" t="s">
        <v>202</v>
      </c>
      <c r="H91" s="19">
        <v>19861340</v>
      </c>
      <c r="I91" s="116"/>
    </row>
    <row r="92" spans="2:11" ht="20" customHeight="1">
      <c r="B92" s="90">
        <v>45356</v>
      </c>
      <c r="C92" s="90" t="str">
        <f>_xlfn.TEXTBEFORE(rank[[#This Row],[Round]],"-")</f>
        <v>1</v>
      </c>
      <c r="D92" s="138" t="s">
        <v>234</v>
      </c>
      <c r="E92" s="163">
        <v>7</v>
      </c>
      <c r="F92" s="142" t="e" vm="40">
        <f>_xlfn.XLOOKUP(rank[[#This Row],[GuildName]],GuildPic[Name],GuildPic[Pic],"N/A")</f>
        <v>#VALUE!</v>
      </c>
      <c r="G92" s="112" t="s">
        <v>190</v>
      </c>
      <c r="H92" s="19">
        <v>19427660</v>
      </c>
      <c r="I92" s="116"/>
    </row>
    <row r="93" spans="2:11" ht="20" customHeight="1">
      <c r="B93" s="90">
        <v>45356</v>
      </c>
      <c r="C93" s="90" t="str">
        <f>_xlfn.TEXTBEFORE(rank[[#This Row],[Round]],"-")</f>
        <v>1</v>
      </c>
      <c r="D93" s="138" t="s">
        <v>234</v>
      </c>
      <c r="E93" s="163">
        <v>8</v>
      </c>
      <c r="F93" s="142" t="e" vm="41">
        <f>_xlfn.XLOOKUP(rank[[#This Row],[GuildName]],GuildPic[Name],GuildPic[Pic],"N/A")</f>
        <v>#VALUE!</v>
      </c>
      <c r="G93" s="112" t="s">
        <v>208</v>
      </c>
      <c r="H93" s="19">
        <v>19360110</v>
      </c>
      <c r="I93" s="116"/>
    </row>
    <row r="94" spans="2:11" ht="20" customHeight="1">
      <c r="B94" s="90">
        <v>45356</v>
      </c>
      <c r="C94" s="90" t="str">
        <f>_xlfn.TEXTBEFORE(rank[[#This Row],[Round]],"-")</f>
        <v>1</v>
      </c>
      <c r="D94" s="138" t="s">
        <v>234</v>
      </c>
      <c r="E94" s="163">
        <v>9</v>
      </c>
      <c r="F94" s="142" t="e" vm="23">
        <f>_xlfn.XLOOKUP(rank[[#This Row],[GuildName]],GuildPic[Name],GuildPic[Pic],"N/A")</f>
        <v>#VALUE!</v>
      </c>
      <c r="G94" s="112" t="s">
        <v>206</v>
      </c>
      <c r="H94" s="19">
        <v>19199830</v>
      </c>
      <c r="I94" s="116"/>
    </row>
    <row r="95" spans="2:11" ht="20" customHeight="1">
      <c r="B95" s="90">
        <v>45356</v>
      </c>
      <c r="C95" s="90" t="str">
        <f>_xlfn.TEXTBEFORE(rank[[#This Row],[Round]],"-")</f>
        <v>1</v>
      </c>
      <c r="D95" s="138" t="s">
        <v>234</v>
      </c>
      <c r="E95" s="163">
        <v>10</v>
      </c>
      <c r="F95" s="142" t="e" vm="24">
        <f>_xlfn.XLOOKUP(rank[[#This Row],[GuildName]],GuildPic[Name],GuildPic[Pic],"N/A")</f>
        <v>#VALUE!</v>
      </c>
      <c r="G95" s="112" t="s">
        <v>203</v>
      </c>
      <c r="H95" s="19">
        <v>19138980</v>
      </c>
      <c r="I95" s="116"/>
    </row>
    <row r="96" spans="2:11" ht="20" customHeight="1">
      <c r="B96" s="90">
        <v>45356</v>
      </c>
      <c r="C96" s="90" t="str">
        <f>_xlfn.TEXTBEFORE(rank[[#This Row],[Round]],"-")</f>
        <v>1</v>
      </c>
      <c r="D96" s="138" t="s">
        <v>234</v>
      </c>
      <c r="E96" s="163">
        <v>11</v>
      </c>
      <c r="F96" s="142" t="e" vm="27">
        <f>_xlfn.XLOOKUP(rank[[#This Row],[GuildName]],GuildPic[Name],GuildPic[Pic],"N/A")</f>
        <v>#VALUE!</v>
      </c>
      <c r="G96" s="112" t="s">
        <v>193</v>
      </c>
      <c r="H96" s="19">
        <v>18886815</v>
      </c>
      <c r="I96" s="116"/>
      <c r="K96" s="12"/>
    </row>
    <row r="97" spans="2:11" ht="20" customHeight="1">
      <c r="B97" s="90">
        <v>45356</v>
      </c>
      <c r="C97" s="90" t="str">
        <f>_xlfn.TEXTBEFORE(rank[[#This Row],[Round]],"-")</f>
        <v>1</v>
      </c>
      <c r="D97" s="138" t="s">
        <v>234</v>
      </c>
      <c r="E97" s="163">
        <v>12</v>
      </c>
      <c r="F97" s="142" t="e" vm="42">
        <f>_xlfn.XLOOKUP(rank[[#This Row],[GuildName]],GuildPic[Name],GuildPic[Pic],"N/A")</f>
        <v>#VALUE!</v>
      </c>
      <c r="G97" s="112" t="s">
        <v>194</v>
      </c>
      <c r="H97" s="19">
        <v>18873860</v>
      </c>
      <c r="I97" s="116"/>
    </row>
    <row r="98" spans="2:11" ht="20" customHeight="1">
      <c r="B98" s="90">
        <v>45356</v>
      </c>
      <c r="C98" s="90" t="str">
        <f>_xlfn.TEXTBEFORE(rank[[#This Row],[Round]],"-")</f>
        <v>1</v>
      </c>
      <c r="D98" s="138" t="s">
        <v>234</v>
      </c>
      <c r="E98" s="163">
        <v>13</v>
      </c>
      <c r="F98" s="142" t="e" vm="28">
        <f>_xlfn.XLOOKUP(rank[[#This Row],[GuildName]],GuildPic[Name],GuildPic[Pic],"N/A")</f>
        <v>#VALUE!</v>
      </c>
      <c r="G98" s="112" t="s">
        <v>209</v>
      </c>
      <c r="H98" s="19">
        <v>18654250</v>
      </c>
      <c r="I98" s="116"/>
      <c r="K98" s="12"/>
    </row>
    <row r="99" spans="2:11" ht="20" customHeight="1">
      <c r="B99" s="90">
        <v>45356</v>
      </c>
      <c r="C99" s="90" t="str">
        <f>_xlfn.TEXTBEFORE(rank[[#This Row],[Round]],"-")</f>
        <v>1</v>
      </c>
      <c r="D99" s="138" t="s">
        <v>234</v>
      </c>
      <c r="E99" s="163">
        <v>14</v>
      </c>
      <c r="F99" s="142" t="e" vm="25">
        <f>_xlfn.XLOOKUP(rank[[#This Row],[GuildName]],GuildPic[Name],GuildPic[Pic],"N/A")</f>
        <v>#VALUE!</v>
      </c>
      <c r="G99" s="112" t="s">
        <v>210</v>
      </c>
      <c r="H99" s="19">
        <v>18399780</v>
      </c>
      <c r="I99" s="116"/>
    </row>
    <row r="100" spans="2:11" ht="20" customHeight="1">
      <c r="B100" s="90">
        <v>45356</v>
      </c>
      <c r="C100" s="90" t="str">
        <f>_xlfn.TEXTBEFORE(rank[[#This Row],[Round]],"-")</f>
        <v>1</v>
      </c>
      <c r="D100" s="138" t="s">
        <v>234</v>
      </c>
      <c r="E100" s="163">
        <v>15</v>
      </c>
      <c r="F100" s="142" t="e" vm="26">
        <f>_xlfn.XLOOKUP(rank[[#This Row],[GuildName]],GuildPic[Name],GuildPic[Pic],"N/A")</f>
        <v>#VALUE!</v>
      </c>
      <c r="G100" s="112" t="s">
        <v>198</v>
      </c>
      <c r="H100" s="19">
        <v>18258770</v>
      </c>
      <c r="I100" s="116"/>
      <c r="K100" s="12"/>
    </row>
    <row r="101" spans="2:11" ht="20" customHeight="1">
      <c r="B101" s="90">
        <v>45356</v>
      </c>
      <c r="C101" s="90" t="str">
        <f>_xlfn.TEXTBEFORE(rank[[#This Row],[Round]],"-")</f>
        <v>1</v>
      </c>
      <c r="D101" s="138" t="s">
        <v>234</v>
      </c>
      <c r="E101" s="163">
        <v>16</v>
      </c>
      <c r="F101" s="142" t="e" vm="31">
        <f>_xlfn.XLOOKUP(rank[[#This Row],[GuildName]],GuildPic[Name],GuildPic[Pic],"N/A")</f>
        <v>#VALUE!</v>
      </c>
      <c r="G101" s="112" t="s">
        <v>205</v>
      </c>
      <c r="H101" s="19">
        <v>17356940</v>
      </c>
      <c r="I101" s="116"/>
    </row>
    <row r="102" spans="2:11" ht="20" customHeight="1">
      <c r="B102" s="90">
        <v>45356</v>
      </c>
      <c r="C102" s="90" t="str">
        <f>_xlfn.TEXTBEFORE(rank[[#This Row],[Round]],"-")</f>
        <v>1</v>
      </c>
      <c r="D102" s="138" t="s">
        <v>234</v>
      </c>
      <c r="E102" s="163">
        <v>17</v>
      </c>
      <c r="F102" s="142" t="e" vm="29">
        <f>_xlfn.XLOOKUP(rank[[#This Row],[GuildName]],GuildPic[Name],GuildPic[Pic],"N/A")</f>
        <v>#VALUE!</v>
      </c>
      <c r="G102" s="112" t="s">
        <v>195</v>
      </c>
      <c r="H102" s="19">
        <v>17116655</v>
      </c>
      <c r="I102" s="116"/>
    </row>
    <row r="103" spans="2:11" ht="20" customHeight="1">
      <c r="B103" s="90">
        <v>45356</v>
      </c>
      <c r="C103" s="90" t="str">
        <f>_xlfn.TEXTBEFORE(rank[[#This Row],[Round]],"-")</f>
        <v>1</v>
      </c>
      <c r="D103" s="138" t="s">
        <v>234</v>
      </c>
      <c r="E103" s="163">
        <v>18</v>
      </c>
      <c r="F103" s="142" t="e" vm="30">
        <f>_xlfn.XLOOKUP(rank[[#This Row],[GuildName]],GuildPic[Name],GuildPic[Pic],"N/A")</f>
        <v>#VALUE!</v>
      </c>
      <c r="G103" s="112" t="s">
        <v>199</v>
      </c>
      <c r="H103" s="19">
        <v>16958780</v>
      </c>
      <c r="I103" s="116"/>
    </row>
    <row r="104" spans="2:11" ht="20" customHeight="1">
      <c r="B104" s="90">
        <v>45356</v>
      </c>
      <c r="C104" s="90" t="str">
        <f>_xlfn.TEXTBEFORE(rank[[#This Row],[Round]],"-")</f>
        <v>1</v>
      </c>
      <c r="D104" s="138" t="s">
        <v>234</v>
      </c>
      <c r="E104" s="163">
        <v>19</v>
      </c>
      <c r="F104" s="142" t="e" vm="33">
        <f>_xlfn.XLOOKUP(rank[[#This Row],[GuildName]],GuildPic[Name],GuildPic[Pic],"N/A")</f>
        <v>#VALUE!</v>
      </c>
      <c r="G104" s="112" t="s">
        <v>191</v>
      </c>
      <c r="H104" s="19">
        <v>16689095</v>
      </c>
      <c r="I104" s="116"/>
    </row>
    <row r="105" spans="2:11" ht="20" customHeight="1">
      <c r="B105" s="90">
        <v>45356</v>
      </c>
      <c r="C105" s="90" t="str">
        <f>_xlfn.TEXTBEFORE(rank[[#This Row],[Round]],"-")</f>
        <v>1</v>
      </c>
      <c r="D105" s="138" t="s">
        <v>234</v>
      </c>
      <c r="E105" s="163">
        <v>20</v>
      </c>
      <c r="F105" s="142" t="e" vm="43">
        <f>_xlfn.XLOOKUP(rank[[#This Row],[GuildName]],GuildPic[Name],GuildPic[Pic],"N/A")</f>
        <v>#VALUE!</v>
      </c>
      <c r="G105" s="112" t="s">
        <v>211</v>
      </c>
      <c r="H105" s="19">
        <v>16444945</v>
      </c>
      <c r="I105" s="116"/>
    </row>
    <row r="106" spans="2:11" ht="20" customHeight="1">
      <c r="B106" s="90">
        <v>45356</v>
      </c>
      <c r="C106" s="90" t="str">
        <f>_xlfn.TEXTBEFORE(rank[[#This Row],[Round]],"-")</f>
        <v>1</v>
      </c>
      <c r="D106" s="138" t="s">
        <v>234</v>
      </c>
      <c r="E106" s="163">
        <v>23</v>
      </c>
      <c r="F106" s="166" t="e" vm="32">
        <f>_xlfn.XLOOKUP(rank[[#This Row],[GuildName]],GuildPic[Name],GuildPic[Pic],"N/A")</f>
        <v>#VALUE!</v>
      </c>
      <c r="G106" s="112" t="s">
        <v>196</v>
      </c>
      <c r="H106" s="19">
        <v>16113965</v>
      </c>
      <c r="I106" s="140"/>
    </row>
    <row r="107" spans="2:11" ht="20" customHeight="1">
      <c r="B107" s="90">
        <v>45363</v>
      </c>
      <c r="C107" s="90" t="str">
        <f>_xlfn.TEXTBEFORE(rank[[#This Row],[Round]],"-")</f>
        <v>1</v>
      </c>
      <c r="D107" s="138" t="s">
        <v>235</v>
      </c>
      <c r="E107" s="163">
        <v>1</v>
      </c>
      <c r="F107" s="142" t="e" vm="34">
        <f>_xlfn.XLOOKUP(rank[[#This Row],[GuildName]],GuildPic[Name],GuildPic[Pic],"N/A")</f>
        <v>#VALUE!</v>
      </c>
      <c r="G107" s="112" t="s">
        <v>200</v>
      </c>
      <c r="H107" s="19">
        <v>31976605</v>
      </c>
      <c r="I107" s="116"/>
    </row>
    <row r="108" spans="2:11" ht="20" customHeight="1">
      <c r="B108" s="90">
        <v>45363</v>
      </c>
      <c r="C108" s="90" t="str">
        <f>_xlfn.TEXTBEFORE(rank[[#This Row],[Round]],"-")</f>
        <v>1</v>
      </c>
      <c r="D108" s="138" t="s">
        <v>235</v>
      </c>
      <c r="E108" s="163">
        <v>2</v>
      </c>
      <c r="F108" s="142" t="e" vm="35">
        <f>_xlfn.XLOOKUP(rank[[#This Row],[GuildName]],GuildPic[Name],GuildPic[Pic],"N/A")</f>
        <v>#VALUE!</v>
      </c>
      <c r="G108" s="112" t="s">
        <v>201</v>
      </c>
      <c r="H108" s="19">
        <v>31799905</v>
      </c>
      <c r="I108" s="116"/>
    </row>
    <row r="109" spans="2:11" ht="20" customHeight="1">
      <c r="B109" s="90">
        <v>45363</v>
      </c>
      <c r="C109" s="90" t="str">
        <f>_xlfn.TEXTBEFORE(rank[[#This Row],[Round]],"-")</f>
        <v>1</v>
      </c>
      <c r="D109" s="138" t="s">
        <v>235</v>
      </c>
      <c r="E109" s="163">
        <v>3</v>
      </c>
      <c r="F109" s="142" t="e" vm="36">
        <f>_xlfn.XLOOKUP(rank[[#This Row],[GuildName]],GuildPic[Name],GuildPic[Pic],"N/A")</f>
        <v>#VALUE!</v>
      </c>
      <c r="G109" s="112" t="s">
        <v>197</v>
      </c>
      <c r="H109" s="19">
        <v>30935880</v>
      </c>
      <c r="I109" s="116"/>
    </row>
    <row r="110" spans="2:11" ht="20" customHeight="1">
      <c r="B110" s="90">
        <v>45363</v>
      </c>
      <c r="C110" s="90" t="str">
        <f>_xlfn.TEXTBEFORE(rank[[#This Row],[Round]],"-")</f>
        <v>1</v>
      </c>
      <c r="D110" s="138" t="s">
        <v>235</v>
      </c>
      <c r="E110" s="163">
        <v>4</v>
      </c>
      <c r="F110" s="142" t="e" vm="38">
        <f>_xlfn.XLOOKUP(rank[[#This Row],[GuildName]],GuildPic[Name],GuildPic[Pic],"N/A")</f>
        <v>#VALUE!</v>
      </c>
      <c r="G110" s="112" t="s">
        <v>192</v>
      </c>
      <c r="H110" s="19">
        <v>30207265</v>
      </c>
      <c r="I110" s="116"/>
    </row>
    <row r="111" spans="2:11" ht="20" customHeight="1">
      <c r="B111" s="90">
        <v>45363</v>
      </c>
      <c r="C111" s="90" t="str">
        <f>_xlfn.TEXTBEFORE(rank[[#This Row],[Round]],"-")</f>
        <v>1</v>
      </c>
      <c r="D111" s="138" t="s">
        <v>235</v>
      </c>
      <c r="E111" s="163">
        <v>5</v>
      </c>
      <c r="F111" s="142" t="e" vm="37">
        <f>_xlfn.XLOOKUP(rank[[#This Row],[GuildName]],GuildPic[Name],GuildPic[Pic],"N/A")</f>
        <v>#VALUE!</v>
      </c>
      <c r="G111" s="112" t="s">
        <v>204</v>
      </c>
      <c r="H111" s="19">
        <v>29958250</v>
      </c>
      <c r="I111" s="116"/>
    </row>
    <row r="112" spans="2:11" ht="20" customHeight="1">
      <c r="B112" s="90">
        <v>45363</v>
      </c>
      <c r="C112" s="90" t="str">
        <f>_xlfn.TEXTBEFORE(rank[[#This Row],[Round]],"-")</f>
        <v>1</v>
      </c>
      <c r="D112" s="138" t="s">
        <v>235</v>
      </c>
      <c r="E112" s="163">
        <v>6</v>
      </c>
      <c r="F112" s="142" t="e" vm="39">
        <f>_xlfn.XLOOKUP(rank[[#This Row],[GuildName]],GuildPic[Name],GuildPic[Pic],"N/A")</f>
        <v>#VALUE!</v>
      </c>
      <c r="G112" s="112" t="s">
        <v>202</v>
      </c>
      <c r="H112" s="19">
        <v>29539600</v>
      </c>
      <c r="I112" s="116"/>
    </row>
    <row r="113" spans="2:9" ht="20" customHeight="1">
      <c r="B113" s="90">
        <v>45363</v>
      </c>
      <c r="C113" s="90" t="str">
        <f>_xlfn.TEXTBEFORE(rank[[#This Row],[Round]],"-")</f>
        <v>1</v>
      </c>
      <c r="D113" s="138" t="s">
        <v>235</v>
      </c>
      <c r="E113" s="163">
        <v>7</v>
      </c>
      <c r="F113" s="142" t="e" vm="40">
        <f>_xlfn.XLOOKUP(rank[[#This Row],[GuildName]],GuildPic[Name],GuildPic[Pic],"N/A")</f>
        <v>#VALUE!</v>
      </c>
      <c r="G113" s="112" t="s">
        <v>190</v>
      </c>
      <c r="H113" s="19">
        <v>29263440</v>
      </c>
      <c r="I113" s="116"/>
    </row>
    <row r="114" spans="2:9" ht="20" customHeight="1">
      <c r="B114" s="90">
        <v>45363</v>
      </c>
      <c r="C114" s="90" t="str">
        <f>_xlfn.TEXTBEFORE(rank[[#This Row],[Round]],"-")</f>
        <v>1</v>
      </c>
      <c r="D114" s="138" t="s">
        <v>235</v>
      </c>
      <c r="E114" s="163">
        <v>8</v>
      </c>
      <c r="F114" s="142" t="e" vm="41">
        <f>_xlfn.XLOOKUP(rank[[#This Row],[GuildName]],GuildPic[Name],GuildPic[Pic],"N/A")</f>
        <v>#VALUE!</v>
      </c>
      <c r="G114" s="112" t="s">
        <v>208</v>
      </c>
      <c r="H114" s="19">
        <v>29132140</v>
      </c>
      <c r="I114" s="116"/>
    </row>
    <row r="115" spans="2:9" ht="20" customHeight="1">
      <c r="B115" s="90">
        <v>45363</v>
      </c>
      <c r="C115" s="90" t="str">
        <f>_xlfn.TEXTBEFORE(rank[[#This Row],[Round]],"-")</f>
        <v>1</v>
      </c>
      <c r="D115" s="138" t="s">
        <v>235</v>
      </c>
      <c r="E115" s="163">
        <v>9</v>
      </c>
      <c r="F115" s="142" t="e" vm="23">
        <f>_xlfn.XLOOKUP(rank[[#This Row],[GuildName]],GuildPic[Name],GuildPic[Pic],"N/A")</f>
        <v>#VALUE!</v>
      </c>
      <c r="G115" s="112" t="s">
        <v>206</v>
      </c>
      <c r="H115" s="19">
        <v>28884845</v>
      </c>
      <c r="I115" s="116"/>
    </row>
    <row r="116" spans="2:9" ht="20" customHeight="1">
      <c r="B116" s="90">
        <v>45363</v>
      </c>
      <c r="C116" s="90" t="str">
        <f>_xlfn.TEXTBEFORE(rank[[#This Row],[Round]],"-")</f>
        <v>1</v>
      </c>
      <c r="D116" s="138" t="s">
        <v>235</v>
      </c>
      <c r="E116" s="163">
        <v>10</v>
      </c>
      <c r="F116" s="142" t="e" vm="24">
        <f>_xlfn.XLOOKUP(rank[[#This Row],[GuildName]],GuildPic[Name],GuildPic[Pic],"N/A")</f>
        <v>#VALUE!</v>
      </c>
      <c r="G116" s="112" t="s">
        <v>203</v>
      </c>
      <c r="H116" s="19">
        <v>28817450</v>
      </c>
      <c r="I116" s="116"/>
    </row>
    <row r="117" spans="2:9" ht="20" customHeight="1">
      <c r="B117" s="90">
        <v>45363</v>
      </c>
      <c r="C117" s="90" t="str">
        <f>_xlfn.TEXTBEFORE(rank[[#This Row],[Round]],"-")</f>
        <v>1</v>
      </c>
      <c r="D117" s="138" t="s">
        <v>235</v>
      </c>
      <c r="E117" s="163">
        <v>11</v>
      </c>
      <c r="F117" s="142" t="e" vm="27">
        <f>_xlfn.XLOOKUP(rank[[#This Row],[GuildName]],GuildPic[Name],GuildPic[Pic],"N/A")</f>
        <v>#VALUE!</v>
      </c>
      <c r="G117" s="112" t="s">
        <v>193</v>
      </c>
      <c r="H117" s="19">
        <v>28650305</v>
      </c>
      <c r="I117" s="116"/>
    </row>
    <row r="118" spans="2:9" ht="20" customHeight="1">
      <c r="B118" s="90">
        <v>45363</v>
      </c>
      <c r="C118" s="90" t="str">
        <f>_xlfn.TEXTBEFORE(rank[[#This Row],[Round]],"-")</f>
        <v>1</v>
      </c>
      <c r="D118" s="138" t="s">
        <v>235</v>
      </c>
      <c r="E118" s="163">
        <v>12</v>
      </c>
      <c r="F118" s="142" t="e" vm="28">
        <f>_xlfn.XLOOKUP(rank[[#This Row],[GuildName]],GuildPic[Name],GuildPic[Pic],"N/A")</f>
        <v>#VALUE!</v>
      </c>
      <c r="G118" s="112" t="s">
        <v>209</v>
      </c>
      <c r="H118" s="19">
        <v>28268635</v>
      </c>
      <c r="I118" s="116"/>
    </row>
    <row r="119" spans="2:9" ht="20" customHeight="1">
      <c r="B119" s="90">
        <v>45363</v>
      </c>
      <c r="C119" s="90" t="str">
        <f>_xlfn.TEXTBEFORE(rank[[#This Row],[Round]],"-")</f>
        <v>1</v>
      </c>
      <c r="D119" s="138" t="s">
        <v>235</v>
      </c>
      <c r="E119" s="163">
        <v>13</v>
      </c>
      <c r="F119" s="142" t="e" vm="42">
        <f>_xlfn.XLOOKUP(rank[[#This Row],[GuildName]],GuildPic[Name],GuildPic[Pic],"N/A")</f>
        <v>#VALUE!</v>
      </c>
      <c r="G119" s="112" t="s">
        <v>194</v>
      </c>
      <c r="H119" s="19">
        <v>28234060</v>
      </c>
      <c r="I119" s="116"/>
    </row>
    <row r="120" spans="2:9" ht="20" customHeight="1">
      <c r="B120" s="90">
        <v>45363</v>
      </c>
      <c r="C120" s="90" t="str">
        <f>_xlfn.TEXTBEFORE(rank[[#This Row],[Round]],"-")</f>
        <v>1</v>
      </c>
      <c r="D120" s="138" t="s">
        <v>235</v>
      </c>
      <c r="E120" s="163">
        <v>14</v>
      </c>
      <c r="F120" s="142" t="e" vm="26">
        <f>_xlfn.XLOOKUP(rank[[#This Row],[GuildName]],GuildPic[Name],GuildPic[Pic],"N/A")</f>
        <v>#VALUE!</v>
      </c>
      <c r="G120" s="112" t="s">
        <v>198</v>
      </c>
      <c r="H120" s="19">
        <v>27694980</v>
      </c>
      <c r="I120" s="116"/>
    </row>
    <row r="121" spans="2:9" ht="20" customHeight="1">
      <c r="B121" s="90">
        <v>45363</v>
      </c>
      <c r="C121" s="90" t="str">
        <f>_xlfn.TEXTBEFORE(rank[[#This Row],[Round]],"-")</f>
        <v>1</v>
      </c>
      <c r="D121" s="138" t="s">
        <v>235</v>
      </c>
      <c r="E121" s="163">
        <v>15</v>
      </c>
      <c r="F121" s="142" t="e" vm="25">
        <f>_xlfn.XLOOKUP(rank[[#This Row],[GuildName]],GuildPic[Name],GuildPic[Pic],"N/A")</f>
        <v>#VALUE!</v>
      </c>
      <c r="G121" s="112" t="s">
        <v>210</v>
      </c>
      <c r="H121" s="19">
        <v>27368035</v>
      </c>
      <c r="I121" s="116"/>
    </row>
    <row r="122" spans="2:9" ht="20" customHeight="1">
      <c r="B122" s="90">
        <v>45363</v>
      </c>
      <c r="C122" s="90" t="str">
        <f>_xlfn.TEXTBEFORE(rank[[#This Row],[Round]],"-")</f>
        <v>1</v>
      </c>
      <c r="D122" s="138" t="s">
        <v>235</v>
      </c>
      <c r="E122" s="163">
        <v>16</v>
      </c>
      <c r="F122" s="142" t="e" vm="31">
        <f>_xlfn.XLOOKUP(rank[[#This Row],[GuildName]],GuildPic[Name],GuildPic[Pic],"N/A")</f>
        <v>#VALUE!</v>
      </c>
      <c r="G122" s="112" t="s">
        <v>205</v>
      </c>
      <c r="H122" s="19">
        <v>26325285</v>
      </c>
      <c r="I122" s="116"/>
    </row>
    <row r="123" spans="2:9" ht="20" customHeight="1">
      <c r="B123" s="90">
        <v>45363</v>
      </c>
      <c r="C123" s="90" t="str">
        <f>_xlfn.TEXTBEFORE(rank[[#This Row],[Round]],"-")</f>
        <v>1</v>
      </c>
      <c r="D123" s="138" t="s">
        <v>235</v>
      </c>
      <c r="E123" s="163">
        <v>17</v>
      </c>
      <c r="F123" s="142" t="e" vm="29">
        <f>_xlfn.XLOOKUP(rank[[#This Row],[GuildName]],GuildPic[Name],GuildPic[Pic],"N/A")</f>
        <v>#VALUE!</v>
      </c>
      <c r="G123" s="112" t="s">
        <v>195</v>
      </c>
      <c r="H123" s="19">
        <v>25787965</v>
      </c>
      <c r="I123" s="116"/>
    </row>
    <row r="124" spans="2:9" ht="20" customHeight="1">
      <c r="B124" s="90">
        <v>45363</v>
      </c>
      <c r="C124" s="90" t="str">
        <f>_xlfn.TEXTBEFORE(rank[[#This Row],[Round]],"-")</f>
        <v>1</v>
      </c>
      <c r="D124" s="138" t="s">
        <v>235</v>
      </c>
      <c r="E124" s="163">
        <v>18</v>
      </c>
      <c r="F124" s="142" t="e" vm="30">
        <f>_xlfn.XLOOKUP(rank[[#This Row],[GuildName]],GuildPic[Name],GuildPic[Pic],"N/A")</f>
        <v>#VALUE!</v>
      </c>
      <c r="G124" s="112" t="s">
        <v>199</v>
      </c>
      <c r="H124" s="19">
        <v>25620130</v>
      </c>
      <c r="I124" s="116"/>
    </row>
    <row r="125" spans="2:9" ht="20" customHeight="1">
      <c r="B125" s="90">
        <v>45363</v>
      </c>
      <c r="C125" s="90" t="str">
        <f>_xlfn.TEXTBEFORE(rank[[#This Row],[Round]],"-")</f>
        <v>1</v>
      </c>
      <c r="D125" s="138" t="s">
        <v>235</v>
      </c>
      <c r="E125" s="163">
        <v>19</v>
      </c>
      <c r="F125" s="142" t="e" vm="33">
        <f>_xlfn.XLOOKUP(rank[[#This Row],[GuildName]],GuildPic[Name],GuildPic[Pic],"N/A")</f>
        <v>#VALUE!</v>
      </c>
      <c r="G125" s="112" t="s">
        <v>191</v>
      </c>
      <c r="H125" s="19">
        <v>25287370</v>
      </c>
      <c r="I125" s="116"/>
    </row>
    <row r="126" spans="2:9" ht="20" customHeight="1">
      <c r="B126" s="90">
        <v>45363</v>
      </c>
      <c r="C126" s="90" t="str">
        <f>_xlfn.TEXTBEFORE(rank[[#This Row],[Round]],"-")</f>
        <v>1</v>
      </c>
      <c r="D126" s="138" t="s">
        <v>235</v>
      </c>
      <c r="E126" s="163">
        <v>20</v>
      </c>
      <c r="F126" s="142" t="e" vm="43">
        <f>_xlfn.XLOOKUP(rank[[#This Row],[GuildName]],GuildPic[Name],GuildPic[Pic],"N/A")</f>
        <v>#VALUE!</v>
      </c>
      <c r="G126" s="112" t="s">
        <v>211</v>
      </c>
      <c r="H126" s="19">
        <v>25126560</v>
      </c>
      <c r="I126" s="116"/>
    </row>
    <row r="127" spans="2:9" ht="20" customHeight="1">
      <c r="B127" s="90">
        <v>45363</v>
      </c>
      <c r="C127" s="90" t="str">
        <f>_xlfn.TEXTBEFORE(rank[[#This Row],[Round]],"-")</f>
        <v>1</v>
      </c>
      <c r="D127" s="138" t="s">
        <v>235</v>
      </c>
      <c r="E127" s="163">
        <v>24</v>
      </c>
      <c r="F127" s="142" t="e" vm="32">
        <f>_xlfn.XLOOKUP(rank[[#This Row],[GuildName]],GuildPic[Name],GuildPic[Pic],"N/A")</f>
        <v>#VALUE!</v>
      </c>
      <c r="G127" s="112" t="s">
        <v>196</v>
      </c>
      <c r="H127" s="19">
        <v>24202615</v>
      </c>
      <c r="I127" s="140"/>
    </row>
    <row r="128" spans="2:9" ht="20" customHeight="1">
      <c r="B128" s="90">
        <v>45370</v>
      </c>
      <c r="C128" s="90" t="str">
        <f>_xlfn.TEXTBEFORE(rank[[#This Row],[Round]],"-")</f>
        <v>1</v>
      </c>
      <c r="D128" s="138" t="s">
        <v>236</v>
      </c>
      <c r="E128" s="163">
        <v>1</v>
      </c>
      <c r="F128" s="142" t="e" vm="34">
        <f>_xlfn.XLOOKUP(rank[[#This Row],[GuildName]],GuildPic[Name],GuildPic[Pic],"N/A")</f>
        <v>#VALUE!</v>
      </c>
      <c r="G128" s="112" t="s">
        <v>200</v>
      </c>
      <c r="H128" s="19">
        <v>42756015</v>
      </c>
      <c r="I128" s="116"/>
    </row>
    <row r="129" spans="2:9" ht="20" customHeight="1">
      <c r="B129" s="90">
        <v>45370</v>
      </c>
      <c r="C129" s="90" t="str">
        <f>_xlfn.TEXTBEFORE(rank[[#This Row],[Round]],"-")</f>
        <v>1</v>
      </c>
      <c r="D129" s="138" t="s">
        <v>236</v>
      </c>
      <c r="E129" s="163">
        <v>2</v>
      </c>
      <c r="F129" s="142" t="e" vm="35">
        <f>_xlfn.XLOOKUP(rank[[#This Row],[GuildName]],GuildPic[Name],GuildPic[Pic],"N/A")</f>
        <v>#VALUE!</v>
      </c>
      <c r="G129" s="112" t="s">
        <v>201</v>
      </c>
      <c r="H129" s="19">
        <v>42502265</v>
      </c>
      <c r="I129" s="116"/>
    </row>
    <row r="130" spans="2:9" ht="20" customHeight="1">
      <c r="B130" s="90">
        <v>45370</v>
      </c>
      <c r="C130" s="90" t="str">
        <f>_xlfn.TEXTBEFORE(rank[[#This Row],[Round]],"-")</f>
        <v>1</v>
      </c>
      <c r="D130" s="138" t="s">
        <v>236</v>
      </c>
      <c r="E130" s="163">
        <v>3</v>
      </c>
      <c r="F130" s="142" t="e" vm="36">
        <f>_xlfn.XLOOKUP(rank[[#This Row],[GuildName]],GuildPic[Name],GuildPic[Pic],"N/A")</f>
        <v>#VALUE!</v>
      </c>
      <c r="G130" s="112" t="s">
        <v>197</v>
      </c>
      <c r="H130" s="19">
        <v>41284975</v>
      </c>
      <c r="I130" s="116"/>
    </row>
    <row r="131" spans="2:9" ht="20" customHeight="1">
      <c r="B131" s="90">
        <v>45370</v>
      </c>
      <c r="C131" s="90" t="str">
        <f>_xlfn.TEXTBEFORE(rank[[#This Row],[Round]],"-")</f>
        <v>1</v>
      </c>
      <c r="D131" s="138" t="s">
        <v>236</v>
      </c>
      <c r="E131" s="163">
        <v>4</v>
      </c>
      <c r="F131" s="142" t="e" vm="38">
        <f>_xlfn.XLOOKUP(rank[[#This Row],[GuildName]],GuildPic[Name],GuildPic[Pic],"N/A")</f>
        <v>#VALUE!</v>
      </c>
      <c r="G131" s="112" t="s">
        <v>192</v>
      </c>
      <c r="H131" s="19">
        <v>40382200</v>
      </c>
      <c r="I131" s="116"/>
    </row>
    <row r="132" spans="2:9" ht="20" customHeight="1">
      <c r="B132" s="90">
        <v>45370</v>
      </c>
      <c r="C132" s="90" t="str">
        <f>_xlfn.TEXTBEFORE(rank[[#This Row],[Round]],"-")</f>
        <v>1</v>
      </c>
      <c r="D132" s="138" t="s">
        <v>236</v>
      </c>
      <c r="E132" s="163">
        <v>5</v>
      </c>
      <c r="F132" s="142" t="e" vm="37">
        <f>_xlfn.XLOOKUP(rank[[#This Row],[GuildName]],GuildPic[Name],GuildPic[Pic],"N/A")</f>
        <v>#VALUE!</v>
      </c>
      <c r="G132" s="112" t="s">
        <v>204</v>
      </c>
      <c r="H132" s="19">
        <v>40221815</v>
      </c>
      <c r="I132" s="116"/>
    </row>
    <row r="133" spans="2:9" ht="20" customHeight="1">
      <c r="B133" s="90">
        <v>45370</v>
      </c>
      <c r="C133" s="90" t="str">
        <f>_xlfn.TEXTBEFORE(rank[[#This Row],[Round]],"-")</f>
        <v>1</v>
      </c>
      <c r="D133" s="138" t="s">
        <v>236</v>
      </c>
      <c r="E133" s="163">
        <v>6</v>
      </c>
      <c r="F133" s="142" t="e" vm="39">
        <f>_xlfn.XLOOKUP(rank[[#This Row],[GuildName]],GuildPic[Name],GuildPic[Pic],"N/A")</f>
        <v>#VALUE!</v>
      </c>
      <c r="G133" s="112" t="s">
        <v>202</v>
      </c>
      <c r="H133" s="19">
        <v>39544740</v>
      </c>
      <c r="I133" s="116"/>
    </row>
    <row r="134" spans="2:9" ht="20" customHeight="1">
      <c r="B134" s="90">
        <v>45370</v>
      </c>
      <c r="C134" s="90" t="str">
        <f>_xlfn.TEXTBEFORE(rank[[#This Row],[Round]],"-")</f>
        <v>1</v>
      </c>
      <c r="D134" s="138" t="s">
        <v>236</v>
      </c>
      <c r="E134" s="163">
        <v>7</v>
      </c>
      <c r="F134" s="142" t="e" vm="40">
        <f>_xlfn.XLOOKUP(rank[[#This Row],[GuildName]],GuildPic[Name],GuildPic[Pic],"N/A")</f>
        <v>#VALUE!</v>
      </c>
      <c r="G134" s="112" t="s">
        <v>190</v>
      </c>
      <c r="H134" s="19">
        <v>39348520</v>
      </c>
      <c r="I134" s="116"/>
    </row>
    <row r="135" spans="2:9" ht="20" customHeight="1">
      <c r="B135" s="90">
        <v>45370</v>
      </c>
      <c r="C135" s="90" t="str">
        <f>_xlfn.TEXTBEFORE(rank[[#This Row],[Round]],"-")</f>
        <v>1</v>
      </c>
      <c r="D135" s="138" t="s">
        <v>236</v>
      </c>
      <c r="E135" s="163">
        <v>8</v>
      </c>
      <c r="F135" s="142" t="e" vm="41">
        <f>_xlfn.XLOOKUP(rank[[#This Row],[GuildName]],GuildPic[Name],GuildPic[Pic],"N/A")</f>
        <v>#VALUE!</v>
      </c>
      <c r="G135" s="112" t="s">
        <v>208</v>
      </c>
      <c r="H135" s="19">
        <v>39064075</v>
      </c>
      <c r="I135" s="116"/>
    </row>
    <row r="136" spans="2:9" ht="20" customHeight="1">
      <c r="B136" s="90">
        <v>45370</v>
      </c>
      <c r="C136" s="90" t="str">
        <f>_xlfn.TEXTBEFORE(rank[[#This Row],[Round]],"-")</f>
        <v>1</v>
      </c>
      <c r="D136" s="138" t="s">
        <v>236</v>
      </c>
      <c r="E136" s="163">
        <v>9</v>
      </c>
      <c r="F136" s="142" t="e" vm="24">
        <f>_xlfn.XLOOKUP(rank[[#This Row],[GuildName]],GuildPic[Name],GuildPic[Pic],"N/A")</f>
        <v>#VALUE!</v>
      </c>
      <c r="G136" s="112" t="s">
        <v>203</v>
      </c>
      <c r="H136" s="19">
        <v>38576920</v>
      </c>
      <c r="I136" s="116"/>
    </row>
    <row r="137" spans="2:9" ht="20" customHeight="1">
      <c r="B137" s="90">
        <v>45370</v>
      </c>
      <c r="C137" s="90" t="str">
        <f>_xlfn.TEXTBEFORE(rank[[#This Row],[Round]],"-")</f>
        <v>1</v>
      </c>
      <c r="D137" s="138" t="s">
        <v>236</v>
      </c>
      <c r="E137" s="163">
        <v>10</v>
      </c>
      <c r="F137" s="142" t="e" vm="23">
        <f>_xlfn.XLOOKUP(rank[[#This Row],[GuildName]],GuildPic[Name],GuildPic[Pic],"N/A")</f>
        <v>#VALUE!</v>
      </c>
      <c r="G137" s="112" t="s">
        <v>206</v>
      </c>
      <c r="H137" s="19">
        <v>38570910</v>
      </c>
      <c r="I137" s="116"/>
    </row>
    <row r="138" spans="2:9" ht="20" customHeight="1">
      <c r="B138" s="90">
        <v>45370</v>
      </c>
      <c r="C138" s="90" t="str">
        <f>_xlfn.TEXTBEFORE(rank[[#This Row],[Round]],"-")</f>
        <v>1</v>
      </c>
      <c r="D138" s="138" t="s">
        <v>236</v>
      </c>
      <c r="E138" s="163">
        <v>11</v>
      </c>
      <c r="F138" s="142" t="e" vm="27">
        <f>_xlfn.XLOOKUP(rank[[#This Row],[GuildName]],GuildPic[Name],GuildPic[Pic],"N/A")</f>
        <v>#VALUE!</v>
      </c>
      <c r="G138" s="112" t="s">
        <v>193</v>
      </c>
      <c r="H138" s="19">
        <v>38491550</v>
      </c>
      <c r="I138" s="116"/>
    </row>
    <row r="139" spans="2:9" ht="20" customHeight="1">
      <c r="B139" s="90">
        <v>45370</v>
      </c>
      <c r="C139" s="90" t="str">
        <f>_xlfn.TEXTBEFORE(rank[[#This Row],[Round]],"-")</f>
        <v>1</v>
      </c>
      <c r="D139" s="138" t="s">
        <v>236</v>
      </c>
      <c r="E139" s="163">
        <v>12</v>
      </c>
      <c r="F139" s="142" t="e" vm="28">
        <f>_xlfn.XLOOKUP(rank[[#This Row],[GuildName]],GuildPic[Name],GuildPic[Pic],"N/A")</f>
        <v>#VALUE!</v>
      </c>
      <c r="G139" s="112" t="s">
        <v>209</v>
      </c>
      <c r="H139" s="19">
        <v>38204735</v>
      </c>
      <c r="I139" s="116"/>
    </row>
    <row r="140" spans="2:9" ht="20" customHeight="1">
      <c r="B140" s="90">
        <v>45370</v>
      </c>
      <c r="C140" s="90" t="str">
        <f>_xlfn.TEXTBEFORE(rank[[#This Row],[Round]],"-")</f>
        <v>1</v>
      </c>
      <c r="D140" s="138" t="s">
        <v>236</v>
      </c>
      <c r="E140" s="163">
        <v>13</v>
      </c>
      <c r="F140" s="142" t="e" vm="42">
        <f>_xlfn.XLOOKUP(rank[[#This Row],[GuildName]],GuildPic[Name],GuildPic[Pic],"N/A")</f>
        <v>#VALUE!</v>
      </c>
      <c r="G140" s="112" t="s">
        <v>194</v>
      </c>
      <c r="H140" s="19">
        <v>37829835</v>
      </c>
      <c r="I140" s="116"/>
    </row>
    <row r="141" spans="2:9" ht="20" customHeight="1">
      <c r="B141" s="90">
        <v>45370</v>
      </c>
      <c r="C141" s="90" t="str">
        <f>_xlfn.TEXTBEFORE(rank[[#This Row],[Round]],"-")</f>
        <v>1</v>
      </c>
      <c r="D141" s="138" t="s">
        <v>236</v>
      </c>
      <c r="E141" s="163">
        <v>14</v>
      </c>
      <c r="F141" s="142" t="e" vm="26">
        <f>_xlfn.XLOOKUP(rank[[#This Row],[GuildName]],GuildPic[Name],GuildPic[Pic],"N/A")</f>
        <v>#VALUE!</v>
      </c>
      <c r="G141" s="112" t="s">
        <v>198</v>
      </c>
      <c r="H141" s="19">
        <v>37373875</v>
      </c>
      <c r="I141" s="116"/>
    </row>
    <row r="142" spans="2:9" ht="20" customHeight="1">
      <c r="B142" s="90">
        <v>45370</v>
      </c>
      <c r="C142" s="90" t="str">
        <f>_xlfn.TEXTBEFORE(rank[[#This Row],[Round]],"-")</f>
        <v>1</v>
      </c>
      <c r="D142" s="138" t="s">
        <v>236</v>
      </c>
      <c r="E142" s="163">
        <v>15</v>
      </c>
      <c r="F142" s="142" t="e" vm="25">
        <f>_xlfn.XLOOKUP(rank[[#This Row],[GuildName]],GuildPic[Name],GuildPic[Pic],"N/A")</f>
        <v>#VALUE!</v>
      </c>
      <c r="G142" s="112" t="s">
        <v>210</v>
      </c>
      <c r="H142" s="19">
        <v>36417570</v>
      </c>
      <c r="I142" s="116"/>
    </row>
    <row r="143" spans="2:9" ht="20" customHeight="1">
      <c r="B143" s="90">
        <v>45370</v>
      </c>
      <c r="C143" s="90" t="str">
        <f>_xlfn.TEXTBEFORE(rank[[#This Row],[Round]],"-")</f>
        <v>1</v>
      </c>
      <c r="D143" s="138" t="s">
        <v>236</v>
      </c>
      <c r="E143" s="163">
        <v>16</v>
      </c>
      <c r="F143" s="142" t="e" vm="31">
        <f>_xlfn.XLOOKUP(rank[[#This Row],[GuildName]],GuildPic[Name],GuildPic[Pic],"N/A")</f>
        <v>#VALUE!</v>
      </c>
      <c r="G143" s="112" t="s">
        <v>205</v>
      </c>
      <c r="H143" s="19">
        <v>35457875</v>
      </c>
      <c r="I143" s="116"/>
    </row>
    <row r="144" spans="2:9" ht="20" customHeight="1">
      <c r="B144" s="90">
        <v>45370</v>
      </c>
      <c r="C144" s="90" t="str">
        <f>_xlfn.TEXTBEFORE(rank[[#This Row],[Round]],"-")</f>
        <v>1</v>
      </c>
      <c r="D144" s="138" t="s">
        <v>236</v>
      </c>
      <c r="E144" s="163">
        <v>17</v>
      </c>
      <c r="F144" s="142" t="e" vm="29">
        <f>_xlfn.XLOOKUP(rank[[#This Row],[GuildName]],GuildPic[Name],GuildPic[Pic],"N/A")</f>
        <v>#VALUE!</v>
      </c>
      <c r="G144" s="112" t="s">
        <v>195</v>
      </c>
      <c r="H144" s="19">
        <v>34682725</v>
      </c>
      <c r="I144" s="116"/>
    </row>
    <row r="145" spans="2:12" ht="20" customHeight="1">
      <c r="B145" s="90">
        <v>45370</v>
      </c>
      <c r="C145" s="90" t="str">
        <f>_xlfn.TEXTBEFORE(rank[[#This Row],[Round]],"-")</f>
        <v>1</v>
      </c>
      <c r="D145" s="138" t="s">
        <v>236</v>
      </c>
      <c r="E145" s="163">
        <v>18</v>
      </c>
      <c r="F145" s="142" t="e" vm="30">
        <f>_xlfn.XLOOKUP(rank[[#This Row],[GuildName]],GuildPic[Name],GuildPic[Pic],"N/A")</f>
        <v>#VALUE!</v>
      </c>
      <c r="G145" s="112" t="s">
        <v>199</v>
      </c>
      <c r="H145" s="19">
        <v>34511775</v>
      </c>
      <c r="I145" s="116"/>
    </row>
    <row r="146" spans="2:12" ht="20" customHeight="1">
      <c r="B146" s="90">
        <v>45370</v>
      </c>
      <c r="C146" s="90" t="str">
        <f>_xlfn.TEXTBEFORE(rank[[#This Row],[Round]],"-")</f>
        <v>1</v>
      </c>
      <c r="D146" s="138" t="s">
        <v>236</v>
      </c>
      <c r="E146" s="163">
        <v>19</v>
      </c>
      <c r="F146" s="142" t="e" vm="33">
        <f>_xlfn.XLOOKUP(rank[[#This Row],[GuildName]],GuildPic[Name],GuildPic[Pic],"N/A")</f>
        <v>#VALUE!</v>
      </c>
      <c r="G146" s="112" t="s">
        <v>191</v>
      </c>
      <c r="H146" s="19">
        <v>34182330</v>
      </c>
      <c r="I146" s="116"/>
    </row>
    <row r="147" spans="2:12" ht="20" customHeight="1">
      <c r="B147" s="90">
        <v>45370</v>
      </c>
      <c r="C147" s="90" t="str">
        <f>_xlfn.TEXTBEFORE(rank[[#This Row],[Round]],"-")</f>
        <v>1</v>
      </c>
      <c r="D147" s="138" t="s">
        <v>236</v>
      </c>
      <c r="E147" s="163">
        <v>20</v>
      </c>
      <c r="F147" s="142" t="e" vm="43">
        <f>_xlfn.XLOOKUP(rank[[#This Row],[GuildName]],GuildPic[Name],GuildPic[Pic],"N/A")</f>
        <v>#VALUE!</v>
      </c>
      <c r="G147" s="112" t="s">
        <v>211</v>
      </c>
      <c r="H147" s="19">
        <v>33869870</v>
      </c>
      <c r="I147" s="116"/>
    </row>
    <row r="148" spans="2:12" ht="20" customHeight="1">
      <c r="B148" s="90">
        <v>45370</v>
      </c>
      <c r="C148" s="90" t="str">
        <f>_xlfn.TEXTBEFORE(rank[[#This Row],[Round]],"-")</f>
        <v>1</v>
      </c>
      <c r="D148" s="138" t="s">
        <v>236</v>
      </c>
      <c r="E148" s="163">
        <v>22</v>
      </c>
      <c r="F148" s="142" t="e" vm="32">
        <f>_xlfn.XLOOKUP(rank[[#This Row],[GuildName]],GuildPic[Name],GuildPic[Pic],"N/A")</f>
        <v>#VALUE!</v>
      </c>
      <c r="G148" s="112" t="s">
        <v>196</v>
      </c>
      <c r="H148" s="70">
        <v>32956685</v>
      </c>
      <c r="I148" s="116"/>
    </row>
    <row r="149" spans="2:12" ht="20" customHeight="1">
      <c r="B149" s="90">
        <v>45377</v>
      </c>
      <c r="C149" s="90" t="str">
        <f>_xlfn.TEXTBEFORE(rank[[#This Row],[Round]],"-")</f>
        <v>2</v>
      </c>
      <c r="D149" s="138" t="s">
        <v>237</v>
      </c>
      <c r="E149" s="163">
        <v>1</v>
      </c>
      <c r="F149" s="142" t="e" vm="34">
        <f>_xlfn.XLOOKUP(rank[[#This Row],[GuildName]],GuildPic[Name],GuildPic[Pic],"N/A")</f>
        <v>#VALUE!</v>
      </c>
      <c r="G149" s="112" t="s">
        <v>200</v>
      </c>
      <c r="H149" s="70">
        <v>10949190</v>
      </c>
      <c r="I149" s="116"/>
    </row>
    <row r="150" spans="2:12" ht="20" customHeight="1">
      <c r="B150" s="90">
        <v>45377</v>
      </c>
      <c r="C150" s="90" t="str">
        <f>_xlfn.TEXTBEFORE(rank[[#This Row],[Round]],"-")</f>
        <v>2</v>
      </c>
      <c r="D150" s="138" t="s">
        <v>237</v>
      </c>
      <c r="E150" s="163">
        <v>2</v>
      </c>
      <c r="F150" s="142" t="e" vm="35">
        <f>_xlfn.XLOOKUP(rank[[#This Row],[GuildName]],GuildPic[Name],GuildPic[Pic],"N/A")</f>
        <v>#VALUE!</v>
      </c>
      <c r="G150" s="112" t="s">
        <v>201</v>
      </c>
      <c r="H150" s="70">
        <v>10866400</v>
      </c>
      <c r="I150" s="116"/>
    </row>
    <row r="151" spans="2:12" ht="20" customHeight="1">
      <c r="B151" s="90">
        <v>45377</v>
      </c>
      <c r="C151" s="90" t="str">
        <f>_xlfn.TEXTBEFORE(rank[[#This Row],[Round]],"-")</f>
        <v>2</v>
      </c>
      <c r="D151" s="138" t="s">
        <v>237</v>
      </c>
      <c r="E151" s="163">
        <v>3</v>
      </c>
      <c r="F151" s="142" t="e" vm="36">
        <f>_xlfn.XLOOKUP(rank[[#This Row],[GuildName]],GuildPic[Name],GuildPic[Pic],"N/A")</f>
        <v>#VALUE!</v>
      </c>
      <c r="G151" s="112" t="s">
        <v>197</v>
      </c>
      <c r="H151" s="70">
        <v>10517570</v>
      </c>
      <c r="I151" s="116"/>
    </row>
    <row r="152" spans="2:12" ht="20" customHeight="1">
      <c r="B152" s="90">
        <v>45377</v>
      </c>
      <c r="C152" s="90" t="str">
        <f>_xlfn.TEXTBEFORE(rank[[#This Row],[Round]],"-")</f>
        <v>2</v>
      </c>
      <c r="D152" s="138" t="s">
        <v>237</v>
      </c>
      <c r="E152" s="163">
        <v>4</v>
      </c>
      <c r="F152" s="142" t="e" vm="37">
        <f>_xlfn.XLOOKUP(rank[[#This Row],[GuildName]],GuildPic[Name],GuildPic[Pic],"N/A")</f>
        <v>#VALUE!</v>
      </c>
      <c r="G152" s="112" t="s">
        <v>204</v>
      </c>
      <c r="H152" s="70">
        <v>10343795</v>
      </c>
      <c r="I152" s="116"/>
    </row>
    <row r="153" spans="2:12" ht="20" customHeight="1">
      <c r="B153" s="90">
        <v>45377</v>
      </c>
      <c r="C153" s="90" t="str">
        <f>_xlfn.TEXTBEFORE(rank[[#This Row],[Round]],"-")</f>
        <v>2</v>
      </c>
      <c r="D153" s="138" t="s">
        <v>237</v>
      </c>
      <c r="E153" s="163">
        <v>5</v>
      </c>
      <c r="F153" s="142" t="e" vm="39">
        <f>_xlfn.XLOOKUP(rank[[#This Row],[GuildName]],GuildPic[Name],GuildPic[Pic],"N/A")</f>
        <v>#VALUE!</v>
      </c>
      <c r="G153" s="112" t="s">
        <v>202</v>
      </c>
      <c r="H153" s="70">
        <v>10262110</v>
      </c>
      <c r="I153" s="116"/>
    </row>
    <row r="154" spans="2:12" ht="20" customHeight="1">
      <c r="B154" s="90">
        <v>45377</v>
      </c>
      <c r="C154" s="90" t="str">
        <f>_xlfn.TEXTBEFORE(rank[[#This Row],[Round]],"-")</f>
        <v>2</v>
      </c>
      <c r="D154" s="138" t="s">
        <v>237</v>
      </c>
      <c r="E154" s="163">
        <v>6</v>
      </c>
      <c r="F154" s="142" t="e" vm="38">
        <f>_xlfn.XLOOKUP(rank[[#This Row],[GuildName]],GuildPic[Name],GuildPic[Pic],"N/A")</f>
        <v>#VALUE!</v>
      </c>
      <c r="G154" s="112" t="s">
        <v>192</v>
      </c>
      <c r="H154" s="70">
        <v>10260975</v>
      </c>
      <c r="I154" s="116"/>
    </row>
    <row r="155" spans="2:12" ht="20" customHeight="1">
      <c r="B155" s="90">
        <v>45377</v>
      </c>
      <c r="C155" s="90" t="str">
        <f>_xlfn.TEXTBEFORE(rank[[#This Row],[Round]],"-")</f>
        <v>2</v>
      </c>
      <c r="D155" s="138" t="s">
        <v>237</v>
      </c>
      <c r="E155" s="163">
        <v>7</v>
      </c>
      <c r="F155" s="142" t="e" vm="40">
        <f>_xlfn.XLOOKUP(rank[[#This Row],[GuildName]],GuildPic[Name],GuildPic[Pic],"N/A")</f>
        <v>#VALUE!</v>
      </c>
      <c r="G155" s="112" t="s">
        <v>190</v>
      </c>
      <c r="H155" s="70">
        <v>10165695</v>
      </c>
      <c r="I155" s="116"/>
      <c r="L155" s="12"/>
    </row>
    <row r="156" spans="2:12" ht="20" customHeight="1">
      <c r="B156" s="90">
        <v>45377</v>
      </c>
      <c r="C156" s="90" t="str">
        <f>_xlfn.TEXTBEFORE(rank[[#This Row],[Round]],"-")</f>
        <v>2</v>
      </c>
      <c r="D156" s="138" t="s">
        <v>237</v>
      </c>
      <c r="E156" s="163">
        <v>8</v>
      </c>
      <c r="F156" s="142" t="e" vm="28">
        <f>_xlfn.XLOOKUP(rank[[#This Row],[GuildName]],GuildPic[Name],GuildPic[Pic],"N/A")</f>
        <v>#VALUE!</v>
      </c>
      <c r="G156" s="112" t="s">
        <v>209</v>
      </c>
      <c r="H156" s="70">
        <v>10018860</v>
      </c>
      <c r="I156" s="116"/>
      <c r="L156" s="12"/>
    </row>
    <row r="157" spans="2:12" ht="20" customHeight="1">
      <c r="B157" s="90">
        <v>45377</v>
      </c>
      <c r="C157" s="90" t="str">
        <f>_xlfn.TEXTBEFORE(rank[[#This Row],[Round]],"-")</f>
        <v>2</v>
      </c>
      <c r="D157" s="138" t="s">
        <v>237</v>
      </c>
      <c r="E157" s="163">
        <v>9</v>
      </c>
      <c r="F157" s="142" t="e" vm="41">
        <f>_xlfn.XLOOKUP(rank[[#This Row],[GuildName]],GuildPic[Name],GuildPic[Pic],"N/A")</f>
        <v>#VALUE!</v>
      </c>
      <c r="G157" s="112" t="s">
        <v>208</v>
      </c>
      <c r="H157" s="70">
        <v>10007975</v>
      </c>
      <c r="I157" s="116"/>
      <c r="L157" s="12"/>
    </row>
    <row r="158" spans="2:12" ht="20" customHeight="1">
      <c r="B158" s="90">
        <v>45377</v>
      </c>
      <c r="C158" s="90" t="str">
        <f>_xlfn.TEXTBEFORE(rank[[#This Row],[Round]],"-")</f>
        <v>2</v>
      </c>
      <c r="D158" s="138" t="s">
        <v>237</v>
      </c>
      <c r="E158" s="163">
        <v>10</v>
      </c>
      <c r="F158" s="142" t="e" vm="23">
        <f>_xlfn.XLOOKUP(rank[[#This Row],[GuildName]],GuildPic[Name],GuildPic[Pic],"N/A")</f>
        <v>#VALUE!</v>
      </c>
      <c r="G158" s="112" t="s">
        <v>206</v>
      </c>
      <c r="H158" s="70">
        <v>9936820</v>
      </c>
      <c r="I158" s="116"/>
      <c r="L158" s="12"/>
    </row>
    <row r="159" spans="2:12" ht="20" customHeight="1">
      <c r="B159" s="90">
        <v>45377</v>
      </c>
      <c r="C159" s="90" t="str">
        <f>_xlfn.TEXTBEFORE(rank[[#This Row],[Round]],"-")</f>
        <v>2</v>
      </c>
      <c r="D159" s="138" t="s">
        <v>237</v>
      </c>
      <c r="E159" s="163">
        <v>11</v>
      </c>
      <c r="F159" s="142" t="e" vm="27">
        <f>_xlfn.XLOOKUP(rank[[#This Row],[GuildName]],GuildPic[Name],GuildPic[Pic],"N/A")</f>
        <v>#VALUE!</v>
      </c>
      <c r="G159" s="112" t="s">
        <v>193</v>
      </c>
      <c r="H159" s="70">
        <v>9931170</v>
      </c>
      <c r="I159" s="116"/>
      <c r="L159" s="12"/>
    </row>
    <row r="160" spans="2:12" ht="20" customHeight="1">
      <c r="B160" s="90">
        <v>45377</v>
      </c>
      <c r="C160" s="90" t="str">
        <f>_xlfn.TEXTBEFORE(rank[[#This Row],[Round]],"-")</f>
        <v>2</v>
      </c>
      <c r="D160" s="138" t="s">
        <v>237</v>
      </c>
      <c r="E160" s="163">
        <v>12</v>
      </c>
      <c r="F160" s="142" t="e" vm="24">
        <f>_xlfn.XLOOKUP(rank[[#This Row],[GuildName]],GuildPic[Name],GuildPic[Pic],"N/A")</f>
        <v>#VALUE!</v>
      </c>
      <c r="G160" s="112" t="s">
        <v>203</v>
      </c>
      <c r="H160" s="70">
        <v>9849030</v>
      </c>
      <c r="I160" s="116"/>
      <c r="L160" s="12"/>
    </row>
    <row r="161" spans="2:12" ht="20" customHeight="1">
      <c r="B161" s="90">
        <v>45377</v>
      </c>
      <c r="C161" s="90" t="str">
        <f>_xlfn.TEXTBEFORE(rank[[#This Row],[Round]],"-")</f>
        <v>2</v>
      </c>
      <c r="D161" s="138" t="s">
        <v>237</v>
      </c>
      <c r="E161" s="163">
        <v>13</v>
      </c>
      <c r="F161" s="142" t="e" vm="26">
        <f>_xlfn.XLOOKUP(rank[[#This Row],[GuildName]],GuildPic[Name],GuildPic[Pic],"N/A")</f>
        <v>#VALUE!</v>
      </c>
      <c r="G161" s="112" t="s">
        <v>198</v>
      </c>
      <c r="H161" s="70">
        <v>9762440</v>
      </c>
      <c r="I161" s="116"/>
      <c r="L161" s="12"/>
    </row>
    <row r="162" spans="2:12" ht="20" customHeight="1">
      <c r="B162" s="90">
        <v>45377</v>
      </c>
      <c r="C162" s="90" t="str">
        <f>_xlfn.TEXTBEFORE(rank[[#This Row],[Round]],"-")</f>
        <v>2</v>
      </c>
      <c r="D162" s="138" t="s">
        <v>237</v>
      </c>
      <c r="E162" s="163">
        <v>14</v>
      </c>
      <c r="F162" s="142" t="e" vm="42">
        <f>_xlfn.XLOOKUP(rank[[#This Row],[GuildName]],GuildPic[Name],GuildPic[Pic],"N/A")</f>
        <v>#VALUE!</v>
      </c>
      <c r="G162" s="112" t="s">
        <v>194</v>
      </c>
      <c r="H162" s="70">
        <v>9595795</v>
      </c>
      <c r="I162" s="116"/>
      <c r="L162" s="12"/>
    </row>
    <row r="163" spans="2:12" ht="20" customHeight="1">
      <c r="B163" s="90">
        <v>45377</v>
      </c>
      <c r="C163" s="90" t="str">
        <f>_xlfn.TEXTBEFORE(rank[[#This Row],[Round]],"-")</f>
        <v>2</v>
      </c>
      <c r="D163" s="138" t="s">
        <v>237</v>
      </c>
      <c r="E163" s="163">
        <v>15</v>
      </c>
      <c r="F163" s="142" t="e" vm="31">
        <f>_xlfn.XLOOKUP(rank[[#This Row],[GuildName]],GuildPic[Name],GuildPic[Pic],"N/A")</f>
        <v>#VALUE!</v>
      </c>
      <c r="G163" s="112" t="s">
        <v>205</v>
      </c>
      <c r="H163" s="70">
        <v>9285030</v>
      </c>
      <c r="I163" s="116"/>
    </row>
    <row r="164" spans="2:12" ht="20" customHeight="1">
      <c r="B164" s="90">
        <v>45377</v>
      </c>
      <c r="C164" s="90" t="str">
        <f>_xlfn.TEXTBEFORE(rank[[#This Row],[Round]],"-")</f>
        <v>2</v>
      </c>
      <c r="D164" s="138" t="s">
        <v>237</v>
      </c>
      <c r="E164" s="163">
        <v>16</v>
      </c>
      <c r="F164" s="142" t="e" vm="25">
        <f>_xlfn.XLOOKUP(rank[[#This Row],[GuildName]],GuildPic[Name],GuildPic[Pic],"N/A")</f>
        <v>#VALUE!</v>
      </c>
      <c r="G164" s="112" t="s">
        <v>210</v>
      </c>
      <c r="H164" s="70">
        <v>9203435</v>
      </c>
      <c r="I164" s="116"/>
    </row>
    <row r="165" spans="2:12" ht="20" customHeight="1">
      <c r="B165" s="90">
        <v>45377</v>
      </c>
      <c r="C165" s="90" t="str">
        <f>_xlfn.TEXTBEFORE(rank[[#This Row],[Round]],"-")</f>
        <v>2</v>
      </c>
      <c r="D165" s="138" t="s">
        <v>237</v>
      </c>
      <c r="E165" s="163">
        <v>17</v>
      </c>
      <c r="F165" s="142" t="e" vm="30">
        <f>_xlfn.XLOOKUP(rank[[#This Row],[GuildName]],GuildPic[Name],GuildPic[Pic],"N/A")</f>
        <v>#VALUE!</v>
      </c>
      <c r="G165" s="112" t="s">
        <v>199</v>
      </c>
      <c r="H165" s="70">
        <v>9047070</v>
      </c>
      <c r="I165" s="116"/>
    </row>
    <row r="166" spans="2:12" ht="20" customHeight="1">
      <c r="B166" s="90">
        <v>45377</v>
      </c>
      <c r="C166" s="90" t="str">
        <f>_xlfn.TEXTBEFORE(rank[[#This Row],[Round]],"-")</f>
        <v>2</v>
      </c>
      <c r="D166" s="138" t="s">
        <v>237</v>
      </c>
      <c r="E166" s="163">
        <v>18</v>
      </c>
      <c r="F166" s="142" t="e" vm="29">
        <f>_xlfn.XLOOKUP(rank[[#This Row],[GuildName]],GuildPic[Name],GuildPic[Pic],"N/A")</f>
        <v>#VALUE!</v>
      </c>
      <c r="G166" s="112" t="s">
        <v>195</v>
      </c>
      <c r="H166" s="70">
        <v>8984405</v>
      </c>
      <c r="I166" s="116"/>
    </row>
    <row r="167" spans="2:12" ht="20" customHeight="1">
      <c r="B167" s="90">
        <v>45377</v>
      </c>
      <c r="C167" s="90" t="str">
        <f>_xlfn.TEXTBEFORE(rank[[#This Row],[Round]],"-")</f>
        <v>2</v>
      </c>
      <c r="D167" s="138" t="s">
        <v>237</v>
      </c>
      <c r="E167" s="163">
        <v>19</v>
      </c>
      <c r="F167" s="142" t="e" vm="33">
        <f>_xlfn.XLOOKUP(rank[[#This Row],[GuildName]],GuildPic[Name],GuildPic[Pic],"N/A")</f>
        <v>#VALUE!</v>
      </c>
      <c r="G167" s="112" t="s">
        <v>191</v>
      </c>
      <c r="H167" s="70">
        <v>8980530</v>
      </c>
      <c r="I167" s="116"/>
    </row>
    <row r="168" spans="2:12" ht="20" customHeight="1">
      <c r="B168" s="90">
        <v>45377</v>
      </c>
      <c r="C168" s="90" t="str">
        <f>_xlfn.TEXTBEFORE(rank[[#This Row],[Round]],"-")</f>
        <v>2</v>
      </c>
      <c r="D168" s="138" t="s">
        <v>237</v>
      </c>
      <c r="E168" s="163">
        <v>20</v>
      </c>
      <c r="F168" s="142" t="e" vm="43">
        <f>_xlfn.XLOOKUP(rank[[#This Row],[GuildName]],GuildPic[Name],GuildPic[Pic],"N/A")</f>
        <v>#VALUE!</v>
      </c>
      <c r="G168" s="112" t="s">
        <v>211</v>
      </c>
      <c r="H168" s="70">
        <v>8901790</v>
      </c>
      <c r="I168" s="116"/>
    </row>
    <row r="169" spans="2:12" ht="20" customHeight="1">
      <c r="B169" s="90">
        <v>45377</v>
      </c>
      <c r="C169" s="90" t="str">
        <f>_xlfn.TEXTBEFORE(rank[[#This Row],[Round]],"-")</f>
        <v>2</v>
      </c>
      <c r="D169" s="138" t="s">
        <v>237</v>
      </c>
      <c r="E169" s="163">
        <v>21</v>
      </c>
      <c r="F169" s="142" t="e" vm="32">
        <f>_xlfn.XLOOKUP(rank[[#This Row],[GuildName]],GuildPic[Name],GuildPic[Pic],"N/A")</f>
        <v>#VALUE!</v>
      </c>
      <c r="G169" s="112" t="s">
        <v>196</v>
      </c>
      <c r="H169" s="70">
        <v>8833320</v>
      </c>
      <c r="I169" s="116"/>
    </row>
    <row r="170" spans="2:12" ht="20" customHeight="1">
      <c r="B170" s="90">
        <v>45384</v>
      </c>
      <c r="C170" s="90" t="str">
        <f>_xlfn.TEXTBEFORE(rank[[#This Row],[Round]],"-")</f>
        <v>2</v>
      </c>
      <c r="D170" s="138" t="s">
        <v>238</v>
      </c>
      <c r="E170" s="163">
        <v>1</v>
      </c>
      <c r="F170" s="142" t="e" vm="34">
        <f>_xlfn.XLOOKUP(rank[[#This Row],[GuildName]],GuildPic[Name],GuildPic[Pic],"N/A")</f>
        <v>#VALUE!</v>
      </c>
      <c r="G170" s="112" t="s">
        <v>200</v>
      </c>
      <c r="H170" s="70">
        <v>21985260</v>
      </c>
      <c r="I170" s="116"/>
    </row>
    <row r="171" spans="2:12" ht="20" customHeight="1">
      <c r="B171" s="90">
        <v>45384</v>
      </c>
      <c r="C171" s="90" t="str">
        <f>_xlfn.TEXTBEFORE(rank[[#This Row],[Round]],"-")</f>
        <v>2</v>
      </c>
      <c r="D171" s="138" t="s">
        <v>238</v>
      </c>
      <c r="E171" s="163">
        <v>2</v>
      </c>
      <c r="F171" s="142" t="e" vm="35">
        <f>_xlfn.XLOOKUP(rank[[#This Row],[GuildName]],GuildPic[Name],GuildPic[Pic],"N/A")</f>
        <v>#VALUE!</v>
      </c>
      <c r="G171" s="112" t="s">
        <v>201</v>
      </c>
      <c r="H171" s="70">
        <v>21811465</v>
      </c>
      <c r="I171" s="116"/>
    </row>
    <row r="172" spans="2:12" ht="20" customHeight="1">
      <c r="B172" s="90">
        <v>45384</v>
      </c>
      <c r="C172" s="90" t="str">
        <f>_xlfn.TEXTBEFORE(rank[[#This Row],[Round]],"-")</f>
        <v>2</v>
      </c>
      <c r="D172" s="138" t="s">
        <v>238</v>
      </c>
      <c r="E172" s="163">
        <v>3</v>
      </c>
      <c r="F172" s="142" t="e" vm="36">
        <f>_xlfn.XLOOKUP(rank[[#This Row],[GuildName]],GuildPic[Name],GuildPic[Pic],"N/A")</f>
        <v>#VALUE!</v>
      </c>
      <c r="G172" s="112" t="s">
        <v>197</v>
      </c>
      <c r="H172" s="70">
        <v>21050415</v>
      </c>
      <c r="I172" s="116"/>
    </row>
    <row r="173" spans="2:12" ht="20" customHeight="1">
      <c r="B173" s="90">
        <v>45384</v>
      </c>
      <c r="C173" s="90" t="str">
        <f>_xlfn.TEXTBEFORE(rank[[#This Row],[Round]],"-")</f>
        <v>2</v>
      </c>
      <c r="D173" s="138" t="s">
        <v>238</v>
      </c>
      <c r="E173" s="163">
        <v>4</v>
      </c>
      <c r="F173" s="142" t="e" vm="37">
        <f>_xlfn.XLOOKUP(rank[[#This Row],[GuildName]],GuildPic[Name],GuildPic[Pic],"N/A")</f>
        <v>#VALUE!</v>
      </c>
      <c r="G173" s="112" t="s">
        <v>204</v>
      </c>
      <c r="H173" s="70">
        <v>20695950</v>
      </c>
      <c r="I173" s="116"/>
    </row>
    <row r="174" spans="2:12" ht="20" customHeight="1">
      <c r="B174" s="90">
        <v>45384</v>
      </c>
      <c r="C174" s="90" t="str">
        <f>_xlfn.TEXTBEFORE(rank[[#This Row],[Round]],"-")</f>
        <v>2</v>
      </c>
      <c r="D174" s="138" t="s">
        <v>238</v>
      </c>
      <c r="E174" s="163">
        <v>5</v>
      </c>
      <c r="F174" s="142" t="e" vm="39">
        <f>_xlfn.XLOOKUP(rank[[#This Row],[GuildName]],GuildPic[Name],GuildPic[Pic],"N/A")</f>
        <v>#VALUE!</v>
      </c>
      <c r="G174" s="112" t="s">
        <v>202</v>
      </c>
      <c r="H174" s="70">
        <v>20612115</v>
      </c>
      <c r="I174" s="116"/>
    </row>
    <row r="175" spans="2:12" ht="20" customHeight="1">
      <c r="B175" s="90">
        <v>45384</v>
      </c>
      <c r="C175" s="90" t="str">
        <f>_xlfn.TEXTBEFORE(rank[[#This Row],[Round]],"-")</f>
        <v>2</v>
      </c>
      <c r="D175" s="138" t="s">
        <v>238</v>
      </c>
      <c r="E175" s="163">
        <v>6</v>
      </c>
      <c r="F175" s="142" t="e" vm="38">
        <f>_xlfn.XLOOKUP(rank[[#This Row],[GuildName]],GuildPic[Name],GuildPic[Pic],"N/A")</f>
        <v>#VALUE!</v>
      </c>
      <c r="G175" s="112" t="s">
        <v>192</v>
      </c>
      <c r="H175" s="70">
        <v>20601155</v>
      </c>
      <c r="I175" s="116"/>
    </row>
    <row r="176" spans="2:12" ht="20" customHeight="1">
      <c r="B176" s="90">
        <v>45384</v>
      </c>
      <c r="C176" s="90" t="str">
        <f>_xlfn.TEXTBEFORE(rank[[#This Row],[Round]],"-")</f>
        <v>2</v>
      </c>
      <c r="D176" s="138" t="s">
        <v>238</v>
      </c>
      <c r="E176" s="163">
        <v>7</v>
      </c>
      <c r="F176" s="142" t="e" vm="40">
        <f>_xlfn.XLOOKUP(rank[[#This Row],[GuildName]],GuildPic[Name],GuildPic[Pic],"N/A")</f>
        <v>#VALUE!</v>
      </c>
      <c r="G176" s="112" t="s">
        <v>190</v>
      </c>
      <c r="H176" s="70">
        <v>20331470</v>
      </c>
      <c r="I176" s="116"/>
    </row>
    <row r="177" spans="2:9" ht="20" customHeight="1">
      <c r="B177" s="90">
        <v>45384</v>
      </c>
      <c r="C177" s="90" t="str">
        <f>_xlfn.TEXTBEFORE(rank[[#This Row],[Round]],"-")</f>
        <v>2</v>
      </c>
      <c r="D177" s="138" t="s">
        <v>238</v>
      </c>
      <c r="E177" s="163">
        <v>8</v>
      </c>
      <c r="F177" s="142" t="e" vm="28">
        <f>_xlfn.XLOOKUP(rank[[#This Row],[GuildName]],GuildPic[Name],GuildPic[Pic],"N/A")</f>
        <v>#VALUE!</v>
      </c>
      <c r="G177" s="112" t="s">
        <v>209</v>
      </c>
      <c r="H177" s="70">
        <v>20205800</v>
      </c>
      <c r="I177" s="116"/>
    </row>
    <row r="178" spans="2:9" ht="20" customHeight="1">
      <c r="B178" s="90">
        <v>45384</v>
      </c>
      <c r="C178" s="90" t="str">
        <f>_xlfn.TEXTBEFORE(rank[[#This Row],[Round]],"-")</f>
        <v>2</v>
      </c>
      <c r="D178" s="138" t="s">
        <v>238</v>
      </c>
      <c r="E178" s="163">
        <v>9</v>
      </c>
      <c r="F178" s="142" t="e" vm="27">
        <f>_xlfn.XLOOKUP(rank[[#This Row],[GuildName]],GuildPic[Name],GuildPic[Pic],"N/A")</f>
        <v>#VALUE!</v>
      </c>
      <c r="G178" s="112" t="s">
        <v>193</v>
      </c>
      <c r="H178" s="70">
        <v>20025740</v>
      </c>
      <c r="I178" s="116" t="s">
        <v>239</v>
      </c>
    </row>
    <row r="179" spans="2:9" ht="20" customHeight="1">
      <c r="B179" s="90">
        <v>45384</v>
      </c>
      <c r="C179" s="90" t="str">
        <f>_xlfn.TEXTBEFORE(rank[[#This Row],[Round]],"-")</f>
        <v>2</v>
      </c>
      <c r="D179" s="138" t="s">
        <v>238</v>
      </c>
      <c r="E179" s="163">
        <v>10</v>
      </c>
      <c r="F179" s="142" t="e" vm="23">
        <f>_xlfn.XLOOKUP(rank[[#This Row],[GuildName]],GuildPic[Name],GuildPic[Pic],"N/A")</f>
        <v>#VALUE!</v>
      </c>
      <c r="G179" s="112" t="s">
        <v>206</v>
      </c>
      <c r="H179" s="70">
        <v>19871340</v>
      </c>
      <c r="I179" s="116"/>
    </row>
    <row r="180" spans="2:9" ht="20" customHeight="1">
      <c r="B180" s="90">
        <v>45384</v>
      </c>
      <c r="C180" s="90" t="str">
        <f>_xlfn.TEXTBEFORE(rank[[#This Row],[Round]],"-")</f>
        <v>2</v>
      </c>
      <c r="D180" s="138" t="s">
        <v>238</v>
      </c>
      <c r="E180" s="163">
        <v>11</v>
      </c>
      <c r="F180" s="142" t="e" vm="24">
        <f>_xlfn.XLOOKUP(rank[[#This Row],[GuildName]],GuildPic[Name],GuildPic[Pic],"N/A")</f>
        <v>#VALUE!</v>
      </c>
      <c r="G180" s="112" t="s">
        <v>203</v>
      </c>
      <c r="H180" s="70">
        <v>19704765</v>
      </c>
      <c r="I180" s="116"/>
    </row>
    <row r="181" spans="2:9" ht="20" customHeight="1">
      <c r="B181" s="90">
        <v>45384</v>
      </c>
      <c r="C181" s="90" t="str">
        <f>_xlfn.TEXTBEFORE(rank[[#This Row],[Round]],"-")</f>
        <v>2</v>
      </c>
      <c r="D181" s="138" t="s">
        <v>238</v>
      </c>
      <c r="E181" s="163">
        <v>12</v>
      </c>
      <c r="F181" s="142" t="e" vm="26">
        <f>_xlfn.XLOOKUP(rank[[#This Row],[GuildName]],GuildPic[Name],GuildPic[Pic],"N/A")</f>
        <v>#VALUE!</v>
      </c>
      <c r="G181" s="112" t="s">
        <v>198</v>
      </c>
      <c r="H181" s="70">
        <v>19608205</v>
      </c>
      <c r="I181" s="116"/>
    </row>
    <row r="182" spans="2:9" ht="20" customHeight="1">
      <c r="B182" s="90">
        <v>45384</v>
      </c>
      <c r="C182" s="90" t="str">
        <f>_xlfn.TEXTBEFORE(rank[[#This Row],[Round]],"-")</f>
        <v>2</v>
      </c>
      <c r="D182" s="138" t="s">
        <v>238</v>
      </c>
      <c r="E182" s="163">
        <v>13</v>
      </c>
      <c r="F182" s="142" t="e" vm="31">
        <f>_xlfn.XLOOKUP(rank[[#This Row],[GuildName]],GuildPic[Name],GuildPic[Pic],"N/A")</f>
        <v>#VALUE!</v>
      </c>
      <c r="G182" s="112" t="s">
        <v>205</v>
      </c>
      <c r="H182" s="70">
        <v>18721480</v>
      </c>
      <c r="I182" s="116"/>
    </row>
    <row r="183" spans="2:9" ht="20" customHeight="1">
      <c r="B183" s="90">
        <v>45384</v>
      </c>
      <c r="C183" s="90" t="str">
        <f>_xlfn.TEXTBEFORE(rank[[#This Row],[Round]],"-")</f>
        <v>2</v>
      </c>
      <c r="D183" s="138" t="s">
        <v>238</v>
      </c>
      <c r="E183" s="163">
        <v>14</v>
      </c>
      <c r="F183" s="142" t="e" vm="42">
        <f>_xlfn.XLOOKUP(rank[[#This Row],[GuildName]],GuildPic[Name],GuildPic[Pic],"N/A")</f>
        <v>#VALUE!</v>
      </c>
      <c r="G183" s="112" t="s">
        <v>194</v>
      </c>
      <c r="H183" s="70">
        <v>18643700</v>
      </c>
      <c r="I183" s="116"/>
    </row>
    <row r="184" spans="2:9" ht="20" customHeight="1">
      <c r="B184" s="90">
        <v>45384</v>
      </c>
      <c r="C184" s="90" t="str">
        <f>_xlfn.TEXTBEFORE(rank[[#This Row],[Round]],"-")</f>
        <v>2</v>
      </c>
      <c r="D184" s="138" t="s">
        <v>238</v>
      </c>
      <c r="E184" s="163">
        <v>15</v>
      </c>
      <c r="F184" s="142" t="e" vm="25">
        <f>_xlfn.XLOOKUP(rank[[#This Row],[GuildName]],GuildPic[Name],GuildPic[Pic],"N/A")</f>
        <v>#VALUE!</v>
      </c>
      <c r="G184" s="112" t="s">
        <v>210</v>
      </c>
      <c r="H184" s="70">
        <v>18639845</v>
      </c>
      <c r="I184" s="116"/>
    </row>
    <row r="185" spans="2:9" ht="20" customHeight="1">
      <c r="B185" s="90">
        <v>45384</v>
      </c>
      <c r="C185" s="90" t="str">
        <f>_xlfn.TEXTBEFORE(rank[[#This Row],[Round]],"-")</f>
        <v>2</v>
      </c>
      <c r="D185" s="138" t="s">
        <v>238</v>
      </c>
      <c r="E185" s="163">
        <v>16</v>
      </c>
      <c r="F185" s="142" t="e" vm="30">
        <f>_xlfn.XLOOKUP(rank[[#This Row],[GuildName]],GuildPic[Name],GuildPic[Pic],"N/A")</f>
        <v>#VALUE!</v>
      </c>
      <c r="G185" s="112" t="s">
        <v>199</v>
      </c>
      <c r="H185" s="70">
        <v>18247090</v>
      </c>
      <c r="I185" s="116"/>
    </row>
    <row r="186" spans="2:9" ht="20" customHeight="1">
      <c r="B186" s="90">
        <v>45384</v>
      </c>
      <c r="C186" s="90" t="str">
        <f>_xlfn.TEXTBEFORE(rank[[#This Row],[Round]],"-")</f>
        <v>2</v>
      </c>
      <c r="D186" s="138" t="s">
        <v>238</v>
      </c>
      <c r="E186" s="163">
        <v>17</v>
      </c>
      <c r="F186" s="142" t="e" vm="33">
        <f>_xlfn.XLOOKUP(rank[[#This Row],[GuildName]],GuildPic[Name],GuildPic[Pic],"N/A")</f>
        <v>#VALUE!</v>
      </c>
      <c r="G186" s="112" t="s">
        <v>191</v>
      </c>
      <c r="H186" s="70">
        <v>18111430</v>
      </c>
      <c r="I186" s="116"/>
    </row>
    <row r="187" spans="2:9" ht="20" customHeight="1">
      <c r="B187" s="90">
        <v>45384</v>
      </c>
      <c r="C187" s="90" t="str">
        <f>_xlfn.TEXTBEFORE(rank[[#This Row],[Round]],"-")</f>
        <v>2</v>
      </c>
      <c r="D187" s="138" t="s">
        <v>238</v>
      </c>
      <c r="E187" s="163">
        <v>18</v>
      </c>
      <c r="F187" s="142" t="e" vm="29">
        <f>_xlfn.XLOOKUP(rank[[#This Row],[GuildName]],GuildPic[Name],GuildPic[Pic],"N/A")</f>
        <v>#VALUE!</v>
      </c>
      <c r="G187" s="112" t="s">
        <v>195</v>
      </c>
      <c r="H187" s="70">
        <v>17886075</v>
      </c>
      <c r="I187" s="116"/>
    </row>
    <row r="188" spans="2:9" ht="20" customHeight="1">
      <c r="B188" s="90">
        <v>45384</v>
      </c>
      <c r="C188" s="90" t="str">
        <f>_xlfn.TEXTBEFORE(rank[[#This Row],[Round]],"-")</f>
        <v>2</v>
      </c>
      <c r="D188" s="138" t="s">
        <v>238</v>
      </c>
      <c r="E188" s="163">
        <v>19</v>
      </c>
      <c r="F188" s="142" t="e" vm="32">
        <f>_xlfn.XLOOKUP(rank[[#This Row],[GuildName]],GuildPic[Name],GuildPic[Pic],"N/A")</f>
        <v>#VALUE!</v>
      </c>
      <c r="G188" s="112" t="s">
        <v>196</v>
      </c>
      <c r="H188" s="70">
        <v>17824715</v>
      </c>
      <c r="I188" s="116"/>
    </row>
    <row r="189" spans="2:9" ht="20" customHeight="1">
      <c r="B189" s="90">
        <v>45384</v>
      </c>
      <c r="C189" s="90" t="str">
        <f>_xlfn.TEXTBEFORE(rank[[#This Row],[Round]],"-")</f>
        <v>2</v>
      </c>
      <c r="D189" s="138" t="s">
        <v>238</v>
      </c>
      <c r="E189" s="163">
        <v>20</v>
      </c>
      <c r="F189" s="142" t="e" vm="43">
        <f>_xlfn.XLOOKUP(rank[[#This Row],[GuildName]],GuildPic[Name],GuildPic[Pic],"N/A")</f>
        <v>#VALUE!</v>
      </c>
      <c r="G189" s="112" t="s">
        <v>211</v>
      </c>
      <c r="H189" s="70">
        <v>17741320</v>
      </c>
      <c r="I189" s="116"/>
    </row>
    <row r="190" spans="2:9" ht="20" customHeight="1">
      <c r="B190" s="90">
        <v>45391</v>
      </c>
      <c r="C190" s="90" t="str">
        <f>_xlfn.TEXTBEFORE(rank[[#This Row],[Round]],"-")</f>
        <v>2</v>
      </c>
      <c r="D190" s="138" t="s">
        <v>240</v>
      </c>
      <c r="E190" s="163">
        <v>1</v>
      </c>
      <c r="F190" s="142" t="e" vm="34">
        <f>_xlfn.XLOOKUP(rank[[#This Row],[GuildName]],GuildPic[Name],GuildPic[Pic],"N/A")</f>
        <v>#VALUE!</v>
      </c>
      <c r="G190" s="112" t="s">
        <v>200</v>
      </c>
      <c r="H190" s="70">
        <v>33022510</v>
      </c>
      <c r="I190" s="116"/>
    </row>
    <row r="191" spans="2:9" ht="20" customHeight="1">
      <c r="B191" s="90">
        <v>45391</v>
      </c>
      <c r="C191" s="90" t="str">
        <f>_xlfn.TEXTBEFORE(rank[[#This Row],[Round]],"-")</f>
        <v>2</v>
      </c>
      <c r="D191" s="138" t="s">
        <v>240</v>
      </c>
      <c r="E191" s="163">
        <v>2</v>
      </c>
      <c r="F191" s="142" t="e" vm="35">
        <f>_xlfn.XLOOKUP(rank[[#This Row],[GuildName]],GuildPic[Name],GuildPic[Pic],"N/A")</f>
        <v>#VALUE!</v>
      </c>
      <c r="G191" s="112" t="s">
        <v>201</v>
      </c>
      <c r="H191" s="70">
        <v>32839890</v>
      </c>
      <c r="I191" s="116"/>
    </row>
    <row r="192" spans="2:9" ht="20" customHeight="1">
      <c r="B192" s="90">
        <v>45391</v>
      </c>
      <c r="C192" s="90" t="str">
        <f>_xlfn.TEXTBEFORE(rank[[#This Row],[Round]],"-")</f>
        <v>2</v>
      </c>
      <c r="D192" s="138" t="s">
        <v>240</v>
      </c>
      <c r="E192" s="163">
        <v>3</v>
      </c>
      <c r="F192" s="142" t="e" vm="36">
        <f>_xlfn.XLOOKUP(rank[[#This Row],[GuildName]],GuildPic[Name],GuildPic[Pic],"N/A")</f>
        <v>#VALUE!</v>
      </c>
      <c r="G192" s="112" t="s">
        <v>197</v>
      </c>
      <c r="H192" s="70">
        <v>31813345</v>
      </c>
      <c r="I192" s="116"/>
    </row>
    <row r="193" spans="2:9" ht="20" customHeight="1">
      <c r="B193" s="90">
        <v>45391</v>
      </c>
      <c r="C193" s="90" t="str">
        <f>_xlfn.TEXTBEFORE(rank[[#This Row],[Round]],"-")</f>
        <v>2</v>
      </c>
      <c r="D193" s="138" t="s">
        <v>240</v>
      </c>
      <c r="E193" s="163">
        <v>4</v>
      </c>
      <c r="F193" s="142" t="e" vm="38">
        <f>_xlfn.XLOOKUP(rank[[#This Row],[GuildName]],GuildPic[Name],GuildPic[Pic],"N/A")</f>
        <v>#VALUE!</v>
      </c>
      <c r="G193" s="112" t="s">
        <v>192</v>
      </c>
      <c r="H193" s="70">
        <v>31121380</v>
      </c>
      <c r="I193" s="116"/>
    </row>
    <row r="194" spans="2:9" ht="20" customHeight="1">
      <c r="B194" s="90">
        <v>45391</v>
      </c>
      <c r="C194" s="90" t="str">
        <f>_xlfn.TEXTBEFORE(rank[[#This Row],[Round]],"-")</f>
        <v>2</v>
      </c>
      <c r="D194" s="138" t="s">
        <v>240</v>
      </c>
      <c r="E194" s="163">
        <v>5</v>
      </c>
      <c r="F194" s="142" t="e" vm="37">
        <f>_xlfn.XLOOKUP(rank[[#This Row],[GuildName]],GuildPic[Name],GuildPic[Pic],"N/A")</f>
        <v>#VALUE!</v>
      </c>
      <c r="G194" s="112" t="s">
        <v>204</v>
      </c>
      <c r="H194" s="70">
        <v>31042625</v>
      </c>
      <c r="I194" s="116"/>
    </row>
    <row r="195" spans="2:9" ht="20" customHeight="1">
      <c r="B195" s="90">
        <v>45391</v>
      </c>
      <c r="C195" s="90" t="str">
        <f>_xlfn.TEXTBEFORE(rank[[#This Row],[Round]],"-")</f>
        <v>2</v>
      </c>
      <c r="D195" s="138" t="s">
        <v>240</v>
      </c>
      <c r="E195" s="163">
        <v>6</v>
      </c>
      <c r="F195" s="142" t="e" vm="39">
        <f>_xlfn.XLOOKUP(rank[[#This Row],[GuildName]],GuildPic[Name],GuildPic[Pic],"N/A")</f>
        <v>#VALUE!</v>
      </c>
      <c r="G195" s="112" t="s">
        <v>202</v>
      </c>
      <c r="H195" s="70">
        <v>30963760</v>
      </c>
      <c r="I195" s="139"/>
    </row>
    <row r="196" spans="2:9" ht="20" customHeight="1">
      <c r="B196" s="90">
        <v>45391</v>
      </c>
      <c r="C196" s="90" t="str">
        <f>_xlfn.TEXTBEFORE(rank[[#This Row],[Round]],"-")</f>
        <v>2</v>
      </c>
      <c r="D196" s="138" t="s">
        <v>240</v>
      </c>
      <c r="E196" s="163">
        <v>7</v>
      </c>
      <c r="F196" s="142" t="e" vm="28">
        <f>_xlfn.XLOOKUP(rank[[#This Row],[GuildName]],GuildPic[Name],GuildPic[Pic],"N/A")</f>
        <v>#VALUE!</v>
      </c>
      <c r="G196" s="112" t="s">
        <v>209</v>
      </c>
      <c r="H196" s="70">
        <v>30567335</v>
      </c>
      <c r="I196" s="116"/>
    </row>
    <row r="197" spans="2:9" ht="20" customHeight="1">
      <c r="B197" s="90">
        <v>45391</v>
      </c>
      <c r="C197" s="90" t="str">
        <f>_xlfn.TEXTBEFORE(rank[[#This Row],[Round]],"-")</f>
        <v>2</v>
      </c>
      <c r="D197" s="138" t="s">
        <v>240</v>
      </c>
      <c r="E197" s="163">
        <v>8</v>
      </c>
      <c r="F197" s="142" t="e" vm="40">
        <f>_xlfn.XLOOKUP(rank[[#This Row],[GuildName]],GuildPic[Name],GuildPic[Pic],"N/A")</f>
        <v>#VALUE!</v>
      </c>
      <c r="G197" s="112" t="s">
        <v>190</v>
      </c>
      <c r="H197" s="70">
        <v>30416410</v>
      </c>
      <c r="I197" s="139"/>
    </row>
    <row r="198" spans="2:9" ht="20" customHeight="1">
      <c r="B198" s="90">
        <v>45391</v>
      </c>
      <c r="C198" s="90" t="str">
        <f>_xlfn.TEXTBEFORE(rank[[#This Row],[Round]],"-")</f>
        <v>2</v>
      </c>
      <c r="D198" s="138" t="s">
        <v>240</v>
      </c>
      <c r="E198" s="163">
        <v>9</v>
      </c>
      <c r="F198" s="142" t="e" vm="27">
        <f>_xlfn.XLOOKUP(rank[[#This Row],[GuildName]],GuildPic[Name],GuildPic[Pic],"N/A")</f>
        <v>#VALUE!</v>
      </c>
      <c r="G198" s="112" t="s">
        <v>193</v>
      </c>
      <c r="H198" s="70">
        <v>30288590</v>
      </c>
      <c r="I198" s="116"/>
    </row>
    <row r="199" spans="2:9" ht="20" customHeight="1">
      <c r="B199" s="90">
        <v>45391</v>
      </c>
      <c r="C199" s="90" t="str">
        <f>_xlfn.TEXTBEFORE(rank[[#This Row],[Round]],"-")</f>
        <v>2</v>
      </c>
      <c r="D199" s="138" t="s">
        <v>240</v>
      </c>
      <c r="E199" s="163">
        <v>10</v>
      </c>
      <c r="F199" s="142" t="e" vm="23">
        <f>_xlfn.XLOOKUP(rank[[#This Row],[GuildName]],GuildPic[Name],GuildPic[Pic],"N/A")</f>
        <v>#VALUE!</v>
      </c>
      <c r="G199" s="112" t="s">
        <v>206</v>
      </c>
      <c r="H199" s="70">
        <v>29979460</v>
      </c>
      <c r="I199" s="116"/>
    </row>
    <row r="200" spans="2:9" ht="20" customHeight="1">
      <c r="B200" s="90">
        <v>45391</v>
      </c>
      <c r="C200" s="90" t="str">
        <f>_xlfn.TEXTBEFORE(rank[[#This Row],[Round]],"-")</f>
        <v>2</v>
      </c>
      <c r="D200" s="138" t="s">
        <v>240</v>
      </c>
      <c r="E200" s="163">
        <v>11</v>
      </c>
      <c r="F200" s="142" t="e" vm="24">
        <f>_xlfn.XLOOKUP(rank[[#This Row],[GuildName]],GuildPic[Name],GuildPic[Pic],"N/A")</f>
        <v>#VALUE!</v>
      </c>
      <c r="G200" s="112" t="s">
        <v>203</v>
      </c>
      <c r="H200" s="70">
        <v>29636460</v>
      </c>
      <c r="I200" s="116"/>
    </row>
    <row r="201" spans="2:9" ht="20" customHeight="1">
      <c r="B201" s="90">
        <v>45391</v>
      </c>
      <c r="C201" s="90" t="str">
        <f>_xlfn.TEXTBEFORE(rank[[#This Row],[Round]],"-")</f>
        <v>2</v>
      </c>
      <c r="D201" s="138" t="s">
        <v>240</v>
      </c>
      <c r="E201" s="163">
        <v>12</v>
      </c>
      <c r="F201" s="142" t="e" vm="26">
        <f>_xlfn.XLOOKUP(rank[[#This Row],[GuildName]],GuildPic[Name],GuildPic[Pic],"N/A")</f>
        <v>#VALUE!</v>
      </c>
      <c r="G201" s="112" t="s">
        <v>198</v>
      </c>
      <c r="H201" s="70">
        <v>29281795</v>
      </c>
      <c r="I201" s="116"/>
    </row>
    <row r="202" spans="2:9" ht="20" customHeight="1">
      <c r="B202" s="90">
        <v>45391</v>
      </c>
      <c r="C202" s="90" t="str">
        <f>_xlfn.TEXTBEFORE(rank[[#This Row],[Round]],"-")</f>
        <v>2</v>
      </c>
      <c r="D202" s="138" t="s">
        <v>240</v>
      </c>
      <c r="E202" s="163">
        <v>13</v>
      </c>
      <c r="F202" s="142" t="e" vm="31">
        <f>_xlfn.XLOOKUP(rank[[#This Row],[GuildName]],GuildPic[Name],GuildPic[Pic],"N/A")</f>
        <v>#VALUE!</v>
      </c>
      <c r="G202" s="112" t="s">
        <v>205</v>
      </c>
      <c r="H202" s="70">
        <v>28245050</v>
      </c>
      <c r="I202" s="116"/>
    </row>
    <row r="203" spans="2:9" ht="20" customHeight="1">
      <c r="B203" s="90">
        <v>45391</v>
      </c>
      <c r="C203" s="90" t="str">
        <f>_xlfn.TEXTBEFORE(rank[[#This Row],[Round]],"-")</f>
        <v>2</v>
      </c>
      <c r="D203" s="138" t="s">
        <v>240</v>
      </c>
      <c r="E203" s="163">
        <v>14</v>
      </c>
      <c r="F203" s="142" t="e" vm="25">
        <f>_xlfn.XLOOKUP(rank[[#This Row],[GuildName]],GuildPic[Name],GuildPic[Pic],"N/A")</f>
        <v>#VALUE!</v>
      </c>
      <c r="G203" s="112" t="s">
        <v>210</v>
      </c>
      <c r="H203" s="70">
        <v>28160105</v>
      </c>
      <c r="I203" s="139"/>
    </row>
    <row r="204" spans="2:9" ht="20" customHeight="1">
      <c r="B204" s="90">
        <v>45391</v>
      </c>
      <c r="C204" s="90" t="str">
        <f>_xlfn.TEXTBEFORE(rank[[#This Row],[Round]],"-")</f>
        <v>2</v>
      </c>
      <c r="D204" s="138" t="s">
        <v>240</v>
      </c>
      <c r="E204" s="163">
        <v>15</v>
      </c>
      <c r="F204" s="142" t="e" vm="42">
        <f>_xlfn.XLOOKUP(rank[[#This Row],[GuildName]],GuildPic[Name],GuildPic[Pic],"N/A")</f>
        <v>#VALUE!</v>
      </c>
      <c r="G204" s="112" t="s">
        <v>194</v>
      </c>
      <c r="H204" s="70">
        <v>27998265</v>
      </c>
      <c r="I204" s="116"/>
    </row>
    <row r="205" spans="2:9" ht="20" customHeight="1">
      <c r="B205" s="90">
        <v>45391</v>
      </c>
      <c r="C205" s="90" t="str">
        <f>_xlfn.TEXTBEFORE(rank[[#This Row],[Round]],"-")</f>
        <v>2</v>
      </c>
      <c r="D205" s="138" t="s">
        <v>240</v>
      </c>
      <c r="E205" s="163">
        <v>16</v>
      </c>
      <c r="F205" s="142" t="e" vm="30">
        <f>_xlfn.XLOOKUP(rank[[#This Row],[GuildName]],GuildPic[Name],GuildPic[Pic],"N/A")</f>
        <v>#VALUE!</v>
      </c>
      <c r="G205" s="112" t="s">
        <v>199</v>
      </c>
      <c r="H205" s="70">
        <v>27447600</v>
      </c>
      <c r="I205" s="116"/>
    </row>
    <row r="206" spans="2:9" ht="20" customHeight="1">
      <c r="B206" s="90">
        <v>45391</v>
      </c>
      <c r="C206" s="90" t="str">
        <f>_xlfn.TEXTBEFORE(rank[[#This Row],[Round]],"-")</f>
        <v>2</v>
      </c>
      <c r="D206" s="138" t="s">
        <v>240</v>
      </c>
      <c r="E206" s="163">
        <v>17</v>
      </c>
      <c r="F206" s="142" t="e" vm="33">
        <f>_xlfn.XLOOKUP(rank[[#This Row],[GuildName]],GuildPic[Name],GuildPic[Pic],"N/A")</f>
        <v>#VALUE!</v>
      </c>
      <c r="G206" s="112" t="s">
        <v>191</v>
      </c>
      <c r="H206" s="70">
        <v>27317385</v>
      </c>
      <c r="I206" s="116"/>
    </row>
    <row r="207" spans="2:9" ht="20" customHeight="1">
      <c r="B207" s="90">
        <v>45391</v>
      </c>
      <c r="C207" s="90" t="str">
        <f>_xlfn.TEXTBEFORE(rank[[#This Row],[Round]],"-")</f>
        <v>2</v>
      </c>
      <c r="D207" s="138" t="s">
        <v>240</v>
      </c>
      <c r="E207" s="163">
        <v>18</v>
      </c>
      <c r="F207" s="142" t="e" vm="32">
        <f>_xlfn.XLOOKUP(rank[[#This Row],[GuildName]],GuildPic[Name],GuildPic[Pic],"N/A")</f>
        <v>#VALUE!</v>
      </c>
      <c r="G207" s="112" t="s">
        <v>196</v>
      </c>
      <c r="H207" s="70">
        <v>26741850</v>
      </c>
      <c r="I207" s="116"/>
    </row>
    <row r="208" spans="2:9" ht="20" customHeight="1">
      <c r="B208" s="90">
        <v>45391</v>
      </c>
      <c r="C208" s="90" t="str">
        <f>_xlfn.TEXTBEFORE(rank[[#This Row],[Round]],"-")</f>
        <v>2</v>
      </c>
      <c r="D208" s="138" t="s">
        <v>240</v>
      </c>
      <c r="E208" s="163">
        <v>19</v>
      </c>
      <c r="F208" s="142" t="e" vm="29">
        <f>_xlfn.XLOOKUP(rank[[#This Row],[GuildName]],GuildPic[Name],GuildPic[Pic],"N/A")</f>
        <v>#VALUE!</v>
      </c>
      <c r="G208" s="112" t="s">
        <v>195</v>
      </c>
      <c r="H208" s="70">
        <v>26629285</v>
      </c>
      <c r="I208" s="139"/>
    </row>
    <row r="209" spans="2:9" ht="20" customHeight="1">
      <c r="B209" s="90">
        <v>45391</v>
      </c>
      <c r="C209" s="90" t="str">
        <f>_xlfn.TEXTBEFORE(rank[[#This Row],[Round]],"-")</f>
        <v>2</v>
      </c>
      <c r="D209" s="138" t="s">
        <v>240</v>
      </c>
      <c r="E209" s="163">
        <v>20</v>
      </c>
      <c r="F209" s="142" t="e" vm="43">
        <f>_xlfn.XLOOKUP(rank[[#This Row],[GuildName]],GuildPic[Name],GuildPic[Pic],"N/A")</f>
        <v>#VALUE!</v>
      </c>
      <c r="G209" s="112" t="s">
        <v>211</v>
      </c>
      <c r="H209" s="70">
        <v>26563390</v>
      </c>
      <c r="I209" s="116"/>
    </row>
    <row r="210" spans="2:9" ht="20" customHeight="1">
      <c r="B210" s="90">
        <v>45398</v>
      </c>
      <c r="C210" s="90" t="str">
        <f>_xlfn.TEXTBEFORE(rank[[#This Row],[Round]],"-")</f>
        <v>2</v>
      </c>
      <c r="D210" s="138" t="s">
        <v>241</v>
      </c>
      <c r="E210" s="163">
        <v>1</v>
      </c>
      <c r="F210" s="142" t="e" vm="34">
        <f>_xlfn.XLOOKUP(rank[[#This Row],[GuildName]],GuildPic[Name],GuildPic[Pic],"N/A")</f>
        <v>#VALUE!</v>
      </c>
      <c r="G210" s="112" t="s">
        <v>200</v>
      </c>
      <c r="H210" s="70">
        <v>44067480</v>
      </c>
      <c r="I210" s="116"/>
    </row>
    <row r="211" spans="2:9" ht="20" customHeight="1">
      <c r="B211" s="90">
        <v>45398</v>
      </c>
      <c r="C211" s="90" t="str">
        <f>_xlfn.TEXTBEFORE(rank[[#This Row],[Round]],"-")</f>
        <v>2</v>
      </c>
      <c r="D211" s="138" t="s">
        <v>241</v>
      </c>
      <c r="E211" s="163">
        <v>2</v>
      </c>
      <c r="F211" s="142" t="e" vm="35">
        <f>_xlfn.XLOOKUP(rank[[#This Row],[GuildName]],GuildPic[Name],GuildPic[Pic],"N/A")</f>
        <v>#VALUE!</v>
      </c>
      <c r="G211" s="112" t="s">
        <v>201</v>
      </c>
      <c r="H211" s="70">
        <v>43968110</v>
      </c>
      <c r="I211" s="116"/>
    </row>
    <row r="212" spans="2:9" ht="20" customHeight="1">
      <c r="B212" s="90">
        <v>45398</v>
      </c>
      <c r="C212" s="90" t="str">
        <f>_xlfn.TEXTBEFORE(rank[[#This Row],[Round]],"-")</f>
        <v>2</v>
      </c>
      <c r="D212" s="138" t="s">
        <v>241</v>
      </c>
      <c r="E212" s="163">
        <v>3</v>
      </c>
      <c r="F212" s="142" t="e" vm="36">
        <f>_xlfn.XLOOKUP(rank[[#This Row],[GuildName]],GuildPic[Name],GuildPic[Pic],"N/A")</f>
        <v>#VALUE!</v>
      </c>
      <c r="G212" s="112" t="s">
        <v>197</v>
      </c>
      <c r="H212" s="70">
        <v>42580915</v>
      </c>
      <c r="I212" s="116"/>
    </row>
    <row r="213" spans="2:9" ht="20" customHeight="1">
      <c r="B213" s="90">
        <v>45398</v>
      </c>
      <c r="C213" s="90" t="str">
        <f>_xlfn.TEXTBEFORE(rank[[#This Row],[Round]],"-")</f>
        <v>2</v>
      </c>
      <c r="D213" s="138" t="s">
        <v>241</v>
      </c>
      <c r="E213" s="163">
        <v>4</v>
      </c>
      <c r="F213" s="142" t="e" vm="38">
        <f>_xlfn.XLOOKUP(rank[[#This Row],[GuildName]],GuildPic[Name],GuildPic[Pic],"N/A")</f>
        <v>#VALUE!</v>
      </c>
      <c r="G213" s="112" t="s">
        <v>192</v>
      </c>
      <c r="H213" s="70">
        <v>41721445</v>
      </c>
      <c r="I213" s="116"/>
    </row>
    <row r="214" spans="2:9" ht="20" customHeight="1">
      <c r="B214" s="90">
        <v>45398</v>
      </c>
      <c r="C214" s="90" t="str">
        <f>_xlfn.TEXTBEFORE(rank[[#This Row],[Round]],"-")</f>
        <v>2</v>
      </c>
      <c r="D214" s="138" t="s">
        <v>241</v>
      </c>
      <c r="E214" s="163">
        <v>5</v>
      </c>
      <c r="F214" s="142" t="e" vm="37">
        <f>_xlfn.XLOOKUP(rank[[#This Row],[GuildName]],GuildPic[Name],GuildPic[Pic],"N/A")</f>
        <v>#VALUE!</v>
      </c>
      <c r="G214" s="112" t="s">
        <v>204</v>
      </c>
      <c r="H214" s="70">
        <v>41476315</v>
      </c>
      <c r="I214" s="116"/>
    </row>
    <row r="215" spans="2:9" ht="20" customHeight="1">
      <c r="B215" s="90">
        <v>45398</v>
      </c>
      <c r="C215" s="90" t="str">
        <f>_xlfn.TEXTBEFORE(rank[[#This Row],[Round]],"-")</f>
        <v>2</v>
      </c>
      <c r="D215" s="138" t="s">
        <v>241</v>
      </c>
      <c r="E215" s="163">
        <v>6</v>
      </c>
      <c r="F215" s="142" t="e" vm="39">
        <f>_xlfn.XLOOKUP(rank[[#This Row],[GuildName]],GuildPic[Name],GuildPic[Pic],"N/A")</f>
        <v>#VALUE!</v>
      </c>
      <c r="G215" s="112" t="s">
        <v>202</v>
      </c>
      <c r="H215" s="70">
        <v>41390540</v>
      </c>
      <c r="I215" s="116"/>
    </row>
    <row r="216" spans="2:9" ht="20" customHeight="1">
      <c r="B216" s="90">
        <v>45398</v>
      </c>
      <c r="C216" s="90" t="str">
        <f>_xlfn.TEXTBEFORE(rank[[#This Row],[Round]],"-")</f>
        <v>2</v>
      </c>
      <c r="D216" s="138" t="s">
        <v>241</v>
      </c>
      <c r="E216" s="163">
        <v>7</v>
      </c>
      <c r="F216" s="142" t="e" vm="28">
        <f>_xlfn.XLOOKUP(rank[[#This Row],[GuildName]],GuildPic[Name],GuildPic[Pic],"N/A")</f>
        <v>#VALUE!</v>
      </c>
      <c r="G216" s="112" t="s">
        <v>209</v>
      </c>
      <c r="H216" s="70">
        <v>41001285</v>
      </c>
      <c r="I216" s="116"/>
    </row>
    <row r="217" spans="2:9" ht="20" customHeight="1">
      <c r="B217" s="90">
        <v>45398</v>
      </c>
      <c r="C217" s="90" t="str">
        <f>_xlfn.TEXTBEFORE(rank[[#This Row],[Round]],"-")</f>
        <v>2</v>
      </c>
      <c r="D217" s="138" t="s">
        <v>241</v>
      </c>
      <c r="E217" s="163">
        <v>8</v>
      </c>
      <c r="F217" s="142" t="e" vm="40">
        <f>_xlfn.XLOOKUP(rank[[#This Row],[GuildName]],GuildPic[Name],GuildPic[Pic],"N/A")</f>
        <v>#VALUE!</v>
      </c>
      <c r="G217" s="112" t="s">
        <v>190</v>
      </c>
      <c r="H217" s="70">
        <v>40924725</v>
      </c>
      <c r="I217" s="116"/>
    </row>
    <row r="218" spans="2:9" ht="20" customHeight="1">
      <c r="B218" s="90">
        <v>45398</v>
      </c>
      <c r="C218" s="90" t="str">
        <f>_xlfn.TEXTBEFORE(rank[[#This Row],[Round]],"-")</f>
        <v>2</v>
      </c>
      <c r="D218" s="138" t="s">
        <v>241</v>
      </c>
      <c r="E218" s="163">
        <v>9</v>
      </c>
      <c r="F218" s="142" t="e" vm="27">
        <f>_xlfn.XLOOKUP(rank[[#This Row],[GuildName]],GuildPic[Name],GuildPic[Pic],"N/A")</f>
        <v>#VALUE!</v>
      </c>
      <c r="G218" s="112" t="s">
        <v>193</v>
      </c>
      <c r="H218" s="70">
        <v>40544895</v>
      </c>
      <c r="I218" s="116"/>
    </row>
    <row r="219" spans="2:9" ht="20" customHeight="1">
      <c r="B219" s="90">
        <v>45398</v>
      </c>
      <c r="C219" s="90" t="str">
        <f>_xlfn.TEXTBEFORE(rank[[#This Row],[Round]],"-")</f>
        <v>2</v>
      </c>
      <c r="D219" s="138" t="s">
        <v>241</v>
      </c>
      <c r="E219" s="163">
        <v>10</v>
      </c>
      <c r="F219" s="142" t="e" vm="23">
        <f>_xlfn.XLOOKUP(rank[[#This Row],[GuildName]],GuildPic[Name],GuildPic[Pic],"N/A")</f>
        <v>#VALUE!</v>
      </c>
      <c r="G219" s="112" t="s">
        <v>206</v>
      </c>
      <c r="H219" s="70">
        <v>40168390</v>
      </c>
      <c r="I219" s="116"/>
    </row>
    <row r="220" spans="2:9" ht="20" customHeight="1">
      <c r="B220" s="90">
        <v>45398</v>
      </c>
      <c r="C220" s="90" t="str">
        <f>_xlfn.TEXTBEFORE(rank[[#This Row],[Round]],"-")</f>
        <v>2</v>
      </c>
      <c r="D220" s="138" t="s">
        <v>241</v>
      </c>
      <c r="E220" s="163">
        <v>11</v>
      </c>
      <c r="F220" s="142" t="e" vm="24">
        <f>_xlfn.XLOOKUP(rank[[#This Row],[GuildName]],GuildPic[Name],GuildPic[Pic],"N/A")</f>
        <v>#VALUE!</v>
      </c>
      <c r="G220" s="112" t="s">
        <v>203</v>
      </c>
      <c r="H220" s="70">
        <v>39727820</v>
      </c>
      <c r="I220" s="116"/>
    </row>
    <row r="221" spans="2:9" ht="20" customHeight="1">
      <c r="B221" s="90">
        <v>45398</v>
      </c>
      <c r="C221" s="90" t="str">
        <f>_xlfn.TEXTBEFORE(rank[[#This Row],[Round]],"-")</f>
        <v>2</v>
      </c>
      <c r="D221" s="138" t="s">
        <v>241</v>
      </c>
      <c r="E221" s="163">
        <v>12</v>
      </c>
      <c r="F221" s="142" t="e" vm="26">
        <f>_xlfn.XLOOKUP(rank[[#This Row],[GuildName]],GuildPic[Name],GuildPic[Pic],"N/A")</f>
        <v>#VALUE!</v>
      </c>
      <c r="G221" s="112" t="s">
        <v>198</v>
      </c>
      <c r="H221" s="70">
        <v>39038605</v>
      </c>
      <c r="I221" s="116"/>
    </row>
    <row r="222" spans="2:9" ht="20" customHeight="1">
      <c r="B222" s="90">
        <v>45398</v>
      </c>
      <c r="C222" s="90" t="str">
        <f>_xlfn.TEXTBEFORE(rank[[#This Row],[Round]],"-")</f>
        <v>2</v>
      </c>
      <c r="D222" s="138" t="s">
        <v>241</v>
      </c>
      <c r="E222" s="163">
        <v>13</v>
      </c>
      <c r="F222" s="142" t="e" vm="31">
        <f>_xlfn.XLOOKUP(rank[[#This Row],[GuildName]],GuildPic[Name],GuildPic[Pic],"N/A")</f>
        <v>#VALUE!</v>
      </c>
      <c r="G222" s="112" t="s">
        <v>205</v>
      </c>
      <c r="H222" s="70">
        <v>37843865</v>
      </c>
      <c r="I222" s="116"/>
    </row>
    <row r="223" spans="2:9" ht="20" customHeight="1">
      <c r="B223" s="90">
        <v>45398</v>
      </c>
      <c r="C223" s="90" t="str">
        <f>_xlfn.TEXTBEFORE(rank[[#This Row],[Round]],"-")</f>
        <v>2</v>
      </c>
      <c r="D223" s="138" t="s">
        <v>241</v>
      </c>
      <c r="E223" s="163">
        <v>14</v>
      </c>
      <c r="F223" s="142" t="e" vm="25">
        <f>_xlfn.XLOOKUP(rank[[#This Row],[GuildName]],GuildPic[Name],GuildPic[Pic],"N/A")</f>
        <v>#VALUE!</v>
      </c>
      <c r="G223" s="112" t="s">
        <v>210</v>
      </c>
      <c r="H223" s="70">
        <v>37689285</v>
      </c>
      <c r="I223" s="116"/>
    </row>
    <row r="224" spans="2:9" ht="20" customHeight="1">
      <c r="B224" s="90">
        <v>45398</v>
      </c>
      <c r="C224" s="90" t="str">
        <f>_xlfn.TEXTBEFORE(rank[[#This Row],[Round]],"-")</f>
        <v>2</v>
      </c>
      <c r="D224" s="138" t="s">
        <v>241</v>
      </c>
      <c r="E224" s="163">
        <v>15</v>
      </c>
      <c r="F224" s="142" t="e" vm="42">
        <f>_xlfn.XLOOKUP(rank[[#This Row],[GuildName]],GuildPic[Name],GuildPic[Pic],"N/A")</f>
        <v>#VALUE!</v>
      </c>
      <c r="G224" s="112" t="s">
        <v>194</v>
      </c>
      <c r="H224" s="70">
        <v>37046210</v>
      </c>
      <c r="I224" s="116"/>
    </row>
    <row r="225" spans="2:9" ht="20" customHeight="1">
      <c r="B225" s="90">
        <v>45398</v>
      </c>
      <c r="C225" s="90" t="str">
        <f>_xlfn.TEXTBEFORE(rank[[#This Row],[Round]],"-")</f>
        <v>2</v>
      </c>
      <c r="D225" s="138" t="s">
        <v>241</v>
      </c>
      <c r="E225" s="163">
        <v>16</v>
      </c>
      <c r="F225" s="142" t="e" vm="30">
        <f>_xlfn.XLOOKUP(rank[[#This Row],[GuildName]],GuildPic[Name],GuildPic[Pic],"N/A")</f>
        <v>#VALUE!</v>
      </c>
      <c r="G225" s="112" t="s">
        <v>199</v>
      </c>
      <c r="H225" s="70">
        <v>36656200</v>
      </c>
      <c r="I225" s="116"/>
    </row>
    <row r="226" spans="2:9" ht="20" customHeight="1">
      <c r="B226" s="90">
        <v>45398</v>
      </c>
      <c r="C226" s="90" t="str">
        <f>_xlfn.TEXTBEFORE(rank[[#This Row],[Round]],"-")</f>
        <v>2</v>
      </c>
      <c r="D226" s="138" t="s">
        <v>241</v>
      </c>
      <c r="E226" s="163">
        <v>17</v>
      </c>
      <c r="F226" s="142" t="e" vm="33">
        <f>_xlfn.XLOOKUP(rank[[#This Row],[GuildName]],GuildPic[Name],GuildPic[Pic],"N/A")</f>
        <v>#VALUE!</v>
      </c>
      <c r="G226" s="112" t="s">
        <v>191</v>
      </c>
      <c r="H226" s="70">
        <v>36453935</v>
      </c>
      <c r="I226" s="116"/>
    </row>
    <row r="227" spans="2:9" ht="20" customHeight="1">
      <c r="B227" s="90">
        <v>45398</v>
      </c>
      <c r="C227" s="90" t="str">
        <f>_xlfn.TEXTBEFORE(rank[[#This Row],[Round]],"-")</f>
        <v>2</v>
      </c>
      <c r="D227" s="138" t="s">
        <v>241</v>
      </c>
      <c r="E227" s="163">
        <v>18</v>
      </c>
      <c r="F227" s="142" t="e" vm="29">
        <f>_xlfn.XLOOKUP(rank[[#This Row],[GuildName]],GuildPic[Name],GuildPic[Pic],"N/A")</f>
        <v>#VALUE!</v>
      </c>
      <c r="G227" s="112" t="s">
        <v>195</v>
      </c>
      <c r="H227" s="70">
        <v>35989375</v>
      </c>
      <c r="I227" s="116"/>
    </row>
    <row r="228" spans="2:9" ht="20" customHeight="1">
      <c r="B228" s="90">
        <v>45398</v>
      </c>
      <c r="C228" s="90" t="str">
        <f>_xlfn.TEXTBEFORE(rank[[#This Row],[Round]],"-")</f>
        <v>2</v>
      </c>
      <c r="D228" s="138" t="s">
        <v>241</v>
      </c>
      <c r="E228" s="163">
        <v>19</v>
      </c>
      <c r="F228" s="142" t="e" vm="32">
        <f>_xlfn.XLOOKUP(rank[[#This Row],[GuildName]],GuildPic[Name],GuildPic[Pic],"N/A")</f>
        <v>#VALUE!</v>
      </c>
      <c r="G228" s="112" t="s">
        <v>196</v>
      </c>
      <c r="H228" s="70">
        <v>35884150</v>
      </c>
      <c r="I228" s="116"/>
    </row>
    <row r="229" spans="2:9" ht="20" customHeight="1">
      <c r="B229" s="90">
        <v>45398</v>
      </c>
      <c r="C229" s="90" t="str">
        <f>_xlfn.TEXTBEFORE(rank[[#This Row],[Round]],"-")</f>
        <v>2</v>
      </c>
      <c r="D229" s="138" t="s">
        <v>241</v>
      </c>
      <c r="E229" s="163">
        <v>20</v>
      </c>
      <c r="F229" s="142" t="e" vm="43">
        <f>_xlfn.XLOOKUP(rank[[#This Row],[GuildName]],GuildPic[Name],GuildPic[Pic],"N/A")</f>
        <v>#VALUE!</v>
      </c>
      <c r="G229" s="112" t="s">
        <v>211</v>
      </c>
      <c r="H229" s="70">
        <v>35692120</v>
      </c>
      <c r="I229" s="116"/>
    </row>
    <row r="230" spans="2:9" ht="20" customHeight="1">
      <c r="B230" s="90">
        <v>45405</v>
      </c>
      <c r="C230" s="90" t="str">
        <f>_xlfn.TEXTBEFORE(rank[[#This Row],[Round]],"-")</f>
        <v>3</v>
      </c>
      <c r="D230" s="138" t="s">
        <v>291</v>
      </c>
      <c r="E230" s="163">
        <v>1</v>
      </c>
      <c r="F230" s="166" t="e" vm="34">
        <f>_xlfn.XLOOKUP(rank[[#This Row],[GuildName]],GuildPic[Name],GuildPic[Pic],"N/A")</f>
        <v>#VALUE!</v>
      </c>
      <c r="G230" s="112" t="s">
        <v>200</v>
      </c>
      <c r="H230" s="70">
        <v>11216060</v>
      </c>
      <c r="I230" s="140"/>
    </row>
    <row r="231" spans="2:9" ht="20" customHeight="1">
      <c r="B231" s="90">
        <v>45405</v>
      </c>
      <c r="C231" s="90" t="str">
        <f>_xlfn.TEXTBEFORE(rank[[#This Row],[Round]],"-")</f>
        <v>3</v>
      </c>
      <c r="D231" s="138" t="s">
        <v>291</v>
      </c>
      <c r="E231" s="163">
        <v>2</v>
      </c>
      <c r="F231" s="166" t="e" vm="35">
        <f>_xlfn.XLOOKUP(rank[[#This Row],[GuildName]],GuildPic[Name],GuildPic[Pic],"N/A")</f>
        <v>#VALUE!</v>
      </c>
      <c r="G231" s="112" t="s">
        <v>201</v>
      </c>
      <c r="H231" s="70">
        <v>11041545</v>
      </c>
      <c r="I231" s="140"/>
    </row>
    <row r="232" spans="2:9" ht="20" customHeight="1">
      <c r="B232" s="90">
        <v>45405</v>
      </c>
      <c r="C232" s="90" t="str">
        <f>_xlfn.TEXTBEFORE(rank[[#This Row],[Round]],"-")</f>
        <v>3</v>
      </c>
      <c r="D232" s="138" t="s">
        <v>291</v>
      </c>
      <c r="E232" s="163">
        <v>3</v>
      </c>
      <c r="F232" s="166" t="e" vm="36">
        <f>_xlfn.XLOOKUP(rank[[#This Row],[GuildName]],GuildPic[Name],GuildPic[Pic],"N/A")</f>
        <v>#VALUE!</v>
      </c>
      <c r="G232" s="112" t="s">
        <v>197</v>
      </c>
      <c r="H232" s="70">
        <v>10792615</v>
      </c>
      <c r="I232" s="140"/>
    </row>
    <row r="233" spans="2:9" ht="20" customHeight="1">
      <c r="B233" s="90">
        <v>45405</v>
      </c>
      <c r="C233" s="90" t="str">
        <f>_xlfn.TEXTBEFORE(rank[[#This Row],[Round]],"-")</f>
        <v>3</v>
      </c>
      <c r="D233" s="138" t="s">
        <v>291</v>
      </c>
      <c r="E233" s="163">
        <v>4</v>
      </c>
      <c r="F233" s="166" t="e" vm="39">
        <f>_xlfn.XLOOKUP(rank[[#This Row],[GuildName]],GuildPic[Name],GuildPic[Pic],"N/A")</f>
        <v>#VALUE!</v>
      </c>
      <c r="G233" s="112" t="s">
        <v>202</v>
      </c>
      <c r="H233" s="70">
        <v>10621980</v>
      </c>
      <c r="I233" s="140"/>
    </row>
    <row r="234" spans="2:9" ht="20" customHeight="1">
      <c r="B234" s="90">
        <v>45405</v>
      </c>
      <c r="C234" s="90" t="str">
        <f>_xlfn.TEXTBEFORE(rank[[#This Row],[Round]],"-")</f>
        <v>3</v>
      </c>
      <c r="D234" s="138" t="s">
        <v>291</v>
      </c>
      <c r="E234" s="163">
        <v>5</v>
      </c>
      <c r="F234" s="166" t="e" vm="38">
        <f>_xlfn.XLOOKUP(rank[[#This Row],[GuildName]],GuildPic[Name],GuildPic[Pic],"N/A")</f>
        <v>#VALUE!</v>
      </c>
      <c r="G234" s="112" t="s">
        <v>192</v>
      </c>
      <c r="H234" s="70">
        <v>10609375</v>
      </c>
      <c r="I234" s="140"/>
    </row>
    <row r="235" spans="2:9" ht="20" customHeight="1">
      <c r="B235" s="90">
        <v>45405</v>
      </c>
      <c r="C235" s="90" t="str">
        <f>_xlfn.TEXTBEFORE(rank[[#This Row],[Round]],"-")</f>
        <v>3</v>
      </c>
      <c r="D235" s="138" t="s">
        <v>291</v>
      </c>
      <c r="E235" s="163">
        <v>6</v>
      </c>
      <c r="F235" s="166" t="e" vm="28">
        <f>_xlfn.XLOOKUP(rank[[#This Row],[GuildName]],GuildPic[Name],GuildPic[Pic],"N/A")</f>
        <v>#VALUE!</v>
      </c>
      <c r="G235" s="112" t="s">
        <v>209</v>
      </c>
      <c r="H235" s="70">
        <v>10525165</v>
      </c>
      <c r="I235" s="140"/>
    </row>
    <row r="236" spans="2:9" ht="20" customHeight="1">
      <c r="B236" s="90">
        <v>45405</v>
      </c>
      <c r="C236" s="90" t="str">
        <f>_xlfn.TEXTBEFORE(rank[[#This Row],[Round]],"-")</f>
        <v>3</v>
      </c>
      <c r="D236" s="138" t="s">
        <v>291</v>
      </c>
      <c r="E236" s="163">
        <v>7</v>
      </c>
      <c r="F236" s="166" t="e" vm="37">
        <f>_xlfn.XLOOKUP(rank[[#This Row],[GuildName]],GuildPic[Name],GuildPic[Pic],"N/A")</f>
        <v>#VALUE!</v>
      </c>
      <c r="G236" s="112" t="s">
        <v>204</v>
      </c>
      <c r="H236" s="70">
        <v>10510435</v>
      </c>
      <c r="I236" s="140"/>
    </row>
    <row r="237" spans="2:9" ht="20" customHeight="1">
      <c r="B237" s="90">
        <v>45405</v>
      </c>
      <c r="C237" s="90" t="str">
        <f>_xlfn.TEXTBEFORE(rank[[#This Row],[Round]],"-")</f>
        <v>3</v>
      </c>
      <c r="D237" s="138" t="s">
        <v>291</v>
      </c>
      <c r="E237" s="163">
        <v>8</v>
      </c>
      <c r="F237" s="166" t="e" vm="27">
        <f>_xlfn.XLOOKUP(rank[[#This Row],[GuildName]],GuildPic[Name],GuildPic[Pic],"N/A")</f>
        <v>#VALUE!</v>
      </c>
      <c r="G237" s="112" t="s">
        <v>193</v>
      </c>
      <c r="H237" s="70">
        <v>10430590</v>
      </c>
      <c r="I237" s="140"/>
    </row>
    <row r="238" spans="2:9" ht="20" customHeight="1">
      <c r="B238" s="90">
        <v>45405</v>
      </c>
      <c r="C238" s="90" t="str">
        <f>_xlfn.TEXTBEFORE(rank[[#This Row],[Round]],"-")</f>
        <v>3</v>
      </c>
      <c r="D238" s="138" t="s">
        <v>291</v>
      </c>
      <c r="E238" s="163">
        <v>9</v>
      </c>
      <c r="F238" s="166" t="e" vm="40">
        <f>_xlfn.XLOOKUP(rank[[#This Row],[GuildName]],GuildPic[Name],GuildPic[Pic],"N/A")</f>
        <v>#VALUE!</v>
      </c>
      <c r="G238" s="112" t="s">
        <v>190</v>
      </c>
      <c r="H238" s="70">
        <v>10430030</v>
      </c>
      <c r="I238" s="140"/>
    </row>
    <row r="239" spans="2:9" ht="20" customHeight="1">
      <c r="B239" s="90">
        <v>45405</v>
      </c>
      <c r="C239" s="90" t="str">
        <f>_xlfn.TEXTBEFORE(rank[[#This Row],[Round]],"-")</f>
        <v>3</v>
      </c>
      <c r="D239" s="138" t="s">
        <v>291</v>
      </c>
      <c r="E239" s="163">
        <v>10</v>
      </c>
      <c r="F239" s="166" t="e" vm="23">
        <f>_xlfn.XLOOKUP(rank[[#This Row],[GuildName]],GuildPic[Name],GuildPic[Pic],"N/A")</f>
        <v>#VALUE!</v>
      </c>
      <c r="G239" s="112" t="s">
        <v>206</v>
      </c>
      <c r="H239" s="70">
        <v>10265120</v>
      </c>
      <c r="I239" s="140"/>
    </row>
    <row r="240" spans="2:9" ht="20" customHeight="1">
      <c r="B240" s="90">
        <v>45405</v>
      </c>
      <c r="C240" s="90" t="str">
        <f>_xlfn.TEXTBEFORE(rank[[#This Row],[Round]],"-")</f>
        <v>3</v>
      </c>
      <c r="D240" s="138" t="s">
        <v>291</v>
      </c>
      <c r="E240" s="163">
        <v>11</v>
      </c>
      <c r="F240" s="166" t="e" vm="24">
        <f>_xlfn.XLOOKUP(rank[[#This Row],[GuildName]],GuildPic[Name],GuildPic[Pic],"N/A")</f>
        <v>#VALUE!</v>
      </c>
      <c r="G240" s="112" t="s">
        <v>203</v>
      </c>
      <c r="H240" s="70">
        <v>10101510</v>
      </c>
      <c r="I240" s="140"/>
    </row>
    <row r="241" spans="2:11" ht="20" customHeight="1">
      <c r="B241" s="90">
        <v>45405</v>
      </c>
      <c r="C241" s="90" t="str">
        <f>_xlfn.TEXTBEFORE(rank[[#This Row],[Round]],"-")</f>
        <v>3</v>
      </c>
      <c r="D241" s="138" t="s">
        <v>291</v>
      </c>
      <c r="E241" s="163">
        <v>12</v>
      </c>
      <c r="F241" s="166" t="e" vm="26">
        <f>_xlfn.XLOOKUP(rank[[#This Row],[GuildName]],GuildPic[Name],GuildPic[Pic],"N/A")</f>
        <v>#VALUE!</v>
      </c>
      <c r="G241" s="112" t="s">
        <v>198</v>
      </c>
      <c r="H241" s="70">
        <v>9929095</v>
      </c>
      <c r="I241" s="140"/>
    </row>
    <row r="242" spans="2:11" ht="20" customHeight="1">
      <c r="B242" s="90">
        <v>45405</v>
      </c>
      <c r="C242" s="90" t="str">
        <f>_xlfn.TEXTBEFORE(rank[[#This Row],[Round]],"-")</f>
        <v>3</v>
      </c>
      <c r="D242" s="138" t="s">
        <v>291</v>
      </c>
      <c r="E242" s="163">
        <v>13</v>
      </c>
      <c r="F242" s="166" t="e" vm="25">
        <f>_xlfn.XLOOKUP(rank[[#This Row],[GuildName]],GuildPic[Name],GuildPic[Pic],"N/A")</f>
        <v>#VALUE!</v>
      </c>
      <c r="G242" s="112" t="s">
        <v>210</v>
      </c>
      <c r="H242" s="70">
        <v>9841595</v>
      </c>
      <c r="I242" s="140"/>
    </row>
    <row r="243" spans="2:11" ht="20" customHeight="1">
      <c r="B243" s="90">
        <v>45405</v>
      </c>
      <c r="C243" s="90" t="str">
        <f>_xlfn.TEXTBEFORE(rank[[#This Row],[Round]],"-")</f>
        <v>3</v>
      </c>
      <c r="D243" s="138" t="s">
        <v>291</v>
      </c>
      <c r="E243" s="163">
        <v>14</v>
      </c>
      <c r="F243" s="166" t="e" vm="31">
        <f>_xlfn.XLOOKUP(rank[[#This Row],[GuildName]],GuildPic[Name],GuildPic[Pic],"N/A")</f>
        <v>#VALUE!</v>
      </c>
      <c r="G243" s="112" t="s">
        <v>205</v>
      </c>
      <c r="H243" s="70">
        <v>9682255</v>
      </c>
      <c r="I243" s="140"/>
    </row>
    <row r="244" spans="2:11" ht="20" customHeight="1">
      <c r="B244" s="90">
        <v>45405</v>
      </c>
      <c r="C244" s="90" t="str">
        <f>_xlfn.TEXTBEFORE(rank[[#This Row],[Round]],"-")</f>
        <v>3</v>
      </c>
      <c r="D244" s="138" t="s">
        <v>291</v>
      </c>
      <c r="E244" s="163">
        <v>15</v>
      </c>
      <c r="F244" s="166" t="e" vm="32">
        <f>_xlfn.XLOOKUP(rank[[#This Row],[GuildName]],GuildPic[Name],GuildPic[Pic],"N/A")</f>
        <v>#VALUE!</v>
      </c>
      <c r="G244" s="112" t="s">
        <v>196</v>
      </c>
      <c r="H244" s="70">
        <v>9453630</v>
      </c>
      <c r="I244" s="140"/>
    </row>
    <row r="245" spans="2:11" ht="20" customHeight="1">
      <c r="B245" s="90">
        <v>45405</v>
      </c>
      <c r="C245" s="90" t="str">
        <f>_xlfn.TEXTBEFORE(rank[[#This Row],[Round]],"-")</f>
        <v>3</v>
      </c>
      <c r="D245" s="138" t="s">
        <v>291</v>
      </c>
      <c r="E245" s="163">
        <v>16</v>
      </c>
      <c r="F245" s="166" t="e" vm="29">
        <f>_xlfn.XLOOKUP(rank[[#This Row],[GuildName]],GuildPic[Name],GuildPic[Pic],"N/A")</f>
        <v>#VALUE!</v>
      </c>
      <c r="G245" s="112" t="s">
        <v>195</v>
      </c>
      <c r="H245" s="70">
        <v>9442580</v>
      </c>
      <c r="I245" s="140"/>
      <c r="K245" s="12"/>
    </row>
    <row r="246" spans="2:11" ht="20" customHeight="1">
      <c r="B246" s="90">
        <v>45405</v>
      </c>
      <c r="C246" s="90" t="str">
        <f>_xlfn.TEXTBEFORE(rank[[#This Row],[Round]],"-")</f>
        <v>3</v>
      </c>
      <c r="D246" s="138" t="s">
        <v>291</v>
      </c>
      <c r="E246" s="163">
        <v>17</v>
      </c>
      <c r="F246" s="166" t="e" vm="30">
        <f>_xlfn.XLOOKUP(rank[[#This Row],[GuildName]],GuildPic[Name],GuildPic[Pic],"N/A")</f>
        <v>#VALUE!</v>
      </c>
      <c r="G246" s="112" t="s">
        <v>199</v>
      </c>
      <c r="H246" s="70">
        <v>9360565</v>
      </c>
      <c r="I246" s="140"/>
      <c r="K246" s="12"/>
    </row>
    <row r="247" spans="2:11" ht="20" customHeight="1">
      <c r="B247" s="90">
        <v>45405</v>
      </c>
      <c r="C247" s="90" t="str">
        <f>_xlfn.TEXTBEFORE(rank[[#This Row],[Round]],"-")</f>
        <v>3</v>
      </c>
      <c r="D247" s="138" t="s">
        <v>291</v>
      </c>
      <c r="E247" s="163">
        <v>18</v>
      </c>
      <c r="F247" s="166" t="e" vm="33">
        <f>_xlfn.XLOOKUP(rank[[#This Row],[GuildName]],GuildPic[Name],GuildPic[Pic],"N/A")</f>
        <v>#VALUE!</v>
      </c>
      <c r="G247" s="112" t="s">
        <v>191</v>
      </c>
      <c r="H247" s="70">
        <v>9209055</v>
      </c>
      <c r="I247" s="140"/>
      <c r="K247" s="12"/>
    </row>
    <row r="248" spans="2:11" ht="20" customHeight="1">
      <c r="B248" s="90">
        <v>45405</v>
      </c>
      <c r="C248" s="90" t="str">
        <f>_xlfn.TEXTBEFORE(rank[[#This Row],[Round]],"-")</f>
        <v>3</v>
      </c>
      <c r="D248" s="138" t="s">
        <v>291</v>
      </c>
      <c r="E248" s="163">
        <v>19</v>
      </c>
      <c r="F248" s="166" t="e" vm="42">
        <f>_xlfn.XLOOKUP(rank[[#This Row],[GuildName]],GuildPic[Name],GuildPic[Pic],"N/A")</f>
        <v>#VALUE!</v>
      </c>
      <c r="G248" s="112" t="s">
        <v>194</v>
      </c>
      <c r="H248" s="70">
        <v>9197790</v>
      </c>
      <c r="I248" s="140"/>
    </row>
    <row r="249" spans="2:11" ht="20" customHeight="1">
      <c r="B249" s="90">
        <v>45405</v>
      </c>
      <c r="C249" s="90" t="str">
        <f>_xlfn.TEXTBEFORE(rank[[#This Row],[Round]],"-")</f>
        <v>3</v>
      </c>
      <c r="D249" s="138" t="s">
        <v>291</v>
      </c>
      <c r="E249" s="163">
        <v>20</v>
      </c>
      <c r="F249" s="166" t="e" vm="43">
        <f>_xlfn.XLOOKUP(rank[[#This Row],[GuildName]],GuildPic[Name],GuildPic[Pic],"N/A")</f>
        <v>#VALUE!</v>
      </c>
      <c r="G249" s="112" t="s">
        <v>211</v>
      </c>
      <c r="H249" s="70">
        <v>9055195</v>
      </c>
      <c r="I249" s="140"/>
    </row>
    <row r="250" spans="2:11" ht="20" customHeight="1">
      <c r="B250" s="90">
        <v>45412</v>
      </c>
      <c r="C250" s="90" t="str">
        <f>_xlfn.TEXTBEFORE(rank[[#This Row],[Round]],"-")</f>
        <v>3</v>
      </c>
      <c r="D250" s="138" t="s">
        <v>292</v>
      </c>
      <c r="E250" s="163">
        <v>1</v>
      </c>
      <c r="F250" s="166" t="e" vm="34">
        <f>_xlfn.XLOOKUP(rank[[#This Row],[GuildName]],GuildPic[Name],GuildPic[Pic],"N/A")</f>
        <v>#VALUE!</v>
      </c>
      <c r="G250" s="112" t="s">
        <v>200</v>
      </c>
      <c r="H250" s="70">
        <v>22427150</v>
      </c>
      <c r="I250" s="140"/>
    </row>
    <row r="251" spans="2:11" ht="20" customHeight="1">
      <c r="B251" s="90">
        <v>45412</v>
      </c>
      <c r="C251" s="90" t="str">
        <f>_xlfn.TEXTBEFORE(rank[[#This Row],[Round]],"-")</f>
        <v>3</v>
      </c>
      <c r="D251" s="138" t="s">
        <v>292</v>
      </c>
      <c r="E251" s="163">
        <v>2</v>
      </c>
      <c r="F251" s="166" t="e" vm="35">
        <f>_xlfn.XLOOKUP(rank[[#This Row],[GuildName]],GuildPic[Name],GuildPic[Pic],"N/A")</f>
        <v>#VALUE!</v>
      </c>
      <c r="G251" s="112" t="s">
        <v>201</v>
      </c>
      <c r="H251" s="70">
        <v>22156985</v>
      </c>
      <c r="I251" s="140"/>
    </row>
    <row r="252" spans="2:11" ht="20" customHeight="1">
      <c r="B252" s="90">
        <v>45412</v>
      </c>
      <c r="C252" s="90" t="str">
        <f>_xlfn.TEXTBEFORE(rank[[#This Row],[Round]],"-")</f>
        <v>3</v>
      </c>
      <c r="D252" s="138" t="s">
        <v>292</v>
      </c>
      <c r="E252" s="163">
        <v>3</v>
      </c>
      <c r="F252" s="166" t="e" vm="36">
        <f>_xlfn.XLOOKUP(rank[[#This Row],[GuildName]],GuildPic[Name],GuildPic[Pic],"N/A")</f>
        <v>#VALUE!</v>
      </c>
      <c r="G252" s="112" t="s">
        <v>197</v>
      </c>
      <c r="H252" s="70">
        <v>21573935</v>
      </c>
      <c r="I252" s="140"/>
    </row>
    <row r="253" spans="2:11" ht="20" customHeight="1">
      <c r="B253" s="90">
        <v>45412</v>
      </c>
      <c r="C253" s="90" t="str">
        <f>_xlfn.TEXTBEFORE(rank[[#This Row],[Round]],"-")</f>
        <v>3</v>
      </c>
      <c r="D253" s="138" t="s">
        <v>292</v>
      </c>
      <c r="E253" s="163">
        <v>4</v>
      </c>
      <c r="F253" s="166" t="e" vm="39">
        <f>_xlfn.XLOOKUP(rank[[#This Row],[GuildName]],GuildPic[Name],GuildPic[Pic],"N/A")</f>
        <v>#VALUE!</v>
      </c>
      <c r="G253" s="112" t="s">
        <v>202</v>
      </c>
      <c r="H253" s="70">
        <v>21305750</v>
      </c>
      <c r="I253" s="140"/>
    </row>
    <row r="254" spans="2:11" ht="20" customHeight="1">
      <c r="B254" s="90">
        <v>45412</v>
      </c>
      <c r="C254" s="90" t="str">
        <f>_xlfn.TEXTBEFORE(rank[[#This Row],[Round]],"-")</f>
        <v>3</v>
      </c>
      <c r="D254" s="138" t="s">
        <v>292</v>
      </c>
      <c r="E254" s="163">
        <v>5</v>
      </c>
      <c r="F254" s="166" t="e" vm="38">
        <f>_xlfn.XLOOKUP(rank[[#This Row],[GuildName]],GuildPic[Name],GuildPic[Pic],"N/A")</f>
        <v>#VALUE!</v>
      </c>
      <c r="G254" s="112" t="s">
        <v>192</v>
      </c>
      <c r="H254" s="70">
        <v>21300925</v>
      </c>
      <c r="I254" s="140"/>
    </row>
    <row r="255" spans="2:11" ht="20" customHeight="1">
      <c r="B255" s="90">
        <v>45412</v>
      </c>
      <c r="C255" s="90" t="str">
        <f>_xlfn.TEXTBEFORE(rank[[#This Row],[Round]],"-")</f>
        <v>3</v>
      </c>
      <c r="D255" s="138" t="s">
        <v>292</v>
      </c>
      <c r="E255" s="163">
        <v>6</v>
      </c>
      <c r="F255" s="166" t="e" vm="28">
        <f>_xlfn.XLOOKUP(rank[[#This Row],[GuildName]],GuildPic[Name],GuildPic[Pic],"N/A")</f>
        <v>#VALUE!</v>
      </c>
      <c r="G255" s="112" t="s">
        <v>209</v>
      </c>
      <c r="H255" s="70">
        <v>21139335</v>
      </c>
      <c r="I255" s="140"/>
    </row>
    <row r="256" spans="2:11" ht="20" customHeight="1">
      <c r="B256" s="90">
        <v>45412</v>
      </c>
      <c r="C256" s="90" t="str">
        <f>_xlfn.TEXTBEFORE(rank[[#This Row],[Round]],"-")</f>
        <v>3</v>
      </c>
      <c r="D256" s="138" t="s">
        <v>292</v>
      </c>
      <c r="E256" s="163">
        <v>7</v>
      </c>
      <c r="F256" s="166" t="e" vm="37">
        <f>_xlfn.XLOOKUP(rank[[#This Row],[GuildName]],GuildPic[Name],GuildPic[Pic],"N/A")</f>
        <v>#VALUE!</v>
      </c>
      <c r="G256" s="112" t="s">
        <v>204</v>
      </c>
      <c r="H256" s="70">
        <v>21110135</v>
      </c>
      <c r="I256" s="140"/>
    </row>
    <row r="257" spans="2:9" ht="20" customHeight="1">
      <c r="B257" s="90">
        <v>45412</v>
      </c>
      <c r="C257" s="90" t="str">
        <f>_xlfn.TEXTBEFORE(rank[[#This Row],[Round]],"-")</f>
        <v>3</v>
      </c>
      <c r="D257" s="138" t="s">
        <v>292</v>
      </c>
      <c r="E257" s="163">
        <v>8</v>
      </c>
      <c r="F257" s="166" t="e" vm="40">
        <f>_xlfn.XLOOKUP(rank[[#This Row],[GuildName]],GuildPic[Name],GuildPic[Pic],"N/A")</f>
        <v>#VALUE!</v>
      </c>
      <c r="G257" s="112" t="s">
        <v>190</v>
      </c>
      <c r="H257" s="70">
        <v>21025605</v>
      </c>
      <c r="I257" s="140"/>
    </row>
    <row r="258" spans="2:9" ht="20" customHeight="1">
      <c r="B258" s="90">
        <v>45412</v>
      </c>
      <c r="C258" s="90" t="str">
        <f>_xlfn.TEXTBEFORE(rank[[#This Row],[Round]],"-")</f>
        <v>3</v>
      </c>
      <c r="D258" s="138" t="s">
        <v>292</v>
      </c>
      <c r="E258" s="163">
        <v>9</v>
      </c>
      <c r="F258" s="166" t="e" vm="27">
        <f>_xlfn.XLOOKUP(rank[[#This Row],[GuildName]],GuildPic[Name],GuildPic[Pic],"N/A")</f>
        <v>#VALUE!</v>
      </c>
      <c r="G258" s="112" t="s">
        <v>193</v>
      </c>
      <c r="H258" s="70">
        <v>20950675</v>
      </c>
      <c r="I258" s="140"/>
    </row>
    <row r="259" spans="2:9" ht="20" customHeight="1">
      <c r="B259" s="90">
        <v>45412</v>
      </c>
      <c r="C259" s="90" t="str">
        <f>_xlfn.TEXTBEFORE(rank[[#This Row],[Round]],"-")</f>
        <v>3</v>
      </c>
      <c r="D259" s="138" t="s">
        <v>292</v>
      </c>
      <c r="E259" s="163">
        <v>10</v>
      </c>
      <c r="F259" s="166" t="e" vm="23">
        <f>_xlfn.XLOOKUP(rank[[#This Row],[GuildName]],GuildPic[Name],GuildPic[Pic],"N/A")</f>
        <v>#VALUE!</v>
      </c>
      <c r="G259" s="112" t="s">
        <v>206</v>
      </c>
      <c r="H259" s="70">
        <v>20615465</v>
      </c>
      <c r="I259" s="140"/>
    </row>
    <row r="260" spans="2:9" ht="20" customHeight="1">
      <c r="B260" s="90">
        <v>45412</v>
      </c>
      <c r="C260" s="90" t="str">
        <f>_xlfn.TEXTBEFORE(rank[[#This Row],[Round]],"-")</f>
        <v>3</v>
      </c>
      <c r="D260" s="138" t="s">
        <v>292</v>
      </c>
      <c r="E260" s="163">
        <v>11</v>
      </c>
      <c r="F260" s="166" t="e" vm="24">
        <f>_xlfn.XLOOKUP(rank[[#This Row],[GuildName]],GuildPic[Name],GuildPic[Pic],"N/A")</f>
        <v>#VALUE!</v>
      </c>
      <c r="G260" s="112" t="s">
        <v>203</v>
      </c>
      <c r="H260" s="70">
        <v>20359650</v>
      </c>
      <c r="I260" s="140"/>
    </row>
    <row r="261" spans="2:9" ht="20" customHeight="1">
      <c r="B261" s="90">
        <v>45412</v>
      </c>
      <c r="C261" s="90" t="str">
        <f>_xlfn.TEXTBEFORE(rank[[#This Row],[Round]],"-")</f>
        <v>3</v>
      </c>
      <c r="D261" s="138" t="s">
        <v>292</v>
      </c>
      <c r="E261" s="163">
        <v>12</v>
      </c>
      <c r="F261" s="166" t="e" vm="26">
        <f>_xlfn.XLOOKUP(rank[[#This Row],[GuildName]],GuildPic[Name],GuildPic[Pic],"N/A")</f>
        <v>#VALUE!</v>
      </c>
      <c r="G261" s="112" t="s">
        <v>198</v>
      </c>
      <c r="H261" s="70">
        <v>20014055</v>
      </c>
      <c r="I261" s="140"/>
    </row>
    <row r="262" spans="2:9" ht="20" customHeight="1">
      <c r="B262" s="90">
        <v>45412</v>
      </c>
      <c r="C262" s="90" t="str">
        <f>_xlfn.TEXTBEFORE(rank[[#This Row],[Round]],"-")</f>
        <v>3</v>
      </c>
      <c r="D262" s="138" t="s">
        <v>292</v>
      </c>
      <c r="E262" s="163">
        <v>13</v>
      </c>
      <c r="F262" s="166" t="e" vm="25">
        <f>_xlfn.XLOOKUP(rank[[#This Row],[GuildName]],GuildPic[Name],GuildPic[Pic],"N/A")</f>
        <v>#VALUE!</v>
      </c>
      <c r="G262" s="112" t="s">
        <v>210</v>
      </c>
      <c r="H262" s="70">
        <v>19448515</v>
      </c>
      <c r="I262" s="140"/>
    </row>
    <row r="263" spans="2:9" ht="20" customHeight="1">
      <c r="B263" s="90">
        <v>45412</v>
      </c>
      <c r="C263" s="90" t="str">
        <f>_xlfn.TEXTBEFORE(rank[[#This Row],[Round]],"-")</f>
        <v>3</v>
      </c>
      <c r="D263" s="138" t="s">
        <v>292</v>
      </c>
      <c r="E263" s="163">
        <v>14</v>
      </c>
      <c r="F263" s="166" t="e" vm="31">
        <f>_xlfn.XLOOKUP(rank[[#This Row],[GuildName]],GuildPic[Name],GuildPic[Pic],"N/A")</f>
        <v>#VALUE!</v>
      </c>
      <c r="G263" s="112" t="s">
        <v>205</v>
      </c>
      <c r="H263" s="70">
        <v>19445445</v>
      </c>
      <c r="I263" s="140"/>
    </row>
    <row r="264" spans="2:9" ht="20" customHeight="1">
      <c r="B264" s="90">
        <v>45412</v>
      </c>
      <c r="C264" s="90" t="str">
        <f>_xlfn.TEXTBEFORE(rank[[#This Row],[Round]],"-")</f>
        <v>3</v>
      </c>
      <c r="D264" s="138" t="s">
        <v>292</v>
      </c>
      <c r="E264" s="163">
        <v>15</v>
      </c>
      <c r="F264" s="166" t="e" vm="29">
        <f>_xlfn.XLOOKUP(rank[[#This Row],[GuildName]],GuildPic[Name],GuildPic[Pic],"N/A")</f>
        <v>#VALUE!</v>
      </c>
      <c r="G264" s="112" t="s">
        <v>195</v>
      </c>
      <c r="H264" s="70">
        <v>18968550</v>
      </c>
      <c r="I264" s="140"/>
    </row>
    <row r="265" spans="2:9" ht="20" customHeight="1">
      <c r="B265" s="90">
        <v>45412</v>
      </c>
      <c r="C265" s="90" t="str">
        <f>_xlfn.TEXTBEFORE(rank[[#This Row],[Round]],"-")</f>
        <v>3</v>
      </c>
      <c r="D265" s="138" t="s">
        <v>292</v>
      </c>
      <c r="E265" s="163">
        <v>16</v>
      </c>
      <c r="F265" s="166" t="e" vm="32">
        <f>_xlfn.XLOOKUP(rank[[#This Row],[GuildName]],GuildPic[Name],GuildPic[Pic],"N/A")</f>
        <v>#VALUE!</v>
      </c>
      <c r="G265" s="112" t="s">
        <v>196</v>
      </c>
      <c r="H265" s="70">
        <v>18909650</v>
      </c>
      <c r="I265" s="140"/>
    </row>
    <row r="266" spans="2:9" ht="20" customHeight="1">
      <c r="B266" s="90">
        <v>45412</v>
      </c>
      <c r="C266" s="90" t="str">
        <f>_xlfn.TEXTBEFORE(rank[[#This Row],[Round]],"-")</f>
        <v>3</v>
      </c>
      <c r="D266" s="138" t="s">
        <v>292</v>
      </c>
      <c r="E266" s="163">
        <v>17</v>
      </c>
      <c r="F266" s="166" t="e" vm="30">
        <f>_xlfn.XLOOKUP(rank[[#This Row],[GuildName]],GuildPic[Name],GuildPic[Pic],"N/A")</f>
        <v>#VALUE!</v>
      </c>
      <c r="G266" s="112" t="s">
        <v>199</v>
      </c>
      <c r="H266" s="70">
        <v>18647100</v>
      </c>
      <c r="I266" s="140"/>
    </row>
    <row r="267" spans="2:9" ht="20" customHeight="1">
      <c r="B267" s="90">
        <v>45412</v>
      </c>
      <c r="C267" s="90" t="str">
        <f>_xlfn.TEXTBEFORE(rank[[#This Row],[Round]],"-")</f>
        <v>3</v>
      </c>
      <c r="D267" s="138" t="s">
        <v>292</v>
      </c>
      <c r="E267" s="163">
        <v>18</v>
      </c>
      <c r="F267" s="166" t="e" vm="33">
        <f>_xlfn.XLOOKUP(rank[[#This Row],[GuildName]],GuildPic[Name],GuildPic[Pic],"N/A")</f>
        <v>#VALUE!</v>
      </c>
      <c r="G267" s="112" t="s">
        <v>191</v>
      </c>
      <c r="H267" s="70">
        <v>18422920</v>
      </c>
      <c r="I267" s="140"/>
    </row>
    <row r="268" spans="2:9" ht="20" customHeight="1">
      <c r="B268" s="90">
        <v>45412</v>
      </c>
      <c r="C268" s="90" t="str">
        <f>_xlfn.TEXTBEFORE(rank[[#This Row],[Round]],"-")</f>
        <v>3</v>
      </c>
      <c r="D268" s="138" t="s">
        <v>292</v>
      </c>
      <c r="E268" s="163">
        <v>19</v>
      </c>
      <c r="F268" s="166" t="e" vm="42">
        <f>_xlfn.XLOOKUP(rank[[#This Row],[GuildName]],GuildPic[Name],GuildPic[Pic],"N/A")</f>
        <v>#VALUE!</v>
      </c>
      <c r="G268" s="112" t="s">
        <v>194</v>
      </c>
      <c r="H268" s="70">
        <v>18315910</v>
      </c>
      <c r="I268" s="140"/>
    </row>
    <row r="269" spans="2:9" ht="20" customHeight="1">
      <c r="B269" s="90">
        <v>45412</v>
      </c>
      <c r="C269" s="90" t="str">
        <f>_xlfn.TEXTBEFORE(rank[[#This Row],[Round]],"-")</f>
        <v>3</v>
      </c>
      <c r="D269" s="138" t="s">
        <v>292</v>
      </c>
      <c r="E269" s="163">
        <v>20</v>
      </c>
      <c r="F269" s="166" t="e" vm="43">
        <f>_xlfn.XLOOKUP(rank[[#This Row],[GuildName]],GuildPic[Name],GuildPic[Pic],"N/A")</f>
        <v>#VALUE!</v>
      </c>
      <c r="G269" s="112" t="s">
        <v>211</v>
      </c>
      <c r="H269" s="70">
        <v>18110250</v>
      </c>
      <c r="I269" s="140"/>
    </row>
    <row r="270" spans="2:9" ht="20" customHeight="1">
      <c r="B270" s="90">
        <v>45419</v>
      </c>
      <c r="C270" s="90" t="str">
        <f>_xlfn.TEXTBEFORE(rank[[#This Row],[Round]],"-")</f>
        <v>3</v>
      </c>
      <c r="D270" s="138" t="s">
        <v>293</v>
      </c>
      <c r="E270" s="163">
        <v>1</v>
      </c>
      <c r="F270" s="166" t="e" vm="35">
        <f>_xlfn.XLOOKUP(rank[[#This Row],[GuildName]],GuildPic[Name],GuildPic[Pic],"N/A")</f>
        <v>#VALUE!</v>
      </c>
      <c r="G270" s="112" t="s">
        <v>201</v>
      </c>
      <c r="H270" s="70">
        <v>33555615</v>
      </c>
      <c r="I270" s="140"/>
    </row>
    <row r="271" spans="2:9" ht="20" customHeight="1">
      <c r="B271" s="90">
        <v>45419</v>
      </c>
      <c r="C271" s="90" t="str">
        <f>_xlfn.TEXTBEFORE(rank[[#This Row],[Round]],"-")</f>
        <v>3</v>
      </c>
      <c r="D271" s="138" t="s">
        <v>293</v>
      </c>
      <c r="E271" s="163">
        <v>2</v>
      </c>
      <c r="F271" s="166" t="e" vm="34">
        <f>_xlfn.XLOOKUP(rank[[#This Row],[GuildName]],GuildPic[Name],GuildPic[Pic],"N/A")</f>
        <v>#VALUE!</v>
      </c>
      <c r="G271" s="112" t="s">
        <v>200</v>
      </c>
      <c r="H271" s="70">
        <v>33549290</v>
      </c>
      <c r="I271" s="140"/>
    </row>
    <row r="272" spans="2:9" ht="20" customHeight="1">
      <c r="B272" s="90">
        <v>45419</v>
      </c>
      <c r="C272" s="90" t="str">
        <f>_xlfn.TEXTBEFORE(rank[[#This Row],[Round]],"-")</f>
        <v>3</v>
      </c>
      <c r="D272" s="138" t="s">
        <v>293</v>
      </c>
      <c r="E272" s="163">
        <v>3</v>
      </c>
      <c r="F272" s="166" t="e" vm="36">
        <f>_xlfn.XLOOKUP(rank[[#This Row],[GuildName]],GuildPic[Name],GuildPic[Pic],"N/A")</f>
        <v>#VALUE!</v>
      </c>
      <c r="G272" s="112" t="s">
        <v>197</v>
      </c>
      <c r="H272" s="70">
        <v>32439440</v>
      </c>
      <c r="I272" s="140"/>
    </row>
    <row r="273" spans="2:9" ht="20" customHeight="1">
      <c r="B273" s="90">
        <v>45419</v>
      </c>
      <c r="C273" s="90" t="str">
        <f>_xlfn.TEXTBEFORE(rank[[#This Row],[Round]],"-")</f>
        <v>3</v>
      </c>
      <c r="D273" s="138" t="s">
        <v>293</v>
      </c>
      <c r="E273" s="163">
        <v>4</v>
      </c>
      <c r="F273" s="166" t="e" vm="39">
        <f>_xlfn.XLOOKUP(rank[[#This Row],[GuildName]],GuildPic[Name],GuildPic[Pic],"N/A")</f>
        <v>#VALUE!</v>
      </c>
      <c r="G273" s="112" t="s">
        <v>202</v>
      </c>
      <c r="H273" s="70">
        <v>32097700</v>
      </c>
      <c r="I273" s="140"/>
    </row>
    <row r="274" spans="2:9" ht="20" customHeight="1">
      <c r="B274" s="90">
        <v>45419</v>
      </c>
      <c r="C274" s="90" t="str">
        <f>_xlfn.TEXTBEFORE(rank[[#This Row],[Round]],"-")</f>
        <v>3</v>
      </c>
      <c r="D274" s="138" t="s">
        <v>293</v>
      </c>
      <c r="E274" s="163">
        <v>5</v>
      </c>
      <c r="F274" s="166" t="e" vm="38">
        <f>_xlfn.XLOOKUP(rank[[#This Row],[GuildName]],GuildPic[Name],GuildPic[Pic],"N/A")</f>
        <v>#VALUE!</v>
      </c>
      <c r="G274" s="112" t="s">
        <v>192</v>
      </c>
      <c r="H274" s="70">
        <v>32079005</v>
      </c>
      <c r="I274" s="140"/>
    </row>
    <row r="275" spans="2:9" ht="20" customHeight="1">
      <c r="B275" s="90">
        <v>45419</v>
      </c>
      <c r="C275" s="90" t="str">
        <f>_xlfn.TEXTBEFORE(rank[[#This Row],[Round]],"-")</f>
        <v>3</v>
      </c>
      <c r="D275" s="138" t="s">
        <v>293</v>
      </c>
      <c r="E275" s="163">
        <v>6</v>
      </c>
      <c r="F275" s="166" t="e" vm="28">
        <f>_xlfn.XLOOKUP(rank[[#This Row],[GuildName]],GuildPic[Name],GuildPic[Pic],"N/A")</f>
        <v>#VALUE!</v>
      </c>
      <c r="G275" s="112" t="s">
        <v>209</v>
      </c>
      <c r="H275" s="70">
        <v>31924125</v>
      </c>
      <c r="I275" s="509"/>
    </row>
    <row r="276" spans="2:9" ht="20" customHeight="1">
      <c r="B276" s="90">
        <v>45419</v>
      </c>
      <c r="C276" s="90" t="str">
        <f>_xlfn.TEXTBEFORE(rank[[#This Row],[Round]],"-")</f>
        <v>3</v>
      </c>
      <c r="D276" s="138" t="s">
        <v>293</v>
      </c>
      <c r="E276" s="163">
        <v>7</v>
      </c>
      <c r="F276" s="166" t="e" vm="40">
        <f>_xlfn.XLOOKUP(rank[[#This Row],[GuildName]],GuildPic[Name],GuildPic[Pic],"N/A")</f>
        <v>#VALUE!</v>
      </c>
      <c r="G276" s="112" t="s">
        <v>190</v>
      </c>
      <c r="H276" s="70">
        <v>31705325</v>
      </c>
      <c r="I276" s="140"/>
    </row>
    <row r="277" spans="2:9" ht="20" customHeight="1">
      <c r="B277" s="90">
        <v>45419</v>
      </c>
      <c r="C277" s="90" t="str">
        <f>_xlfn.TEXTBEFORE(rank[[#This Row],[Round]],"-")</f>
        <v>3</v>
      </c>
      <c r="D277" s="138" t="s">
        <v>293</v>
      </c>
      <c r="E277" s="163">
        <v>8</v>
      </c>
      <c r="F277" s="166" t="e" vm="37">
        <f>_xlfn.XLOOKUP(rank[[#This Row],[GuildName]],GuildPic[Name],GuildPic[Pic],"N/A")</f>
        <v>#VALUE!</v>
      </c>
      <c r="G277" s="112" t="s">
        <v>204</v>
      </c>
      <c r="H277" s="70">
        <v>31629090</v>
      </c>
      <c r="I277" s="509"/>
    </row>
    <row r="278" spans="2:9" ht="20" customHeight="1">
      <c r="B278" s="90">
        <v>45419</v>
      </c>
      <c r="C278" s="90" t="str">
        <f>_xlfn.TEXTBEFORE(rank[[#This Row],[Round]],"-")</f>
        <v>3</v>
      </c>
      <c r="D278" s="138" t="s">
        <v>293</v>
      </c>
      <c r="E278" s="163">
        <v>9</v>
      </c>
      <c r="F278" s="166" t="e" vm="27">
        <f>_xlfn.XLOOKUP(rank[[#This Row],[GuildName]],GuildPic[Name],GuildPic[Pic],"N/A")</f>
        <v>#VALUE!</v>
      </c>
      <c r="G278" s="112" t="s">
        <v>193</v>
      </c>
      <c r="H278" s="70">
        <v>31549290</v>
      </c>
      <c r="I278" s="140"/>
    </row>
    <row r="279" spans="2:9" ht="20" customHeight="1">
      <c r="B279" s="90">
        <v>45419</v>
      </c>
      <c r="C279" s="90" t="str">
        <f>_xlfn.TEXTBEFORE(rank[[#This Row],[Round]],"-")</f>
        <v>3</v>
      </c>
      <c r="D279" s="138" t="s">
        <v>293</v>
      </c>
      <c r="E279" s="163">
        <v>10</v>
      </c>
      <c r="F279" s="166" t="e" vm="23">
        <f>_xlfn.XLOOKUP(rank[[#This Row],[GuildName]],GuildPic[Name],GuildPic[Pic],"N/A")</f>
        <v>#VALUE!</v>
      </c>
      <c r="G279" s="112" t="s">
        <v>206</v>
      </c>
      <c r="H279" s="70">
        <v>31049025</v>
      </c>
      <c r="I279" s="140"/>
    </row>
    <row r="280" spans="2:9" ht="20" customHeight="1">
      <c r="B280" s="90">
        <v>45419</v>
      </c>
      <c r="C280" s="90" t="str">
        <f>_xlfn.TEXTBEFORE(rank[[#This Row],[Round]],"-")</f>
        <v>3</v>
      </c>
      <c r="D280" s="138" t="s">
        <v>293</v>
      </c>
      <c r="E280" s="163">
        <v>11</v>
      </c>
      <c r="F280" s="166" t="e" vm="24">
        <f>_xlfn.XLOOKUP(rank[[#This Row],[GuildName]],GuildPic[Name],GuildPic[Pic],"N/A")</f>
        <v>#VALUE!</v>
      </c>
      <c r="G280" s="112" t="s">
        <v>203</v>
      </c>
      <c r="H280" s="70">
        <v>30708535</v>
      </c>
      <c r="I280" s="140"/>
    </row>
    <row r="281" spans="2:9" ht="20" customHeight="1">
      <c r="B281" s="90">
        <v>45419</v>
      </c>
      <c r="C281" s="90" t="str">
        <f>_xlfn.TEXTBEFORE(rank[[#This Row],[Round]],"-")</f>
        <v>3</v>
      </c>
      <c r="D281" s="138" t="s">
        <v>293</v>
      </c>
      <c r="E281" s="163">
        <v>12</v>
      </c>
      <c r="F281" s="166" t="e" vm="26">
        <f>_xlfn.XLOOKUP(rank[[#This Row],[GuildName]],GuildPic[Name],GuildPic[Pic],"N/A")</f>
        <v>#VALUE!</v>
      </c>
      <c r="G281" s="112" t="s">
        <v>198</v>
      </c>
      <c r="H281" s="70">
        <v>29940405</v>
      </c>
      <c r="I281" s="140"/>
    </row>
    <row r="282" spans="2:9" ht="20" customHeight="1">
      <c r="B282" s="90">
        <v>45419</v>
      </c>
      <c r="C282" s="90" t="str">
        <f>_xlfn.TEXTBEFORE(rank[[#This Row],[Round]],"-")</f>
        <v>3</v>
      </c>
      <c r="D282" s="138" t="s">
        <v>293</v>
      </c>
      <c r="E282" s="163">
        <v>13</v>
      </c>
      <c r="F282" s="166" t="e" vm="31">
        <f>_xlfn.XLOOKUP(rank[[#This Row],[GuildName]],GuildPic[Name],GuildPic[Pic],"N/A")</f>
        <v>#VALUE!</v>
      </c>
      <c r="G282" s="112" t="s">
        <v>205</v>
      </c>
      <c r="H282" s="70">
        <v>29286620</v>
      </c>
      <c r="I282" s="140"/>
    </row>
    <row r="283" spans="2:9" ht="20" customHeight="1">
      <c r="B283" s="90">
        <v>45419</v>
      </c>
      <c r="C283" s="90" t="str">
        <f>_xlfn.TEXTBEFORE(rank[[#This Row],[Round]],"-")</f>
        <v>3</v>
      </c>
      <c r="D283" s="138" t="s">
        <v>293</v>
      </c>
      <c r="E283" s="163">
        <v>14</v>
      </c>
      <c r="F283" s="166" t="e" vm="25">
        <f>_xlfn.XLOOKUP(rank[[#This Row],[GuildName]],GuildPic[Name],GuildPic[Pic],"N/A")</f>
        <v>#VALUE!</v>
      </c>
      <c r="G283" s="112" t="s">
        <v>210</v>
      </c>
      <c r="H283" s="70">
        <v>28673640</v>
      </c>
      <c r="I283" s="509"/>
    </row>
    <row r="284" spans="2:9" ht="20" customHeight="1">
      <c r="B284" s="90">
        <v>45419</v>
      </c>
      <c r="C284" s="90" t="str">
        <f>_xlfn.TEXTBEFORE(rank[[#This Row],[Round]],"-")</f>
        <v>3</v>
      </c>
      <c r="D284" s="138" t="s">
        <v>293</v>
      </c>
      <c r="E284" s="163">
        <v>15</v>
      </c>
      <c r="F284" s="166" t="e" vm="29">
        <f>_xlfn.XLOOKUP(rank[[#This Row],[GuildName]],GuildPic[Name],GuildPic[Pic],"N/A")</f>
        <v>#VALUE!</v>
      </c>
      <c r="G284" s="112" t="s">
        <v>195</v>
      </c>
      <c r="H284" s="70">
        <v>28647675</v>
      </c>
      <c r="I284" s="140"/>
    </row>
    <row r="285" spans="2:9" ht="20" customHeight="1">
      <c r="B285" s="90">
        <v>45419</v>
      </c>
      <c r="C285" s="90" t="str">
        <f>_xlfn.TEXTBEFORE(rank[[#This Row],[Round]],"-")</f>
        <v>3</v>
      </c>
      <c r="D285" s="138" t="s">
        <v>293</v>
      </c>
      <c r="E285" s="163">
        <v>16</v>
      </c>
      <c r="F285" s="166" t="e" vm="32">
        <f>_xlfn.XLOOKUP(rank[[#This Row],[GuildName]],GuildPic[Name],GuildPic[Pic],"N/A")</f>
        <v>#VALUE!</v>
      </c>
      <c r="G285" s="112" t="s">
        <v>196</v>
      </c>
      <c r="H285" s="70">
        <v>28280670</v>
      </c>
      <c r="I285" s="140"/>
    </row>
    <row r="286" spans="2:9" ht="20" customHeight="1">
      <c r="B286" s="90">
        <v>45419</v>
      </c>
      <c r="C286" s="90" t="str">
        <f>_xlfn.TEXTBEFORE(rank[[#This Row],[Round]],"-")</f>
        <v>3</v>
      </c>
      <c r="D286" s="138" t="s">
        <v>293</v>
      </c>
      <c r="E286" s="163">
        <v>17</v>
      </c>
      <c r="F286" s="166" t="e" vm="30">
        <f>_xlfn.XLOOKUP(rank[[#This Row],[GuildName]],GuildPic[Name],GuildPic[Pic],"N/A")</f>
        <v>#VALUE!</v>
      </c>
      <c r="G286" s="112" t="s">
        <v>199</v>
      </c>
      <c r="H286" s="70">
        <v>27928445</v>
      </c>
      <c r="I286" s="140"/>
    </row>
    <row r="287" spans="2:9" ht="20" customHeight="1">
      <c r="B287" s="90">
        <v>45419</v>
      </c>
      <c r="C287" s="90" t="str">
        <f>_xlfn.TEXTBEFORE(rank[[#This Row],[Round]],"-")</f>
        <v>3</v>
      </c>
      <c r="D287" s="138" t="s">
        <v>293</v>
      </c>
      <c r="E287" s="163">
        <v>18</v>
      </c>
      <c r="F287" s="166" t="e" vm="33">
        <f>_xlfn.XLOOKUP(rank[[#This Row],[GuildName]],GuildPic[Name],GuildPic[Pic],"N/A")</f>
        <v>#VALUE!</v>
      </c>
      <c r="G287" s="112" t="s">
        <v>191</v>
      </c>
      <c r="H287" s="70">
        <v>27707860</v>
      </c>
      <c r="I287" s="140"/>
    </row>
    <row r="288" spans="2:9" ht="20" customHeight="1">
      <c r="B288" s="90">
        <v>45419</v>
      </c>
      <c r="C288" s="90" t="str">
        <f>_xlfn.TEXTBEFORE(rank[[#This Row],[Round]],"-")</f>
        <v>3</v>
      </c>
      <c r="D288" s="138" t="s">
        <v>293</v>
      </c>
      <c r="E288" s="163">
        <v>19</v>
      </c>
      <c r="F288" s="166" t="e" vm="42">
        <f>_xlfn.XLOOKUP(rank[[#This Row],[GuildName]],GuildPic[Name],GuildPic[Pic],"N/A")</f>
        <v>#VALUE!</v>
      </c>
      <c r="G288" s="112" t="s">
        <v>194</v>
      </c>
      <c r="H288" s="70">
        <v>27670865</v>
      </c>
      <c r="I288" s="509"/>
    </row>
    <row r="289" spans="2:9" ht="20" customHeight="1">
      <c r="B289" s="90">
        <v>45419</v>
      </c>
      <c r="C289" s="90" t="str">
        <f>_xlfn.TEXTBEFORE(rank[[#This Row],[Round]],"-")</f>
        <v>3</v>
      </c>
      <c r="D289" s="138" t="s">
        <v>293</v>
      </c>
      <c r="E289" s="163">
        <v>20</v>
      </c>
      <c r="F289" s="166" t="e" vm="44">
        <f>_xlfn.XLOOKUP(rank[[#This Row],[GuildName]],GuildPic[Name],GuildPic[Pic],"N/A")</f>
        <v>#VALUE!</v>
      </c>
      <c r="G289" s="112" t="s">
        <v>307</v>
      </c>
      <c r="H289" s="70">
        <v>26826630</v>
      </c>
      <c r="I289" s="140" t="s">
        <v>318</v>
      </c>
    </row>
    <row r="290" spans="2:9" ht="20" customHeight="1">
      <c r="B290" s="90">
        <v>45419</v>
      </c>
      <c r="C290" s="90" t="str">
        <f>_xlfn.TEXTBEFORE(rank[[#This Row],[Round]],"-")</f>
        <v>3</v>
      </c>
      <c r="D290" s="138" t="s">
        <v>293</v>
      </c>
      <c r="E290" s="163">
        <v>21</v>
      </c>
      <c r="F290" s="166" t="e" vm="43">
        <f>_xlfn.XLOOKUP(rank[[#This Row],[GuildName]],GuildPic[Name],GuildPic[Pic],"N/A")</f>
        <v>#VALUE!</v>
      </c>
      <c r="G290" s="112" t="s">
        <v>211</v>
      </c>
      <c r="H290" s="70">
        <v>26710455</v>
      </c>
      <c r="I290" s="140"/>
    </row>
    <row r="291" spans="2:9" ht="20" customHeight="1">
      <c r="B291" s="90">
        <v>45426</v>
      </c>
      <c r="C291" s="90" t="str">
        <f>_xlfn.TEXTBEFORE(rank[[#This Row],[Round]],"-")</f>
        <v>4</v>
      </c>
      <c r="D291" s="138" t="s">
        <v>301</v>
      </c>
      <c r="E291" s="163">
        <v>2</v>
      </c>
      <c r="F291" s="166" t="e" vm="34">
        <f>_xlfn.XLOOKUP(rank[[#This Row],[GuildName]],GuildPic[Name],GuildPic[Pic],"N/A")</f>
        <v>#VALUE!</v>
      </c>
      <c r="G291" s="112" t="s">
        <v>200</v>
      </c>
      <c r="H291" s="70">
        <v>11773265</v>
      </c>
      <c r="I291" s="112"/>
    </row>
    <row r="292" spans="2:9" ht="20" customHeight="1">
      <c r="B292" s="90">
        <v>45426</v>
      </c>
      <c r="C292" s="90" t="str">
        <f>_xlfn.TEXTBEFORE(rank[[#This Row],[Round]],"-")</f>
        <v>4</v>
      </c>
      <c r="D292" s="138" t="s">
        <v>301</v>
      </c>
      <c r="E292" s="163">
        <v>1</v>
      </c>
      <c r="F292" s="166" t="e" vm="35">
        <f>_xlfn.XLOOKUP(rank[[#This Row],[GuildName]],GuildPic[Name],GuildPic[Pic],"N/A")</f>
        <v>#VALUE!</v>
      </c>
      <c r="G292" s="112" t="s">
        <v>201</v>
      </c>
      <c r="H292" s="70">
        <v>11856320</v>
      </c>
      <c r="I292" s="112"/>
    </row>
    <row r="293" spans="2:9" ht="20" customHeight="1">
      <c r="B293" s="90">
        <v>45426</v>
      </c>
      <c r="C293" s="90" t="str">
        <f>_xlfn.TEXTBEFORE(rank[[#This Row],[Round]],"-")</f>
        <v>4</v>
      </c>
      <c r="D293" s="138" t="s">
        <v>301</v>
      </c>
      <c r="E293" s="163">
        <v>3</v>
      </c>
      <c r="F293" s="166" t="e" vm="36">
        <f>_xlfn.XLOOKUP(rank[[#This Row],[GuildName]],GuildPic[Name],GuildPic[Pic],"N/A")</f>
        <v>#VALUE!</v>
      </c>
      <c r="G293" s="112" t="s">
        <v>197</v>
      </c>
      <c r="H293" s="70">
        <v>11397880</v>
      </c>
      <c r="I293" s="112"/>
    </row>
    <row r="294" spans="2:9" ht="20" customHeight="1">
      <c r="B294" s="90">
        <v>45426</v>
      </c>
      <c r="C294" s="90" t="str">
        <f>_xlfn.TEXTBEFORE(rank[[#This Row],[Round]],"-")</f>
        <v>4</v>
      </c>
      <c r="D294" s="138" t="s">
        <v>301</v>
      </c>
      <c r="E294" s="163">
        <v>5</v>
      </c>
      <c r="F294" s="166" t="e" vm="39">
        <f>_xlfn.XLOOKUP(rank[[#This Row],[GuildName]],GuildPic[Name],GuildPic[Pic],"N/A")</f>
        <v>#VALUE!</v>
      </c>
      <c r="G294" s="112" t="s">
        <v>202</v>
      </c>
      <c r="H294" s="70">
        <v>11240180</v>
      </c>
      <c r="I294" s="112"/>
    </row>
    <row r="295" spans="2:9" ht="20" customHeight="1">
      <c r="B295" s="90">
        <v>45426</v>
      </c>
      <c r="C295" s="90" t="str">
        <f>_xlfn.TEXTBEFORE(rank[[#This Row],[Round]],"-")</f>
        <v>4</v>
      </c>
      <c r="D295" s="138" t="s">
        <v>301</v>
      </c>
      <c r="E295" s="163">
        <v>4</v>
      </c>
      <c r="F295" s="166" t="e" vm="38">
        <f>_xlfn.XLOOKUP(rank[[#This Row],[GuildName]],GuildPic[Name],GuildPic[Pic],"N/A")</f>
        <v>#VALUE!</v>
      </c>
      <c r="G295" s="112" t="s">
        <v>192</v>
      </c>
      <c r="H295" s="70">
        <v>11242265</v>
      </c>
      <c r="I295" s="112"/>
    </row>
    <row r="296" spans="2:9" ht="20" customHeight="1">
      <c r="B296" s="90">
        <v>45426</v>
      </c>
      <c r="C296" s="90" t="str">
        <f>_xlfn.TEXTBEFORE(rank[[#This Row],[Round]],"-")</f>
        <v>4</v>
      </c>
      <c r="D296" s="138" t="s">
        <v>301</v>
      </c>
      <c r="E296" s="163">
        <v>6</v>
      </c>
      <c r="F296" s="166" t="e" vm="28">
        <f>_xlfn.XLOOKUP(rank[[#This Row],[GuildName]],GuildPic[Name],GuildPic[Pic],"N/A")</f>
        <v>#VALUE!</v>
      </c>
      <c r="G296" s="112" t="s">
        <v>209</v>
      </c>
      <c r="H296" s="70">
        <v>11148110</v>
      </c>
      <c r="I296" s="112"/>
    </row>
    <row r="297" spans="2:9" ht="20" customHeight="1">
      <c r="B297" s="90">
        <v>45426</v>
      </c>
      <c r="C297" s="90" t="str">
        <f>_xlfn.TEXTBEFORE(rank[[#This Row],[Round]],"-")</f>
        <v>4</v>
      </c>
      <c r="D297" s="138" t="s">
        <v>301</v>
      </c>
      <c r="E297" s="163">
        <v>7</v>
      </c>
      <c r="F297" s="166" t="e" vm="37">
        <f>_xlfn.XLOOKUP(rank[[#This Row],[GuildName]],GuildPic[Name],GuildPic[Pic],"N/A")</f>
        <v>#VALUE!</v>
      </c>
      <c r="G297" s="112" t="s">
        <v>204</v>
      </c>
      <c r="H297" s="70">
        <v>11141720</v>
      </c>
      <c r="I297" s="112"/>
    </row>
    <row r="298" spans="2:9" ht="20" customHeight="1">
      <c r="B298" s="90">
        <v>45426</v>
      </c>
      <c r="C298" s="90" t="str">
        <f>_xlfn.TEXTBEFORE(rank[[#This Row],[Round]],"-")</f>
        <v>4</v>
      </c>
      <c r="D298" s="138" t="s">
        <v>301</v>
      </c>
      <c r="E298" s="163">
        <v>8</v>
      </c>
      <c r="F298" s="166" t="e" vm="40">
        <f>_xlfn.XLOOKUP(rank[[#This Row],[GuildName]],GuildPic[Name],GuildPic[Pic],"N/A")</f>
        <v>#VALUE!</v>
      </c>
      <c r="G298" s="112" t="s">
        <v>190</v>
      </c>
      <c r="H298" s="70">
        <v>11053810</v>
      </c>
      <c r="I298" s="112"/>
    </row>
    <row r="299" spans="2:9" ht="20" customHeight="1">
      <c r="B299" s="90">
        <v>45426</v>
      </c>
      <c r="C299" s="90" t="str">
        <f>_xlfn.TEXTBEFORE(rank[[#This Row],[Round]],"-")</f>
        <v>4</v>
      </c>
      <c r="D299" s="138" t="s">
        <v>301</v>
      </c>
      <c r="E299" s="163">
        <v>9</v>
      </c>
      <c r="F299" s="166" t="e" vm="27">
        <f>_xlfn.XLOOKUP(rank[[#This Row],[GuildName]],GuildPic[Name],GuildPic[Pic],"N/A")</f>
        <v>#VALUE!</v>
      </c>
      <c r="G299" s="112" t="s">
        <v>193</v>
      </c>
      <c r="H299" s="70">
        <v>11048890</v>
      </c>
      <c r="I299" s="112"/>
    </row>
    <row r="300" spans="2:9" ht="20" customHeight="1">
      <c r="B300" s="90">
        <v>45426</v>
      </c>
      <c r="C300" s="90" t="str">
        <f>_xlfn.TEXTBEFORE(rank[[#This Row],[Round]],"-")</f>
        <v>4</v>
      </c>
      <c r="D300" s="138" t="s">
        <v>301</v>
      </c>
      <c r="E300" s="163">
        <v>10</v>
      </c>
      <c r="F300" s="166" t="e" vm="23">
        <f>_xlfn.XLOOKUP(rank[[#This Row],[GuildName]],GuildPic[Name],GuildPic[Pic],"N/A")</f>
        <v>#VALUE!</v>
      </c>
      <c r="G300" s="112" t="s">
        <v>206</v>
      </c>
      <c r="H300" s="70">
        <v>11045180</v>
      </c>
      <c r="I300" s="112"/>
    </row>
    <row r="301" spans="2:9" ht="20" customHeight="1">
      <c r="B301" s="90">
        <v>45426</v>
      </c>
      <c r="C301" s="90" t="str">
        <f>_xlfn.TEXTBEFORE(rank[[#This Row],[Round]],"-")</f>
        <v>4</v>
      </c>
      <c r="D301" s="138" t="s">
        <v>301</v>
      </c>
      <c r="E301" s="163">
        <v>11</v>
      </c>
      <c r="F301" s="166" t="e" vm="24">
        <f>_xlfn.XLOOKUP(rank[[#This Row],[GuildName]],GuildPic[Name],GuildPic[Pic],"N/A")</f>
        <v>#VALUE!</v>
      </c>
      <c r="G301" s="112" t="s">
        <v>203</v>
      </c>
      <c r="H301" s="70">
        <v>10804960</v>
      </c>
      <c r="I301" s="112"/>
    </row>
    <row r="302" spans="2:9" ht="20" customHeight="1">
      <c r="B302" s="90">
        <v>45426</v>
      </c>
      <c r="C302" s="90" t="str">
        <f>_xlfn.TEXTBEFORE(rank[[#This Row],[Round]],"-")</f>
        <v>4</v>
      </c>
      <c r="D302" s="138" t="s">
        <v>301</v>
      </c>
      <c r="E302" s="163">
        <v>12</v>
      </c>
      <c r="F302" s="166" t="e" vm="26">
        <f>_xlfn.XLOOKUP(rank[[#This Row],[GuildName]],GuildPic[Name],GuildPic[Pic],"N/A")</f>
        <v>#VALUE!</v>
      </c>
      <c r="G302" s="112" t="s">
        <v>198</v>
      </c>
      <c r="H302" s="70">
        <v>10355160</v>
      </c>
      <c r="I302" s="112"/>
    </row>
    <row r="303" spans="2:9" ht="20" customHeight="1">
      <c r="B303" s="90">
        <v>45426</v>
      </c>
      <c r="C303" s="90" t="str">
        <f>_xlfn.TEXTBEFORE(rank[[#This Row],[Round]],"-")</f>
        <v>4</v>
      </c>
      <c r="D303" s="138" t="s">
        <v>301</v>
      </c>
      <c r="E303" s="163">
        <v>13</v>
      </c>
      <c r="F303" s="166" t="e" vm="25">
        <f>_xlfn.XLOOKUP(rank[[#This Row],[GuildName]],GuildPic[Name],GuildPic[Pic],"N/A")</f>
        <v>#VALUE!</v>
      </c>
      <c r="G303" s="112" t="s">
        <v>210</v>
      </c>
      <c r="H303" s="70">
        <v>10269885</v>
      </c>
      <c r="I303" s="112"/>
    </row>
    <row r="304" spans="2:9" ht="20" customHeight="1">
      <c r="B304" s="90">
        <v>45426</v>
      </c>
      <c r="C304" s="90" t="str">
        <f>_xlfn.TEXTBEFORE(rank[[#This Row],[Round]],"-")</f>
        <v>4</v>
      </c>
      <c r="D304" s="138" t="s">
        <v>301</v>
      </c>
      <c r="E304" s="163">
        <v>14</v>
      </c>
      <c r="F304" s="166" t="e" vm="31">
        <f>_xlfn.XLOOKUP(rank[[#This Row],[GuildName]],GuildPic[Name],GuildPic[Pic],"N/A")</f>
        <v>#VALUE!</v>
      </c>
      <c r="G304" s="112" t="s">
        <v>205</v>
      </c>
      <c r="H304" s="70">
        <v>10187485</v>
      </c>
      <c r="I304" s="112"/>
    </row>
    <row r="305" spans="2:9" ht="20" customHeight="1">
      <c r="B305" s="90">
        <v>45426</v>
      </c>
      <c r="C305" s="90" t="str">
        <f>_xlfn.TEXTBEFORE(rank[[#This Row],[Round]],"-")</f>
        <v>4</v>
      </c>
      <c r="D305" s="138" t="s">
        <v>301</v>
      </c>
      <c r="E305" s="163">
        <v>15</v>
      </c>
      <c r="F305" s="166" t="e" vm="29">
        <f>_xlfn.XLOOKUP(rank[[#This Row],[GuildName]],GuildPic[Name],GuildPic[Pic],"N/A")</f>
        <v>#VALUE!</v>
      </c>
      <c r="G305" s="112" t="s">
        <v>195</v>
      </c>
      <c r="H305" s="70">
        <v>10183210</v>
      </c>
      <c r="I305" s="112"/>
    </row>
    <row r="306" spans="2:9" ht="20" customHeight="1">
      <c r="B306" s="90">
        <v>45426</v>
      </c>
      <c r="C306" s="90" t="str">
        <f>_xlfn.TEXTBEFORE(rank[[#This Row],[Round]],"-")</f>
        <v>4</v>
      </c>
      <c r="D306" s="138" t="s">
        <v>301</v>
      </c>
      <c r="E306" s="163">
        <v>18</v>
      </c>
      <c r="F306" s="166" t="e" vm="32">
        <f>_xlfn.XLOOKUP(rank[[#This Row],[GuildName]],GuildPic[Name],GuildPic[Pic],"N/A")</f>
        <v>#VALUE!</v>
      </c>
      <c r="G306" s="112" t="s">
        <v>196</v>
      </c>
      <c r="H306" s="70">
        <v>9721785</v>
      </c>
      <c r="I306" s="112"/>
    </row>
    <row r="307" spans="2:9" ht="20" customHeight="1">
      <c r="B307" s="90">
        <v>45426</v>
      </c>
      <c r="C307" s="90" t="str">
        <f>_xlfn.TEXTBEFORE(rank[[#This Row],[Round]],"-")</f>
        <v>4</v>
      </c>
      <c r="D307" s="138" t="s">
        <v>301</v>
      </c>
      <c r="E307" s="163">
        <v>17</v>
      </c>
      <c r="F307" s="166" t="e" vm="30">
        <f>_xlfn.XLOOKUP(rank[[#This Row],[GuildName]],GuildPic[Name],GuildPic[Pic],"N/A")</f>
        <v>#VALUE!</v>
      </c>
      <c r="G307" s="112" t="s">
        <v>199</v>
      </c>
      <c r="H307" s="70">
        <v>9771950</v>
      </c>
      <c r="I307" s="112"/>
    </row>
    <row r="308" spans="2:9" ht="20" customHeight="1">
      <c r="B308" s="90">
        <v>45426</v>
      </c>
      <c r="C308" s="90" t="str">
        <f>_xlfn.TEXTBEFORE(rank[[#This Row],[Round]],"-")</f>
        <v>4</v>
      </c>
      <c r="D308" s="138" t="s">
        <v>301</v>
      </c>
      <c r="E308" s="163">
        <v>20</v>
      </c>
      <c r="F308" s="166" t="e" vm="33">
        <f>_xlfn.XLOOKUP(rank[[#This Row],[GuildName]],GuildPic[Name],GuildPic[Pic],"N/A")</f>
        <v>#VALUE!</v>
      </c>
      <c r="G308" s="112" t="s">
        <v>191</v>
      </c>
      <c r="H308" s="70">
        <v>9710100</v>
      </c>
      <c r="I308" s="112"/>
    </row>
    <row r="309" spans="2:9" ht="20" customHeight="1">
      <c r="B309" s="90">
        <v>45426</v>
      </c>
      <c r="C309" s="90" t="str">
        <f>_xlfn.TEXTBEFORE(rank[[#This Row],[Round]],"-")</f>
        <v>4</v>
      </c>
      <c r="D309" s="138" t="s">
        <v>301</v>
      </c>
      <c r="E309" s="163">
        <v>16</v>
      </c>
      <c r="F309" s="166" t="e" vm="42">
        <f>_xlfn.XLOOKUP(rank[[#This Row],[GuildName]],GuildPic[Name],GuildPic[Pic],"N/A")</f>
        <v>#VALUE!</v>
      </c>
      <c r="G309" s="112" t="s">
        <v>194</v>
      </c>
      <c r="H309" s="70">
        <v>9848575</v>
      </c>
      <c r="I309" s="112"/>
    </row>
    <row r="310" spans="2:9" ht="20" customHeight="1">
      <c r="B310" s="90">
        <v>45426</v>
      </c>
      <c r="C310" s="90" t="str">
        <f>_xlfn.TEXTBEFORE(rank[[#This Row],[Round]],"-")</f>
        <v>4</v>
      </c>
      <c r="D310" s="138" t="s">
        <v>301</v>
      </c>
      <c r="E310" s="163">
        <v>19</v>
      </c>
      <c r="F310" s="166" t="str">
        <f>_xlfn.XLOOKUP(rank[[#This Row],[GuildName]],GuildPic[Name],GuildPic[Pic],"N/A")</f>
        <v>N/A</v>
      </c>
      <c r="G310" s="112" t="s">
        <v>320</v>
      </c>
      <c r="H310" s="70">
        <v>9718605</v>
      </c>
      <c r="I310" s="116"/>
    </row>
    <row r="311" spans="2:9" ht="20" customHeight="1">
      <c r="B311" s="90">
        <v>45433</v>
      </c>
      <c r="C311" s="90" t="str">
        <f>_xlfn.TEXTBEFORE(rank[[#This Row],[Round]],"-")</f>
        <v>4</v>
      </c>
      <c r="D311" s="138" t="s">
        <v>302</v>
      </c>
      <c r="E311" s="163">
        <v>2</v>
      </c>
      <c r="F311" s="166" t="e" vm="34">
        <f>_xlfn.XLOOKUP(rank[[#This Row],[GuildName]],GuildPic[Name],GuildPic[Pic],"N/A")</f>
        <v>#VALUE!</v>
      </c>
      <c r="G311" s="112" t="s">
        <v>200</v>
      </c>
      <c r="H311" s="70">
        <v>23541330</v>
      </c>
      <c r="I311" s="112"/>
    </row>
    <row r="312" spans="2:9" ht="20" customHeight="1">
      <c r="B312" s="90">
        <v>45433</v>
      </c>
      <c r="C312" s="90" t="str">
        <f>_xlfn.TEXTBEFORE(rank[[#This Row],[Round]],"-")</f>
        <v>4</v>
      </c>
      <c r="D312" s="138" t="s">
        <v>302</v>
      </c>
      <c r="E312" s="163">
        <v>1</v>
      </c>
      <c r="F312" s="166" t="e" vm="35">
        <f>_xlfn.XLOOKUP(rank[[#This Row],[GuildName]],GuildPic[Name],GuildPic[Pic],"N/A")</f>
        <v>#VALUE!</v>
      </c>
      <c r="G312" s="112" t="s">
        <v>201</v>
      </c>
      <c r="H312" s="70">
        <v>23638505</v>
      </c>
      <c r="I312" s="112"/>
    </row>
    <row r="313" spans="2:9" ht="20" customHeight="1">
      <c r="B313" s="90">
        <v>45433</v>
      </c>
      <c r="C313" s="90" t="str">
        <f>_xlfn.TEXTBEFORE(rank[[#This Row],[Round]],"-")</f>
        <v>4</v>
      </c>
      <c r="D313" s="138" t="s">
        <v>302</v>
      </c>
      <c r="E313" s="163">
        <v>3</v>
      </c>
      <c r="F313" s="166" t="e" vm="36">
        <f>_xlfn.XLOOKUP(rank[[#This Row],[GuildName]],GuildPic[Name],GuildPic[Pic],"N/A")</f>
        <v>#VALUE!</v>
      </c>
      <c r="G313" s="112" t="s">
        <v>197</v>
      </c>
      <c r="H313" s="70">
        <v>22805570</v>
      </c>
      <c r="I313" s="112"/>
    </row>
    <row r="314" spans="2:9" ht="20" customHeight="1">
      <c r="B314" s="90">
        <v>45433</v>
      </c>
      <c r="C314" s="90" t="str">
        <f>_xlfn.TEXTBEFORE(rank[[#This Row],[Round]],"-")</f>
        <v>4</v>
      </c>
      <c r="D314" s="138" t="s">
        <v>302</v>
      </c>
      <c r="E314" s="163">
        <v>6</v>
      </c>
      <c r="F314" s="166" t="e" vm="39">
        <f>_xlfn.XLOOKUP(rank[[#This Row],[GuildName]],GuildPic[Name],GuildPic[Pic],"N/A")</f>
        <v>#VALUE!</v>
      </c>
      <c r="G314" s="112" t="s">
        <v>202</v>
      </c>
      <c r="H314" s="70">
        <v>22470940</v>
      </c>
      <c r="I314" s="112"/>
    </row>
    <row r="315" spans="2:9" ht="20" customHeight="1">
      <c r="B315" s="90">
        <v>45433</v>
      </c>
      <c r="C315" s="90" t="str">
        <f>_xlfn.TEXTBEFORE(rank[[#This Row],[Round]],"-")</f>
        <v>4</v>
      </c>
      <c r="D315" s="138" t="s">
        <v>302</v>
      </c>
      <c r="E315" s="163">
        <v>4</v>
      </c>
      <c r="F315" s="166" t="e" vm="38">
        <f>_xlfn.XLOOKUP(rank[[#This Row],[GuildName]],GuildPic[Name],GuildPic[Pic],"N/A")</f>
        <v>#VALUE!</v>
      </c>
      <c r="G315" s="112" t="s">
        <v>192</v>
      </c>
      <c r="H315" s="70">
        <v>22653580</v>
      </c>
      <c r="I315" s="112"/>
    </row>
    <row r="316" spans="2:9" ht="20" customHeight="1">
      <c r="B316" s="90">
        <v>45433</v>
      </c>
      <c r="C316" s="90" t="str">
        <f>_xlfn.TEXTBEFORE(rank[[#This Row],[Round]],"-")</f>
        <v>4</v>
      </c>
      <c r="D316" s="138" t="s">
        <v>302</v>
      </c>
      <c r="E316" s="163">
        <v>5</v>
      </c>
      <c r="F316" s="166" t="e" vm="28">
        <f>_xlfn.XLOOKUP(rank[[#This Row],[GuildName]],GuildPic[Name],GuildPic[Pic],"N/A")</f>
        <v>#VALUE!</v>
      </c>
      <c r="G316" s="112" t="s">
        <v>209</v>
      </c>
      <c r="H316" s="70">
        <v>22557055</v>
      </c>
      <c r="I316" s="112"/>
    </row>
    <row r="317" spans="2:9" ht="20" customHeight="1">
      <c r="B317" s="90">
        <v>45433</v>
      </c>
      <c r="C317" s="90" t="str">
        <f>_xlfn.TEXTBEFORE(rank[[#This Row],[Round]],"-")</f>
        <v>4</v>
      </c>
      <c r="D317" s="138" t="s">
        <v>302</v>
      </c>
      <c r="E317" s="163">
        <v>7</v>
      </c>
      <c r="F317" s="166" t="e" vm="37">
        <f>_xlfn.XLOOKUP(rank[[#This Row],[GuildName]],GuildPic[Name],GuildPic[Pic],"N/A")</f>
        <v>#VALUE!</v>
      </c>
      <c r="G317" s="112" t="s">
        <v>204</v>
      </c>
      <c r="H317" s="70">
        <v>22375310</v>
      </c>
      <c r="I317" s="112"/>
    </row>
    <row r="318" spans="2:9" ht="20" customHeight="1">
      <c r="B318" s="90">
        <v>45433</v>
      </c>
      <c r="C318" s="90" t="str">
        <f>_xlfn.TEXTBEFORE(rank[[#This Row],[Round]],"-")</f>
        <v>4</v>
      </c>
      <c r="D318" s="138" t="s">
        <v>302</v>
      </c>
      <c r="E318" s="163">
        <v>8</v>
      </c>
      <c r="F318" s="166" t="e" vm="40">
        <f>_xlfn.XLOOKUP(rank[[#This Row],[GuildName]],GuildPic[Name],GuildPic[Pic],"N/A")</f>
        <v>#VALUE!</v>
      </c>
      <c r="G318" s="112" t="s">
        <v>190</v>
      </c>
      <c r="H318" s="70">
        <v>22280370</v>
      </c>
      <c r="I318" s="112"/>
    </row>
    <row r="319" spans="2:9" ht="20" customHeight="1">
      <c r="B319" s="90">
        <v>45433</v>
      </c>
      <c r="C319" s="90" t="str">
        <f>_xlfn.TEXTBEFORE(rank[[#This Row],[Round]],"-")</f>
        <v>4</v>
      </c>
      <c r="D319" s="138" t="s">
        <v>302</v>
      </c>
      <c r="E319" s="163">
        <v>9</v>
      </c>
      <c r="F319" s="166" t="e" vm="27">
        <f>_xlfn.XLOOKUP(rank[[#This Row],[GuildName]],GuildPic[Name],GuildPic[Pic],"N/A")</f>
        <v>#VALUE!</v>
      </c>
      <c r="G319" s="112" t="s">
        <v>193</v>
      </c>
      <c r="H319" s="70">
        <v>22191830</v>
      </c>
      <c r="I319" s="112"/>
    </row>
    <row r="320" spans="2:9" ht="20" customHeight="1">
      <c r="B320" s="90">
        <v>45433</v>
      </c>
      <c r="C320" s="90" t="str">
        <f>_xlfn.TEXTBEFORE(rank[[#This Row],[Round]],"-")</f>
        <v>4</v>
      </c>
      <c r="D320" s="138" t="s">
        <v>302</v>
      </c>
      <c r="E320" s="163">
        <v>10</v>
      </c>
      <c r="F320" s="166" t="e" vm="23">
        <f>_xlfn.XLOOKUP(rank[[#This Row],[GuildName]],GuildPic[Name],GuildPic[Pic],"N/A")</f>
        <v>#VALUE!</v>
      </c>
      <c r="G320" s="112" t="s">
        <v>206</v>
      </c>
      <c r="H320" s="70">
        <v>21930365</v>
      </c>
      <c r="I320" s="112"/>
    </row>
    <row r="321" spans="2:9" ht="20" customHeight="1">
      <c r="B321" s="90">
        <v>45433</v>
      </c>
      <c r="C321" s="90" t="str">
        <f>_xlfn.TEXTBEFORE(rank[[#This Row],[Round]],"-")</f>
        <v>4</v>
      </c>
      <c r="D321" s="138" t="s">
        <v>302</v>
      </c>
      <c r="E321" s="163">
        <v>11</v>
      </c>
      <c r="F321" s="166" t="e" vm="24">
        <f>_xlfn.XLOOKUP(rank[[#This Row],[GuildName]],GuildPic[Name],GuildPic[Pic],"N/A")</f>
        <v>#VALUE!</v>
      </c>
      <c r="G321" s="112" t="s">
        <v>203</v>
      </c>
      <c r="H321" s="70">
        <v>21775140</v>
      </c>
      <c r="I321" s="112"/>
    </row>
    <row r="322" spans="2:9" ht="20" customHeight="1">
      <c r="B322" s="90">
        <v>45433</v>
      </c>
      <c r="C322" s="90" t="str">
        <f>_xlfn.TEXTBEFORE(rank[[#This Row],[Round]],"-")</f>
        <v>4</v>
      </c>
      <c r="D322" s="138" t="s">
        <v>302</v>
      </c>
      <c r="E322" s="163">
        <v>12</v>
      </c>
      <c r="F322" s="166" t="e" vm="26">
        <f>_xlfn.XLOOKUP(rank[[#This Row],[GuildName]],GuildPic[Name],GuildPic[Pic],"N/A")</f>
        <v>#VALUE!</v>
      </c>
      <c r="G322" s="112" t="s">
        <v>198</v>
      </c>
      <c r="H322" s="70">
        <v>20721230</v>
      </c>
      <c r="I322" s="112"/>
    </row>
    <row r="323" spans="2:9" ht="20" customHeight="1">
      <c r="B323" s="90">
        <v>45433</v>
      </c>
      <c r="C323" s="90" t="str">
        <f>_xlfn.TEXTBEFORE(rank[[#This Row],[Round]],"-")</f>
        <v>4</v>
      </c>
      <c r="D323" s="138" t="s">
        <v>302</v>
      </c>
      <c r="E323" s="163">
        <v>13</v>
      </c>
      <c r="F323" s="166" t="e" vm="25">
        <f>_xlfn.XLOOKUP(rank[[#This Row],[GuildName]],GuildPic[Name],GuildPic[Pic],"N/A")</f>
        <v>#VALUE!</v>
      </c>
      <c r="G323" s="112" t="s">
        <v>210</v>
      </c>
      <c r="H323" s="70">
        <v>20539590</v>
      </c>
      <c r="I323" s="112"/>
    </row>
    <row r="324" spans="2:9" ht="20" customHeight="1">
      <c r="B324" s="90">
        <v>45433</v>
      </c>
      <c r="C324" s="90" t="str">
        <f>_xlfn.TEXTBEFORE(rank[[#This Row],[Round]],"-")</f>
        <v>4</v>
      </c>
      <c r="D324" s="138" t="s">
        <v>302</v>
      </c>
      <c r="E324" s="163">
        <v>14</v>
      </c>
      <c r="F324" s="166" t="e" vm="31">
        <f>_xlfn.XLOOKUP(rank[[#This Row],[GuildName]],GuildPic[Name],GuildPic[Pic],"N/A")</f>
        <v>#VALUE!</v>
      </c>
      <c r="G324" s="112" t="s">
        <v>205</v>
      </c>
      <c r="H324" s="70">
        <v>20367415</v>
      </c>
      <c r="I324" s="112"/>
    </row>
    <row r="325" spans="2:9" ht="20" customHeight="1">
      <c r="B325" s="90">
        <v>45433</v>
      </c>
      <c r="C325" s="90" t="str">
        <f>_xlfn.TEXTBEFORE(rank[[#This Row],[Round]],"-")</f>
        <v>4</v>
      </c>
      <c r="D325" s="138" t="s">
        <v>302</v>
      </c>
      <c r="E325" s="163">
        <v>15</v>
      </c>
      <c r="F325" s="166" t="e" vm="29">
        <f>_xlfn.XLOOKUP(rank[[#This Row],[GuildName]],GuildPic[Name],GuildPic[Pic],"N/A")</f>
        <v>#VALUE!</v>
      </c>
      <c r="G325" s="112" t="s">
        <v>195</v>
      </c>
      <c r="H325" s="70">
        <v>20208155</v>
      </c>
      <c r="I325" s="112"/>
    </row>
    <row r="326" spans="2:9" ht="20" customHeight="1">
      <c r="B326" s="90">
        <v>45433</v>
      </c>
      <c r="C326" s="90" t="str">
        <f>_xlfn.TEXTBEFORE(rank[[#This Row],[Round]],"-")</f>
        <v>4</v>
      </c>
      <c r="D326" s="138" t="s">
        <v>302</v>
      </c>
      <c r="E326" s="163">
        <v>18</v>
      </c>
      <c r="F326" s="166" t="e" vm="32">
        <f>_xlfn.XLOOKUP(rank[[#This Row],[GuildName]],GuildPic[Name],GuildPic[Pic],"N/A")</f>
        <v>#VALUE!</v>
      </c>
      <c r="G326" s="112" t="s">
        <v>196</v>
      </c>
      <c r="H326" s="70">
        <v>19596815</v>
      </c>
      <c r="I326" s="112"/>
    </row>
    <row r="327" spans="2:9" ht="20" customHeight="1">
      <c r="B327" s="90">
        <v>45433</v>
      </c>
      <c r="C327" s="90" t="str">
        <f>_xlfn.TEXTBEFORE(rank[[#This Row],[Round]],"-")</f>
        <v>4</v>
      </c>
      <c r="D327" s="138" t="s">
        <v>302</v>
      </c>
      <c r="E327" s="163">
        <v>17</v>
      </c>
      <c r="F327" s="166" t="e" vm="30">
        <f>_xlfn.XLOOKUP(rank[[#This Row],[GuildName]],GuildPic[Name],GuildPic[Pic],"N/A")</f>
        <v>#VALUE!</v>
      </c>
      <c r="G327" s="112" t="s">
        <v>199</v>
      </c>
      <c r="H327" s="70">
        <v>19714575</v>
      </c>
      <c r="I327" s="112"/>
    </row>
    <row r="328" spans="2:9" ht="20" customHeight="1">
      <c r="B328" s="90">
        <v>45433</v>
      </c>
      <c r="C328" s="90" t="str">
        <f>_xlfn.TEXTBEFORE(rank[[#This Row],[Round]],"-")</f>
        <v>4</v>
      </c>
      <c r="D328" s="138" t="s">
        <v>302</v>
      </c>
      <c r="E328" s="163">
        <v>20</v>
      </c>
      <c r="F328" s="166" t="e" vm="33">
        <f>_xlfn.XLOOKUP(rank[[#This Row],[GuildName]],GuildPic[Name],GuildPic[Pic],"N/A")</f>
        <v>#VALUE!</v>
      </c>
      <c r="G328" s="112" t="s">
        <v>191</v>
      </c>
      <c r="H328" s="70">
        <v>19411890</v>
      </c>
      <c r="I328" s="112"/>
    </row>
    <row r="329" spans="2:9" ht="20" customHeight="1">
      <c r="B329" s="90">
        <v>45433</v>
      </c>
      <c r="C329" s="90" t="str">
        <f>_xlfn.TEXTBEFORE(rank[[#This Row],[Round]],"-")</f>
        <v>4</v>
      </c>
      <c r="D329" s="138" t="s">
        <v>302</v>
      </c>
      <c r="E329" s="163">
        <v>16</v>
      </c>
      <c r="F329" s="166" t="e" vm="42">
        <f>_xlfn.XLOOKUP(rank[[#This Row],[GuildName]],GuildPic[Name],GuildPic[Pic],"N/A")</f>
        <v>#VALUE!</v>
      </c>
      <c r="G329" s="112" t="s">
        <v>194</v>
      </c>
      <c r="H329" s="70">
        <v>19792945</v>
      </c>
      <c r="I329" s="112"/>
    </row>
    <row r="330" spans="2:9" ht="20" customHeight="1">
      <c r="B330" s="90">
        <v>45433</v>
      </c>
      <c r="C330" s="90" t="str">
        <f>_xlfn.TEXTBEFORE(rank[[#This Row],[Round]],"-")</f>
        <v>4</v>
      </c>
      <c r="D330" s="138" t="s">
        <v>302</v>
      </c>
      <c r="E330" s="163">
        <v>19</v>
      </c>
      <c r="F330" s="166" t="str">
        <f>_xlfn.XLOOKUP(rank[[#This Row],[GuildName]],GuildPic[Name],GuildPic[Pic],"N/A")</f>
        <v>N/A</v>
      </c>
      <c r="G330" s="112" t="s">
        <v>320</v>
      </c>
      <c r="H330" s="70">
        <v>19511665</v>
      </c>
      <c r="I330" s="112"/>
    </row>
    <row r="331" spans="2:9" ht="20" customHeight="1">
      <c r="B331" s="90">
        <v>45440</v>
      </c>
      <c r="C331" s="90" t="str">
        <f>_xlfn.TEXTBEFORE(rank[[#This Row],[Round]],"-")</f>
        <v>4</v>
      </c>
      <c r="D331" s="138" t="s">
        <v>303</v>
      </c>
      <c r="E331" s="163">
        <v>1</v>
      </c>
      <c r="F331" s="166" t="e" vm="34">
        <f>_xlfn.XLOOKUP(rank[[#This Row],[GuildName]],GuildPic[Name],GuildPic[Pic],"N/A")</f>
        <v>#VALUE!</v>
      </c>
      <c r="G331" s="112" t="s">
        <v>200</v>
      </c>
      <c r="H331" s="70"/>
      <c r="I331" s="112"/>
    </row>
    <row r="332" spans="2:9" ht="20" customHeight="1">
      <c r="B332" s="90">
        <v>45440</v>
      </c>
      <c r="C332" s="90" t="str">
        <f>_xlfn.TEXTBEFORE(rank[[#This Row],[Round]],"-")</f>
        <v>4</v>
      </c>
      <c r="D332" s="138" t="s">
        <v>303</v>
      </c>
      <c r="E332" s="163">
        <v>2</v>
      </c>
      <c r="F332" s="166" t="e" vm="35">
        <f>_xlfn.XLOOKUP(rank[[#This Row],[GuildName]],GuildPic[Name],GuildPic[Pic],"N/A")</f>
        <v>#VALUE!</v>
      </c>
      <c r="G332" s="112" t="s">
        <v>201</v>
      </c>
      <c r="H332" s="70"/>
      <c r="I332" s="112"/>
    </row>
    <row r="333" spans="2:9" ht="20" customHeight="1">
      <c r="B333" s="90">
        <v>45440</v>
      </c>
      <c r="C333" s="90" t="str">
        <f>_xlfn.TEXTBEFORE(rank[[#This Row],[Round]],"-")</f>
        <v>4</v>
      </c>
      <c r="D333" s="138" t="s">
        <v>303</v>
      </c>
      <c r="E333" s="163">
        <v>3</v>
      </c>
      <c r="F333" s="166" t="e" vm="36">
        <f>_xlfn.XLOOKUP(rank[[#This Row],[GuildName]],GuildPic[Name],GuildPic[Pic],"N/A")</f>
        <v>#VALUE!</v>
      </c>
      <c r="G333" s="112" t="s">
        <v>197</v>
      </c>
      <c r="H333" s="70"/>
      <c r="I333" s="112"/>
    </row>
    <row r="334" spans="2:9" ht="20" customHeight="1">
      <c r="B334" s="90">
        <v>45440</v>
      </c>
      <c r="C334" s="90" t="str">
        <f>_xlfn.TEXTBEFORE(rank[[#This Row],[Round]],"-")</f>
        <v>4</v>
      </c>
      <c r="D334" s="138" t="s">
        <v>303</v>
      </c>
      <c r="E334" s="163">
        <v>4</v>
      </c>
      <c r="F334" s="166" t="e" vm="39">
        <f>_xlfn.XLOOKUP(rank[[#This Row],[GuildName]],GuildPic[Name],GuildPic[Pic],"N/A")</f>
        <v>#VALUE!</v>
      </c>
      <c r="G334" s="112" t="s">
        <v>202</v>
      </c>
      <c r="H334" s="70"/>
      <c r="I334" s="112"/>
    </row>
    <row r="335" spans="2:9" ht="20" customHeight="1">
      <c r="B335" s="90">
        <v>45440</v>
      </c>
      <c r="C335" s="90" t="str">
        <f>_xlfn.TEXTBEFORE(rank[[#This Row],[Round]],"-")</f>
        <v>4</v>
      </c>
      <c r="D335" s="138" t="s">
        <v>303</v>
      </c>
      <c r="E335" s="163">
        <v>5</v>
      </c>
      <c r="F335" s="166" t="e" vm="38">
        <f>_xlfn.XLOOKUP(rank[[#This Row],[GuildName]],GuildPic[Name],GuildPic[Pic],"N/A")</f>
        <v>#VALUE!</v>
      </c>
      <c r="G335" s="112" t="s">
        <v>192</v>
      </c>
      <c r="H335" s="70"/>
      <c r="I335" s="112"/>
    </row>
    <row r="336" spans="2:9" ht="20" customHeight="1">
      <c r="B336" s="90">
        <v>45440</v>
      </c>
      <c r="C336" s="90" t="str">
        <f>_xlfn.TEXTBEFORE(rank[[#This Row],[Round]],"-")</f>
        <v>4</v>
      </c>
      <c r="D336" s="138" t="s">
        <v>303</v>
      </c>
      <c r="E336" s="163">
        <v>6</v>
      </c>
      <c r="F336" s="166" t="e" vm="28">
        <f>_xlfn.XLOOKUP(rank[[#This Row],[GuildName]],GuildPic[Name],GuildPic[Pic],"N/A")</f>
        <v>#VALUE!</v>
      </c>
      <c r="G336" s="112" t="s">
        <v>209</v>
      </c>
      <c r="H336" s="70"/>
      <c r="I336" s="112"/>
    </row>
    <row r="337" spans="2:9" ht="20" customHeight="1">
      <c r="B337" s="90">
        <v>45440</v>
      </c>
      <c r="C337" s="90" t="str">
        <f>_xlfn.TEXTBEFORE(rank[[#This Row],[Round]],"-")</f>
        <v>4</v>
      </c>
      <c r="D337" s="138" t="s">
        <v>303</v>
      </c>
      <c r="E337" s="163">
        <v>7</v>
      </c>
      <c r="F337" s="166" t="e" vm="37">
        <f>_xlfn.XLOOKUP(rank[[#This Row],[GuildName]],GuildPic[Name],GuildPic[Pic],"N/A")</f>
        <v>#VALUE!</v>
      </c>
      <c r="G337" s="112" t="s">
        <v>204</v>
      </c>
      <c r="H337" s="70"/>
      <c r="I337" s="112"/>
    </row>
    <row r="338" spans="2:9" ht="20" customHeight="1">
      <c r="B338" s="90">
        <v>45440</v>
      </c>
      <c r="C338" s="90" t="str">
        <f>_xlfn.TEXTBEFORE(rank[[#This Row],[Round]],"-")</f>
        <v>4</v>
      </c>
      <c r="D338" s="138" t="s">
        <v>303</v>
      </c>
      <c r="E338" s="163">
        <v>8</v>
      </c>
      <c r="F338" s="166" t="e" vm="40">
        <f>_xlfn.XLOOKUP(rank[[#This Row],[GuildName]],GuildPic[Name],GuildPic[Pic],"N/A")</f>
        <v>#VALUE!</v>
      </c>
      <c r="G338" s="112" t="s">
        <v>190</v>
      </c>
      <c r="H338" s="70"/>
      <c r="I338" s="112"/>
    </row>
    <row r="339" spans="2:9" ht="20" customHeight="1">
      <c r="B339" s="90">
        <v>45440</v>
      </c>
      <c r="C339" s="90" t="str">
        <f>_xlfn.TEXTBEFORE(rank[[#This Row],[Round]],"-")</f>
        <v>4</v>
      </c>
      <c r="D339" s="138" t="s">
        <v>303</v>
      </c>
      <c r="E339" s="163">
        <v>9</v>
      </c>
      <c r="F339" s="166" t="e" vm="27">
        <f>_xlfn.XLOOKUP(rank[[#This Row],[GuildName]],GuildPic[Name],GuildPic[Pic],"N/A")</f>
        <v>#VALUE!</v>
      </c>
      <c r="G339" s="112" t="s">
        <v>193</v>
      </c>
      <c r="H339" s="70"/>
      <c r="I339" s="112"/>
    </row>
    <row r="340" spans="2:9" ht="20" customHeight="1">
      <c r="B340" s="90">
        <v>45440</v>
      </c>
      <c r="C340" s="90" t="str">
        <f>_xlfn.TEXTBEFORE(rank[[#This Row],[Round]],"-")</f>
        <v>4</v>
      </c>
      <c r="D340" s="138" t="s">
        <v>303</v>
      </c>
      <c r="E340" s="163">
        <v>10</v>
      </c>
      <c r="F340" s="166" t="e" vm="23">
        <f>_xlfn.XLOOKUP(rank[[#This Row],[GuildName]],GuildPic[Name],GuildPic[Pic],"N/A")</f>
        <v>#VALUE!</v>
      </c>
      <c r="G340" s="112" t="s">
        <v>206</v>
      </c>
      <c r="H340" s="70"/>
      <c r="I340" s="112"/>
    </row>
    <row r="341" spans="2:9" ht="20" customHeight="1">
      <c r="B341" s="90">
        <v>45440</v>
      </c>
      <c r="C341" s="90" t="str">
        <f>_xlfn.TEXTBEFORE(rank[[#This Row],[Round]],"-")</f>
        <v>4</v>
      </c>
      <c r="D341" s="138" t="s">
        <v>303</v>
      </c>
      <c r="E341" s="163">
        <v>11</v>
      </c>
      <c r="F341" s="166" t="e" vm="24">
        <f>_xlfn.XLOOKUP(rank[[#This Row],[GuildName]],GuildPic[Name],GuildPic[Pic],"N/A")</f>
        <v>#VALUE!</v>
      </c>
      <c r="G341" s="112" t="s">
        <v>203</v>
      </c>
      <c r="H341" s="70"/>
      <c r="I341" s="112"/>
    </row>
    <row r="342" spans="2:9" ht="20" customHeight="1">
      <c r="B342" s="90">
        <v>45440</v>
      </c>
      <c r="C342" s="90" t="str">
        <f>_xlfn.TEXTBEFORE(rank[[#This Row],[Round]],"-")</f>
        <v>4</v>
      </c>
      <c r="D342" s="138" t="s">
        <v>303</v>
      </c>
      <c r="E342" s="163">
        <v>12</v>
      </c>
      <c r="F342" s="166" t="e" vm="26">
        <f>_xlfn.XLOOKUP(rank[[#This Row],[GuildName]],GuildPic[Name],GuildPic[Pic],"N/A")</f>
        <v>#VALUE!</v>
      </c>
      <c r="G342" s="112" t="s">
        <v>198</v>
      </c>
      <c r="H342" s="70"/>
      <c r="I342" s="112"/>
    </row>
    <row r="343" spans="2:9" ht="20" customHeight="1">
      <c r="B343" s="90">
        <v>45440</v>
      </c>
      <c r="C343" s="90" t="str">
        <f>_xlfn.TEXTBEFORE(rank[[#This Row],[Round]],"-")</f>
        <v>4</v>
      </c>
      <c r="D343" s="138" t="s">
        <v>303</v>
      </c>
      <c r="E343" s="163">
        <v>13</v>
      </c>
      <c r="F343" s="166" t="e" vm="25">
        <f>_xlfn.XLOOKUP(rank[[#This Row],[GuildName]],GuildPic[Name],GuildPic[Pic],"N/A")</f>
        <v>#VALUE!</v>
      </c>
      <c r="G343" s="112" t="s">
        <v>210</v>
      </c>
      <c r="H343" s="70"/>
      <c r="I343" s="112"/>
    </row>
    <row r="344" spans="2:9" ht="20" customHeight="1">
      <c r="B344" s="90">
        <v>45440</v>
      </c>
      <c r="C344" s="90" t="str">
        <f>_xlfn.TEXTBEFORE(rank[[#This Row],[Round]],"-")</f>
        <v>4</v>
      </c>
      <c r="D344" s="138" t="s">
        <v>303</v>
      </c>
      <c r="E344" s="163">
        <v>14</v>
      </c>
      <c r="F344" s="166" t="e" vm="31">
        <f>_xlfn.XLOOKUP(rank[[#This Row],[GuildName]],GuildPic[Name],GuildPic[Pic],"N/A")</f>
        <v>#VALUE!</v>
      </c>
      <c r="G344" s="112" t="s">
        <v>205</v>
      </c>
      <c r="H344" s="70"/>
      <c r="I344" s="112"/>
    </row>
    <row r="345" spans="2:9" ht="20" customHeight="1">
      <c r="B345" s="90">
        <v>45440</v>
      </c>
      <c r="C345" s="90" t="str">
        <f>_xlfn.TEXTBEFORE(rank[[#This Row],[Round]],"-")</f>
        <v>4</v>
      </c>
      <c r="D345" s="138" t="s">
        <v>303</v>
      </c>
      <c r="E345" s="163">
        <v>15</v>
      </c>
      <c r="F345" s="166" t="e" vm="29">
        <f>_xlfn.XLOOKUP(rank[[#This Row],[GuildName]],GuildPic[Name],GuildPic[Pic],"N/A")</f>
        <v>#VALUE!</v>
      </c>
      <c r="G345" s="112" t="s">
        <v>195</v>
      </c>
      <c r="H345" s="70"/>
      <c r="I345" s="112"/>
    </row>
    <row r="346" spans="2:9" ht="20" customHeight="1">
      <c r="B346" s="90">
        <v>45440</v>
      </c>
      <c r="C346" s="90" t="str">
        <f>_xlfn.TEXTBEFORE(rank[[#This Row],[Round]],"-")</f>
        <v>4</v>
      </c>
      <c r="D346" s="138" t="s">
        <v>303</v>
      </c>
      <c r="E346" s="163">
        <v>16</v>
      </c>
      <c r="F346" s="166" t="e" vm="32">
        <f>_xlfn.XLOOKUP(rank[[#This Row],[GuildName]],GuildPic[Name],GuildPic[Pic],"N/A")</f>
        <v>#VALUE!</v>
      </c>
      <c r="G346" s="112" t="s">
        <v>196</v>
      </c>
      <c r="H346" s="70"/>
      <c r="I346" s="112"/>
    </row>
    <row r="347" spans="2:9" ht="20" customHeight="1">
      <c r="B347" s="90">
        <v>45440</v>
      </c>
      <c r="C347" s="90" t="str">
        <f>_xlfn.TEXTBEFORE(rank[[#This Row],[Round]],"-")</f>
        <v>4</v>
      </c>
      <c r="D347" s="138" t="s">
        <v>303</v>
      </c>
      <c r="E347" s="163">
        <v>17</v>
      </c>
      <c r="F347" s="166" t="e" vm="30">
        <f>_xlfn.XLOOKUP(rank[[#This Row],[GuildName]],GuildPic[Name],GuildPic[Pic],"N/A")</f>
        <v>#VALUE!</v>
      </c>
      <c r="G347" s="112" t="s">
        <v>199</v>
      </c>
      <c r="H347" s="70"/>
      <c r="I347" s="112"/>
    </row>
    <row r="348" spans="2:9" ht="20" customHeight="1">
      <c r="B348" s="90">
        <v>45440</v>
      </c>
      <c r="C348" s="90" t="str">
        <f>_xlfn.TEXTBEFORE(rank[[#This Row],[Round]],"-")</f>
        <v>4</v>
      </c>
      <c r="D348" s="138" t="s">
        <v>303</v>
      </c>
      <c r="E348" s="163">
        <v>18</v>
      </c>
      <c r="F348" s="166" t="e" vm="33">
        <f>_xlfn.XLOOKUP(rank[[#This Row],[GuildName]],GuildPic[Name],GuildPic[Pic],"N/A")</f>
        <v>#VALUE!</v>
      </c>
      <c r="G348" s="112" t="s">
        <v>191</v>
      </c>
      <c r="H348" s="70"/>
      <c r="I348" s="112"/>
    </row>
    <row r="349" spans="2:9" ht="20" customHeight="1">
      <c r="B349" s="90">
        <v>45440</v>
      </c>
      <c r="C349" s="90" t="str">
        <f>_xlfn.TEXTBEFORE(rank[[#This Row],[Round]],"-")</f>
        <v>4</v>
      </c>
      <c r="D349" s="138" t="s">
        <v>303</v>
      </c>
      <c r="E349" s="163">
        <v>19</v>
      </c>
      <c r="F349" s="166" t="e" vm="42">
        <f>_xlfn.XLOOKUP(rank[[#This Row],[GuildName]],GuildPic[Name],GuildPic[Pic],"N/A")</f>
        <v>#VALUE!</v>
      </c>
      <c r="G349" s="112" t="s">
        <v>194</v>
      </c>
      <c r="H349" s="70"/>
      <c r="I349" s="112"/>
    </row>
    <row r="350" spans="2:9" ht="20" customHeight="1">
      <c r="B350" s="90">
        <v>45440</v>
      </c>
      <c r="C350" s="90" t="str">
        <f>_xlfn.TEXTBEFORE(rank[[#This Row],[Round]],"-")</f>
        <v>4</v>
      </c>
      <c r="D350" s="138" t="s">
        <v>303</v>
      </c>
      <c r="E350" s="163">
        <v>20</v>
      </c>
      <c r="F350" s="166" t="e" vm="43">
        <f>_xlfn.XLOOKUP(rank[[#This Row],[GuildName]],GuildPic[Name],GuildPic[Pic],"N/A")</f>
        <v>#VALUE!</v>
      </c>
      <c r="G350" s="112" t="s">
        <v>211</v>
      </c>
      <c r="H350" s="70"/>
      <c r="I350" s="112"/>
    </row>
    <row r="351" spans="2:9" ht="20" customHeight="1">
      <c r="B351" s="90">
        <v>45447</v>
      </c>
      <c r="C351" s="90" t="str">
        <f>_xlfn.TEXTBEFORE(rank[[#This Row],[Round]],"-")</f>
        <v>4</v>
      </c>
      <c r="D351" s="138" t="s">
        <v>304</v>
      </c>
      <c r="E351" s="163">
        <v>1</v>
      </c>
      <c r="F351" s="166" t="e" vm="34">
        <f>_xlfn.XLOOKUP(rank[[#This Row],[GuildName]],GuildPic[Name],GuildPic[Pic],"N/A")</f>
        <v>#VALUE!</v>
      </c>
      <c r="G351" s="112" t="s">
        <v>200</v>
      </c>
      <c r="H351" s="70"/>
      <c r="I351" s="112"/>
    </row>
    <row r="352" spans="2:9" ht="20" customHeight="1">
      <c r="B352" s="90">
        <v>45447</v>
      </c>
      <c r="C352" s="90" t="str">
        <f>_xlfn.TEXTBEFORE(rank[[#This Row],[Round]],"-")</f>
        <v>4</v>
      </c>
      <c r="D352" s="138" t="s">
        <v>304</v>
      </c>
      <c r="E352" s="163">
        <v>2</v>
      </c>
      <c r="F352" s="166" t="e" vm="35">
        <f>_xlfn.XLOOKUP(rank[[#This Row],[GuildName]],GuildPic[Name],GuildPic[Pic],"N/A")</f>
        <v>#VALUE!</v>
      </c>
      <c r="G352" s="112" t="s">
        <v>201</v>
      </c>
      <c r="H352" s="70"/>
      <c r="I352" s="112"/>
    </row>
    <row r="353" spans="2:9" ht="20" customHeight="1">
      <c r="B353" s="90">
        <v>45447</v>
      </c>
      <c r="C353" s="90" t="str">
        <f>_xlfn.TEXTBEFORE(rank[[#This Row],[Round]],"-")</f>
        <v>4</v>
      </c>
      <c r="D353" s="138" t="s">
        <v>304</v>
      </c>
      <c r="E353" s="163">
        <v>3</v>
      </c>
      <c r="F353" s="166" t="e" vm="36">
        <f>_xlfn.XLOOKUP(rank[[#This Row],[GuildName]],GuildPic[Name],GuildPic[Pic],"N/A")</f>
        <v>#VALUE!</v>
      </c>
      <c r="G353" s="112" t="s">
        <v>197</v>
      </c>
      <c r="H353" s="70"/>
      <c r="I353" s="112"/>
    </row>
    <row r="354" spans="2:9" ht="20" customHeight="1">
      <c r="B354" s="90">
        <v>45447</v>
      </c>
      <c r="C354" s="90" t="str">
        <f>_xlfn.TEXTBEFORE(rank[[#This Row],[Round]],"-")</f>
        <v>4</v>
      </c>
      <c r="D354" s="138" t="s">
        <v>304</v>
      </c>
      <c r="E354" s="163">
        <v>4</v>
      </c>
      <c r="F354" s="166" t="e" vm="39">
        <f>_xlfn.XLOOKUP(rank[[#This Row],[GuildName]],GuildPic[Name],GuildPic[Pic],"N/A")</f>
        <v>#VALUE!</v>
      </c>
      <c r="G354" s="112" t="s">
        <v>202</v>
      </c>
      <c r="H354" s="70"/>
      <c r="I354" s="112"/>
    </row>
    <row r="355" spans="2:9" ht="20" customHeight="1">
      <c r="B355" s="90">
        <v>45447</v>
      </c>
      <c r="C355" s="90" t="str">
        <f>_xlfn.TEXTBEFORE(rank[[#This Row],[Round]],"-")</f>
        <v>4</v>
      </c>
      <c r="D355" s="138" t="s">
        <v>304</v>
      </c>
      <c r="E355" s="163">
        <v>5</v>
      </c>
      <c r="F355" s="166" t="e" vm="38">
        <f>_xlfn.XLOOKUP(rank[[#This Row],[GuildName]],GuildPic[Name],GuildPic[Pic],"N/A")</f>
        <v>#VALUE!</v>
      </c>
      <c r="G355" s="112" t="s">
        <v>192</v>
      </c>
      <c r="H355" s="70"/>
      <c r="I355" s="112"/>
    </row>
    <row r="356" spans="2:9" ht="20" customHeight="1">
      <c r="B356" s="90">
        <v>45447</v>
      </c>
      <c r="C356" s="90" t="str">
        <f>_xlfn.TEXTBEFORE(rank[[#This Row],[Round]],"-")</f>
        <v>4</v>
      </c>
      <c r="D356" s="138" t="s">
        <v>304</v>
      </c>
      <c r="E356" s="163">
        <v>6</v>
      </c>
      <c r="F356" s="166" t="e" vm="28">
        <f>_xlfn.XLOOKUP(rank[[#This Row],[GuildName]],GuildPic[Name],GuildPic[Pic],"N/A")</f>
        <v>#VALUE!</v>
      </c>
      <c r="G356" s="112" t="s">
        <v>209</v>
      </c>
      <c r="H356" s="70"/>
      <c r="I356" s="112"/>
    </row>
    <row r="357" spans="2:9" ht="20" customHeight="1">
      <c r="B357" s="90">
        <v>45447</v>
      </c>
      <c r="C357" s="90" t="str">
        <f>_xlfn.TEXTBEFORE(rank[[#This Row],[Round]],"-")</f>
        <v>4</v>
      </c>
      <c r="D357" s="138" t="s">
        <v>304</v>
      </c>
      <c r="E357" s="163">
        <v>7</v>
      </c>
      <c r="F357" s="166" t="e" vm="37">
        <f>_xlfn.XLOOKUP(rank[[#This Row],[GuildName]],GuildPic[Name],GuildPic[Pic],"N/A")</f>
        <v>#VALUE!</v>
      </c>
      <c r="G357" s="112" t="s">
        <v>204</v>
      </c>
      <c r="H357" s="70"/>
      <c r="I357" s="112"/>
    </row>
    <row r="358" spans="2:9" ht="20" customHeight="1">
      <c r="B358" s="90">
        <v>45447</v>
      </c>
      <c r="C358" s="90" t="str">
        <f>_xlfn.TEXTBEFORE(rank[[#This Row],[Round]],"-")</f>
        <v>4</v>
      </c>
      <c r="D358" s="138" t="s">
        <v>304</v>
      </c>
      <c r="E358" s="163">
        <v>8</v>
      </c>
      <c r="F358" s="166" t="e" vm="40">
        <f>_xlfn.XLOOKUP(rank[[#This Row],[GuildName]],GuildPic[Name],GuildPic[Pic],"N/A")</f>
        <v>#VALUE!</v>
      </c>
      <c r="G358" s="112" t="s">
        <v>190</v>
      </c>
      <c r="H358" s="70"/>
      <c r="I358" s="112"/>
    </row>
    <row r="359" spans="2:9" ht="20" customHeight="1">
      <c r="B359" s="90">
        <v>45447</v>
      </c>
      <c r="C359" s="90" t="str">
        <f>_xlfn.TEXTBEFORE(rank[[#This Row],[Round]],"-")</f>
        <v>4</v>
      </c>
      <c r="D359" s="138" t="s">
        <v>304</v>
      </c>
      <c r="E359" s="163">
        <v>9</v>
      </c>
      <c r="F359" s="166" t="e" vm="27">
        <f>_xlfn.XLOOKUP(rank[[#This Row],[GuildName]],GuildPic[Name],GuildPic[Pic],"N/A")</f>
        <v>#VALUE!</v>
      </c>
      <c r="G359" s="112" t="s">
        <v>193</v>
      </c>
      <c r="H359" s="70"/>
      <c r="I359" s="112"/>
    </row>
    <row r="360" spans="2:9" ht="20" customHeight="1">
      <c r="B360" s="90">
        <v>45447</v>
      </c>
      <c r="C360" s="90" t="str">
        <f>_xlfn.TEXTBEFORE(rank[[#This Row],[Round]],"-")</f>
        <v>4</v>
      </c>
      <c r="D360" s="138" t="s">
        <v>304</v>
      </c>
      <c r="E360" s="163">
        <v>10</v>
      </c>
      <c r="F360" s="166" t="e" vm="23">
        <f>_xlfn.XLOOKUP(rank[[#This Row],[GuildName]],GuildPic[Name],GuildPic[Pic],"N/A")</f>
        <v>#VALUE!</v>
      </c>
      <c r="G360" s="112" t="s">
        <v>206</v>
      </c>
      <c r="H360" s="70"/>
      <c r="I360" s="112"/>
    </row>
    <row r="361" spans="2:9" ht="20" customHeight="1">
      <c r="B361" s="90">
        <v>45447</v>
      </c>
      <c r="C361" s="90" t="str">
        <f>_xlfn.TEXTBEFORE(rank[[#This Row],[Round]],"-")</f>
        <v>4</v>
      </c>
      <c r="D361" s="138" t="s">
        <v>304</v>
      </c>
      <c r="E361" s="163">
        <v>11</v>
      </c>
      <c r="F361" s="166" t="e" vm="24">
        <f>_xlfn.XLOOKUP(rank[[#This Row],[GuildName]],GuildPic[Name],GuildPic[Pic],"N/A")</f>
        <v>#VALUE!</v>
      </c>
      <c r="G361" s="112" t="s">
        <v>203</v>
      </c>
      <c r="H361" s="70"/>
      <c r="I361" s="112"/>
    </row>
    <row r="362" spans="2:9" ht="20" customHeight="1">
      <c r="B362" s="90">
        <v>45447</v>
      </c>
      <c r="C362" s="90" t="str">
        <f>_xlfn.TEXTBEFORE(rank[[#This Row],[Round]],"-")</f>
        <v>4</v>
      </c>
      <c r="D362" s="138" t="s">
        <v>304</v>
      </c>
      <c r="E362" s="163">
        <v>12</v>
      </c>
      <c r="F362" s="166" t="e" vm="26">
        <f>_xlfn.XLOOKUP(rank[[#This Row],[GuildName]],GuildPic[Name],GuildPic[Pic],"N/A")</f>
        <v>#VALUE!</v>
      </c>
      <c r="G362" s="112" t="s">
        <v>198</v>
      </c>
      <c r="H362" s="70"/>
      <c r="I362" s="112"/>
    </row>
    <row r="363" spans="2:9" ht="20" customHeight="1">
      <c r="B363" s="90">
        <v>45447</v>
      </c>
      <c r="C363" s="90" t="str">
        <f>_xlfn.TEXTBEFORE(rank[[#This Row],[Round]],"-")</f>
        <v>4</v>
      </c>
      <c r="D363" s="138" t="s">
        <v>304</v>
      </c>
      <c r="E363" s="163">
        <v>13</v>
      </c>
      <c r="F363" s="166" t="e" vm="25">
        <f>_xlfn.XLOOKUP(rank[[#This Row],[GuildName]],GuildPic[Name],GuildPic[Pic],"N/A")</f>
        <v>#VALUE!</v>
      </c>
      <c r="G363" s="112" t="s">
        <v>210</v>
      </c>
      <c r="H363" s="70"/>
      <c r="I363" s="112"/>
    </row>
    <row r="364" spans="2:9" ht="20" customHeight="1">
      <c r="B364" s="90">
        <v>45447</v>
      </c>
      <c r="C364" s="90" t="str">
        <f>_xlfn.TEXTBEFORE(rank[[#This Row],[Round]],"-")</f>
        <v>4</v>
      </c>
      <c r="D364" s="138" t="s">
        <v>304</v>
      </c>
      <c r="E364" s="163">
        <v>14</v>
      </c>
      <c r="F364" s="166" t="e" vm="31">
        <f>_xlfn.XLOOKUP(rank[[#This Row],[GuildName]],GuildPic[Name],GuildPic[Pic],"N/A")</f>
        <v>#VALUE!</v>
      </c>
      <c r="G364" s="112" t="s">
        <v>205</v>
      </c>
      <c r="H364" s="70"/>
      <c r="I364" s="112"/>
    </row>
    <row r="365" spans="2:9" ht="20" customHeight="1">
      <c r="B365" s="90">
        <v>45447</v>
      </c>
      <c r="C365" s="90" t="str">
        <f>_xlfn.TEXTBEFORE(rank[[#This Row],[Round]],"-")</f>
        <v>4</v>
      </c>
      <c r="D365" s="138" t="s">
        <v>304</v>
      </c>
      <c r="E365" s="163">
        <v>15</v>
      </c>
      <c r="F365" s="166" t="e" vm="29">
        <f>_xlfn.XLOOKUP(rank[[#This Row],[GuildName]],GuildPic[Name],GuildPic[Pic],"N/A")</f>
        <v>#VALUE!</v>
      </c>
      <c r="G365" s="112" t="s">
        <v>195</v>
      </c>
      <c r="H365" s="70"/>
      <c r="I365" s="112"/>
    </row>
    <row r="366" spans="2:9" ht="20" customHeight="1">
      <c r="B366" s="90">
        <v>45447</v>
      </c>
      <c r="C366" s="90" t="str">
        <f>_xlfn.TEXTBEFORE(rank[[#This Row],[Round]],"-")</f>
        <v>4</v>
      </c>
      <c r="D366" s="138" t="s">
        <v>304</v>
      </c>
      <c r="E366" s="163">
        <v>16</v>
      </c>
      <c r="F366" s="166" t="e" vm="32">
        <f>_xlfn.XLOOKUP(rank[[#This Row],[GuildName]],GuildPic[Name],GuildPic[Pic],"N/A")</f>
        <v>#VALUE!</v>
      </c>
      <c r="G366" s="112" t="s">
        <v>196</v>
      </c>
      <c r="H366" s="70"/>
      <c r="I366" s="112"/>
    </row>
    <row r="367" spans="2:9" ht="20" customHeight="1">
      <c r="B367" s="90">
        <v>45447</v>
      </c>
      <c r="C367" s="90" t="str">
        <f>_xlfn.TEXTBEFORE(rank[[#This Row],[Round]],"-")</f>
        <v>4</v>
      </c>
      <c r="D367" s="138" t="s">
        <v>304</v>
      </c>
      <c r="E367" s="163">
        <v>17</v>
      </c>
      <c r="F367" s="166" t="e" vm="30">
        <f>_xlfn.XLOOKUP(rank[[#This Row],[GuildName]],GuildPic[Name],GuildPic[Pic],"N/A")</f>
        <v>#VALUE!</v>
      </c>
      <c r="G367" s="112" t="s">
        <v>199</v>
      </c>
      <c r="H367" s="70"/>
      <c r="I367" s="112"/>
    </row>
    <row r="368" spans="2:9" ht="20" customHeight="1">
      <c r="B368" s="90">
        <v>45447</v>
      </c>
      <c r="C368" s="90" t="str">
        <f>_xlfn.TEXTBEFORE(rank[[#This Row],[Round]],"-")</f>
        <v>4</v>
      </c>
      <c r="D368" s="138" t="s">
        <v>304</v>
      </c>
      <c r="E368" s="163">
        <v>18</v>
      </c>
      <c r="F368" s="166" t="e" vm="33">
        <f>_xlfn.XLOOKUP(rank[[#This Row],[GuildName]],GuildPic[Name],GuildPic[Pic],"N/A")</f>
        <v>#VALUE!</v>
      </c>
      <c r="G368" s="112" t="s">
        <v>191</v>
      </c>
      <c r="H368" s="70"/>
      <c r="I368" s="112"/>
    </row>
    <row r="369" spans="2:9" ht="20" customHeight="1">
      <c r="B369" s="90">
        <v>45447</v>
      </c>
      <c r="C369" s="90" t="str">
        <f>_xlfn.TEXTBEFORE(rank[[#This Row],[Round]],"-")</f>
        <v>4</v>
      </c>
      <c r="D369" s="138" t="s">
        <v>304</v>
      </c>
      <c r="E369" s="163">
        <v>19</v>
      </c>
      <c r="F369" s="166" t="e" vm="42">
        <f>_xlfn.XLOOKUP(rank[[#This Row],[GuildName]],GuildPic[Name],GuildPic[Pic],"N/A")</f>
        <v>#VALUE!</v>
      </c>
      <c r="G369" s="112" t="s">
        <v>194</v>
      </c>
      <c r="H369" s="70"/>
      <c r="I369" s="112"/>
    </row>
    <row r="370" spans="2:9" ht="20" customHeight="1">
      <c r="B370" s="90">
        <v>45447</v>
      </c>
      <c r="C370" s="90" t="str">
        <f>_xlfn.TEXTBEFORE(rank[[#This Row],[Round]],"-")</f>
        <v>4</v>
      </c>
      <c r="D370" s="138" t="s">
        <v>304</v>
      </c>
      <c r="E370" s="163">
        <v>20</v>
      </c>
      <c r="F370" s="166" t="e" vm="43">
        <f>_xlfn.XLOOKUP(rank[[#This Row],[GuildName]],GuildPic[Name],GuildPic[Pic],"N/A")</f>
        <v>#VALUE!</v>
      </c>
      <c r="G370" s="112" t="s">
        <v>211</v>
      </c>
      <c r="H370" s="70"/>
      <c r="I370" s="112"/>
    </row>
  </sheetData>
  <phoneticPr fontId="9" type="noConversion"/>
  <pageMargins left="0.7" right="0.7" top="0.75" bottom="0.75" header="0.3" footer="0.3"/>
  <pageSetup orientation="portrait"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B2E9-2503-4300-9CF4-34A80B0A280E}">
  <dimension ref="A1:J267"/>
  <sheetViews>
    <sheetView tabSelected="1" topLeftCell="A256" workbookViewId="0">
      <selection activeCell="I4" sqref="I4"/>
    </sheetView>
  </sheetViews>
  <sheetFormatPr defaultRowHeight="14.5"/>
  <cols>
    <col min="1" max="1" width="10.81640625" bestFit="1" customWidth="1"/>
    <col min="2" max="2" width="9.1796875" bestFit="1" customWidth="1"/>
    <col min="3" max="3" width="8.54296875" bestFit="1" customWidth="1"/>
    <col min="4" max="4" width="12.54296875" bestFit="1" customWidth="1"/>
    <col min="5" max="5" width="11.453125" bestFit="1" customWidth="1"/>
    <col min="6" max="6" width="14.36328125" bestFit="1" customWidth="1"/>
    <col min="7" max="7" width="11.90625" bestFit="1" customWidth="1"/>
    <col min="8" max="8" width="17.453125" bestFit="1" customWidth="1"/>
    <col min="9" max="9" width="13.54296875" style="18" bestFit="1" customWidth="1"/>
    <col min="10" max="10" width="16" style="18" customWidth="1"/>
  </cols>
  <sheetData>
    <row r="1" spans="1:10">
      <c r="A1" t="s">
        <v>213</v>
      </c>
      <c r="B1" t="s">
        <v>214</v>
      </c>
      <c r="C1" t="s">
        <v>215</v>
      </c>
      <c r="D1" t="s">
        <v>218</v>
      </c>
      <c r="E1" t="s">
        <v>319</v>
      </c>
      <c r="F1" t="s">
        <v>300</v>
      </c>
      <c r="G1" s="18" t="s">
        <v>298</v>
      </c>
      <c r="H1" s="18" t="s">
        <v>299</v>
      </c>
      <c r="I1"/>
    </row>
    <row r="2" spans="1:10">
      <c r="A2" s="550">
        <v>45349</v>
      </c>
      <c r="B2" t="s">
        <v>269</v>
      </c>
      <c r="C2" t="s">
        <v>233</v>
      </c>
      <c r="D2" t="s">
        <v>200</v>
      </c>
      <c r="E2">
        <v>1</v>
      </c>
      <c r="F2" s="18">
        <v>10513190</v>
      </c>
      <c r="G2" s="18" cm="1">
        <f t="array" ref="G2">_xlfn.XLOOKUP(1,(EarnedPivot!$B$4:$B$269=$C2)*(EarnedPivot!$C$4:$C$269=$D2),EarnedPivot!$E$4:$E$269,NA())</f>
        <v>0</v>
      </c>
      <c r="H2" s="18">
        <f>IF(rank_[[#This Row],[EarnCalc]]=0,rank_[[#This Row],[TotalTrophies]],rank_[[#This Row],[EarnCalc]])</f>
        <v>10513190</v>
      </c>
      <c r="I2"/>
      <c r="J2"/>
    </row>
    <row r="3" spans="1:10">
      <c r="A3" s="550">
        <v>45349</v>
      </c>
      <c r="B3" t="s">
        <v>269</v>
      </c>
      <c r="C3" t="s">
        <v>233</v>
      </c>
      <c r="D3" t="s">
        <v>201</v>
      </c>
      <c r="E3">
        <v>2</v>
      </c>
      <c r="F3" s="18">
        <v>10510940</v>
      </c>
      <c r="G3" s="18" cm="1">
        <f t="array" ref="G3">_xlfn.XLOOKUP(1,(EarnedPivot!$B$4:$B$269=$C3)*(EarnedPivot!$C$4:$C$269=$D3),EarnedPivot!$E$4:$E$269,NA())</f>
        <v>0</v>
      </c>
      <c r="H3" s="18">
        <f>IF(rank_[[#This Row],[EarnCalc]]=0,rank_[[#This Row],[TotalTrophies]],rank_[[#This Row],[EarnCalc]])</f>
        <v>10510940</v>
      </c>
      <c r="I3"/>
      <c r="J3"/>
    </row>
    <row r="4" spans="1:10">
      <c r="A4" s="550">
        <v>45349</v>
      </c>
      <c r="B4" t="s">
        <v>269</v>
      </c>
      <c r="C4" t="s">
        <v>233</v>
      </c>
      <c r="D4" t="s">
        <v>197</v>
      </c>
      <c r="E4">
        <v>3</v>
      </c>
      <c r="F4" s="18">
        <v>10251975</v>
      </c>
      <c r="G4" s="18" cm="1">
        <f t="array" ref="G4">_xlfn.XLOOKUP(1,(EarnedPivot!$B$4:$B$269=$C4)*(EarnedPivot!$C$4:$C$269=$D4),EarnedPivot!$E$4:$E$269,NA())</f>
        <v>0</v>
      </c>
      <c r="H4" s="18">
        <f>IF(rank_[[#This Row],[EarnCalc]]=0,rank_[[#This Row],[TotalTrophies]],rank_[[#This Row],[EarnCalc]])</f>
        <v>10251975</v>
      </c>
      <c r="I4"/>
      <c r="J4"/>
    </row>
    <row r="5" spans="1:10">
      <c r="A5" s="550">
        <v>45349</v>
      </c>
      <c r="B5" t="s">
        <v>269</v>
      </c>
      <c r="C5" t="s">
        <v>233</v>
      </c>
      <c r="D5" t="s">
        <v>192</v>
      </c>
      <c r="E5">
        <v>4</v>
      </c>
      <c r="F5" s="18">
        <v>10011795</v>
      </c>
      <c r="G5" s="18" cm="1">
        <f t="array" ref="G5">_xlfn.XLOOKUP(1,(EarnedPivot!$B$4:$B$269=$C5)*(EarnedPivot!$C$4:$C$269=$D5),EarnedPivot!$E$4:$E$269,NA())</f>
        <v>0</v>
      </c>
      <c r="H5" s="18">
        <f>IF(rank_[[#This Row],[EarnCalc]]=0,rank_[[#This Row],[TotalTrophies]],rank_[[#This Row],[EarnCalc]])</f>
        <v>10011795</v>
      </c>
      <c r="I5"/>
      <c r="J5"/>
    </row>
    <row r="6" spans="1:10">
      <c r="A6" s="550">
        <v>45349</v>
      </c>
      <c r="B6" t="s">
        <v>269</v>
      </c>
      <c r="C6" t="s">
        <v>233</v>
      </c>
      <c r="D6" t="s">
        <v>204</v>
      </c>
      <c r="E6">
        <v>5</v>
      </c>
      <c r="F6" s="18">
        <v>9930645</v>
      </c>
      <c r="G6" s="18" cm="1">
        <f t="array" ref="G6">_xlfn.XLOOKUP(1,(EarnedPivot!$B$4:$B$269=$C6)*(EarnedPivot!$C$4:$C$269=$D6),EarnedPivot!$E$4:$E$269,NA())</f>
        <v>0</v>
      </c>
      <c r="H6" s="18">
        <f>IF(rank_[[#This Row],[EarnCalc]]=0,rank_[[#This Row],[TotalTrophies]],rank_[[#This Row],[EarnCalc]])</f>
        <v>9930645</v>
      </c>
      <c r="I6"/>
      <c r="J6"/>
    </row>
    <row r="7" spans="1:10">
      <c r="A7" s="550">
        <v>45349</v>
      </c>
      <c r="B7" t="s">
        <v>269</v>
      </c>
      <c r="C7" t="s">
        <v>233</v>
      </c>
      <c r="D7" t="s">
        <v>202</v>
      </c>
      <c r="E7">
        <v>6</v>
      </c>
      <c r="F7" s="18">
        <v>9688065</v>
      </c>
      <c r="G7" s="18" cm="1">
        <f t="array" ref="G7">_xlfn.XLOOKUP(1,(EarnedPivot!$B$4:$B$269=$C7)*(EarnedPivot!$C$4:$C$269=$D7),EarnedPivot!$E$4:$E$269,NA())</f>
        <v>0</v>
      </c>
      <c r="H7" s="18">
        <f>IF(rank_[[#This Row],[EarnCalc]]=0,rank_[[#This Row],[TotalTrophies]],rank_[[#This Row],[EarnCalc]])</f>
        <v>9688065</v>
      </c>
      <c r="I7"/>
      <c r="J7"/>
    </row>
    <row r="8" spans="1:10">
      <c r="A8" s="550">
        <v>45349</v>
      </c>
      <c r="B8" t="s">
        <v>269</v>
      </c>
      <c r="C8" t="s">
        <v>233</v>
      </c>
      <c r="D8" t="s">
        <v>208</v>
      </c>
      <c r="E8">
        <v>7</v>
      </c>
      <c r="F8" s="18">
        <v>9677210</v>
      </c>
      <c r="G8" s="18" cm="1">
        <f t="array" ref="G8">_xlfn.XLOOKUP(1,(EarnedPivot!$B$4:$B$269=$C8)*(EarnedPivot!$C$4:$C$269=$D8),EarnedPivot!$E$4:$E$269,NA())</f>
        <v>0</v>
      </c>
      <c r="H8" s="18">
        <f>IF(rank_[[#This Row],[EarnCalc]]=0,rank_[[#This Row],[TotalTrophies]],rank_[[#This Row],[EarnCalc]])</f>
        <v>9677210</v>
      </c>
      <c r="I8"/>
      <c r="J8"/>
    </row>
    <row r="9" spans="1:10">
      <c r="A9" s="550">
        <v>45349</v>
      </c>
      <c r="B9" t="s">
        <v>269</v>
      </c>
      <c r="C9" t="s">
        <v>233</v>
      </c>
      <c r="D9" t="s">
        <v>190</v>
      </c>
      <c r="E9">
        <v>8</v>
      </c>
      <c r="F9" s="18">
        <v>9591650</v>
      </c>
      <c r="G9" s="18" cm="1">
        <f t="array" ref="G9">_xlfn.XLOOKUP(1,(EarnedPivot!$B$4:$B$269=$C9)*(EarnedPivot!$C$4:$C$269=$D9),EarnedPivot!$E$4:$E$269,NA())</f>
        <v>0</v>
      </c>
      <c r="H9" s="18">
        <f>IF(rank_[[#This Row],[EarnCalc]]=0,rank_[[#This Row],[TotalTrophies]],rank_[[#This Row],[EarnCalc]])</f>
        <v>9591650</v>
      </c>
      <c r="I9"/>
      <c r="J9"/>
    </row>
    <row r="10" spans="1:10">
      <c r="A10" s="550">
        <v>45349</v>
      </c>
      <c r="B10" t="s">
        <v>269</v>
      </c>
      <c r="C10" t="s">
        <v>233</v>
      </c>
      <c r="D10" t="s">
        <v>203</v>
      </c>
      <c r="E10">
        <v>9</v>
      </c>
      <c r="F10" s="18">
        <v>9525015</v>
      </c>
      <c r="G10" s="18" cm="1">
        <f t="array" ref="G10">_xlfn.XLOOKUP(1,(EarnedPivot!$B$4:$B$269=$C10)*(EarnedPivot!$C$4:$C$269=$D10),EarnedPivot!$E$4:$E$269,NA())</f>
        <v>0</v>
      </c>
      <c r="H10" s="18">
        <f>IF(rank_[[#This Row],[EarnCalc]]=0,rank_[[#This Row],[TotalTrophies]],rank_[[#This Row],[EarnCalc]])</f>
        <v>9525015</v>
      </c>
      <c r="I10"/>
      <c r="J10"/>
    </row>
    <row r="11" spans="1:10">
      <c r="A11" s="550">
        <v>45349</v>
      </c>
      <c r="B11" t="s">
        <v>269</v>
      </c>
      <c r="C11" t="s">
        <v>233</v>
      </c>
      <c r="D11" t="s">
        <v>206</v>
      </c>
      <c r="E11">
        <v>10</v>
      </c>
      <c r="F11" s="18">
        <v>9516665</v>
      </c>
      <c r="G11" s="18" cm="1">
        <f t="array" ref="G11">_xlfn.XLOOKUP(1,(EarnedPivot!$B$4:$B$269=$C11)*(EarnedPivot!$C$4:$C$269=$D11),EarnedPivot!$E$4:$E$269,NA())</f>
        <v>0</v>
      </c>
      <c r="H11" s="18">
        <f>IF(rank_[[#This Row],[EarnCalc]]=0,rank_[[#This Row],[TotalTrophies]],rank_[[#This Row],[EarnCalc]])</f>
        <v>9516665</v>
      </c>
      <c r="I11"/>
      <c r="J11"/>
    </row>
    <row r="12" spans="1:10">
      <c r="A12" s="550">
        <v>45349</v>
      </c>
      <c r="B12" t="s">
        <v>269</v>
      </c>
      <c r="C12" t="s">
        <v>233</v>
      </c>
      <c r="D12" t="s">
        <v>193</v>
      </c>
      <c r="E12">
        <v>11</v>
      </c>
      <c r="F12" s="18">
        <v>9356625</v>
      </c>
      <c r="G12" s="18" cm="1">
        <f t="array" ref="G12">_xlfn.XLOOKUP(1,(EarnedPivot!$B$4:$B$269=$C12)*(EarnedPivot!$C$4:$C$269=$D12),EarnedPivot!$E$4:$E$269,NA())</f>
        <v>0</v>
      </c>
      <c r="H12" s="18">
        <f>IF(rank_[[#This Row],[EarnCalc]]=0,rank_[[#This Row],[TotalTrophies]],rank_[[#This Row],[EarnCalc]])</f>
        <v>9356625</v>
      </c>
      <c r="I12"/>
      <c r="J12"/>
    </row>
    <row r="13" spans="1:10">
      <c r="A13" s="550">
        <v>45349</v>
      </c>
      <c r="B13" t="s">
        <v>269</v>
      </c>
      <c r="C13" t="s">
        <v>233</v>
      </c>
      <c r="D13" t="s">
        <v>194</v>
      </c>
      <c r="E13">
        <v>12</v>
      </c>
      <c r="F13" s="18">
        <v>9351425</v>
      </c>
      <c r="G13" s="18" cm="1">
        <f t="array" ref="G13">_xlfn.XLOOKUP(1,(EarnedPivot!$B$4:$B$269=$C13)*(EarnedPivot!$C$4:$C$269=$D13),EarnedPivot!$E$4:$E$269,NA())</f>
        <v>0</v>
      </c>
      <c r="H13" s="18">
        <f>IF(rank_[[#This Row],[EarnCalc]]=0,rank_[[#This Row],[TotalTrophies]],rank_[[#This Row],[EarnCalc]])</f>
        <v>9351425</v>
      </c>
      <c r="I13"/>
      <c r="J13"/>
    </row>
    <row r="14" spans="1:10">
      <c r="A14" s="550">
        <v>45349</v>
      </c>
      <c r="B14" t="s">
        <v>269</v>
      </c>
      <c r="C14" t="s">
        <v>233</v>
      </c>
      <c r="D14" t="s">
        <v>209</v>
      </c>
      <c r="E14">
        <v>13</v>
      </c>
      <c r="F14" s="18">
        <v>9286600</v>
      </c>
      <c r="G14" s="18" cm="1">
        <f t="array" ref="G14">_xlfn.XLOOKUP(1,(EarnedPivot!$B$4:$B$269=$C14)*(EarnedPivot!$C$4:$C$269=$D14),EarnedPivot!$E$4:$E$269,NA())</f>
        <v>0</v>
      </c>
      <c r="H14" s="18">
        <f>IF(rank_[[#This Row],[EarnCalc]]=0,rank_[[#This Row],[TotalTrophies]],rank_[[#This Row],[EarnCalc]])</f>
        <v>9286600</v>
      </c>
      <c r="I14"/>
      <c r="J14"/>
    </row>
    <row r="15" spans="1:10">
      <c r="A15" s="550">
        <v>45349</v>
      </c>
      <c r="B15" t="s">
        <v>269</v>
      </c>
      <c r="C15" t="s">
        <v>233</v>
      </c>
      <c r="D15" t="s">
        <v>210</v>
      </c>
      <c r="E15">
        <v>14</v>
      </c>
      <c r="F15" s="18">
        <v>9201780</v>
      </c>
      <c r="G15" s="18" cm="1">
        <f t="array" ref="G15">_xlfn.XLOOKUP(1,(EarnedPivot!$B$4:$B$269=$C15)*(EarnedPivot!$C$4:$C$269=$D15),EarnedPivot!$E$4:$E$269,NA())</f>
        <v>0</v>
      </c>
      <c r="H15" s="18">
        <f>IF(rank_[[#This Row],[EarnCalc]]=0,rank_[[#This Row],[TotalTrophies]],rank_[[#This Row],[EarnCalc]])</f>
        <v>9201780</v>
      </c>
      <c r="I15"/>
      <c r="J15"/>
    </row>
    <row r="16" spans="1:10">
      <c r="A16" s="550">
        <v>45349</v>
      </c>
      <c r="B16" t="s">
        <v>269</v>
      </c>
      <c r="C16" t="s">
        <v>233</v>
      </c>
      <c r="D16" t="s">
        <v>198</v>
      </c>
      <c r="E16">
        <v>15</v>
      </c>
      <c r="F16" s="18">
        <v>8974230</v>
      </c>
      <c r="G16" s="18" cm="1">
        <f t="array" ref="G16">_xlfn.XLOOKUP(1,(EarnedPivot!$B$4:$B$269=$C16)*(EarnedPivot!$C$4:$C$269=$D16),EarnedPivot!$E$4:$E$269,NA())</f>
        <v>0</v>
      </c>
      <c r="H16" s="18">
        <f>IF(rank_[[#This Row],[EarnCalc]]=0,rank_[[#This Row],[TotalTrophies]],rank_[[#This Row],[EarnCalc]])</f>
        <v>8974230</v>
      </c>
      <c r="I16"/>
      <c r="J16"/>
    </row>
    <row r="17" spans="1:10">
      <c r="A17" s="550">
        <v>45349</v>
      </c>
      <c r="B17" t="s">
        <v>269</v>
      </c>
      <c r="C17" t="s">
        <v>233</v>
      </c>
      <c r="D17" t="s">
        <v>205</v>
      </c>
      <c r="E17">
        <v>16</v>
      </c>
      <c r="F17" s="18">
        <v>8530020</v>
      </c>
      <c r="G17" s="18" cm="1">
        <f t="array" ref="G17">_xlfn.XLOOKUP(1,(EarnedPivot!$B$4:$B$269=$C17)*(EarnedPivot!$C$4:$C$269=$D17),EarnedPivot!$E$4:$E$269,NA())</f>
        <v>0</v>
      </c>
      <c r="H17" s="18">
        <f>IF(rank_[[#This Row],[EarnCalc]]=0,rank_[[#This Row],[TotalTrophies]],rank_[[#This Row],[EarnCalc]])</f>
        <v>8530020</v>
      </c>
      <c r="I17"/>
      <c r="J17"/>
    </row>
    <row r="18" spans="1:10">
      <c r="A18" s="550">
        <v>45349</v>
      </c>
      <c r="B18" t="s">
        <v>269</v>
      </c>
      <c r="C18" t="s">
        <v>233</v>
      </c>
      <c r="D18" t="s">
        <v>195</v>
      </c>
      <c r="E18">
        <v>17</v>
      </c>
      <c r="F18" s="18">
        <v>8445275</v>
      </c>
      <c r="G18" s="18" cm="1">
        <f t="array" ref="G18">_xlfn.XLOOKUP(1,(EarnedPivot!$B$4:$B$269=$C18)*(EarnedPivot!$C$4:$C$269=$D18),EarnedPivot!$E$4:$E$269,NA())</f>
        <v>0</v>
      </c>
      <c r="H18" s="18">
        <f>IF(rank_[[#This Row],[EarnCalc]]=0,rank_[[#This Row],[TotalTrophies]],rank_[[#This Row],[EarnCalc]])</f>
        <v>8445275</v>
      </c>
      <c r="I18"/>
      <c r="J18"/>
    </row>
    <row r="19" spans="1:10">
      <c r="A19" s="550">
        <v>45349</v>
      </c>
      <c r="B19" t="s">
        <v>269</v>
      </c>
      <c r="C19" t="s">
        <v>233</v>
      </c>
      <c r="D19" t="s">
        <v>199</v>
      </c>
      <c r="E19">
        <v>18</v>
      </c>
      <c r="F19" s="18">
        <v>8439280</v>
      </c>
      <c r="G19" s="18" cm="1">
        <f t="array" ref="G19">_xlfn.XLOOKUP(1,(EarnedPivot!$B$4:$B$269=$C19)*(EarnedPivot!$C$4:$C$269=$D19),EarnedPivot!$E$4:$E$269,NA())</f>
        <v>0</v>
      </c>
      <c r="H19" s="18">
        <f>IF(rank_[[#This Row],[EarnCalc]]=0,rank_[[#This Row],[TotalTrophies]],rank_[[#This Row],[EarnCalc]])</f>
        <v>8439280</v>
      </c>
      <c r="I19"/>
      <c r="J19"/>
    </row>
    <row r="20" spans="1:10">
      <c r="A20" s="550">
        <v>45349</v>
      </c>
      <c r="B20" t="s">
        <v>269</v>
      </c>
      <c r="C20" t="s">
        <v>233</v>
      </c>
      <c r="D20" t="s">
        <v>191</v>
      </c>
      <c r="E20">
        <v>19</v>
      </c>
      <c r="F20" s="18">
        <v>8241380</v>
      </c>
      <c r="G20" s="18" cm="1">
        <f t="array" ref="G20">_xlfn.XLOOKUP(1,(EarnedPivot!$B$4:$B$269=$C20)*(EarnedPivot!$C$4:$C$269=$D20),EarnedPivot!$E$4:$E$269,NA())</f>
        <v>0</v>
      </c>
      <c r="H20" s="18">
        <f>IF(rank_[[#This Row],[EarnCalc]]=0,rank_[[#This Row],[TotalTrophies]],rank_[[#This Row],[EarnCalc]])</f>
        <v>8241380</v>
      </c>
      <c r="I20"/>
      <c r="J20"/>
    </row>
    <row r="21" spans="1:10">
      <c r="A21" s="550">
        <v>45349</v>
      </c>
      <c r="B21" t="s">
        <v>269</v>
      </c>
      <c r="C21" t="s">
        <v>233</v>
      </c>
      <c r="D21" t="s">
        <v>211</v>
      </c>
      <c r="E21">
        <v>20</v>
      </c>
      <c r="F21" s="18">
        <v>8157340</v>
      </c>
      <c r="G21" s="18" cm="1">
        <f t="array" ref="G21">_xlfn.XLOOKUP(1,(EarnedPivot!$B$4:$B$269=$C21)*(EarnedPivot!$C$4:$C$269=$D21),EarnedPivot!$E$4:$E$269,NA())</f>
        <v>0</v>
      </c>
      <c r="H21" s="18">
        <f>IF(rank_[[#This Row],[EarnCalc]]=0,rank_[[#This Row],[TotalTrophies]],rank_[[#This Row],[EarnCalc]])</f>
        <v>8157340</v>
      </c>
      <c r="I21"/>
      <c r="J21"/>
    </row>
    <row r="22" spans="1:10">
      <c r="A22" s="550">
        <v>45349</v>
      </c>
      <c r="B22" t="s">
        <v>269</v>
      </c>
      <c r="C22" t="s">
        <v>233</v>
      </c>
      <c r="D22" t="s">
        <v>196</v>
      </c>
      <c r="E22">
        <v>22</v>
      </c>
      <c r="F22" s="18">
        <v>8022685</v>
      </c>
      <c r="G22" s="18" cm="1">
        <f t="array" ref="G22">_xlfn.XLOOKUP(1,(EarnedPivot!$B$4:$B$269=$C22)*(EarnedPivot!$C$4:$C$269=$D22),EarnedPivot!$E$4:$E$269,NA())</f>
        <v>0</v>
      </c>
      <c r="H22" s="18">
        <f>IF(rank_[[#This Row],[EarnCalc]]=0,rank_[[#This Row],[TotalTrophies]],rank_[[#This Row],[EarnCalc]])</f>
        <v>8022685</v>
      </c>
      <c r="I22"/>
      <c r="J22"/>
    </row>
    <row r="23" spans="1:10">
      <c r="A23" s="550">
        <v>45356</v>
      </c>
      <c r="B23" t="s">
        <v>269</v>
      </c>
      <c r="C23" t="s">
        <v>234</v>
      </c>
      <c r="D23" t="s">
        <v>200</v>
      </c>
      <c r="E23">
        <v>1</v>
      </c>
      <c r="F23" s="18">
        <v>21205735</v>
      </c>
      <c r="G23" s="18" cm="1">
        <f t="array" ref="G23">_xlfn.XLOOKUP(1,(EarnedPivot!$B$4:$B$269=$C23)*(EarnedPivot!$C$4:$C$269=$D23),EarnedPivot!$E$4:$E$269,NA())</f>
        <v>10692545</v>
      </c>
      <c r="H23" s="18">
        <f>IF(rank_[[#This Row],[EarnCalc]]=0,rank_[[#This Row],[TotalTrophies]],rank_[[#This Row],[EarnCalc]])</f>
        <v>10692545</v>
      </c>
      <c r="I23"/>
      <c r="J23"/>
    </row>
    <row r="24" spans="1:10">
      <c r="A24" s="550">
        <v>45356</v>
      </c>
      <c r="B24" t="s">
        <v>269</v>
      </c>
      <c r="C24" t="s">
        <v>234</v>
      </c>
      <c r="D24" t="s">
        <v>201</v>
      </c>
      <c r="E24">
        <v>2</v>
      </c>
      <c r="F24" s="18">
        <v>21109635</v>
      </c>
      <c r="G24" s="18" cm="1">
        <f t="array" ref="G24">_xlfn.XLOOKUP(1,(EarnedPivot!$B$4:$B$269=$C24)*(EarnedPivot!$C$4:$C$269=$D24),EarnedPivot!$E$4:$E$269,NA())</f>
        <v>10598695</v>
      </c>
      <c r="H24" s="18">
        <f>IF(rank_[[#This Row],[EarnCalc]]=0,rank_[[#This Row],[TotalTrophies]],rank_[[#This Row],[EarnCalc]])</f>
        <v>10598695</v>
      </c>
      <c r="I24"/>
      <c r="J24"/>
    </row>
    <row r="25" spans="1:10">
      <c r="A25" s="550">
        <v>45356</v>
      </c>
      <c r="B25" t="s">
        <v>269</v>
      </c>
      <c r="C25" t="s">
        <v>234</v>
      </c>
      <c r="D25" t="s">
        <v>197</v>
      </c>
      <c r="E25">
        <v>3</v>
      </c>
      <c r="F25" s="18">
        <v>20511620</v>
      </c>
      <c r="G25" s="18" cm="1">
        <f t="array" ref="G25">_xlfn.XLOOKUP(1,(EarnedPivot!$B$4:$B$269=$C25)*(EarnedPivot!$C$4:$C$269=$D25),EarnedPivot!$E$4:$E$269,NA())</f>
        <v>10259645</v>
      </c>
      <c r="H25" s="18">
        <f>IF(rank_[[#This Row],[EarnCalc]]=0,rank_[[#This Row],[TotalTrophies]],rank_[[#This Row],[EarnCalc]])</f>
        <v>10259645</v>
      </c>
      <c r="I25"/>
      <c r="J25"/>
    </row>
    <row r="26" spans="1:10">
      <c r="A26" s="550">
        <v>45356</v>
      </c>
      <c r="B26" t="s">
        <v>269</v>
      </c>
      <c r="C26" t="s">
        <v>234</v>
      </c>
      <c r="D26" t="s">
        <v>192</v>
      </c>
      <c r="E26">
        <v>4</v>
      </c>
      <c r="F26" s="18">
        <v>20103665</v>
      </c>
      <c r="G26" s="18" cm="1">
        <f t="array" ref="G26">_xlfn.XLOOKUP(1,(EarnedPivot!$B$4:$B$269=$C26)*(EarnedPivot!$C$4:$C$269=$D26),EarnedPivot!$E$4:$E$269,NA())</f>
        <v>10091870</v>
      </c>
      <c r="H26" s="18">
        <f>IF(rank_[[#This Row],[EarnCalc]]=0,rank_[[#This Row],[TotalTrophies]],rank_[[#This Row],[EarnCalc]])</f>
        <v>10091870</v>
      </c>
      <c r="I26"/>
      <c r="J26"/>
    </row>
    <row r="27" spans="1:10">
      <c r="A27" s="550">
        <v>45356</v>
      </c>
      <c r="B27" t="s">
        <v>269</v>
      </c>
      <c r="C27" t="s">
        <v>234</v>
      </c>
      <c r="D27" t="s">
        <v>204</v>
      </c>
      <c r="E27">
        <v>5</v>
      </c>
      <c r="F27" s="18">
        <v>19861340</v>
      </c>
      <c r="G27" s="18" cm="1">
        <f t="array" ref="G27">_xlfn.XLOOKUP(1,(EarnedPivot!$B$4:$B$269=$C27)*(EarnedPivot!$C$4:$C$269=$D27),EarnedPivot!$E$4:$E$269,NA())</f>
        <v>9930695</v>
      </c>
      <c r="H27" s="18">
        <f>IF(rank_[[#This Row],[EarnCalc]]=0,rank_[[#This Row],[TotalTrophies]],rank_[[#This Row],[EarnCalc]])</f>
        <v>9930695</v>
      </c>
      <c r="I27"/>
      <c r="J27"/>
    </row>
    <row r="28" spans="1:10">
      <c r="A28" s="550">
        <v>45356</v>
      </c>
      <c r="B28" t="s">
        <v>269</v>
      </c>
      <c r="C28" t="s">
        <v>234</v>
      </c>
      <c r="D28" t="s">
        <v>202</v>
      </c>
      <c r="E28">
        <v>6</v>
      </c>
      <c r="F28" s="18">
        <v>19861340</v>
      </c>
      <c r="G28" s="18" cm="1">
        <f t="array" ref="G28">_xlfn.XLOOKUP(1,(EarnedPivot!$B$4:$B$269=$C28)*(EarnedPivot!$C$4:$C$269=$D28),EarnedPivot!$E$4:$E$269,NA())</f>
        <v>10173275</v>
      </c>
      <c r="H28" s="18">
        <f>IF(rank_[[#This Row],[EarnCalc]]=0,rank_[[#This Row],[TotalTrophies]],rank_[[#This Row],[EarnCalc]])</f>
        <v>10173275</v>
      </c>
      <c r="I28"/>
      <c r="J28"/>
    </row>
    <row r="29" spans="1:10">
      <c r="A29" s="550">
        <v>45356</v>
      </c>
      <c r="B29" t="s">
        <v>269</v>
      </c>
      <c r="C29" t="s">
        <v>234</v>
      </c>
      <c r="D29" t="s">
        <v>190</v>
      </c>
      <c r="E29">
        <v>7</v>
      </c>
      <c r="F29" s="18">
        <v>19427660</v>
      </c>
      <c r="G29" s="18" cm="1">
        <f t="array" ref="G29">_xlfn.XLOOKUP(1,(EarnedPivot!$B$4:$B$269=$C29)*(EarnedPivot!$C$4:$C$269=$D29),EarnedPivot!$E$4:$E$269,NA())</f>
        <v>9836010</v>
      </c>
      <c r="H29" s="18">
        <f>IF(rank_[[#This Row],[EarnCalc]]=0,rank_[[#This Row],[TotalTrophies]],rank_[[#This Row],[EarnCalc]])</f>
        <v>9836010</v>
      </c>
      <c r="I29"/>
      <c r="J29"/>
    </row>
    <row r="30" spans="1:10">
      <c r="A30" s="550">
        <v>45356</v>
      </c>
      <c r="B30" t="s">
        <v>269</v>
      </c>
      <c r="C30" t="s">
        <v>234</v>
      </c>
      <c r="D30" t="s">
        <v>208</v>
      </c>
      <c r="E30">
        <v>8</v>
      </c>
      <c r="F30" s="18">
        <v>19360110</v>
      </c>
      <c r="G30" s="18" cm="1">
        <f t="array" ref="G30">_xlfn.XLOOKUP(1,(EarnedPivot!$B$4:$B$269=$C30)*(EarnedPivot!$C$4:$C$269=$D30),EarnedPivot!$E$4:$E$269,NA())</f>
        <v>9682900</v>
      </c>
      <c r="H30" s="18">
        <f>IF(rank_[[#This Row],[EarnCalc]]=0,rank_[[#This Row],[TotalTrophies]],rank_[[#This Row],[EarnCalc]])</f>
        <v>9682900</v>
      </c>
      <c r="I30"/>
      <c r="J30"/>
    </row>
    <row r="31" spans="1:10">
      <c r="A31" s="550">
        <v>45356</v>
      </c>
      <c r="B31" t="s">
        <v>269</v>
      </c>
      <c r="C31" t="s">
        <v>234</v>
      </c>
      <c r="D31" t="s">
        <v>206</v>
      </c>
      <c r="E31">
        <v>9</v>
      </c>
      <c r="F31" s="18">
        <v>19199830</v>
      </c>
      <c r="G31" s="18" cm="1">
        <f t="array" ref="G31">_xlfn.XLOOKUP(1,(EarnedPivot!$B$4:$B$269=$C31)*(EarnedPivot!$C$4:$C$269=$D31),EarnedPivot!$E$4:$E$269,NA())</f>
        <v>9683165</v>
      </c>
      <c r="H31" s="18">
        <f>IF(rank_[[#This Row],[EarnCalc]]=0,rank_[[#This Row],[TotalTrophies]],rank_[[#This Row],[EarnCalc]])</f>
        <v>9683165</v>
      </c>
      <c r="I31"/>
      <c r="J31"/>
    </row>
    <row r="32" spans="1:10">
      <c r="A32" s="550">
        <v>45356</v>
      </c>
      <c r="B32" t="s">
        <v>269</v>
      </c>
      <c r="C32" t="s">
        <v>234</v>
      </c>
      <c r="D32" t="s">
        <v>203</v>
      </c>
      <c r="E32">
        <v>10</v>
      </c>
      <c r="F32" s="18">
        <v>19138980</v>
      </c>
      <c r="G32" s="18" cm="1">
        <f t="array" ref="G32">_xlfn.XLOOKUP(1,(EarnedPivot!$B$4:$B$269=$C32)*(EarnedPivot!$C$4:$C$269=$D32),EarnedPivot!$E$4:$E$269,NA())</f>
        <v>9613965</v>
      </c>
      <c r="H32" s="18">
        <f>IF(rank_[[#This Row],[EarnCalc]]=0,rank_[[#This Row],[TotalTrophies]],rank_[[#This Row],[EarnCalc]])</f>
        <v>9613965</v>
      </c>
      <c r="I32"/>
      <c r="J32"/>
    </row>
    <row r="33" spans="1:10">
      <c r="A33" s="550">
        <v>45356</v>
      </c>
      <c r="B33" t="s">
        <v>269</v>
      </c>
      <c r="C33" t="s">
        <v>234</v>
      </c>
      <c r="D33" t="s">
        <v>193</v>
      </c>
      <c r="E33">
        <v>11</v>
      </c>
      <c r="F33" s="18">
        <v>18886815</v>
      </c>
      <c r="G33" s="18" cm="1">
        <f t="array" ref="G33">_xlfn.XLOOKUP(1,(EarnedPivot!$B$4:$B$269=$C33)*(EarnedPivot!$C$4:$C$269=$D33),EarnedPivot!$E$4:$E$269,NA())</f>
        <v>9530190</v>
      </c>
      <c r="H33" s="18">
        <f>IF(rank_[[#This Row],[EarnCalc]]=0,rank_[[#This Row],[TotalTrophies]],rank_[[#This Row],[EarnCalc]])</f>
        <v>9530190</v>
      </c>
      <c r="I33"/>
      <c r="J33"/>
    </row>
    <row r="34" spans="1:10">
      <c r="A34" s="550">
        <v>45356</v>
      </c>
      <c r="B34" t="s">
        <v>269</v>
      </c>
      <c r="C34" t="s">
        <v>234</v>
      </c>
      <c r="D34" t="s">
        <v>194</v>
      </c>
      <c r="E34">
        <v>12</v>
      </c>
      <c r="F34" s="18">
        <v>18873860</v>
      </c>
      <c r="G34" s="18" cm="1">
        <f t="array" ref="G34">_xlfn.XLOOKUP(1,(EarnedPivot!$B$4:$B$269=$C34)*(EarnedPivot!$C$4:$C$269=$D34),EarnedPivot!$E$4:$E$269,NA())</f>
        <v>9522435</v>
      </c>
      <c r="H34" s="18">
        <f>IF(rank_[[#This Row],[EarnCalc]]=0,rank_[[#This Row],[TotalTrophies]],rank_[[#This Row],[EarnCalc]])</f>
        <v>9522435</v>
      </c>
      <c r="I34"/>
      <c r="J34"/>
    </row>
    <row r="35" spans="1:10">
      <c r="A35" s="550">
        <v>45356</v>
      </c>
      <c r="B35" t="s">
        <v>269</v>
      </c>
      <c r="C35" t="s">
        <v>234</v>
      </c>
      <c r="D35" t="s">
        <v>209</v>
      </c>
      <c r="E35">
        <v>13</v>
      </c>
      <c r="F35" s="18">
        <v>18654250</v>
      </c>
      <c r="G35" s="18" cm="1">
        <f t="array" ref="G35">_xlfn.XLOOKUP(1,(EarnedPivot!$B$4:$B$269=$C35)*(EarnedPivot!$C$4:$C$269=$D35),EarnedPivot!$E$4:$E$269,NA())</f>
        <v>9367650</v>
      </c>
      <c r="H35" s="18">
        <f>IF(rank_[[#This Row],[EarnCalc]]=0,rank_[[#This Row],[TotalTrophies]],rank_[[#This Row],[EarnCalc]])</f>
        <v>9367650</v>
      </c>
      <c r="I35"/>
      <c r="J35"/>
    </row>
    <row r="36" spans="1:10">
      <c r="A36" s="550">
        <v>45356</v>
      </c>
      <c r="B36" t="s">
        <v>269</v>
      </c>
      <c r="C36" t="s">
        <v>234</v>
      </c>
      <c r="D36" t="s">
        <v>210</v>
      </c>
      <c r="E36">
        <v>14</v>
      </c>
      <c r="F36" s="18">
        <v>18399780</v>
      </c>
      <c r="G36" s="18" cm="1">
        <f t="array" ref="G36">_xlfn.XLOOKUP(1,(EarnedPivot!$B$4:$B$269=$C36)*(EarnedPivot!$C$4:$C$269=$D36),EarnedPivot!$E$4:$E$269,NA())</f>
        <v>9198000</v>
      </c>
      <c r="H36" s="18">
        <f>IF(rank_[[#This Row],[EarnCalc]]=0,rank_[[#This Row],[TotalTrophies]],rank_[[#This Row],[EarnCalc]])</f>
        <v>9198000</v>
      </c>
      <c r="I36"/>
      <c r="J36"/>
    </row>
    <row r="37" spans="1:10">
      <c r="A37" s="550">
        <v>45356</v>
      </c>
      <c r="B37" t="s">
        <v>269</v>
      </c>
      <c r="C37" t="s">
        <v>234</v>
      </c>
      <c r="D37" t="s">
        <v>198</v>
      </c>
      <c r="E37">
        <v>15</v>
      </c>
      <c r="F37" s="18">
        <v>18258770</v>
      </c>
      <c r="G37" s="18" cm="1">
        <f t="array" ref="G37">_xlfn.XLOOKUP(1,(EarnedPivot!$B$4:$B$269=$C37)*(EarnedPivot!$C$4:$C$269=$D37),EarnedPivot!$E$4:$E$269,NA())</f>
        <v>9284540</v>
      </c>
      <c r="H37" s="18">
        <f>IF(rank_[[#This Row],[EarnCalc]]=0,rank_[[#This Row],[TotalTrophies]],rank_[[#This Row],[EarnCalc]])</f>
        <v>9284540</v>
      </c>
      <c r="I37"/>
      <c r="J37"/>
    </row>
    <row r="38" spans="1:10">
      <c r="A38" s="550">
        <v>45356</v>
      </c>
      <c r="B38" t="s">
        <v>269</v>
      </c>
      <c r="C38" t="s">
        <v>234</v>
      </c>
      <c r="D38" t="s">
        <v>205</v>
      </c>
      <c r="E38">
        <v>16</v>
      </c>
      <c r="F38" s="18">
        <v>17356940</v>
      </c>
      <c r="G38" s="18" cm="1">
        <f t="array" ref="G38">_xlfn.XLOOKUP(1,(EarnedPivot!$B$4:$B$269=$C38)*(EarnedPivot!$C$4:$C$269=$D38),EarnedPivot!$E$4:$E$269,NA())</f>
        <v>8826920</v>
      </c>
      <c r="H38" s="18">
        <f>IF(rank_[[#This Row],[EarnCalc]]=0,rank_[[#This Row],[TotalTrophies]],rank_[[#This Row],[EarnCalc]])</f>
        <v>8826920</v>
      </c>
      <c r="I38"/>
      <c r="J38"/>
    </row>
    <row r="39" spans="1:10">
      <c r="A39" s="550">
        <v>45356</v>
      </c>
      <c r="B39" t="s">
        <v>269</v>
      </c>
      <c r="C39" t="s">
        <v>234</v>
      </c>
      <c r="D39" t="s">
        <v>195</v>
      </c>
      <c r="E39">
        <v>17</v>
      </c>
      <c r="F39" s="18">
        <v>17116655</v>
      </c>
      <c r="G39" s="18" cm="1">
        <f t="array" ref="G39">_xlfn.XLOOKUP(1,(EarnedPivot!$B$4:$B$269=$C39)*(EarnedPivot!$C$4:$C$269=$D39),EarnedPivot!$E$4:$E$269,NA())</f>
        <v>8671380</v>
      </c>
      <c r="H39" s="18">
        <f>IF(rank_[[#This Row],[EarnCalc]]=0,rank_[[#This Row],[TotalTrophies]],rank_[[#This Row],[EarnCalc]])</f>
        <v>8671380</v>
      </c>
      <c r="I39"/>
      <c r="J39"/>
    </row>
    <row r="40" spans="1:10">
      <c r="A40" s="550">
        <v>45356</v>
      </c>
      <c r="B40" t="s">
        <v>269</v>
      </c>
      <c r="C40" t="s">
        <v>234</v>
      </c>
      <c r="D40" t="s">
        <v>199</v>
      </c>
      <c r="E40">
        <v>18</v>
      </c>
      <c r="F40" s="18">
        <v>16958780</v>
      </c>
      <c r="G40" s="18" cm="1">
        <f t="array" ref="G40">_xlfn.XLOOKUP(1,(EarnedPivot!$B$4:$B$269=$C40)*(EarnedPivot!$C$4:$C$269=$D40),EarnedPivot!$E$4:$E$269,NA())</f>
        <v>8519500</v>
      </c>
      <c r="H40" s="18">
        <f>IF(rank_[[#This Row],[EarnCalc]]=0,rank_[[#This Row],[TotalTrophies]],rank_[[#This Row],[EarnCalc]])</f>
        <v>8519500</v>
      </c>
      <c r="I40"/>
      <c r="J40"/>
    </row>
    <row r="41" spans="1:10">
      <c r="A41" s="550">
        <v>45356</v>
      </c>
      <c r="B41" t="s">
        <v>269</v>
      </c>
      <c r="C41" t="s">
        <v>234</v>
      </c>
      <c r="D41" t="s">
        <v>191</v>
      </c>
      <c r="E41">
        <v>19</v>
      </c>
      <c r="F41" s="18">
        <v>16689095</v>
      </c>
      <c r="G41" s="18" cm="1">
        <f t="array" ref="G41">_xlfn.XLOOKUP(1,(EarnedPivot!$B$4:$B$269=$C41)*(EarnedPivot!$C$4:$C$269=$D41),EarnedPivot!$E$4:$E$269,NA())</f>
        <v>8447715</v>
      </c>
      <c r="H41" s="18">
        <f>IF(rank_[[#This Row],[EarnCalc]]=0,rank_[[#This Row],[TotalTrophies]],rank_[[#This Row],[EarnCalc]])</f>
        <v>8447715</v>
      </c>
      <c r="I41"/>
      <c r="J41"/>
    </row>
    <row r="42" spans="1:10">
      <c r="A42" s="550">
        <v>45356</v>
      </c>
      <c r="B42" t="s">
        <v>269</v>
      </c>
      <c r="C42" t="s">
        <v>234</v>
      </c>
      <c r="D42" t="s">
        <v>211</v>
      </c>
      <c r="E42">
        <v>20</v>
      </c>
      <c r="F42" s="18">
        <v>16444945</v>
      </c>
      <c r="G42" s="18" cm="1">
        <f t="array" ref="G42">_xlfn.XLOOKUP(1,(EarnedPivot!$B$4:$B$269=$C42)*(EarnedPivot!$C$4:$C$269=$D42),EarnedPivot!$E$4:$E$269,NA())</f>
        <v>8287605</v>
      </c>
      <c r="H42" s="18">
        <f>IF(rank_[[#This Row],[EarnCalc]]=0,rank_[[#This Row],[TotalTrophies]],rank_[[#This Row],[EarnCalc]])</f>
        <v>8287605</v>
      </c>
      <c r="I42"/>
      <c r="J42"/>
    </row>
    <row r="43" spans="1:10">
      <c r="A43" s="550">
        <v>45356</v>
      </c>
      <c r="B43" t="s">
        <v>269</v>
      </c>
      <c r="C43" t="s">
        <v>234</v>
      </c>
      <c r="D43" t="s">
        <v>196</v>
      </c>
      <c r="E43">
        <v>23</v>
      </c>
      <c r="F43" s="18">
        <v>16113965</v>
      </c>
      <c r="G43" s="18" cm="1">
        <f t="array" ref="G43">_xlfn.XLOOKUP(1,(EarnedPivot!$B$4:$B$269=$C43)*(EarnedPivot!$C$4:$C$269=$D43),EarnedPivot!$E$4:$E$269,NA())</f>
        <v>8091280</v>
      </c>
      <c r="H43" s="18">
        <f>IF(rank_[[#This Row],[EarnCalc]]=0,rank_[[#This Row],[TotalTrophies]],rank_[[#This Row],[EarnCalc]])</f>
        <v>8091280</v>
      </c>
      <c r="I43"/>
      <c r="J43"/>
    </row>
    <row r="44" spans="1:10">
      <c r="A44" s="550">
        <v>45363</v>
      </c>
      <c r="B44" t="s">
        <v>269</v>
      </c>
      <c r="C44" t="s">
        <v>235</v>
      </c>
      <c r="D44" t="s">
        <v>200</v>
      </c>
      <c r="E44">
        <v>1</v>
      </c>
      <c r="F44" s="18">
        <v>31976605</v>
      </c>
      <c r="G44" s="18" cm="1">
        <f t="array" ref="G44">_xlfn.XLOOKUP(1,(EarnedPivot!$B$4:$B$269=$C44)*(EarnedPivot!$C$4:$C$269=$D44),EarnedPivot!$E$4:$E$269,NA())</f>
        <v>10770870</v>
      </c>
      <c r="H44" s="18">
        <f>IF(rank_[[#This Row],[EarnCalc]]=0,rank_[[#This Row],[TotalTrophies]],rank_[[#This Row],[EarnCalc]])</f>
        <v>10770870</v>
      </c>
      <c r="I44"/>
      <c r="J44"/>
    </row>
    <row r="45" spans="1:10">
      <c r="A45" s="550">
        <v>45363</v>
      </c>
      <c r="B45" t="s">
        <v>269</v>
      </c>
      <c r="C45" t="s">
        <v>235</v>
      </c>
      <c r="D45" t="s">
        <v>201</v>
      </c>
      <c r="E45">
        <v>2</v>
      </c>
      <c r="F45" s="18">
        <v>31799905</v>
      </c>
      <c r="G45" s="18" cm="1">
        <f t="array" ref="G45">_xlfn.XLOOKUP(1,(EarnedPivot!$B$4:$B$269=$C45)*(EarnedPivot!$C$4:$C$269=$D45),EarnedPivot!$E$4:$E$269,NA())</f>
        <v>10690270</v>
      </c>
      <c r="H45" s="18">
        <f>IF(rank_[[#This Row],[EarnCalc]]=0,rank_[[#This Row],[TotalTrophies]],rank_[[#This Row],[EarnCalc]])</f>
        <v>10690270</v>
      </c>
      <c r="I45"/>
      <c r="J45"/>
    </row>
    <row r="46" spans="1:10">
      <c r="A46" s="550">
        <v>45363</v>
      </c>
      <c r="B46" t="s">
        <v>269</v>
      </c>
      <c r="C46" t="s">
        <v>235</v>
      </c>
      <c r="D46" t="s">
        <v>197</v>
      </c>
      <c r="E46">
        <v>3</v>
      </c>
      <c r="F46" s="18">
        <v>30935880</v>
      </c>
      <c r="G46" s="18" cm="1">
        <f t="array" ref="G46">_xlfn.XLOOKUP(1,(EarnedPivot!$B$4:$B$269=$C46)*(EarnedPivot!$C$4:$C$269=$D46),EarnedPivot!$E$4:$E$269,NA())</f>
        <v>10424260</v>
      </c>
      <c r="H46" s="18">
        <f>IF(rank_[[#This Row],[EarnCalc]]=0,rank_[[#This Row],[TotalTrophies]],rank_[[#This Row],[EarnCalc]])</f>
        <v>10424260</v>
      </c>
      <c r="I46"/>
      <c r="J46"/>
    </row>
    <row r="47" spans="1:10">
      <c r="A47" s="550">
        <v>45363</v>
      </c>
      <c r="B47" t="s">
        <v>269</v>
      </c>
      <c r="C47" t="s">
        <v>235</v>
      </c>
      <c r="D47" t="s">
        <v>192</v>
      </c>
      <c r="E47">
        <v>4</v>
      </c>
      <c r="F47" s="18">
        <v>30207265</v>
      </c>
      <c r="G47" s="18" cm="1">
        <f t="array" ref="G47">_xlfn.XLOOKUP(1,(EarnedPivot!$B$4:$B$269=$C47)*(EarnedPivot!$C$4:$C$269=$D47),EarnedPivot!$E$4:$E$269,NA())</f>
        <v>10103600</v>
      </c>
      <c r="H47" s="18">
        <f>IF(rank_[[#This Row],[EarnCalc]]=0,rank_[[#This Row],[TotalTrophies]],rank_[[#This Row],[EarnCalc]])</f>
        <v>10103600</v>
      </c>
      <c r="I47"/>
      <c r="J47"/>
    </row>
    <row r="48" spans="1:10">
      <c r="A48" s="550">
        <v>45363</v>
      </c>
      <c r="B48" t="s">
        <v>269</v>
      </c>
      <c r="C48" t="s">
        <v>235</v>
      </c>
      <c r="D48" t="s">
        <v>204</v>
      </c>
      <c r="E48">
        <v>5</v>
      </c>
      <c r="F48" s="18">
        <v>29958250</v>
      </c>
      <c r="G48" s="18" cm="1">
        <f t="array" ref="G48">_xlfn.XLOOKUP(1,(EarnedPivot!$B$4:$B$269=$C48)*(EarnedPivot!$C$4:$C$269=$D48),EarnedPivot!$E$4:$E$269,NA())</f>
        <v>10096910</v>
      </c>
      <c r="H48" s="18">
        <f>IF(rank_[[#This Row],[EarnCalc]]=0,rank_[[#This Row],[TotalTrophies]],rank_[[#This Row],[EarnCalc]])</f>
        <v>10096910</v>
      </c>
      <c r="I48"/>
      <c r="J48"/>
    </row>
    <row r="49" spans="1:10">
      <c r="A49" s="550">
        <v>45363</v>
      </c>
      <c r="B49" t="s">
        <v>269</v>
      </c>
      <c r="C49" t="s">
        <v>235</v>
      </c>
      <c r="D49" t="s">
        <v>202</v>
      </c>
      <c r="E49">
        <v>6</v>
      </c>
      <c r="F49" s="18">
        <v>29539600</v>
      </c>
      <c r="G49" s="18" cm="1">
        <f t="array" ref="G49">_xlfn.XLOOKUP(1,(EarnedPivot!$B$4:$B$269=$C49)*(EarnedPivot!$C$4:$C$269=$D49),EarnedPivot!$E$4:$E$269,NA())</f>
        <v>9678260</v>
      </c>
      <c r="H49" s="18">
        <f>IF(rank_[[#This Row],[EarnCalc]]=0,rank_[[#This Row],[TotalTrophies]],rank_[[#This Row],[EarnCalc]])</f>
        <v>9678260</v>
      </c>
      <c r="I49"/>
      <c r="J49"/>
    </row>
    <row r="50" spans="1:10">
      <c r="A50" s="550">
        <v>45363</v>
      </c>
      <c r="B50" t="s">
        <v>269</v>
      </c>
      <c r="C50" t="s">
        <v>235</v>
      </c>
      <c r="D50" t="s">
        <v>190</v>
      </c>
      <c r="E50">
        <v>7</v>
      </c>
      <c r="F50" s="18">
        <v>29263440</v>
      </c>
      <c r="G50" s="18" cm="1">
        <f t="array" ref="G50">_xlfn.XLOOKUP(1,(EarnedPivot!$B$4:$B$269=$C50)*(EarnedPivot!$C$4:$C$269=$D50),EarnedPivot!$E$4:$E$269,NA())</f>
        <v>9835780</v>
      </c>
      <c r="H50" s="18">
        <f>IF(rank_[[#This Row],[EarnCalc]]=0,rank_[[#This Row],[TotalTrophies]],rank_[[#This Row],[EarnCalc]])</f>
        <v>9835780</v>
      </c>
      <c r="I50"/>
      <c r="J50"/>
    </row>
    <row r="51" spans="1:10">
      <c r="A51" s="550">
        <v>45363</v>
      </c>
      <c r="B51" t="s">
        <v>269</v>
      </c>
      <c r="C51" t="s">
        <v>235</v>
      </c>
      <c r="D51" t="s">
        <v>208</v>
      </c>
      <c r="E51">
        <v>8</v>
      </c>
      <c r="F51" s="18">
        <v>29132140</v>
      </c>
      <c r="G51" s="18" cm="1">
        <f t="array" ref="G51">_xlfn.XLOOKUP(1,(EarnedPivot!$B$4:$B$269=$C51)*(EarnedPivot!$C$4:$C$269=$D51),EarnedPivot!$E$4:$E$269,NA())</f>
        <v>9772030</v>
      </c>
      <c r="H51" s="18">
        <f>IF(rank_[[#This Row],[EarnCalc]]=0,rank_[[#This Row],[TotalTrophies]],rank_[[#This Row],[EarnCalc]])</f>
        <v>9772030</v>
      </c>
      <c r="I51"/>
      <c r="J51"/>
    </row>
    <row r="52" spans="1:10">
      <c r="A52" s="550">
        <v>45363</v>
      </c>
      <c r="B52" t="s">
        <v>269</v>
      </c>
      <c r="C52" t="s">
        <v>235</v>
      </c>
      <c r="D52" t="s">
        <v>206</v>
      </c>
      <c r="E52">
        <v>9</v>
      </c>
      <c r="F52" s="18">
        <v>28884845</v>
      </c>
      <c r="G52" s="18" cm="1">
        <f t="array" ref="G52">_xlfn.XLOOKUP(1,(EarnedPivot!$B$4:$B$269=$C52)*(EarnedPivot!$C$4:$C$269=$D52),EarnedPivot!$E$4:$E$269,NA())</f>
        <v>9685015</v>
      </c>
      <c r="H52" s="18">
        <f>IF(rank_[[#This Row],[EarnCalc]]=0,rank_[[#This Row],[TotalTrophies]],rank_[[#This Row],[EarnCalc]])</f>
        <v>9685015</v>
      </c>
      <c r="I52"/>
      <c r="J52"/>
    </row>
    <row r="53" spans="1:10">
      <c r="A53" s="550">
        <v>45363</v>
      </c>
      <c r="B53" t="s">
        <v>269</v>
      </c>
      <c r="C53" t="s">
        <v>235</v>
      </c>
      <c r="D53" t="s">
        <v>203</v>
      </c>
      <c r="E53">
        <v>10</v>
      </c>
      <c r="F53" s="18">
        <v>28817450</v>
      </c>
      <c r="G53" s="18" cm="1">
        <f t="array" ref="G53">_xlfn.XLOOKUP(1,(EarnedPivot!$B$4:$B$269=$C53)*(EarnedPivot!$C$4:$C$269=$D53),EarnedPivot!$E$4:$E$269,NA())</f>
        <v>9678470</v>
      </c>
      <c r="H53" s="18">
        <f>IF(rank_[[#This Row],[EarnCalc]]=0,rank_[[#This Row],[TotalTrophies]],rank_[[#This Row],[EarnCalc]])</f>
        <v>9678470</v>
      </c>
      <c r="I53"/>
      <c r="J53"/>
    </row>
    <row r="54" spans="1:10">
      <c r="A54" s="550">
        <v>45363</v>
      </c>
      <c r="B54" t="s">
        <v>269</v>
      </c>
      <c r="C54" t="s">
        <v>235</v>
      </c>
      <c r="D54" t="s">
        <v>193</v>
      </c>
      <c r="E54">
        <v>11</v>
      </c>
      <c r="F54" s="18">
        <v>28650305</v>
      </c>
      <c r="G54" s="18" cm="1">
        <f t="array" ref="G54">_xlfn.XLOOKUP(1,(EarnedPivot!$B$4:$B$269=$C54)*(EarnedPivot!$C$4:$C$269=$D54),EarnedPivot!$E$4:$E$269,NA())</f>
        <v>9763490</v>
      </c>
      <c r="H54" s="18">
        <f>IF(rank_[[#This Row],[EarnCalc]]=0,rank_[[#This Row],[TotalTrophies]],rank_[[#This Row],[EarnCalc]])</f>
        <v>9763490</v>
      </c>
      <c r="I54"/>
      <c r="J54"/>
    </row>
    <row r="55" spans="1:10">
      <c r="A55" s="550">
        <v>45363</v>
      </c>
      <c r="B55" t="s">
        <v>269</v>
      </c>
      <c r="C55" t="s">
        <v>235</v>
      </c>
      <c r="D55" t="s">
        <v>209</v>
      </c>
      <c r="E55">
        <v>12</v>
      </c>
      <c r="F55" s="18">
        <v>28268635</v>
      </c>
      <c r="G55" s="18" cm="1">
        <f t="array" ref="G55">_xlfn.XLOOKUP(1,(EarnedPivot!$B$4:$B$269=$C55)*(EarnedPivot!$C$4:$C$269=$D55),EarnedPivot!$E$4:$E$269,NA())</f>
        <v>9614385</v>
      </c>
      <c r="H55" s="18">
        <f>IF(rank_[[#This Row],[EarnCalc]]=0,rank_[[#This Row],[TotalTrophies]],rank_[[#This Row],[EarnCalc]])</f>
        <v>9614385</v>
      </c>
      <c r="I55"/>
      <c r="J55"/>
    </row>
    <row r="56" spans="1:10">
      <c r="A56" s="550">
        <v>45363</v>
      </c>
      <c r="B56" t="s">
        <v>269</v>
      </c>
      <c r="C56" t="s">
        <v>235</v>
      </c>
      <c r="D56" t="s">
        <v>194</v>
      </c>
      <c r="E56">
        <v>13</v>
      </c>
      <c r="F56" s="18">
        <v>28234060</v>
      </c>
      <c r="G56" s="18" cm="1">
        <f t="array" ref="G56">_xlfn.XLOOKUP(1,(EarnedPivot!$B$4:$B$269=$C56)*(EarnedPivot!$C$4:$C$269=$D56),EarnedPivot!$E$4:$E$269,NA())</f>
        <v>9360200</v>
      </c>
      <c r="H56" s="18">
        <f>IF(rank_[[#This Row],[EarnCalc]]=0,rank_[[#This Row],[TotalTrophies]],rank_[[#This Row],[EarnCalc]])</f>
        <v>9360200</v>
      </c>
      <c r="I56"/>
      <c r="J56"/>
    </row>
    <row r="57" spans="1:10">
      <c r="A57" s="550">
        <v>45363</v>
      </c>
      <c r="B57" t="s">
        <v>269</v>
      </c>
      <c r="C57" t="s">
        <v>235</v>
      </c>
      <c r="D57" t="s">
        <v>198</v>
      </c>
      <c r="E57">
        <v>14</v>
      </c>
      <c r="F57" s="18">
        <v>27694980</v>
      </c>
      <c r="G57" s="18" cm="1">
        <f t="array" ref="G57">_xlfn.XLOOKUP(1,(EarnedPivot!$B$4:$B$269=$C57)*(EarnedPivot!$C$4:$C$269=$D57),EarnedPivot!$E$4:$E$269,NA())</f>
        <v>9436210</v>
      </c>
      <c r="H57" s="18">
        <f>IF(rank_[[#This Row],[EarnCalc]]=0,rank_[[#This Row],[TotalTrophies]],rank_[[#This Row],[EarnCalc]])</f>
        <v>9436210</v>
      </c>
      <c r="I57"/>
      <c r="J57"/>
    </row>
    <row r="58" spans="1:10">
      <c r="A58" s="550">
        <v>45363</v>
      </c>
      <c r="B58" t="s">
        <v>269</v>
      </c>
      <c r="C58" t="s">
        <v>235</v>
      </c>
      <c r="D58" t="s">
        <v>210</v>
      </c>
      <c r="E58">
        <v>15</v>
      </c>
      <c r="F58" s="18">
        <v>27368035</v>
      </c>
      <c r="G58" s="18" cm="1">
        <f t="array" ref="G58">_xlfn.XLOOKUP(1,(EarnedPivot!$B$4:$B$269=$C58)*(EarnedPivot!$C$4:$C$269=$D58),EarnedPivot!$E$4:$E$269,NA())</f>
        <v>8968255</v>
      </c>
      <c r="H58" s="18">
        <f>IF(rank_[[#This Row],[EarnCalc]]=0,rank_[[#This Row],[TotalTrophies]],rank_[[#This Row],[EarnCalc]])</f>
        <v>8968255</v>
      </c>
      <c r="I58"/>
      <c r="J58"/>
    </row>
    <row r="59" spans="1:10">
      <c r="A59" s="550">
        <v>45363</v>
      </c>
      <c r="B59" t="s">
        <v>269</v>
      </c>
      <c r="C59" t="s">
        <v>235</v>
      </c>
      <c r="D59" t="s">
        <v>205</v>
      </c>
      <c r="E59">
        <v>16</v>
      </c>
      <c r="F59" s="18">
        <v>26325285</v>
      </c>
      <c r="G59" s="18" cm="1">
        <f t="array" ref="G59">_xlfn.XLOOKUP(1,(EarnedPivot!$B$4:$B$269=$C59)*(EarnedPivot!$C$4:$C$269=$D59),EarnedPivot!$E$4:$E$269,NA())</f>
        <v>8968345</v>
      </c>
      <c r="H59" s="18">
        <f>IF(rank_[[#This Row],[EarnCalc]]=0,rank_[[#This Row],[TotalTrophies]],rank_[[#This Row],[EarnCalc]])</f>
        <v>8968345</v>
      </c>
      <c r="I59"/>
      <c r="J59"/>
    </row>
    <row r="60" spans="1:10">
      <c r="A60" s="550">
        <v>45363</v>
      </c>
      <c r="B60" t="s">
        <v>269</v>
      </c>
      <c r="C60" t="s">
        <v>235</v>
      </c>
      <c r="D60" t="s">
        <v>195</v>
      </c>
      <c r="E60">
        <v>17</v>
      </c>
      <c r="F60" s="18">
        <v>25787965</v>
      </c>
      <c r="G60" s="18" cm="1">
        <f t="array" ref="G60">_xlfn.XLOOKUP(1,(EarnedPivot!$B$4:$B$269=$C60)*(EarnedPivot!$C$4:$C$269=$D60),EarnedPivot!$E$4:$E$269,NA())</f>
        <v>8671310</v>
      </c>
      <c r="H60" s="18">
        <f>IF(rank_[[#This Row],[EarnCalc]]=0,rank_[[#This Row],[TotalTrophies]],rank_[[#This Row],[EarnCalc]])</f>
        <v>8671310</v>
      </c>
      <c r="I60"/>
      <c r="J60"/>
    </row>
    <row r="61" spans="1:10">
      <c r="A61" s="550">
        <v>45363</v>
      </c>
      <c r="B61" t="s">
        <v>269</v>
      </c>
      <c r="C61" t="s">
        <v>235</v>
      </c>
      <c r="D61" t="s">
        <v>199</v>
      </c>
      <c r="E61">
        <v>18</v>
      </c>
      <c r="F61" s="18">
        <v>25620130</v>
      </c>
      <c r="G61" s="18" cm="1">
        <f t="array" ref="G61">_xlfn.XLOOKUP(1,(EarnedPivot!$B$4:$B$269=$C61)*(EarnedPivot!$C$4:$C$269=$D61),EarnedPivot!$E$4:$E$269,NA())</f>
        <v>8661350</v>
      </c>
      <c r="H61" s="18">
        <f>IF(rank_[[#This Row],[EarnCalc]]=0,rank_[[#This Row],[TotalTrophies]],rank_[[#This Row],[EarnCalc]])</f>
        <v>8661350</v>
      </c>
      <c r="I61"/>
      <c r="J61"/>
    </row>
    <row r="62" spans="1:10">
      <c r="A62" s="550">
        <v>45363</v>
      </c>
      <c r="B62" t="s">
        <v>269</v>
      </c>
      <c r="C62" t="s">
        <v>235</v>
      </c>
      <c r="D62" t="s">
        <v>191</v>
      </c>
      <c r="E62">
        <v>19</v>
      </c>
      <c r="F62" s="18">
        <v>25287370</v>
      </c>
      <c r="G62" s="18" cm="1">
        <f t="array" ref="G62">_xlfn.XLOOKUP(1,(EarnedPivot!$B$4:$B$269=$C62)*(EarnedPivot!$C$4:$C$269=$D62),EarnedPivot!$E$4:$E$269,NA())</f>
        <v>8598275</v>
      </c>
      <c r="H62" s="18">
        <f>IF(rank_[[#This Row],[EarnCalc]]=0,rank_[[#This Row],[TotalTrophies]],rank_[[#This Row],[EarnCalc]])</f>
        <v>8598275</v>
      </c>
      <c r="I62"/>
      <c r="J62"/>
    </row>
    <row r="63" spans="1:10">
      <c r="A63" s="550">
        <v>45363</v>
      </c>
      <c r="B63" t="s">
        <v>269</v>
      </c>
      <c r="C63" t="s">
        <v>235</v>
      </c>
      <c r="D63" t="s">
        <v>211</v>
      </c>
      <c r="E63">
        <v>20</v>
      </c>
      <c r="F63" s="18">
        <v>25126560</v>
      </c>
      <c r="G63" s="18" cm="1">
        <f t="array" ref="G63">_xlfn.XLOOKUP(1,(EarnedPivot!$B$4:$B$269=$C63)*(EarnedPivot!$C$4:$C$269=$D63),EarnedPivot!$E$4:$E$269,NA())</f>
        <v>8681615</v>
      </c>
      <c r="H63" s="18">
        <f>IF(rank_[[#This Row],[EarnCalc]]=0,rank_[[#This Row],[TotalTrophies]],rank_[[#This Row],[EarnCalc]])</f>
        <v>8681615</v>
      </c>
      <c r="I63"/>
      <c r="J63"/>
    </row>
    <row r="64" spans="1:10">
      <c r="A64" s="550">
        <v>45363</v>
      </c>
      <c r="B64" t="s">
        <v>269</v>
      </c>
      <c r="C64" t="s">
        <v>235</v>
      </c>
      <c r="D64" t="s">
        <v>196</v>
      </c>
      <c r="E64">
        <v>24</v>
      </c>
      <c r="F64" s="18">
        <v>24202615</v>
      </c>
      <c r="G64" s="18" cm="1">
        <f t="array" ref="G64">_xlfn.XLOOKUP(1,(EarnedPivot!$B$4:$B$269=$C64)*(EarnedPivot!$C$4:$C$269=$D64),EarnedPivot!$E$4:$E$269,NA())</f>
        <v>8088650</v>
      </c>
      <c r="H64" s="18">
        <f>IF(rank_[[#This Row],[EarnCalc]]=0,rank_[[#This Row],[TotalTrophies]],rank_[[#This Row],[EarnCalc]])</f>
        <v>8088650</v>
      </c>
      <c r="I64"/>
      <c r="J64"/>
    </row>
    <row r="65" spans="1:10">
      <c r="A65" s="550">
        <v>45370</v>
      </c>
      <c r="B65" t="s">
        <v>269</v>
      </c>
      <c r="C65" t="s">
        <v>236</v>
      </c>
      <c r="D65" t="s">
        <v>200</v>
      </c>
      <c r="E65">
        <v>1</v>
      </c>
      <c r="F65" s="18">
        <v>42756015</v>
      </c>
      <c r="G65" s="18" cm="1">
        <f t="array" ref="G65">_xlfn.XLOOKUP(1,(EarnedPivot!$B$4:$B$269=$C65)*(EarnedPivot!$C$4:$C$269=$D65),EarnedPivot!$E$4:$E$269,NA())</f>
        <v>10779410</v>
      </c>
      <c r="H65" s="18">
        <f>IF(rank_[[#This Row],[EarnCalc]]=0,rank_[[#This Row],[TotalTrophies]],rank_[[#This Row],[EarnCalc]])</f>
        <v>10779410</v>
      </c>
      <c r="I65"/>
      <c r="J65"/>
    </row>
    <row r="66" spans="1:10">
      <c r="A66" s="550">
        <v>45370</v>
      </c>
      <c r="B66" t="s">
        <v>269</v>
      </c>
      <c r="C66" t="s">
        <v>236</v>
      </c>
      <c r="D66" t="s">
        <v>201</v>
      </c>
      <c r="E66">
        <v>2</v>
      </c>
      <c r="F66" s="18">
        <v>42502265</v>
      </c>
      <c r="G66" s="18" cm="1">
        <f t="array" ref="G66">_xlfn.XLOOKUP(1,(EarnedPivot!$B$4:$B$269=$C66)*(EarnedPivot!$C$4:$C$269=$D66),EarnedPivot!$E$4:$E$269,NA())</f>
        <v>10702360</v>
      </c>
      <c r="H66" s="18">
        <f>IF(rank_[[#This Row],[EarnCalc]]=0,rank_[[#This Row],[TotalTrophies]],rank_[[#This Row],[EarnCalc]])</f>
        <v>10702360</v>
      </c>
      <c r="I66"/>
      <c r="J66"/>
    </row>
    <row r="67" spans="1:10">
      <c r="A67" s="550">
        <v>45370</v>
      </c>
      <c r="B67" t="s">
        <v>269</v>
      </c>
      <c r="C67" t="s">
        <v>236</v>
      </c>
      <c r="D67" t="s">
        <v>197</v>
      </c>
      <c r="E67">
        <v>3</v>
      </c>
      <c r="F67" s="18">
        <v>41284975</v>
      </c>
      <c r="G67" s="18" cm="1">
        <f t="array" ref="G67">_xlfn.XLOOKUP(1,(EarnedPivot!$B$4:$B$269=$C67)*(EarnedPivot!$C$4:$C$269=$D67),EarnedPivot!$E$4:$E$269,NA())</f>
        <v>10349095</v>
      </c>
      <c r="H67" s="18">
        <f>IF(rank_[[#This Row],[EarnCalc]]=0,rank_[[#This Row],[TotalTrophies]],rank_[[#This Row],[EarnCalc]])</f>
        <v>10349095</v>
      </c>
      <c r="I67"/>
      <c r="J67"/>
    </row>
    <row r="68" spans="1:10">
      <c r="A68" s="550">
        <v>45370</v>
      </c>
      <c r="B68" t="s">
        <v>269</v>
      </c>
      <c r="C68" t="s">
        <v>236</v>
      </c>
      <c r="D68" t="s">
        <v>192</v>
      </c>
      <c r="E68">
        <v>4</v>
      </c>
      <c r="F68" s="18">
        <v>40382200</v>
      </c>
      <c r="G68" s="18" cm="1">
        <f t="array" ref="G68">_xlfn.XLOOKUP(1,(EarnedPivot!$B$4:$B$269=$C68)*(EarnedPivot!$C$4:$C$269=$D68),EarnedPivot!$E$4:$E$269,NA())</f>
        <v>10174935</v>
      </c>
      <c r="H68" s="18">
        <f>IF(rank_[[#This Row],[EarnCalc]]=0,rank_[[#This Row],[TotalTrophies]],rank_[[#This Row],[EarnCalc]])</f>
        <v>10174935</v>
      </c>
      <c r="I68"/>
      <c r="J68"/>
    </row>
    <row r="69" spans="1:10">
      <c r="A69" s="550">
        <v>45370</v>
      </c>
      <c r="B69" t="s">
        <v>269</v>
      </c>
      <c r="C69" t="s">
        <v>236</v>
      </c>
      <c r="D69" t="s">
        <v>204</v>
      </c>
      <c r="E69">
        <v>5</v>
      </c>
      <c r="F69" s="18">
        <v>40221815</v>
      </c>
      <c r="G69" s="18" cm="1">
        <f t="array" ref="G69">_xlfn.XLOOKUP(1,(EarnedPivot!$B$4:$B$269=$C69)*(EarnedPivot!$C$4:$C$269=$D69),EarnedPivot!$E$4:$E$269,NA())</f>
        <v>10263565</v>
      </c>
      <c r="H69" s="18">
        <f>IF(rank_[[#This Row],[EarnCalc]]=0,rank_[[#This Row],[TotalTrophies]],rank_[[#This Row],[EarnCalc]])</f>
        <v>10263565</v>
      </c>
      <c r="I69"/>
      <c r="J69"/>
    </row>
    <row r="70" spans="1:10">
      <c r="A70" s="550">
        <v>45370</v>
      </c>
      <c r="B70" t="s">
        <v>269</v>
      </c>
      <c r="C70" t="s">
        <v>236</v>
      </c>
      <c r="D70" t="s">
        <v>202</v>
      </c>
      <c r="E70">
        <v>6</v>
      </c>
      <c r="F70" s="18">
        <v>39544740</v>
      </c>
      <c r="G70" s="18" cm="1">
        <f t="array" ref="G70">_xlfn.XLOOKUP(1,(EarnedPivot!$B$4:$B$269=$C70)*(EarnedPivot!$C$4:$C$269=$D70),EarnedPivot!$E$4:$E$269,NA())</f>
        <v>10005140</v>
      </c>
      <c r="H70" s="18">
        <f>IF(rank_[[#This Row],[EarnCalc]]=0,rank_[[#This Row],[TotalTrophies]],rank_[[#This Row],[EarnCalc]])</f>
        <v>10005140</v>
      </c>
      <c r="I70"/>
      <c r="J70"/>
    </row>
    <row r="71" spans="1:10">
      <c r="A71" s="550">
        <v>45370</v>
      </c>
      <c r="B71" t="s">
        <v>269</v>
      </c>
      <c r="C71" t="s">
        <v>236</v>
      </c>
      <c r="D71" t="s">
        <v>190</v>
      </c>
      <c r="E71">
        <v>7</v>
      </c>
      <c r="F71" s="18">
        <v>39348520</v>
      </c>
      <c r="G71" s="18" cm="1">
        <f t="array" ref="G71">_xlfn.XLOOKUP(1,(EarnedPivot!$B$4:$B$269=$C71)*(EarnedPivot!$C$4:$C$269=$D71),EarnedPivot!$E$4:$E$269,NA())</f>
        <v>10085080</v>
      </c>
      <c r="H71" s="18">
        <f>IF(rank_[[#This Row],[EarnCalc]]=0,rank_[[#This Row],[TotalTrophies]],rank_[[#This Row],[EarnCalc]])</f>
        <v>10085080</v>
      </c>
      <c r="I71"/>
      <c r="J71"/>
    </row>
    <row r="72" spans="1:10">
      <c r="A72" s="550">
        <v>45370</v>
      </c>
      <c r="B72" t="s">
        <v>269</v>
      </c>
      <c r="C72" t="s">
        <v>236</v>
      </c>
      <c r="D72" t="s">
        <v>208</v>
      </c>
      <c r="E72">
        <v>8</v>
      </c>
      <c r="F72" s="18">
        <v>39064075</v>
      </c>
      <c r="G72" s="18" cm="1">
        <f t="array" ref="G72">_xlfn.XLOOKUP(1,(EarnedPivot!$B$4:$B$269=$C72)*(EarnedPivot!$C$4:$C$269=$D72),EarnedPivot!$E$4:$E$269,NA())</f>
        <v>9931935</v>
      </c>
      <c r="H72" s="18">
        <f>IF(rank_[[#This Row],[EarnCalc]]=0,rank_[[#This Row],[TotalTrophies]],rank_[[#This Row],[EarnCalc]])</f>
        <v>9931935</v>
      </c>
      <c r="I72"/>
      <c r="J72"/>
    </row>
    <row r="73" spans="1:10">
      <c r="A73" s="550">
        <v>45370</v>
      </c>
      <c r="B73" t="s">
        <v>269</v>
      </c>
      <c r="C73" t="s">
        <v>236</v>
      </c>
      <c r="D73" t="s">
        <v>203</v>
      </c>
      <c r="E73">
        <v>9</v>
      </c>
      <c r="F73" s="18">
        <v>38576920</v>
      </c>
      <c r="G73" s="18" cm="1">
        <f t="array" ref="G73">_xlfn.XLOOKUP(1,(EarnedPivot!$B$4:$B$269=$C73)*(EarnedPivot!$C$4:$C$269=$D73),EarnedPivot!$E$4:$E$269,NA())</f>
        <v>9759470</v>
      </c>
      <c r="H73" s="18">
        <f>IF(rank_[[#This Row],[EarnCalc]]=0,rank_[[#This Row],[TotalTrophies]],rank_[[#This Row],[EarnCalc]])</f>
        <v>9759470</v>
      </c>
      <c r="I73"/>
      <c r="J73"/>
    </row>
    <row r="74" spans="1:10">
      <c r="A74" s="550">
        <v>45370</v>
      </c>
      <c r="B74" t="s">
        <v>269</v>
      </c>
      <c r="C74" t="s">
        <v>236</v>
      </c>
      <c r="D74" t="s">
        <v>206</v>
      </c>
      <c r="E74">
        <v>10</v>
      </c>
      <c r="F74" s="18">
        <v>38570910</v>
      </c>
      <c r="G74" s="18" cm="1">
        <f t="array" ref="G74">_xlfn.XLOOKUP(1,(EarnedPivot!$B$4:$B$269=$C74)*(EarnedPivot!$C$4:$C$269=$D74),EarnedPivot!$E$4:$E$269,NA())</f>
        <v>9686065</v>
      </c>
      <c r="H74" s="18">
        <f>IF(rank_[[#This Row],[EarnCalc]]=0,rank_[[#This Row],[TotalTrophies]],rank_[[#This Row],[EarnCalc]])</f>
        <v>9686065</v>
      </c>
      <c r="I74"/>
      <c r="J74"/>
    </row>
    <row r="75" spans="1:10">
      <c r="A75" s="550">
        <v>45370</v>
      </c>
      <c r="B75" t="s">
        <v>269</v>
      </c>
      <c r="C75" t="s">
        <v>236</v>
      </c>
      <c r="D75" t="s">
        <v>193</v>
      </c>
      <c r="E75">
        <v>11</v>
      </c>
      <c r="F75" s="18">
        <v>38491550</v>
      </c>
      <c r="G75" s="18" cm="1">
        <f t="array" ref="G75">_xlfn.XLOOKUP(1,(EarnedPivot!$B$4:$B$269=$C75)*(EarnedPivot!$C$4:$C$269=$D75),EarnedPivot!$E$4:$E$269,NA())</f>
        <v>9841245</v>
      </c>
      <c r="H75" s="18">
        <f>IF(rank_[[#This Row],[EarnCalc]]=0,rank_[[#This Row],[TotalTrophies]],rank_[[#This Row],[EarnCalc]])</f>
        <v>9841245</v>
      </c>
      <c r="I75"/>
      <c r="J75"/>
    </row>
    <row r="76" spans="1:10">
      <c r="A76" s="550">
        <v>45370</v>
      </c>
      <c r="B76" t="s">
        <v>269</v>
      </c>
      <c r="C76" t="s">
        <v>236</v>
      </c>
      <c r="D76" t="s">
        <v>209</v>
      </c>
      <c r="E76">
        <v>12</v>
      </c>
      <c r="F76" s="18">
        <v>38204735</v>
      </c>
      <c r="G76" s="18" cm="1">
        <f t="array" ref="G76">_xlfn.XLOOKUP(1,(EarnedPivot!$B$4:$B$269=$C76)*(EarnedPivot!$C$4:$C$269=$D76),EarnedPivot!$E$4:$E$269,NA())</f>
        <v>9936100</v>
      </c>
      <c r="H76" s="18">
        <f>IF(rank_[[#This Row],[EarnCalc]]=0,rank_[[#This Row],[TotalTrophies]],rank_[[#This Row],[EarnCalc]])</f>
        <v>9936100</v>
      </c>
      <c r="I76"/>
      <c r="J76"/>
    </row>
    <row r="77" spans="1:10">
      <c r="A77" s="550">
        <v>45370</v>
      </c>
      <c r="B77" t="s">
        <v>269</v>
      </c>
      <c r="C77" t="s">
        <v>236</v>
      </c>
      <c r="D77" t="s">
        <v>194</v>
      </c>
      <c r="E77">
        <v>13</v>
      </c>
      <c r="F77" s="18">
        <v>37829835</v>
      </c>
      <c r="G77" s="18" cm="1">
        <f t="array" ref="G77">_xlfn.XLOOKUP(1,(EarnedPivot!$B$4:$B$269=$C77)*(EarnedPivot!$C$4:$C$269=$D77),EarnedPivot!$E$4:$E$269,NA())</f>
        <v>9595775</v>
      </c>
      <c r="H77" s="18">
        <f>IF(rank_[[#This Row],[EarnCalc]]=0,rank_[[#This Row],[TotalTrophies]],rank_[[#This Row],[EarnCalc]])</f>
        <v>9595775</v>
      </c>
      <c r="I77"/>
      <c r="J77"/>
    </row>
    <row r="78" spans="1:10">
      <c r="A78" s="550">
        <v>45370</v>
      </c>
      <c r="B78" t="s">
        <v>269</v>
      </c>
      <c r="C78" t="s">
        <v>236</v>
      </c>
      <c r="D78" t="s">
        <v>198</v>
      </c>
      <c r="E78">
        <v>14</v>
      </c>
      <c r="F78" s="18">
        <v>37373875</v>
      </c>
      <c r="G78" s="18" cm="1">
        <f t="array" ref="G78">_xlfn.XLOOKUP(1,(EarnedPivot!$B$4:$B$269=$C78)*(EarnedPivot!$C$4:$C$269=$D78),EarnedPivot!$E$4:$E$269,NA())</f>
        <v>9678895</v>
      </c>
      <c r="H78" s="18">
        <f>IF(rank_[[#This Row],[EarnCalc]]=0,rank_[[#This Row],[TotalTrophies]],rank_[[#This Row],[EarnCalc]])</f>
        <v>9678895</v>
      </c>
      <c r="I78"/>
      <c r="J78"/>
    </row>
    <row r="79" spans="1:10">
      <c r="A79" s="550">
        <v>45370</v>
      </c>
      <c r="B79" t="s">
        <v>269</v>
      </c>
      <c r="C79" t="s">
        <v>236</v>
      </c>
      <c r="D79" t="s">
        <v>210</v>
      </c>
      <c r="E79">
        <v>15</v>
      </c>
      <c r="F79" s="18">
        <v>36417570</v>
      </c>
      <c r="G79" s="18" cm="1">
        <f t="array" ref="G79">_xlfn.XLOOKUP(1,(EarnedPivot!$B$4:$B$269=$C79)*(EarnedPivot!$C$4:$C$269=$D79),EarnedPivot!$E$4:$E$269,NA())</f>
        <v>9049535</v>
      </c>
      <c r="H79" s="18">
        <f>IF(rank_[[#This Row],[EarnCalc]]=0,rank_[[#This Row],[TotalTrophies]],rank_[[#This Row],[EarnCalc]])</f>
        <v>9049535</v>
      </c>
      <c r="I79"/>
      <c r="J79"/>
    </row>
    <row r="80" spans="1:10">
      <c r="A80" s="550">
        <v>45370</v>
      </c>
      <c r="B80" t="s">
        <v>269</v>
      </c>
      <c r="C80" t="s">
        <v>236</v>
      </c>
      <c r="D80" t="s">
        <v>205</v>
      </c>
      <c r="E80">
        <v>16</v>
      </c>
      <c r="F80" s="18">
        <v>35457875</v>
      </c>
      <c r="G80" s="18" cm="1">
        <f t="array" ref="G80">_xlfn.XLOOKUP(1,(EarnedPivot!$B$4:$B$269=$C80)*(EarnedPivot!$C$4:$C$269=$D80),EarnedPivot!$E$4:$E$269,NA())</f>
        <v>9132590</v>
      </c>
      <c r="H80" s="18">
        <f>IF(rank_[[#This Row],[EarnCalc]]=0,rank_[[#This Row],[TotalTrophies]],rank_[[#This Row],[EarnCalc]])</f>
        <v>9132590</v>
      </c>
      <c r="I80"/>
      <c r="J80"/>
    </row>
    <row r="81" spans="1:10">
      <c r="A81" s="550">
        <v>45370</v>
      </c>
      <c r="B81" t="s">
        <v>269</v>
      </c>
      <c r="C81" t="s">
        <v>236</v>
      </c>
      <c r="D81" t="s">
        <v>195</v>
      </c>
      <c r="E81">
        <v>17</v>
      </c>
      <c r="F81" s="18">
        <v>34682725</v>
      </c>
      <c r="G81" s="18" cm="1">
        <f t="array" ref="G81">_xlfn.XLOOKUP(1,(EarnedPivot!$B$4:$B$269=$C81)*(EarnedPivot!$C$4:$C$269=$D81),EarnedPivot!$E$4:$E$269,NA())</f>
        <v>8894760</v>
      </c>
      <c r="H81" s="18">
        <f>IF(rank_[[#This Row],[EarnCalc]]=0,rank_[[#This Row],[TotalTrophies]],rank_[[#This Row],[EarnCalc]])</f>
        <v>8894760</v>
      </c>
      <c r="I81"/>
      <c r="J81"/>
    </row>
    <row r="82" spans="1:10">
      <c r="A82" s="550">
        <v>45370</v>
      </c>
      <c r="B82" t="s">
        <v>269</v>
      </c>
      <c r="C82" t="s">
        <v>236</v>
      </c>
      <c r="D82" t="s">
        <v>199</v>
      </c>
      <c r="E82">
        <v>18</v>
      </c>
      <c r="F82" s="18">
        <v>34511775</v>
      </c>
      <c r="G82" s="18" cm="1">
        <f t="array" ref="G82">_xlfn.XLOOKUP(1,(EarnedPivot!$B$4:$B$269=$C82)*(EarnedPivot!$C$4:$C$269=$D82),EarnedPivot!$E$4:$E$269,NA())</f>
        <v>8891645</v>
      </c>
      <c r="H82" s="18">
        <f>IF(rank_[[#This Row],[EarnCalc]]=0,rank_[[#This Row],[TotalTrophies]],rank_[[#This Row],[EarnCalc]])</f>
        <v>8891645</v>
      </c>
      <c r="I82"/>
      <c r="J82"/>
    </row>
    <row r="83" spans="1:10">
      <c r="A83" s="550">
        <v>45370</v>
      </c>
      <c r="B83" t="s">
        <v>269</v>
      </c>
      <c r="C83" t="s">
        <v>236</v>
      </c>
      <c r="D83" t="s">
        <v>191</v>
      </c>
      <c r="E83">
        <v>19</v>
      </c>
      <c r="F83" s="18">
        <v>34182330</v>
      </c>
      <c r="G83" s="18" cm="1">
        <f t="array" ref="G83">_xlfn.XLOOKUP(1,(EarnedPivot!$B$4:$B$269=$C83)*(EarnedPivot!$C$4:$C$269=$D83),EarnedPivot!$E$4:$E$269,NA())</f>
        <v>8894960</v>
      </c>
      <c r="H83" s="18">
        <f>IF(rank_[[#This Row],[EarnCalc]]=0,rank_[[#This Row],[TotalTrophies]],rank_[[#This Row],[EarnCalc]])</f>
        <v>8894960</v>
      </c>
      <c r="I83"/>
      <c r="J83"/>
    </row>
    <row r="84" spans="1:10">
      <c r="A84" s="550">
        <v>45370</v>
      </c>
      <c r="B84" t="s">
        <v>269</v>
      </c>
      <c r="C84" t="s">
        <v>236</v>
      </c>
      <c r="D84" t="s">
        <v>211</v>
      </c>
      <c r="E84">
        <v>20</v>
      </c>
      <c r="F84" s="18">
        <v>33869870</v>
      </c>
      <c r="G84" s="18" cm="1">
        <f t="array" ref="G84">_xlfn.XLOOKUP(1,(EarnedPivot!$B$4:$B$269=$C84)*(EarnedPivot!$C$4:$C$269=$D84),EarnedPivot!$E$4:$E$269,NA())</f>
        <v>8743310</v>
      </c>
      <c r="H84" s="18">
        <f>IF(rank_[[#This Row],[EarnCalc]]=0,rank_[[#This Row],[TotalTrophies]],rank_[[#This Row],[EarnCalc]])</f>
        <v>8743310</v>
      </c>
      <c r="I84"/>
      <c r="J84"/>
    </row>
    <row r="85" spans="1:10">
      <c r="A85" s="550">
        <v>45370</v>
      </c>
      <c r="B85" t="s">
        <v>269</v>
      </c>
      <c r="C85" t="s">
        <v>236</v>
      </c>
      <c r="D85" t="s">
        <v>196</v>
      </c>
      <c r="E85">
        <v>22</v>
      </c>
      <c r="F85" s="18">
        <v>32956685</v>
      </c>
      <c r="G85" s="18" cm="1">
        <f t="array" ref="G85">_xlfn.XLOOKUP(1,(EarnedPivot!$B$4:$B$269=$C85)*(EarnedPivot!$C$4:$C$269=$D85),EarnedPivot!$E$4:$E$269,NA())</f>
        <v>8754070</v>
      </c>
      <c r="H85" s="18">
        <f>IF(rank_[[#This Row],[EarnCalc]]=0,rank_[[#This Row],[TotalTrophies]],rank_[[#This Row],[EarnCalc]])</f>
        <v>8754070</v>
      </c>
      <c r="I85"/>
      <c r="J85"/>
    </row>
    <row r="86" spans="1:10">
      <c r="A86" s="550">
        <v>45377</v>
      </c>
      <c r="B86" t="s">
        <v>270</v>
      </c>
      <c r="C86" t="s">
        <v>237</v>
      </c>
      <c r="D86" t="s">
        <v>200</v>
      </c>
      <c r="E86">
        <v>1</v>
      </c>
      <c r="F86" s="18">
        <v>10949190</v>
      </c>
      <c r="G86" s="18" cm="1">
        <f t="array" ref="G86">_xlfn.XLOOKUP(1,(EarnedPivot!$B$4:$B$269=$C86)*(EarnedPivot!$C$4:$C$269=$D86),EarnedPivot!$E$4:$E$269,NA())</f>
        <v>0</v>
      </c>
      <c r="H86" s="18">
        <f>IF(rank_[[#This Row],[EarnCalc]]=0,rank_[[#This Row],[TotalTrophies]],rank_[[#This Row],[EarnCalc]])</f>
        <v>10949190</v>
      </c>
      <c r="I86"/>
      <c r="J86"/>
    </row>
    <row r="87" spans="1:10">
      <c r="A87" s="550">
        <v>45377</v>
      </c>
      <c r="B87" t="s">
        <v>270</v>
      </c>
      <c r="C87" t="s">
        <v>237</v>
      </c>
      <c r="D87" t="s">
        <v>201</v>
      </c>
      <c r="E87">
        <v>2</v>
      </c>
      <c r="F87" s="18">
        <v>10866400</v>
      </c>
      <c r="G87" s="18" cm="1">
        <f t="array" ref="G87">_xlfn.XLOOKUP(1,(EarnedPivot!$B$4:$B$269=$C87)*(EarnedPivot!$C$4:$C$269=$D87),EarnedPivot!$E$4:$E$269,NA())</f>
        <v>0</v>
      </c>
      <c r="H87" s="18">
        <f>IF(rank_[[#This Row],[EarnCalc]]=0,rank_[[#This Row],[TotalTrophies]],rank_[[#This Row],[EarnCalc]])</f>
        <v>10866400</v>
      </c>
      <c r="I87"/>
      <c r="J87"/>
    </row>
    <row r="88" spans="1:10">
      <c r="A88" s="550">
        <v>45377</v>
      </c>
      <c r="B88" t="s">
        <v>270</v>
      </c>
      <c r="C88" t="s">
        <v>237</v>
      </c>
      <c r="D88" t="s">
        <v>197</v>
      </c>
      <c r="E88">
        <v>3</v>
      </c>
      <c r="F88" s="18">
        <v>10517570</v>
      </c>
      <c r="G88" s="18" cm="1">
        <f t="array" ref="G88">_xlfn.XLOOKUP(1,(EarnedPivot!$B$4:$B$269=$C88)*(EarnedPivot!$C$4:$C$269=$D88),EarnedPivot!$E$4:$E$269,NA())</f>
        <v>0</v>
      </c>
      <c r="H88" s="18">
        <f>IF(rank_[[#This Row],[EarnCalc]]=0,rank_[[#This Row],[TotalTrophies]],rank_[[#This Row],[EarnCalc]])</f>
        <v>10517570</v>
      </c>
      <c r="I88"/>
      <c r="J88"/>
    </row>
    <row r="89" spans="1:10">
      <c r="A89" s="550">
        <v>45377</v>
      </c>
      <c r="B89" t="s">
        <v>270</v>
      </c>
      <c r="C89" t="s">
        <v>237</v>
      </c>
      <c r="D89" t="s">
        <v>204</v>
      </c>
      <c r="E89">
        <v>4</v>
      </c>
      <c r="F89" s="18">
        <v>10343795</v>
      </c>
      <c r="G89" s="18" cm="1">
        <f t="array" ref="G89">_xlfn.XLOOKUP(1,(EarnedPivot!$B$4:$B$269=$C89)*(EarnedPivot!$C$4:$C$269=$D89),EarnedPivot!$E$4:$E$269,NA())</f>
        <v>0</v>
      </c>
      <c r="H89" s="18">
        <f>IF(rank_[[#This Row],[EarnCalc]]=0,rank_[[#This Row],[TotalTrophies]],rank_[[#This Row],[EarnCalc]])</f>
        <v>10343795</v>
      </c>
      <c r="I89"/>
      <c r="J89"/>
    </row>
    <row r="90" spans="1:10">
      <c r="A90" s="550">
        <v>45377</v>
      </c>
      <c r="B90" t="s">
        <v>270</v>
      </c>
      <c r="C90" t="s">
        <v>237</v>
      </c>
      <c r="D90" t="s">
        <v>202</v>
      </c>
      <c r="E90">
        <v>5</v>
      </c>
      <c r="F90" s="18">
        <v>10262110</v>
      </c>
      <c r="G90" s="18" cm="1">
        <f t="array" ref="G90">_xlfn.XLOOKUP(1,(EarnedPivot!$B$4:$B$269=$C90)*(EarnedPivot!$C$4:$C$269=$D90),EarnedPivot!$E$4:$E$269,NA())</f>
        <v>0</v>
      </c>
      <c r="H90" s="18">
        <f>IF(rank_[[#This Row],[EarnCalc]]=0,rank_[[#This Row],[TotalTrophies]],rank_[[#This Row],[EarnCalc]])</f>
        <v>10262110</v>
      </c>
      <c r="I90"/>
      <c r="J90"/>
    </row>
    <row r="91" spans="1:10">
      <c r="A91" s="550">
        <v>45377</v>
      </c>
      <c r="B91" t="s">
        <v>270</v>
      </c>
      <c r="C91" t="s">
        <v>237</v>
      </c>
      <c r="D91" t="s">
        <v>192</v>
      </c>
      <c r="E91">
        <v>6</v>
      </c>
      <c r="F91" s="18">
        <v>10260975</v>
      </c>
      <c r="G91" s="18" cm="1">
        <f t="array" ref="G91">_xlfn.XLOOKUP(1,(EarnedPivot!$B$4:$B$269=$C91)*(EarnedPivot!$C$4:$C$269=$D91),EarnedPivot!$E$4:$E$269,NA())</f>
        <v>0</v>
      </c>
      <c r="H91" s="18">
        <f>IF(rank_[[#This Row],[EarnCalc]]=0,rank_[[#This Row],[TotalTrophies]],rank_[[#This Row],[EarnCalc]])</f>
        <v>10260975</v>
      </c>
      <c r="I91"/>
      <c r="J91"/>
    </row>
    <row r="92" spans="1:10">
      <c r="A92" s="550">
        <v>45377</v>
      </c>
      <c r="B92" t="s">
        <v>270</v>
      </c>
      <c r="C92" t="s">
        <v>237</v>
      </c>
      <c r="D92" t="s">
        <v>190</v>
      </c>
      <c r="E92">
        <v>7</v>
      </c>
      <c r="F92" s="18">
        <v>10165695</v>
      </c>
      <c r="G92" s="18" cm="1">
        <f t="array" ref="G92">_xlfn.XLOOKUP(1,(EarnedPivot!$B$4:$B$269=$C92)*(EarnedPivot!$C$4:$C$269=$D92),EarnedPivot!$E$4:$E$269,NA())</f>
        <v>0</v>
      </c>
      <c r="H92" s="18">
        <f>IF(rank_[[#This Row],[EarnCalc]]=0,rank_[[#This Row],[TotalTrophies]],rank_[[#This Row],[EarnCalc]])</f>
        <v>10165695</v>
      </c>
      <c r="I92"/>
      <c r="J92"/>
    </row>
    <row r="93" spans="1:10">
      <c r="A93" s="550">
        <v>45377</v>
      </c>
      <c r="B93" t="s">
        <v>270</v>
      </c>
      <c r="C93" t="s">
        <v>237</v>
      </c>
      <c r="D93" t="s">
        <v>209</v>
      </c>
      <c r="E93">
        <v>8</v>
      </c>
      <c r="F93" s="18">
        <v>10018860</v>
      </c>
      <c r="G93" s="18" cm="1">
        <f t="array" ref="G93">_xlfn.XLOOKUP(1,(EarnedPivot!$B$4:$B$269=$C93)*(EarnedPivot!$C$4:$C$269=$D93),EarnedPivot!$E$4:$E$269,NA())</f>
        <v>0</v>
      </c>
      <c r="H93" s="18">
        <f>IF(rank_[[#This Row],[EarnCalc]]=0,rank_[[#This Row],[TotalTrophies]],rank_[[#This Row],[EarnCalc]])</f>
        <v>10018860</v>
      </c>
      <c r="I93"/>
      <c r="J93"/>
    </row>
    <row r="94" spans="1:10">
      <c r="A94" s="550">
        <v>45377</v>
      </c>
      <c r="B94" t="s">
        <v>270</v>
      </c>
      <c r="C94" t="s">
        <v>237</v>
      </c>
      <c r="D94" t="s">
        <v>208</v>
      </c>
      <c r="E94">
        <v>9</v>
      </c>
      <c r="F94" s="18">
        <v>10007975</v>
      </c>
      <c r="G94" s="18" cm="1">
        <f t="array" ref="G94">_xlfn.XLOOKUP(1,(EarnedPivot!$B$4:$B$269=$C94)*(EarnedPivot!$C$4:$C$269=$D94),EarnedPivot!$E$4:$E$269,NA())</f>
        <v>0</v>
      </c>
      <c r="H94" s="18">
        <f>IF(rank_[[#This Row],[EarnCalc]]=0,rank_[[#This Row],[TotalTrophies]],rank_[[#This Row],[EarnCalc]])</f>
        <v>10007975</v>
      </c>
      <c r="I94"/>
      <c r="J94"/>
    </row>
    <row r="95" spans="1:10">
      <c r="A95" s="550">
        <v>45377</v>
      </c>
      <c r="B95" t="s">
        <v>270</v>
      </c>
      <c r="C95" t="s">
        <v>237</v>
      </c>
      <c r="D95" t="s">
        <v>206</v>
      </c>
      <c r="E95">
        <v>10</v>
      </c>
      <c r="F95" s="18">
        <v>9936820</v>
      </c>
      <c r="G95" s="18" cm="1">
        <f t="array" ref="G95">_xlfn.XLOOKUP(1,(EarnedPivot!$B$4:$B$269=$C95)*(EarnedPivot!$C$4:$C$269=$D95),EarnedPivot!$E$4:$E$269,NA())</f>
        <v>0</v>
      </c>
      <c r="H95" s="18">
        <f>IF(rank_[[#This Row],[EarnCalc]]=0,rank_[[#This Row],[TotalTrophies]],rank_[[#This Row],[EarnCalc]])</f>
        <v>9936820</v>
      </c>
      <c r="I95"/>
      <c r="J95"/>
    </row>
    <row r="96" spans="1:10">
      <c r="A96" s="550">
        <v>45377</v>
      </c>
      <c r="B96" t="s">
        <v>270</v>
      </c>
      <c r="C96" t="s">
        <v>237</v>
      </c>
      <c r="D96" t="s">
        <v>193</v>
      </c>
      <c r="E96">
        <v>11</v>
      </c>
      <c r="F96" s="18">
        <v>9931170</v>
      </c>
      <c r="G96" s="18" cm="1">
        <f t="array" ref="G96">_xlfn.XLOOKUP(1,(EarnedPivot!$B$4:$B$269=$C96)*(EarnedPivot!$C$4:$C$269=$D96),EarnedPivot!$E$4:$E$269,NA())</f>
        <v>0</v>
      </c>
      <c r="H96" s="18">
        <f>IF(rank_[[#This Row],[EarnCalc]]=0,rank_[[#This Row],[TotalTrophies]],rank_[[#This Row],[EarnCalc]])</f>
        <v>9931170</v>
      </c>
      <c r="I96"/>
      <c r="J96"/>
    </row>
    <row r="97" spans="1:10">
      <c r="A97" s="550">
        <v>45377</v>
      </c>
      <c r="B97" t="s">
        <v>270</v>
      </c>
      <c r="C97" t="s">
        <v>237</v>
      </c>
      <c r="D97" t="s">
        <v>203</v>
      </c>
      <c r="E97">
        <v>12</v>
      </c>
      <c r="F97" s="18">
        <v>9849030</v>
      </c>
      <c r="G97" s="18" cm="1">
        <f t="array" ref="G97">_xlfn.XLOOKUP(1,(EarnedPivot!$B$4:$B$269=$C97)*(EarnedPivot!$C$4:$C$269=$D97),EarnedPivot!$E$4:$E$269,NA())</f>
        <v>0</v>
      </c>
      <c r="H97" s="18">
        <f>IF(rank_[[#This Row],[EarnCalc]]=0,rank_[[#This Row],[TotalTrophies]],rank_[[#This Row],[EarnCalc]])</f>
        <v>9849030</v>
      </c>
      <c r="I97"/>
      <c r="J97"/>
    </row>
    <row r="98" spans="1:10">
      <c r="A98" s="550">
        <v>45377</v>
      </c>
      <c r="B98" t="s">
        <v>270</v>
      </c>
      <c r="C98" t="s">
        <v>237</v>
      </c>
      <c r="D98" t="s">
        <v>198</v>
      </c>
      <c r="E98">
        <v>13</v>
      </c>
      <c r="F98" s="18">
        <v>9762440</v>
      </c>
      <c r="G98" s="18" cm="1">
        <f t="array" ref="G98">_xlfn.XLOOKUP(1,(EarnedPivot!$B$4:$B$269=$C98)*(EarnedPivot!$C$4:$C$269=$D98),EarnedPivot!$E$4:$E$269,NA())</f>
        <v>0</v>
      </c>
      <c r="H98" s="18">
        <f>IF(rank_[[#This Row],[EarnCalc]]=0,rank_[[#This Row],[TotalTrophies]],rank_[[#This Row],[EarnCalc]])</f>
        <v>9762440</v>
      </c>
      <c r="I98"/>
      <c r="J98"/>
    </row>
    <row r="99" spans="1:10">
      <c r="A99" s="550">
        <v>45377</v>
      </c>
      <c r="B99" t="s">
        <v>270</v>
      </c>
      <c r="C99" t="s">
        <v>237</v>
      </c>
      <c r="D99" t="s">
        <v>194</v>
      </c>
      <c r="E99">
        <v>14</v>
      </c>
      <c r="F99" s="18">
        <v>9595795</v>
      </c>
      <c r="G99" s="18" cm="1">
        <f t="array" ref="G99">_xlfn.XLOOKUP(1,(EarnedPivot!$B$4:$B$269=$C99)*(EarnedPivot!$C$4:$C$269=$D99),EarnedPivot!$E$4:$E$269,NA())</f>
        <v>0</v>
      </c>
      <c r="H99" s="18">
        <f>IF(rank_[[#This Row],[EarnCalc]]=0,rank_[[#This Row],[TotalTrophies]],rank_[[#This Row],[EarnCalc]])</f>
        <v>9595795</v>
      </c>
      <c r="I99"/>
      <c r="J99"/>
    </row>
    <row r="100" spans="1:10">
      <c r="A100" s="550">
        <v>45377</v>
      </c>
      <c r="B100" t="s">
        <v>270</v>
      </c>
      <c r="C100" t="s">
        <v>237</v>
      </c>
      <c r="D100" t="s">
        <v>205</v>
      </c>
      <c r="E100">
        <v>15</v>
      </c>
      <c r="F100" s="18">
        <v>9285030</v>
      </c>
      <c r="G100" s="18" cm="1">
        <f t="array" ref="G100">_xlfn.XLOOKUP(1,(EarnedPivot!$B$4:$B$269=$C100)*(EarnedPivot!$C$4:$C$269=$D100),EarnedPivot!$E$4:$E$269,NA())</f>
        <v>0</v>
      </c>
      <c r="H100" s="18">
        <f>IF(rank_[[#This Row],[EarnCalc]]=0,rank_[[#This Row],[TotalTrophies]],rank_[[#This Row],[EarnCalc]])</f>
        <v>9285030</v>
      </c>
      <c r="I100"/>
      <c r="J100"/>
    </row>
    <row r="101" spans="1:10">
      <c r="A101" s="550">
        <v>45377</v>
      </c>
      <c r="B101" t="s">
        <v>270</v>
      </c>
      <c r="C101" t="s">
        <v>237</v>
      </c>
      <c r="D101" t="s">
        <v>210</v>
      </c>
      <c r="E101">
        <v>16</v>
      </c>
      <c r="F101" s="18">
        <v>9203435</v>
      </c>
      <c r="G101" s="18" cm="1">
        <f t="array" ref="G101">_xlfn.XLOOKUP(1,(EarnedPivot!$B$4:$B$269=$C101)*(EarnedPivot!$C$4:$C$269=$D101),EarnedPivot!$E$4:$E$269,NA())</f>
        <v>0</v>
      </c>
      <c r="H101" s="18">
        <f>IF(rank_[[#This Row],[EarnCalc]]=0,rank_[[#This Row],[TotalTrophies]],rank_[[#This Row],[EarnCalc]])</f>
        <v>9203435</v>
      </c>
      <c r="I101"/>
      <c r="J101"/>
    </row>
    <row r="102" spans="1:10">
      <c r="A102" s="550">
        <v>45377</v>
      </c>
      <c r="B102" t="s">
        <v>270</v>
      </c>
      <c r="C102" t="s">
        <v>237</v>
      </c>
      <c r="D102" t="s">
        <v>199</v>
      </c>
      <c r="E102">
        <v>17</v>
      </c>
      <c r="F102" s="18">
        <v>9047070</v>
      </c>
      <c r="G102" s="18" cm="1">
        <f t="array" ref="G102">_xlfn.XLOOKUP(1,(EarnedPivot!$B$4:$B$269=$C102)*(EarnedPivot!$C$4:$C$269=$D102),EarnedPivot!$E$4:$E$269,NA())</f>
        <v>0</v>
      </c>
      <c r="H102" s="18">
        <f>IF(rank_[[#This Row],[EarnCalc]]=0,rank_[[#This Row],[TotalTrophies]],rank_[[#This Row],[EarnCalc]])</f>
        <v>9047070</v>
      </c>
      <c r="I102"/>
      <c r="J102"/>
    </row>
    <row r="103" spans="1:10">
      <c r="A103" s="550">
        <v>45377</v>
      </c>
      <c r="B103" t="s">
        <v>270</v>
      </c>
      <c r="C103" t="s">
        <v>237</v>
      </c>
      <c r="D103" t="s">
        <v>195</v>
      </c>
      <c r="E103">
        <v>18</v>
      </c>
      <c r="F103" s="18">
        <v>8984405</v>
      </c>
      <c r="G103" s="18" cm="1">
        <f t="array" ref="G103">_xlfn.XLOOKUP(1,(EarnedPivot!$B$4:$B$269=$C103)*(EarnedPivot!$C$4:$C$269=$D103),EarnedPivot!$E$4:$E$269,NA())</f>
        <v>0</v>
      </c>
      <c r="H103" s="18">
        <f>IF(rank_[[#This Row],[EarnCalc]]=0,rank_[[#This Row],[TotalTrophies]],rank_[[#This Row],[EarnCalc]])</f>
        <v>8984405</v>
      </c>
      <c r="I103"/>
      <c r="J103"/>
    </row>
    <row r="104" spans="1:10">
      <c r="A104" s="550">
        <v>45377</v>
      </c>
      <c r="B104" t="s">
        <v>270</v>
      </c>
      <c r="C104" t="s">
        <v>237</v>
      </c>
      <c r="D104" t="s">
        <v>191</v>
      </c>
      <c r="E104">
        <v>19</v>
      </c>
      <c r="F104" s="18">
        <v>8980530</v>
      </c>
      <c r="G104" s="18" cm="1">
        <f t="array" ref="G104">_xlfn.XLOOKUP(1,(EarnedPivot!$B$4:$B$269=$C104)*(EarnedPivot!$C$4:$C$269=$D104),EarnedPivot!$E$4:$E$269,NA())</f>
        <v>0</v>
      </c>
      <c r="H104" s="18">
        <f>IF(rank_[[#This Row],[EarnCalc]]=0,rank_[[#This Row],[TotalTrophies]],rank_[[#This Row],[EarnCalc]])</f>
        <v>8980530</v>
      </c>
      <c r="I104"/>
      <c r="J104"/>
    </row>
    <row r="105" spans="1:10">
      <c r="A105" s="550">
        <v>45377</v>
      </c>
      <c r="B105" t="s">
        <v>270</v>
      </c>
      <c r="C105" t="s">
        <v>237</v>
      </c>
      <c r="D105" t="s">
        <v>211</v>
      </c>
      <c r="E105">
        <v>20</v>
      </c>
      <c r="F105" s="18">
        <v>8901790</v>
      </c>
      <c r="G105" s="18" cm="1">
        <f t="array" ref="G105">_xlfn.XLOOKUP(1,(EarnedPivot!$B$4:$B$269=$C105)*(EarnedPivot!$C$4:$C$269=$D105),EarnedPivot!$E$4:$E$269,NA())</f>
        <v>0</v>
      </c>
      <c r="H105" s="18">
        <f>IF(rank_[[#This Row],[EarnCalc]]=0,rank_[[#This Row],[TotalTrophies]],rank_[[#This Row],[EarnCalc]])</f>
        <v>8901790</v>
      </c>
      <c r="I105"/>
      <c r="J105"/>
    </row>
    <row r="106" spans="1:10">
      <c r="A106" s="550">
        <v>45377</v>
      </c>
      <c r="B106" t="s">
        <v>270</v>
      </c>
      <c r="C106" t="s">
        <v>237</v>
      </c>
      <c r="D106" t="s">
        <v>196</v>
      </c>
      <c r="E106">
        <v>21</v>
      </c>
      <c r="F106" s="18">
        <v>8833320</v>
      </c>
      <c r="G106" s="18" cm="1">
        <f t="array" ref="G106">_xlfn.XLOOKUP(1,(EarnedPivot!$B$4:$B$269=$C106)*(EarnedPivot!$C$4:$C$269=$D106),EarnedPivot!$E$4:$E$269,NA())</f>
        <v>0</v>
      </c>
      <c r="H106" s="18">
        <f>IF(rank_[[#This Row],[EarnCalc]]=0,rank_[[#This Row],[TotalTrophies]],rank_[[#This Row],[EarnCalc]])</f>
        <v>8833320</v>
      </c>
      <c r="I106"/>
      <c r="J106"/>
    </row>
    <row r="107" spans="1:10">
      <c r="A107" s="550">
        <v>45384</v>
      </c>
      <c r="B107" t="s">
        <v>270</v>
      </c>
      <c r="C107" t="s">
        <v>238</v>
      </c>
      <c r="D107" t="s">
        <v>200</v>
      </c>
      <c r="E107">
        <v>1</v>
      </c>
      <c r="F107" s="18">
        <v>21985260</v>
      </c>
      <c r="G107" s="18" cm="1">
        <f t="array" ref="G107">_xlfn.XLOOKUP(1,(EarnedPivot!$B$4:$B$269=$C107)*(EarnedPivot!$C$4:$C$269=$D107),EarnedPivot!$E$4:$E$269,NA())</f>
        <v>11036070</v>
      </c>
      <c r="H107" s="18">
        <f>IF(rank_[[#This Row],[EarnCalc]]=0,rank_[[#This Row],[TotalTrophies]],rank_[[#This Row],[EarnCalc]])</f>
        <v>11036070</v>
      </c>
      <c r="I107"/>
      <c r="J107"/>
    </row>
    <row r="108" spans="1:10">
      <c r="A108" s="550">
        <v>45384</v>
      </c>
      <c r="B108" t="s">
        <v>270</v>
      </c>
      <c r="C108" t="s">
        <v>238</v>
      </c>
      <c r="D108" t="s">
        <v>201</v>
      </c>
      <c r="E108">
        <v>2</v>
      </c>
      <c r="F108" s="18">
        <v>21811465</v>
      </c>
      <c r="G108" s="18" cm="1">
        <f t="array" ref="G108">_xlfn.XLOOKUP(1,(EarnedPivot!$B$4:$B$269=$C108)*(EarnedPivot!$C$4:$C$269=$D108),EarnedPivot!$E$4:$E$269,NA())</f>
        <v>10945065</v>
      </c>
      <c r="H108" s="18">
        <f>IF(rank_[[#This Row],[EarnCalc]]=0,rank_[[#This Row],[TotalTrophies]],rank_[[#This Row],[EarnCalc]])</f>
        <v>10945065</v>
      </c>
      <c r="I108"/>
      <c r="J108"/>
    </row>
    <row r="109" spans="1:10">
      <c r="A109" s="550">
        <v>45384</v>
      </c>
      <c r="B109" t="s">
        <v>270</v>
      </c>
      <c r="C109" t="s">
        <v>238</v>
      </c>
      <c r="D109" t="s">
        <v>197</v>
      </c>
      <c r="E109">
        <v>3</v>
      </c>
      <c r="F109" s="18">
        <v>21050415</v>
      </c>
      <c r="G109" s="18" cm="1">
        <f t="array" ref="G109">_xlfn.XLOOKUP(1,(EarnedPivot!$B$4:$B$269=$C109)*(EarnedPivot!$C$4:$C$269=$D109),EarnedPivot!$E$4:$E$269,NA())</f>
        <v>10532845</v>
      </c>
      <c r="H109" s="18">
        <f>IF(rank_[[#This Row],[EarnCalc]]=0,rank_[[#This Row],[TotalTrophies]],rank_[[#This Row],[EarnCalc]])</f>
        <v>10532845</v>
      </c>
      <c r="I109"/>
      <c r="J109"/>
    </row>
    <row r="110" spans="1:10">
      <c r="A110" s="550">
        <v>45384</v>
      </c>
      <c r="B110" t="s">
        <v>270</v>
      </c>
      <c r="C110" t="s">
        <v>238</v>
      </c>
      <c r="D110" t="s">
        <v>204</v>
      </c>
      <c r="E110">
        <v>4</v>
      </c>
      <c r="F110" s="18">
        <v>20695950</v>
      </c>
      <c r="G110" s="18" cm="1">
        <f t="array" ref="G110">_xlfn.XLOOKUP(1,(EarnedPivot!$B$4:$B$269=$C110)*(EarnedPivot!$C$4:$C$269=$D110),EarnedPivot!$E$4:$E$269,NA())</f>
        <v>10352155</v>
      </c>
      <c r="H110" s="18">
        <f>IF(rank_[[#This Row],[EarnCalc]]=0,rank_[[#This Row],[TotalTrophies]],rank_[[#This Row],[EarnCalc]])</f>
        <v>10352155</v>
      </c>
      <c r="I110"/>
      <c r="J110"/>
    </row>
    <row r="111" spans="1:10">
      <c r="A111" s="550">
        <v>45384</v>
      </c>
      <c r="B111" t="s">
        <v>270</v>
      </c>
      <c r="C111" t="s">
        <v>238</v>
      </c>
      <c r="D111" t="s">
        <v>202</v>
      </c>
      <c r="E111">
        <v>5</v>
      </c>
      <c r="F111" s="18">
        <v>20612115</v>
      </c>
      <c r="G111" s="18" cm="1">
        <f t="array" ref="G111">_xlfn.XLOOKUP(1,(EarnedPivot!$B$4:$B$269=$C111)*(EarnedPivot!$C$4:$C$269=$D111),EarnedPivot!$E$4:$E$269,NA())</f>
        <v>10350005</v>
      </c>
      <c r="H111" s="18">
        <f>IF(rank_[[#This Row],[EarnCalc]]=0,rank_[[#This Row],[TotalTrophies]],rank_[[#This Row],[EarnCalc]])</f>
        <v>10350005</v>
      </c>
      <c r="I111"/>
      <c r="J111"/>
    </row>
    <row r="112" spans="1:10">
      <c r="A112" s="550">
        <v>45384</v>
      </c>
      <c r="B112" t="s">
        <v>270</v>
      </c>
      <c r="C112" t="s">
        <v>238</v>
      </c>
      <c r="D112" t="s">
        <v>192</v>
      </c>
      <c r="E112">
        <v>6</v>
      </c>
      <c r="F112" s="18">
        <v>20601155</v>
      </c>
      <c r="G112" s="18" cm="1">
        <f t="array" ref="G112">_xlfn.XLOOKUP(1,(EarnedPivot!$B$4:$B$269=$C112)*(EarnedPivot!$C$4:$C$269=$D112),EarnedPivot!$E$4:$E$269,NA())</f>
        <v>10340180</v>
      </c>
      <c r="H112" s="18">
        <f>IF(rank_[[#This Row],[EarnCalc]]=0,rank_[[#This Row],[TotalTrophies]],rank_[[#This Row],[EarnCalc]])</f>
        <v>10340180</v>
      </c>
      <c r="I112"/>
      <c r="J112"/>
    </row>
    <row r="113" spans="1:10">
      <c r="A113" s="550">
        <v>45384</v>
      </c>
      <c r="B113" t="s">
        <v>270</v>
      </c>
      <c r="C113" t="s">
        <v>238</v>
      </c>
      <c r="D113" t="s">
        <v>190</v>
      </c>
      <c r="E113">
        <v>7</v>
      </c>
      <c r="F113" s="18">
        <v>20331470</v>
      </c>
      <c r="G113" s="18" cm="1">
        <f t="array" ref="G113">_xlfn.XLOOKUP(1,(EarnedPivot!$B$4:$B$269=$C113)*(EarnedPivot!$C$4:$C$269=$D113),EarnedPivot!$E$4:$E$269,NA())</f>
        <v>10165775</v>
      </c>
      <c r="H113" s="18">
        <f>IF(rank_[[#This Row],[EarnCalc]]=0,rank_[[#This Row],[TotalTrophies]],rank_[[#This Row],[EarnCalc]])</f>
        <v>10165775</v>
      </c>
      <c r="I113"/>
      <c r="J113"/>
    </row>
    <row r="114" spans="1:10">
      <c r="A114" s="550">
        <v>45384</v>
      </c>
      <c r="B114" t="s">
        <v>270</v>
      </c>
      <c r="C114" t="s">
        <v>238</v>
      </c>
      <c r="D114" t="s">
        <v>209</v>
      </c>
      <c r="E114">
        <v>8</v>
      </c>
      <c r="F114" s="18">
        <v>20205800</v>
      </c>
      <c r="G114" s="18" cm="1">
        <f t="array" ref="G114">_xlfn.XLOOKUP(1,(EarnedPivot!$B$4:$B$269=$C114)*(EarnedPivot!$C$4:$C$269=$D114),EarnedPivot!$E$4:$E$269,NA())</f>
        <v>10186940</v>
      </c>
      <c r="H114" s="18">
        <f>IF(rank_[[#This Row],[EarnCalc]]=0,rank_[[#This Row],[TotalTrophies]],rank_[[#This Row],[EarnCalc]])</f>
        <v>10186940</v>
      </c>
      <c r="I114"/>
      <c r="J114"/>
    </row>
    <row r="115" spans="1:10">
      <c r="A115" s="550">
        <v>45384</v>
      </c>
      <c r="B115" t="s">
        <v>270</v>
      </c>
      <c r="C115" t="s">
        <v>238</v>
      </c>
      <c r="D115" t="s">
        <v>193</v>
      </c>
      <c r="E115">
        <v>9</v>
      </c>
      <c r="F115" s="18">
        <v>20025740</v>
      </c>
      <c r="G115" s="18" cm="1">
        <f t="array" ref="G115">_xlfn.XLOOKUP(1,(EarnedPivot!$B$4:$B$269=$C115)*(EarnedPivot!$C$4:$C$269=$D115),EarnedPivot!$E$4:$E$269,NA())</f>
        <v>10094570</v>
      </c>
      <c r="H115" s="18">
        <f>IF(rank_[[#This Row],[EarnCalc]]=0,rank_[[#This Row],[TotalTrophies]],rank_[[#This Row],[EarnCalc]])</f>
        <v>10094570</v>
      </c>
      <c r="I115"/>
      <c r="J115"/>
    </row>
    <row r="116" spans="1:10">
      <c r="A116" s="550">
        <v>45384</v>
      </c>
      <c r="B116" t="s">
        <v>270</v>
      </c>
      <c r="C116" t="s">
        <v>238</v>
      </c>
      <c r="D116" t="s">
        <v>206</v>
      </c>
      <c r="E116">
        <v>10</v>
      </c>
      <c r="F116" s="18">
        <v>19871340</v>
      </c>
      <c r="G116" s="18" cm="1">
        <f t="array" ref="G116">_xlfn.XLOOKUP(1,(EarnedPivot!$B$4:$B$269=$C116)*(EarnedPivot!$C$4:$C$269=$D116),EarnedPivot!$E$4:$E$269,NA())</f>
        <v>9934520</v>
      </c>
      <c r="H116" s="18">
        <f>IF(rank_[[#This Row],[EarnCalc]]=0,rank_[[#This Row],[TotalTrophies]],rank_[[#This Row],[EarnCalc]])</f>
        <v>9934520</v>
      </c>
      <c r="I116"/>
      <c r="J116"/>
    </row>
    <row r="117" spans="1:10">
      <c r="A117" s="550">
        <v>45384</v>
      </c>
      <c r="B117" t="s">
        <v>270</v>
      </c>
      <c r="C117" t="s">
        <v>238</v>
      </c>
      <c r="D117" t="s">
        <v>203</v>
      </c>
      <c r="E117">
        <v>11</v>
      </c>
      <c r="F117" s="18">
        <v>19704765</v>
      </c>
      <c r="G117" s="18" cm="1">
        <f t="array" ref="G117">_xlfn.XLOOKUP(1,(EarnedPivot!$B$4:$B$269=$C117)*(EarnedPivot!$C$4:$C$269=$D117),EarnedPivot!$E$4:$E$269,NA())</f>
        <v>9855735</v>
      </c>
      <c r="H117" s="18">
        <f>IF(rank_[[#This Row],[EarnCalc]]=0,rank_[[#This Row],[TotalTrophies]],rank_[[#This Row],[EarnCalc]])</f>
        <v>9855735</v>
      </c>
      <c r="I117"/>
      <c r="J117"/>
    </row>
    <row r="118" spans="1:10">
      <c r="A118" s="550">
        <v>45384</v>
      </c>
      <c r="B118" t="s">
        <v>270</v>
      </c>
      <c r="C118" t="s">
        <v>238</v>
      </c>
      <c r="D118" t="s">
        <v>198</v>
      </c>
      <c r="E118">
        <v>12</v>
      </c>
      <c r="F118" s="18">
        <v>19608205</v>
      </c>
      <c r="G118" s="18" cm="1">
        <f t="array" ref="G118">_xlfn.XLOOKUP(1,(EarnedPivot!$B$4:$B$269=$C118)*(EarnedPivot!$C$4:$C$269=$D118),EarnedPivot!$E$4:$E$269,NA())</f>
        <v>9845765</v>
      </c>
      <c r="H118" s="18">
        <f>IF(rank_[[#This Row],[EarnCalc]]=0,rank_[[#This Row],[TotalTrophies]],rank_[[#This Row],[EarnCalc]])</f>
        <v>9845765</v>
      </c>
      <c r="I118"/>
      <c r="J118"/>
    </row>
    <row r="119" spans="1:10">
      <c r="A119" s="550">
        <v>45384</v>
      </c>
      <c r="B119" t="s">
        <v>270</v>
      </c>
      <c r="C119" t="s">
        <v>238</v>
      </c>
      <c r="D119" t="s">
        <v>205</v>
      </c>
      <c r="E119">
        <v>13</v>
      </c>
      <c r="F119" s="18">
        <v>18721480</v>
      </c>
      <c r="G119" s="18" cm="1">
        <f t="array" ref="G119">_xlfn.XLOOKUP(1,(EarnedPivot!$B$4:$B$269=$C119)*(EarnedPivot!$C$4:$C$269=$D119),EarnedPivot!$E$4:$E$269,NA())</f>
        <v>9436450</v>
      </c>
      <c r="H119" s="18">
        <f>IF(rank_[[#This Row],[EarnCalc]]=0,rank_[[#This Row],[TotalTrophies]],rank_[[#This Row],[EarnCalc]])</f>
        <v>9436450</v>
      </c>
      <c r="I119"/>
      <c r="J119"/>
    </row>
    <row r="120" spans="1:10">
      <c r="A120" s="550">
        <v>45384</v>
      </c>
      <c r="B120" t="s">
        <v>270</v>
      </c>
      <c r="C120" t="s">
        <v>238</v>
      </c>
      <c r="D120" t="s">
        <v>194</v>
      </c>
      <c r="E120">
        <v>14</v>
      </c>
      <c r="F120" s="18">
        <v>18643700</v>
      </c>
      <c r="G120" s="18" cm="1">
        <f t="array" ref="G120">_xlfn.XLOOKUP(1,(EarnedPivot!$B$4:$B$269=$C120)*(EarnedPivot!$C$4:$C$269=$D120),EarnedPivot!$E$4:$E$269,NA())</f>
        <v>9047905</v>
      </c>
      <c r="H120" s="18">
        <f>IF(rank_[[#This Row],[EarnCalc]]=0,rank_[[#This Row],[TotalTrophies]],rank_[[#This Row],[EarnCalc]])</f>
        <v>9047905</v>
      </c>
      <c r="I120"/>
      <c r="J120"/>
    </row>
    <row r="121" spans="1:10">
      <c r="A121" s="550">
        <v>45384</v>
      </c>
      <c r="B121" t="s">
        <v>270</v>
      </c>
      <c r="C121" t="s">
        <v>238</v>
      </c>
      <c r="D121" t="s">
        <v>210</v>
      </c>
      <c r="E121">
        <v>15</v>
      </c>
      <c r="F121" s="18">
        <v>18639845</v>
      </c>
      <c r="G121" s="18" cm="1">
        <f t="array" ref="G121">_xlfn.XLOOKUP(1,(EarnedPivot!$B$4:$B$269=$C121)*(EarnedPivot!$C$4:$C$269=$D121),EarnedPivot!$E$4:$E$269,NA())</f>
        <v>9436410</v>
      </c>
      <c r="H121" s="18">
        <f>IF(rank_[[#This Row],[EarnCalc]]=0,rank_[[#This Row],[TotalTrophies]],rank_[[#This Row],[EarnCalc]])</f>
        <v>9436410</v>
      </c>
      <c r="I121"/>
      <c r="J121"/>
    </row>
    <row r="122" spans="1:10">
      <c r="A122" s="550">
        <v>45384</v>
      </c>
      <c r="B122" t="s">
        <v>270</v>
      </c>
      <c r="C122" t="s">
        <v>238</v>
      </c>
      <c r="D122" t="s">
        <v>199</v>
      </c>
      <c r="E122">
        <v>16</v>
      </c>
      <c r="F122" s="18">
        <v>18247090</v>
      </c>
      <c r="G122" s="18" cm="1">
        <f t="array" ref="G122">_xlfn.XLOOKUP(1,(EarnedPivot!$B$4:$B$269=$C122)*(EarnedPivot!$C$4:$C$269=$D122),EarnedPivot!$E$4:$E$269,NA())</f>
        <v>9200020</v>
      </c>
      <c r="H122" s="18">
        <f>IF(rank_[[#This Row],[EarnCalc]]=0,rank_[[#This Row],[TotalTrophies]],rank_[[#This Row],[EarnCalc]])</f>
        <v>9200020</v>
      </c>
      <c r="I122"/>
      <c r="J122"/>
    </row>
    <row r="123" spans="1:10">
      <c r="A123" s="550">
        <v>45384</v>
      </c>
      <c r="B123" t="s">
        <v>270</v>
      </c>
      <c r="C123" t="s">
        <v>238</v>
      </c>
      <c r="D123" t="s">
        <v>191</v>
      </c>
      <c r="E123">
        <v>17</v>
      </c>
      <c r="F123" s="18">
        <v>18111430</v>
      </c>
      <c r="G123" s="18" cm="1">
        <f t="array" ref="G123">_xlfn.XLOOKUP(1,(EarnedPivot!$B$4:$B$269=$C123)*(EarnedPivot!$C$4:$C$269=$D123),EarnedPivot!$E$4:$E$269,NA())</f>
        <v>9130900</v>
      </c>
      <c r="H123" s="18">
        <f>IF(rank_[[#This Row],[EarnCalc]]=0,rank_[[#This Row],[TotalTrophies]],rank_[[#This Row],[EarnCalc]])</f>
        <v>9130900</v>
      </c>
      <c r="I123"/>
      <c r="J123"/>
    </row>
    <row r="124" spans="1:10">
      <c r="A124" s="550">
        <v>45384</v>
      </c>
      <c r="B124" t="s">
        <v>270</v>
      </c>
      <c r="C124" t="s">
        <v>238</v>
      </c>
      <c r="D124" t="s">
        <v>195</v>
      </c>
      <c r="E124">
        <v>18</v>
      </c>
      <c r="F124" s="18">
        <v>17886075</v>
      </c>
      <c r="G124" s="18" cm="1">
        <f t="array" ref="G124">_xlfn.XLOOKUP(1,(EarnedPivot!$B$4:$B$269=$C124)*(EarnedPivot!$C$4:$C$269=$D124),EarnedPivot!$E$4:$E$269,NA())</f>
        <v>8901670</v>
      </c>
      <c r="H124" s="18">
        <f>IF(rank_[[#This Row],[EarnCalc]]=0,rank_[[#This Row],[TotalTrophies]],rank_[[#This Row],[EarnCalc]])</f>
        <v>8901670</v>
      </c>
      <c r="I124"/>
      <c r="J124"/>
    </row>
    <row r="125" spans="1:10">
      <c r="A125" s="550">
        <v>45384</v>
      </c>
      <c r="B125" t="s">
        <v>270</v>
      </c>
      <c r="C125" t="s">
        <v>238</v>
      </c>
      <c r="D125" t="s">
        <v>196</v>
      </c>
      <c r="E125">
        <v>19</v>
      </c>
      <c r="F125" s="18">
        <v>17824715</v>
      </c>
      <c r="G125" s="18" cm="1">
        <f t="array" ref="G125">_xlfn.XLOOKUP(1,(EarnedPivot!$B$4:$B$269=$C125)*(EarnedPivot!$C$4:$C$269=$D125),EarnedPivot!$E$4:$E$269,NA())</f>
        <v>8991395</v>
      </c>
      <c r="H125" s="18">
        <f>IF(rank_[[#This Row],[EarnCalc]]=0,rank_[[#This Row],[TotalTrophies]],rank_[[#This Row],[EarnCalc]])</f>
        <v>8991395</v>
      </c>
      <c r="I125"/>
      <c r="J125"/>
    </row>
    <row r="126" spans="1:10">
      <c r="A126" s="550">
        <v>45384</v>
      </c>
      <c r="B126" t="s">
        <v>270</v>
      </c>
      <c r="C126" t="s">
        <v>238</v>
      </c>
      <c r="D126" t="s">
        <v>211</v>
      </c>
      <c r="E126">
        <v>20</v>
      </c>
      <c r="F126" s="18">
        <v>17741320</v>
      </c>
      <c r="G126" s="18" cm="1">
        <f t="array" ref="G126">_xlfn.XLOOKUP(1,(EarnedPivot!$B$4:$B$269=$C126)*(EarnedPivot!$C$4:$C$269=$D126),EarnedPivot!$E$4:$E$269,NA())</f>
        <v>8839530</v>
      </c>
      <c r="H126" s="18">
        <f>IF(rank_[[#This Row],[EarnCalc]]=0,rank_[[#This Row],[TotalTrophies]],rank_[[#This Row],[EarnCalc]])</f>
        <v>8839530</v>
      </c>
      <c r="I126"/>
      <c r="J126"/>
    </row>
    <row r="127" spans="1:10">
      <c r="A127" s="550">
        <v>45391</v>
      </c>
      <c r="B127" t="s">
        <v>270</v>
      </c>
      <c r="C127" t="s">
        <v>240</v>
      </c>
      <c r="D127" t="s">
        <v>200</v>
      </c>
      <c r="E127">
        <v>1</v>
      </c>
      <c r="F127" s="18">
        <v>33022510</v>
      </c>
      <c r="G127" s="18" cm="1">
        <f t="array" ref="G127">_xlfn.XLOOKUP(1,(EarnedPivot!$B$4:$B$269=$C127)*(EarnedPivot!$C$4:$C$269=$D127),EarnedPivot!$E$4:$E$269,NA())</f>
        <v>11037250</v>
      </c>
      <c r="H127" s="18">
        <f>IF(rank_[[#This Row],[EarnCalc]]=0,rank_[[#This Row],[TotalTrophies]],rank_[[#This Row],[EarnCalc]])</f>
        <v>11037250</v>
      </c>
      <c r="I127"/>
      <c r="J127"/>
    </row>
    <row r="128" spans="1:10">
      <c r="A128" s="550">
        <v>45391</v>
      </c>
      <c r="B128" t="s">
        <v>270</v>
      </c>
      <c r="C128" t="s">
        <v>240</v>
      </c>
      <c r="D128" t="s">
        <v>201</v>
      </c>
      <c r="E128">
        <v>2</v>
      </c>
      <c r="F128" s="18">
        <v>32839890</v>
      </c>
      <c r="G128" s="18" cm="1">
        <f t="array" ref="G128">_xlfn.XLOOKUP(1,(EarnedPivot!$B$4:$B$269=$C128)*(EarnedPivot!$C$4:$C$269=$D128),EarnedPivot!$E$4:$E$269,NA())</f>
        <v>11028425</v>
      </c>
      <c r="H128" s="18">
        <f>IF(rank_[[#This Row],[EarnCalc]]=0,rank_[[#This Row],[TotalTrophies]],rank_[[#This Row],[EarnCalc]])</f>
        <v>11028425</v>
      </c>
      <c r="I128"/>
      <c r="J128"/>
    </row>
    <row r="129" spans="1:10">
      <c r="A129" s="550">
        <v>45391</v>
      </c>
      <c r="B129" t="s">
        <v>270</v>
      </c>
      <c r="C129" t="s">
        <v>240</v>
      </c>
      <c r="D129" t="s">
        <v>197</v>
      </c>
      <c r="E129">
        <v>3</v>
      </c>
      <c r="F129" s="18">
        <v>31813345</v>
      </c>
      <c r="G129" s="18" cm="1">
        <f t="array" ref="G129">_xlfn.XLOOKUP(1,(EarnedPivot!$B$4:$B$269=$C129)*(EarnedPivot!$C$4:$C$269=$D129),EarnedPivot!$E$4:$E$269,NA())</f>
        <v>10762930</v>
      </c>
      <c r="H129" s="18">
        <f>IF(rank_[[#This Row],[EarnCalc]]=0,rank_[[#This Row],[TotalTrophies]],rank_[[#This Row],[EarnCalc]])</f>
        <v>10762930</v>
      </c>
      <c r="I129"/>
      <c r="J129"/>
    </row>
    <row r="130" spans="1:10">
      <c r="A130" s="550">
        <v>45391</v>
      </c>
      <c r="B130" t="s">
        <v>270</v>
      </c>
      <c r="C130" t="s">
        <v>240</v>
      </c>
      <c r="D130" t="s">
        <v>192</v>
      </c>
      <c r="E130">
        <v>4</v>
      </c>
      <c r="F130" s="18">
        <v>31121380</v>
      </c>
      <c r="G130" s="18" cm="1">
        <f t="array" ref="G130">_xlfn.XLOOKUP(1,(EarnedPivot!$B$4:$B$269=$C130)*(EarnedPivot!$C$4:$C$269=$D130),EarnedPivot!$E$4:$E$269,NA())</f>
        <v>10520225</v>
      </c>
      <c r="H130" s="18">
        <f>IF(rank_[[#This Row],[EarnCalc]]=0,rank_[[#This Row],[TotalTrophies]],rank_[[#This Row],[EarnCalc]])</f>
        <v>10520225</v>
      </c>
      <c r="I130"/>
      <c r="J130"/>
    </row>
    <row r="131" spans="1:10">
      <c r="A131" s="550">
        <v>45391</v>
      </c>
      <c r="B131" t="s">
        <v>270</v>
      </c>
      <c r="C131" t="s">
        <v>240</v>
      </c>
      <c r="D131" t="s">
        <v>204</v>
      </c>
      <c r="E131">
        <v>5</v>
      </c>
      <c r="F131" s="18">
        <v>31042625</v>
      </c>
      <c r="G131" s="18" cm="1">
        <f t="array" ref="G131">_xlfn.XLOOKUP(1,(EarnedPivot!$B$4:$B$269=$C131)*(EarnedPivot!$C$4:$C$269=$D131),EarnedPivot!$E$4:$E$269,NA())</f>
        <v>10346675</v>
      </c>
      <c r="H131" s="18">
        <f>IF(rank_[[#This Row],[EarnCalc]]=0,rank_[[#This Row],[TotalTrophies]],rank_[[#This Row],[EarnCalc]])</f>
        <v>10346675</v>
      </c>
      <c r="I131"/>
      <c r="J131"/>
    </row>
    <row r="132" spans="1:10">
      <c r="A132" s="550">
        <v>45391</v>
      </c>
      <c r="B132" t="s">
        <v>270</v>
      </c>
      <c r="C132" t="s">
        <v>240</v>
      </c>
      <c r="D132" t="s">
        <v>202</v>
      </c>
      <c r="E132">
        <v>6</v>
      </c>
      <c r="F132" s="18">
        <v>30963760</v>
      </c>
      <c r="G132" s="18" cm="1">
        <f t="array" ref="G132">_xlfn.XLOOKUP(1,(EarnedPivot!$B$4:$B$269=$C132)*(EarnedPivot!$C$4:$C$269=$D132),EarnedPivot!$E$4:$E$269,NA())</f>
        <v>10351645</v>
      </c>
      <c r="H132" s="18">
        <f>IF(rank_[[#This Row],[EarnCalc]]=0,rank_[[#This Row],[TotalTrophies]],rank_[[#This Row],[EarnCalc]])</f>
        <v>10351645</v>
      </c>
      <c r="I132"/>
      <c r="J132"/>
    </row>
    <row r="133" spans="1:10">
      <c r="A133" s="550">
        <v>45391</v>
      </c>
      <c r="B133" t="s">
        <v>270</v>
      </c>
      <c r="C133" t="s">
        <v>240</v>
      </c>
      <c r="D133" t="s">
        <v>209</v>
      </c>
      <c r="E133">
        <v>7</v>
      </c>
      <c r="F133" s="18">
        <v>30567335</v>
      </c>
      <c r="G133" s="18" cm="1">
        <f t="array" ref="G133">_xlfn.XLOOKUP(1,(EarnedPivot!$B$4:$B$269=$C133)*(EarnedPivot!$C$4:$C$269=$D133),EarnedPivot!$E$4:$E$269,NA())</f>
        <v>10361535</v>
      </c>
      <c r="H133" s="18">
        <f>IF(rank_[[#This Row],[EarnCalc]]=0,rank_[[#This Row],[TotalTrophies]],rank_[[#This Row],[EarnCalc]])</f>
        <v>10361535</v>
      </c>
      <c r="I133"/>
      <c r="J133"/>
    </row>
    <row r="134" spans="1:10">
      <c r="A134" s="550">
        <v>45391</v>
      </c>
      <c r="B134" t="s">
        <v>270</v>
      </c>
      <c r="C134" t="s">
        <v>240</v>
      </c>
      <c r="D134" t="s">
        <v>190</v>
      </c>
      <c r="E134">
        <v>8</v>
      </c>
      <c r="F134" s="18">
        <v>30416410</v>
      </c>
      <c r="G134" s="18" cm="1">
        <f t="array" ref="G134">_xlfn.XLOOKUP(1,(EarnedPivot!$B$4:$B$269=$C134)*(EarnedPivot!$C$4:$C$269=$D134),EarnedPivot!$E$4:$E$269,NA())</f>
        <v>10084940</v>
      </c>
      <c r="H134" s="18">
        <f>IF(rank_[[#This Row],[EarnCalc]]=0,rank_[[#This Row],[TotalTrophies]],rank_[[#This Row],[EarnCalc]])</f>
        <v>10084940</v>
      </c>
      <c r="I134"/>
      <c r="J134"/>
    </row>
    <row r="135" spans="1:10">
      <c r="A135" s="550">
        <v>45391</v>
      </c>
      <c r="B135" t="s">
        <v>270</v>
      </c>
      <c r="C135" t="s">
        <v>240</v>
      </c>
      <c r="D135" t="s">
        <v>193</v>
      </c>
      <c r="E135">
        <v>9</v>
      </c>
      <c r="F135" s="18">
        <v>30288590</v>
      </c>
      <c r="G135" s="18" cm="1">
        <f t="array" ref="G135">_xlfn.XLOOKUP(1,(EarnedPivot!$B$4:$B$269=$C135)*(EarnedPivot!$C$4:$C$269=$D135),EarnedPivot!$E$4:$E$269,NA())</f>
        <v>10262850</v>
      </c>
      <c r="H135" s="18">
        <f>IF(rank_[[#This Row],[EarnCalc]]=0,rank_[[#This Row],[TotalTrophies]],rank_[[#This Row],[EarnCalc]])</f>
        <v>10262850</v>
      </c>
      <c r="I135"/>
      <c r="J135"/>
    </row>
    <row r="136" spans="1:10">
      <c r="A136" s="550">
        <v>45391</v>
      </c>
      <c r="B136" t="s">
        <v>270</v>
      </c>
      <c r="C136" t="s">
        <v>240</v>
      </c>
      <c r="D136" t="s">
        <v>206</v>
      </c>
      <c r="E136">
        <v>10</v>
      </c>
      <c r="F136" s="18">
        <v>29979460</v>
      </c>
      <c r="G136" s="18" cm="1">
        <f t="array" ref="G136">_xlfn.XLOOKUP(1,(EarnedPivot!$B$4:$B$269=$C136)*(EarnedPivot!$C$4:$C$269=$D136),EarnedPivot!$E$4:$E$269,NA())</f>
        <v>10108120</v>
      </c>
      <c r="H136" s="18">
        <f>IF(rank_[[#This Row],[EarnCalc]]=0,rank_[[#This Row],[TotalTrophies]],rank_[[#This Row],[EarnCalc]])</f>
        <v>10108120</v>
      </c>
      <c r="I136"/>
      <c r="J136"/>
    </row>
    <row r="137" spans="1:10">
      <c r="A137" s="550">
        <v>45391</v>
      </c>
      <c r="B137" t="s">
        <v>270</v>
      </c>
      <c r="C137" t="s">
        <v>240</v>
      </c>
      <c r="D137" t="s">
        <v>203</v>
      </c>
      <c r="E137">
        <v>11</v>
      </c>
      <c r="F137" s="18">
        <v>29636460</v>
      </c>
      <c r="G137" s="18" cm="1">
        <f t="array" ref="G137">_xlfn.XLOOKUP(1,(EarnedPivot!$B$4:$B$269=$C137)*(EarnedPivot!$C$4:$C$269=$D137),EarnedPivot!$E$4:$E$269,NA())</f>
        <v>9931695</v>
      </c>
      <c r="H137" s="18">
        <f>IF(rank_[[#This Row],[EarnCalc]]=0,rank_[[#This Row],[TotalTrophies]],rank_[[#This Row],[EarnCalc]])</f>
        <v>9931695</v>
      </c>
      <c r="I137"/>
      <c r="J137"/>
    </row>
    <row r="138" spans="1:10">
      <c r="A138" s="550">
        <v>45391</v>
      </c>
      <c r="B138" t="s">
        <v>270</v>
      </c>
      <c r="C138" t="s">
        <v>240</v>
      </c>
      <c r="D138" t="s">
        <v>198</v>
      </c>
      <c r="E138">
        <v>12</v>
      </c>
      <c r="F138" s="18">
        <v>29281795</v>
      </c>
      <c r="G138" s="18" cm="1">
        <f t="array" ref="G138">_xlfn.XLOOKUP(1,(EarnedPivot!$B$4:$B$269=$C138)*(EarnedPivot!$C$4:$C$269=$D138),EarnedPivot!$E$4:$E$269,NA())</f>
        <v>9673590</v>
      </c>
      <c r="H138" s="18">
        <f>IF(rank_[[#This Row],[EarnCalc]]=0,rank_[[#This Row],[TotalTrophies]],rank_[[#This Row],[EarnCalc]])</f>
        <v>9673590</v>
      </c>
      <c r="I138"/>
      <c r="J138"/>
    </row>
    <row r="139" spans="1:10">
      <c r="A139" s="550">
        <v>45391</v>
      </c>
      <c r="B139" t="s">
        <v>270</v>
      </c>
      <c r="C139" t="s">
        <v>240</v>
      </c>
      <c r="D139" t="s">
        <v>205</v>
      </c>
      <c r="E139">
        <v>13</v>
      </c>
      <c r="F139" s="18">
        <v>28245050</v>
      </c>
      <c r="G139" s="18" cm="1">
        <f t="array" ref="G139">_xlfn.XLOOKUP(1,(EarnedPivot!$B$4:$B$269=$C139)*(EarnedPivot!$C$4:$C$269=$D139),EarnedPivot!$E$4:$E$269,NA())</f>
        <v>9523570</v>
      </c>
      <c r="H139" s="18">
        <f>IF(rank_[[#This Row],[EarnCalc]]=0,rank_[[#This Row],[TotalTrophies]],rank_[[#This Row],[EarnCalc]])</f>
        <v>9523570</v>
      </c>
      <c r="I139"/>
      <c r="J139"/>
    </row>
    <row r="140" spans="1:10">
      <c r="A140" s="550">
        <v>45391</v>
      </c>
      <c r="B140" t="s">
        <v>270</v>
      </c>
      <c r="C140" t="s">
        <v>240</v>
      </c>
      <c r="D140" t="s">
        <v>210</v>
      </c>
      <c r="E140">
        <v>14</v>
      </c>
      <c r="F140" s="18">
        <v>28160105</v>
      </c>
      <c r="G140" s="18" cm="1">
        <f t="array" ref="G140">_xlfn.XLOOKUP(1,(EarnedPivot!$B$4:$B$269=$C140)*(EarnedPivot!$C$4:$C$269=$D140),EarnedPivot!$E$4:$E$269,NA())</f>
        <v>9520260</v>
      </c>
      <c r="H140" s="18">
        <f>IF(rank_[[#This Row],[EarnCalc]]=0,rank_[[#This Row],[TotalTrophies]],rank_[[#This Row],[EarnCalc]])</f>
        <v>9520260</v>
      </c>
      <c r="I140"/>
      <c r="J140"/>
    </row>
    <row r="141" spans="1:10">
      <c r="A141" s="550">
        <v>45391</v>
      </c>
      <c r="B141" t="s">
        <v>270</v>
      </c>
      <c r="C141" t="s">
        <v>240</v>
      </c>
      <c r="D141" t="s">
        <v>194</v>
      </c>
      <c r="E141">
        <v>15</v>
      </c>
      <c r="F141" s="18">
        <v>27998265</v>
      </c>
      <c r="G141" s="18" cm="1">
        <f t="array" ref="G141">_xlfn.XLOOKUP(1,(EarnedPivot!$B$4:$B$269=$C141)*(EarnedPivot!$C$4:$C$269=$D141),EarnedPivot!$E$4:$E$269,NA())</f>
        <v>9354565</v>
      </c>
      <c r="H141" s="18">
        <f>IF(rank_[[#This Row],[EarnCalc]]=0,rank_[[#This Row],[TotalTrophies]],rank_[[#This Row],[EarnCalc]])</f>
        <v>9354565</v>
      </c>
      <c r="I141"/>
      <c r="J141"/>
    </row>
    <row r="142" spans="1:10">
      <c r="A142" s="550">
        <v>45391</v>
      </c>
      <c r="B142" t="s">
        <v>270</v>
      </c>
      <c r="C142" t="s">
        <v>240</v>
      </c>
      <c r="D142" t="s">
        <v>199</v>
      </c>
      <c r="E142">
        <v>16</v>
      </c>
      <c r="F142" s="18">
        <v>27447600</v>
      </c>
      <c r="G142" s="18" cm="1">
        <f t="array" ref="G142">_xlfn.XLOOKUP(1,(EarnedPivot!$B$4:$B$269=$C142)*(EarnedPivot!$C$4:$C$269=$D142),EarnedPivot!$E$4:$E$269,NA())</f>
        <v>9200510</v>
      </c>
      <c r="H142" s="18">
        <f>IF(rank_[[#This Row],[EarnCalc]]=0,rank_[[#This Row],[TotalTrophies]],rank_[[#This Row],[EarnCalc]])</f>
        <v>9200510</v>
      </c>
      <c r="I142"/>
      <c r="J142"/>
    </row>
    <row r="143" spans="1:10">
      <c r="A143" s="550">
        <v>45391</v>
      </c>
      <c r="B143" t="s">
        <v>270</v>
      </c>
      <c r="C143" t="s">
        <v>240</v>
      </c>
      <c r="D143" t="s">
        <v>191</v>
      </c>
      <c r="E143">
        <v>17</v>
      </c>
      <c r="F143" s="18">
        <v>27317385</v>
      </c>
      <c r="G143" s="18" cm="1">
        <f t="array" ref="G143">_xlfn.XLOOKUP(1,(EarnedPivot!$B$4:$B$269=$C143)*(EarnedPivot!$C$4:$C$269=$D143),EarnedPivot!$E$4:$E$269,NA())</f>
        <v>9205955</v>
      </c>
      <c r="H143" s="18">
        <f>IF(rank_[[#This Row],[EarnCalc]]=0,rank_[[#This Row],[TotalTrophies]],rank_[[#This Row],[EarnCalc]])</f>
        <v>9205955</v>
      </c>
      <c r="I143"/>
      <c r="J143"/>
    </row>
    <row r="144" spans="1:10">
      <c r="A144" s="550">
        <v>45391</v>
      </c>
      <c r="B144" t="s">
        <v>270</v>
      </c>
      <c r="C144" t="s">
        <v>240</v>
      </c>
      <c r="D144" t="s">
        <v>196</v>
      </c>
      <c r="E144">
        <v>18</v>
      </c>
      <c r="F144" s="18">
        <v>26741850</v>
      </c>
      <c r="G144" s="18" cm="1">
        <f t="array" ref="G144">_xlfn.XLOOKUP(1,(EarnedPivot!$B$4:$B$269=$C144)*(EarnedPivot!$C$4:$C$269=$D144),EarnedPivot!$E$4:$E$269,NA())</f>
        <v>8917135</v>
      </c>
      <c r="H144" s="18">
        <f>IF(rank_[[#This Row],[EarnCalc]]=0,rank_[[#This Row],[TotalTrophies]],rank_[[#This Row],[EarnCalc]])</f>
        <v>8917135</v>
      </c>
      <c r="I144"/>
      <c r="J144"/>
    </row>
    <row r="145" spans="1:10">
      <c r="A145" s="550">
        <v>45391</v>
      </c>
      <c r="B145" t="s">
        <v>270</v>
      </c>
      <c r="C145" t="s">
        <v>240</v>
      </c>
      <c r="D145" t="s">
        <v>195</v>
      </c>
      <c r="E145">
        <v>19</v>
      </c>
      <c r="F145" s="18">
        <v>26629285</v>
      </c>
      <c r="G145" s="18" cm="1">
        <f t="array" ref="G145">_xlfn.XLOOKUP(1,(EarnedPivot!$B$4:$B$269=$C145)*(EarnedPivot!$C$4:$C$269=$D145),EarnedPivot!$E$4:$E$269,NA())</f>
        <v>8743210</v>
      </c>
      <c r="H145" s="18">
        <f>IF(rank_[[#This Row],[EarnCalc]]=0,rank_[[#This Row],[TotalTrophies]],rank_[[#This Row],[EarnCalc]])</f>
        <v>8743210</v>
      </c>
      <c r="I145"/>
      <c r="J145"/>
    </row>
    <row r="146" spans="1:10">
      <c r="A146" s="550">
        <v>45391</v>
      </c>
      <c r="B146" t="s">
        <v>270</v>
      </c>
      <c r="C146" t="s">
        <v>240</v>
      </c>
      <c r="D146" t="s">
        <v>211</v>
      </c>
      <c r="E146">
        <v>20</v>
      </c>
      <c r="F146" s="18">
        <v>26563390</v>
      </c>
      <c r="G146" s="18" cm="1">
        <f t="array" ref="G146">_xlfn.XLOOKUP(1,(EarnedPivot!$B$4:$B$269=$C146)*(EarnedPivot!$C$4:$C$269=$D146),EarnedPivot!$E$4:$E$269,NA())</f>
        <v>8822070</v>
      </c>
      <c r="H146" s="18">
        <f>IF(rank_[[#This Row],[EarnCalc]]=0,rank_[[#This Row],[TotalTrophies]],rank_[[#This Row],[EarnCalc]])</f>
        <v>8822070</v>
      </c>
      <c r="I146"/>
      <c r="J146"/>
    </row>
    <row r="147" spans="1:10">
      <c r="A147" s="550">
        <v>45398</v>
      </c>
      <c r="B147" t="s">
        <v>270</v>
      </c>
      <c r="C147" t="s">
        <v>241</v>
      </c>
      <c r="D147" t="s">
        <v>200</v>
      </c>
      <c r="E147">
        <v>1</v>
      </c>
      <c r="F147" s="18">
        <v>44067480</v>
      </c>
      <c r="G147" s="18" cm="1">
        <f t="array" ref="G147">_xlfn.XLOOKUP(1,(EarnedPivot!$B$4:$B$269=$C147)*(EarnedPivot!$C$4:$C$269=$D147),EarnedPivot!$E$4:$E$269,NA())</f>
        <v>11044970</v>
      </c>
      <c r="H147" s="18">
        <f>IF(rank_[[#This Row],[EarnCalc]]=0,rank_[[#This Row],[TotalTrophies]],rank_[[#This Row],[EarnCalc]])</f>
        <v>11044970</v>
      </c>
      <c r="I147"/>
      <c r="J147"/>
    </row>
    <row r="148" spans="1:10">
      <c r="A148" s="550">
        <v>45398</v>
      </c>
      <c r="B148" t="s">
        <v>270</v>
      </c>
      <c r="C148" t="s">
        <v>241</v>
      </c>
      <c r="D148" t="s">
        <v>201</v>
      </c>
      <c r="E148">
        <v>2</v>
      </c>
      <c r="F148" s="18">
        <v>43968110</v>
      </c>
      <c r="G148" s="18" cm="1">
        <f t="array" ref="G148">_xlfn.XLOOKUP(1,(EarnedPivot!$B$4:$B$269=$C148)*(EarnedPivot!$C$4:$C$269=$D148),EarnedPivot!$E$4:$E$269,NA())</f>
        <v>11128220</v>
      </c>
      <c r="H148" s="18">
        <f>IF(rank_[[#This Row],[EarnCalc]]=0,rank_[[#This Row],[TotalTrophies]],rank_[[#This Row],[EarnCalc]])</f>
        <v>11128220</v>
      </c>
      <c r="I148"/>
      <c r="J148"/>
    </row>
    <row r="149" spans="1:10">
      <c r="A149" s="550">
        <v>45398</v>
      </c>
      <c r="B149" t="s">
        <v>270</v>
      </c>
      <c r="C149" t="s">
        <v>241</v>
      </c>
      <c r="D149" t="s">
        <v>197</v>
      </c>
      <c r="E149">
        <v>3</v>
      </c>
      <c r="F149" s="18">
        <v>42580915</v>
      </c>
      <c r="G149" s="18" cm="1">
        <f t="array" ref="G149">_xlfn.XLOOKUP(1,(EarnedPivot!$B$4:$B$269=$C149)*(EarnedPivot!$C$4:$C$269=$D149),EarnedPivot!$E$4:$E$269,NA())</f>
        <v>10767570</v>
      </c>
      <c r="H149" s="18">
        <f>IF(rank_[[#This Row],[EarnCalc]]=0,rank_[[#This Row],[TotalTrophies]],rank_[[#This Row],[EarnCalc]])</f>
        <v>10767570</v>
      </c>
      <c r="I149"/>
      <c r="J149"/>
    </row>
    <row r="150" spans="1:10">
      <c r="A150" s="550">
        <v>45398</v>
      </c>
      <c r="B150" t="s">
        <v>270</v>
      </c>
      <c r="C150" t="s">
        <v>241</v>
      </c>
      <c r="D150" t="s">
        <v>192</v>
      </c>
      <c r="E150">
        <v>4</v>
      </c>
      <c r="F150" s="18">
        <v>41721445</v>
      </c>
      <c r="G150" s="18" cm="1">
        <f t="array" ref="G150">_xlfn.XLOOKUP(1,(EarnedPivot!$B$4:$B$269=$C150)*(EarnedPivot!$C$4:$C$269=$D150),EarnedPivot!$E$4:$E$269,NA())</f>
        <v>10600065</v>
      </c>
      <c r="H150" s="18">
        <f>IF(rank_[[#This Row],[EarnCalc]]=0,rank_[[#This Row],[TotalTrophies]],rank_[[#This Row],[EarnCalc]])</f>
        <v>10600065</v>
      </c>
      <c r="I150"/>
      <c r="J150"/>
    </row>
    <row r="151" spans="1:10">
      <c r="A151" s="550">
        <v>45398</v>
      </c>
      <c r="B151" t="s">
        <v>270</v>
      </c>
      <c r="C151" t="s">
        <v>241</v>
      </c>
      <c r="D151" t="s">
        <v>204</v>
      </c>
      <c r="E151">
        <v>5</v>
      </c>
      <c r="F151" s="18">
        <v>41476315</v>
      </c>
      <c r="G151" s="18" cm="1">
        <f t="array" ref="G151">_xlfn.XLOOKUP(1,(EarnedPivot!$B$4:$B$269=$C151)*(EarnedPivot!$C$4:$C$269=$D151),EarnedPivot!$E$4:$E$269,NA())</f>
        <v>10433690</v>
      </c>
      <c r="H151" s="18">
        <f>IF(rank_[[#This Row],[EarnCalc]]=0,rank_[[#This Row],[TotalTrophies]],rank_[[#This Row],[EarnCalc]])</f>
        <v>10433690</v>
      </c>
      <c r="I151"/>
      <c r="J151"/>
    </row>
    <row r="152" spans="1:10">
      <c r="A152" s="550">
        <v>45398</v>
      </c>
      <c r="B152" t="s">
        <v>270</v>
      </c>
      <c r="C152" t="s">
        <v>241</v>
      </c>
      <c r="D152" t="s">
        <v>202</v>
      </c>
      <c r="E152">
        <v>6</v>
      </c>
      <c r="F152" s="18">
        <v>41390540</v>
      </c>
      <c r="G152" s="18" cm="1">
        <f t="array" ref="G152">_xlfn.XLOOKUP(1,(EarnedPivot!$B$4:$B$269=$C152)*(EarnedPivot!$C$4:$C$269=$D152),EarnedPivot!$E$4:$E$269,NA())</f>
        <v>10426780</v>
      </c>
      <c r="H152" s="18">
        <f>IF(rank_[[#This Row],[EarnCalc]]=0,rank_[[#This Row],[TotalTrophies]],rank_[[#This Row],[EarnCalc]])</f>
        <v>10426780</v>
      </c>
      <c r="I152"/>
      <c r="J152"/>
    </row>
    <row r="153" spans="1:10">
      <c r="A153" s="550">
        <v>45398</v>
      </c>
      <c r="B153" t="s">
        <v>270</v>
      </c>
      <c r="C153" t="s">
        <v>241</v>
      </c>
      <c r="D153" t="s">
        <v>209</v>
      </c>
      <c r="E153">
        <v>7</v>
      </c>
      <c r="F153" s="18">
        <v>41001285</v>
      </c>
      <c r="G153" s="18" cm="1">
        <f t="array" ref="G153">_xlfn.XLOOKUP(1,(EarnedPivot!$B$4:$B$269=$C153)*(EarnedPivot!$C$4:$C$269=$D153),EarnedPivot!$E$4:$E$269,NA())</f>
        <v>10433950</v>
      </c>
      <c r="H153" s="18">
        <f>IF(rank_[[#This Row],[EarnCalc]]=0,rank_[[#This Row],[TotalTrophies]],rank_[[#This Row],[EarnCalc]])</f>
        <v>10433950</v>
      </c>
      <c r="I153"/>
      <c r="J153"/>
    </row>
    <row r="154" spans="1:10">
      <c r="A154" s="550">
        <v>45398</v>
      </c>
      <c r="B154" t="s">
        <v>270</v>
      </c>
      <c r="C154" t="s">
        <v>241</v>
      </c>
      <c r="D154" t="s">
        <v>190</v>
      </c>
      <c r="E154">
        <v>8</v>
      </c>
      <c r="F154" s="18">
        <v>40924725</v>
      </c>
      <c r="G154" s="18" cm="1">
        <f t="array" ref="G154">_xlfn.XLOOKUP(1,(EarnedPivot!$B$4:$B$269=$C154)*(EarnedPivot!$C$4:$C$269=$D154),EarnedPivot!$E$4:$E$269,NA())</f>
        <v>10508315</v>
      </c>
      <c r="H154" s="18">
        <f>IF(rank_[[#This Row],[EarnCalc]]=0,rank_[[#This Row],[TotalTrophies]],rank_[[#This Row],[EarnCalc]])</f>
        <v>10508315</v>
      </c>
      <c r="I154"/>
      <c r="J154"/>
    </row>
    <row r="155" spans="1:10">
      <c r="A155" s="550">
        <v>45398</v>
      </c>
      <c r="B155" t="s">
        <v>270</v>
      </c>
      <c r="C155" t="s">
        <v>241</v>
      </c>
      <c r="D155" t="s">
        <v>193</v>
      </c>
      <c r="E155">
        <v>9</v>
      </c>
      <c r="F155" s="18">
        <v>40544895</v>
      </c>
      <c r="G155" s="18" cm="1">
        <f t="array" ref="G155">_xlfn.XLOOKUP(1,(EarnedPivot!$B$4:$B$269=$C155)*(EarnedPivot!$C$4:$C$269=$D155),EarnedPivot!$E$4:$E$269,NA())</f>
        <v>10256305</v>
      </c>
      <c r="H155" s="18">
        <f>IF(rank_[[#This Row],[EarnCalc]]=0,rank_[[#This Row],[TotalTrophies]],rank_[[#This Row],[EarnCalc]])</f>
        <v>10256305</v>
      </c>
      <c r="I155"/>
      <c r="J155"/>
    </row>
    <row r="156" spans="1:10">
      <c r="A156" s="550">
        <v>45398</v>
      </c>
      <c r="B156" t="s">
        <v>270</v>
      </c>
      <c r="C156" t="s">
        <v>241</v>
      </c>
      <c r="D156" t="s">
        <v>206</v>
      </c>
      <c r="E156">
        <v>10</v>
      </c>
      <c r="F156" s="18">
        <v>40168390</v>
      </c>
      <c r="G156" s="18" cm="1">
        <f t="array" ref="G156">_xlfn.XLOOKUP(1,(EarnedPivot!$B$4:$B$269=$C156)*(EarnedPivot!$C$4:$C$269=$D156),EarnedPivot!$E$4:$E$269,NA())</f>
        <v>10188930</v>
      </c>
      <c r="H156" s="18">
        <f>IF(rank_[[#This Row],[EarnCalc]]=0,rank_[[#This Row],[TotalTrophies]],rank_[[#This Row],[EarnCalc]])</f>
        <v>10188930</v>
      </c>
      <c r="I156"/>
      <c r="J156"/>
    </row>
    <row r="157" spans="1:10">
      <c r="A157" s="550">
        <v>45398</v>
      </c>
      <c r="B157" t="s">
        <v>270</v>
      </c>
      <c r="C157" t="s">
        <v>241</v>
      </c>
      <c r="D157" t="s">
        <v>203</v>
      </c>
      <c r="E157">
        <v>11</v>
      </c>
      <c r="F157" s="18">
        <v>39727820</v>
      </c>
      <c r="G157" s="18" cm="1">
        <f t="array" ref="G157">_xlfn.XLOOKUP(1,(EarnedPivot!$B$4:$B$269=$C157)*(EarnedPivot!$C$4:$C$269=$D157),EarnedPivot!$E$4:$E$269,NA())</f>
        <v>10091360</v>
      </c>
      <c r="H157" s="18">
        <f>IF(rank_[[#This Row],[EarnCalc]]=0,rank_[[#This Row],[TotalTrophies]],rank_[[#This Row],[EarnCalc]])</f>
        <v>10091360</v>
      </c>
      <c r="I157"/>
      <c r="J157"/>
    </row>
    <row r="158" spans="1:10">
      <c r="A158" s="550">
        <v>45398</v>
      </c>
      <c r="B158" t="s">
        <v>270</v>
      </c>
      <c r="C158" t="s">
        <v>241</v>
      </c>
      <c r="D158" t="s">
        <v>198</v>
      </c>
      <c r="E158">
        <v>12</v>
      </c>
      <c r="F158" s="18">
        <v>39038605</v>
      </c>
      <c r="G158" s="18" cm="1">
        <f t="array" ref="G158">_xlfn.XLOOKUP(1,(EarnedPivot!$B$4:$B$269=$C158)*(EarnedPivot!$C$4:$C$269=$D158),EarnedPivot!$E$4:$E$269,NA())</f>
        <v>9756810</v>
      </c>
      <c r="H158" s="18">
        <f>IF(rank_[[#This Row],[EarnCalc]]=0,rank_[[#This Row],[TotalTrophies]],rank_[[#This Row],[EarnCalc]])</f>
        <v>9756810</v>
      </c>
      <c r="I158"/>
      <c r="J158"/>
    </row>
    <row r="159" spans="1:10">
      <c r="A159" s="550">
        <v>45398</v>
      </c>
      <c r="B159" t="s">
        <v>270</v>
      </c>
      <c r="C159" t="s">
        <v>241</v>
      </c>
      <c r="D159" t="s">
        <v>205</v>
      </c>
      <c r="E159">
        <v>13</v>
      </c>
      <c r="F159" s="18">
        <v>37843865</v>
      </c>
      <c r="G159" s="18" cm="1">
        <f t="array" ref="G159">_xlfn.XLOOKUP(1,(EarnedPivot!$B$4:$B$269=$C159)*(EarnedPivot!$C$4:$C$269=$D159),EarnedPivot!$E$4:$E$269,NA())</f>
        <v>9598815</v>
      </c>
      <c r="H159" s="18">
        <f>IF(rank_[[#This Row],[EarnCalc]]=0,rank_[[#This Row],[TotalTrophies]],rank_[[#This Row],[EarnCalc]])</f>
        <v>9598815</v>
      </c>
      <c r="I159"/>
      <c r="J159"/>
    </row>
    <row r="160" spans="1:10">
      <c r="A160" s="550">
        <v>45398</v>
      </c>
      <c r="B160" t="s">
        <v>270</v>
      </c>
      <c r="C160" t="s">
        <v>241</v>
      </c>
      <c r="D160" t="s">
        <v>210</v>
      </c>
      <c r="E160">
        <v>14</v>
      </c>
      <c r="F160" s="18">
        <v>37689285</v>
      </c>
      <c r="G160" s="18" cm="1">
        <f t="array" ref="G160">_xlfn.XLOOKUP(1,(EarnedPivot!$B$4:$B$269=$C160)*(EarnedPivot!$C$4:$C$269=$D160),EarnedPivot!$E$4:$E$269,NA())</f>
        <v>9529180</v>
      </c>
      <c r="H160" s="18">
        <f>IF(rank_[[#This Row],[EarnCalc]]=0,rank_[[#This Row],[TotalTrophies]],rank_[[#This Row],[EarnCalc]])</f>
        <v>9529180</v>
      </c>
      <c r="I160"/>
      <c r="J160"/>
    </row>
    <row r="161" spans="1:10">
      <c r="A161" s="550">
        <v>45398</v>
      </c>
      <c r="B161" t="s">
        <v>270</v>
      </c>
      <c r="C161" t="s">
        <v>241</v>
      </c>
      <c r="D161" t="s">
        <v>194</v>
      </c>
      <c r="E161">
        <v>15</v>
      </c>
      <c r="F161" s="18">
        <v>37046210</v>
      </c>
      <c r="G161" s="18" cm="1">
        <f t="array" ref="G161">_xlfn.XLOOKUP(1,(EarnedPivot!$B$4:$B$269=$C161)*(EarnedPivot!$C$4:$C$269=$D161),EarnedPivot!$E$4:$E$269,NA())</f>
        <v>9047945</v>
      </c>
      <c r="H161" s="18">
        <f>IF(rank_[[#This Row],[EarnCalc]]=0,rank_[[#This Row],[TotalTrophies]],rank_[[#This Row],[EarnCalc]])</f>
        <v>9047945</v>
      </c>
      <c r="I161"/>
      <c r="J161"/>
    </row>
    <row r="162" spans="1:10">
      <c r="A162" s="550">
        <v>45398</v>
      </c>
      <c r="B162" t="s">
        <v>270</v>
      </c>
      <c r="C162" t="s">
        <v>241</v>
      </c>
      <c r="D162" t="s">
        <v>199</v>
      </c>
      <c r="E162">
        <v>16</v>
      </c>
      <c r="F162" s="18">
        <v>36656200</v>
      </c>
      <c r="G162" s="18" cm="1">
        <f t="array" ref="G162">_xlfn.XLOOKUP(1,(EarnedPivot!$B$4:$B$269=$C162)*(EarnedPivot!$C$4:$C$269=$D162),EarnedPivot!$E$4:$E$269,NA())</f>
        <v>9208600</v>
      </c>
      <c r="H162" s="18">
        <f>IF(rank_[[#This Row],[EarnCalc]]=0,rank_[[#This Row],[TotalTrophies]],rank_[[#This Row],[EarnCalc]])</f>
        <v>9208600</v>
      </c>
      <c r="I162"/>
      <c r="J162"/>
    </row>
    <row r="163" spans="1:10">
      <c r="A163" s="550">
        <v>45398</v>
      </c>
      <c r="B163" t="s">
        <v>270</v>
      </c>
      <c r="C163" t="s">
        <v>241</v>
      </c>
      <c r="D163" t="s">
        <v>191</v>
      </c>
      <c r="E163">
        <v>17</v>
      </c>
      <c r="F163" s="18">
        <v>36453935</v>
      </c>
      <c r="G163" s="18" cm="1">
        <f t="array" ref="G163">_xlfn.XLOOKUP(1,(EarnedPivot!$B$4:$B$269=$C163)*(EarnedPivot!$C$4:$C$269=$D163),EarnedPivot!$E$4:$E$269,NA())</f>
        <v>9136550</v>
      </c>
      <c r="H163" s="18">
        <f>IF(rank_[[#This Row],[EarnCalc]]=0,rank_[[#This Row],[TotalTrophies]],rank_[[#This Row],[EarnCalc]])</f>
        <v>9136550</v>
      </c>
      <c r="I163"/>
      <c r="J163"/>
    </row>
    <row r="164" spans="1:10">
      <c r="A164" s="550">
        <v>45398</v>
      </c>
      <c r="B164" t="s">
        <v>270</v>
      </c>
      <c r="C164" t="s">
        <v>241</v>
      </c>
      <c r="D164" t="s">
        <v>195</v>
      </c>
      <c r="E164">
        <v>18</v>
      </c>
      <c r="F164" s="18">
        <v>35989375</v>
      </c>
      <c r="G164" s="18" cm="1">
        <f t="array" ref="G164">_xlfn.XLOOKUP(1,(EarnedPivot!$B$4:$B$269=$C164)*(EarnedPivot!$C$4:$C$269=$D164),EarnedPivot!$E$4:$E$269,NA())</f>
        <v>9360090</v>
      </c>
      <c r="H164" s="18">
        <f>IF(rank_[[#This Row],[EarnCalc]]=0,rank_[[#This Row],[TotalTrophies]],rank_[[#This Row],[EarnCalc]])</f>
        <v>9360090</v>
      </c>
      <c r="I164"/>
      <c r="J164"/>
    </row>
    <row r="165" spans="1:10">
      <c r="A165" s="550">
        <v>45398</v>
      </c>
      <c r="B165" t="s">
        <v>270</v>
      </c>
      <c r="C165" t="s">
        <v>241</v>
      </c>
      <c r="D165" t="s">
        <v>196</v>
      </c>
      <c r="E165">
        <v>19</v>
      </c>
      <c r="F165" s="18">
        <v>35884150</v>
      </c>
      <c r="G165" s="18" cm="1">
        <f t="array" ref="G165">_xlfn.XLOOKUP(1,(EarnedPivot!$B$4:$B$269=$C165)*(EarnedPivot!$C$4:$C$269=$D165),EarnedPivot!$E$4:$E$269,NA())</f>
        <v>9142300</v>
      </c>
      <c r="H165" s="18">
        <f>IF(rank_[[#This Row],[EarnCalc]]=0,rank_[[#This Row],[TotalTrophies]],rank_[[#This Row],[EarnCalc]])</f>
        <v>9142300</v>
      </c>
      <c r="I165"/>
      <c r="J165"/>
    </row>
    <row r="166" spans="1:10">
      <c r="A166" s="550">
        <v>45398</v>
      </c>
      <c r="B166" t="s">
        <v>270</v>
      </c>
      <c r="C166" t="s">
        <v>241</v>
      </c>
      <c r="D166" t="s">
        <v>211</v>
      </c>
      <c r="E166">
        <v>20</v>
      </c>
      <c r="F166" s="18">
        <v>35692120</v>
      </c>
      <c r="G166" s="18" cm="1">
        <f t="array" ref="G166">_xlfn.XLOOKUP(1,(EarnedPivot!$B$4:$B$269=$C166)*(EarnedPivot!$C$4:$C$269=$D166),EarnedPivot!$E$4:$E$269,NA())</f>
        <v>9128730</v>
      </c>
      <c r="H166" s="18">
        <f>IF(rank_[[#This Row],[EarnCalc]]=0,rank_[[#This Row],[TotalTrophies]],rank_[[#This Row],[EarnCalc]])</f>
        <v>9128730</v>
      </c>
      <c r="I166"/>
      <c r="J166"/>
    </row>
    <row r="167" spans="1:10">
      <c r="A167" s="550">
        <v>45405</v>
      </c>
      <c r="B167" t="s">
        <v>294</v>
      </c>
      <c r="C167" t="s">
        <v>291</v>
      </c>
      <c r="D167" t="s">
        <v>200</v>
      </c>
      <c r="E167">
        <v>1</v>
      </c>
      <c r="F167" s="18">
        <v>11216060</v>
      </c>
      <c r="G167" s="18" cm="1">
        <f t="array" ref="G167">_xlfn.XLOOKUP(1,(EarnedPivot!$B$4:$B$269=$C167)*(EarnedPivot!$C$4:$C$269=$D167),EarnedPivot!$E$4:$E$269,NA())</f>
        <v>0</v>
      </c>
      <c r="H167" s="18">
        <f>IF(rank_[[#This Row],[EarnCalc]]=0,rank_[[#This Row],[TotalTrophies]],rank_[[#This Row],[EarnCalc]])</f>
        <v>11216060</v>
      </c>
      <c r="I167"/>
      <c r="J167"/>
    </row>
    <row r="168" spans="1:10">
      <c r="A168" s="550">
        <v>45405</v>
      </c>
      <c r="B168" t="s">
        <v>294</v>
      </c>
      <c r="C168" t="s">
        <v>291</v>
      </c>
      <c r="D168" t="s">
        <v>201</v>
      </c>
      <c r="E168">
        <v>2</v>
      </c>
      <c r="F168" s="18">
        <v>11041545</v>
      </c>
      <c r="G168" s="18" cm="1">
        <f t="array" ref="G168">_xlfn.XLOOKUP(1,(EarnedPivot!$B$4:$B$269=$C168)*(EarnedPivot!$C$4:$C$269=$D168),EarnedPivot!$E$4:$E$269,NA())</f>
        <v>0</v>
      </c>
      <c r="H168" s="18">
        <f>IF(rank_[[#This Row],[EarnCalc]]=0,rank_[[#This Row],[TotalTrophies]],rank_[[#This Row],[EarnCalc]])</f>
        <v>11041545</v>
      </c>
      <c r="I168"/>
      <c r="J168"/>
    </row>
    <row r="169" spans="1:10">
      <c r="A169" s="550">
        <v>45405</v>
      </c>
      <c r="B169" t="s">
        <v>294</v>
      </c>
      <c r="C169" t="s">
        <v>291</v>
      </c>
      <c r="D169" t="s">
        <v>197</v>
      </c>
      <c r="E169">
        <v>3</v>
      </c>
      <c r="F169" s="18">
        <v>10792615</v>
      </c>
      <c r="G169" s="18" cm="1">
        <f t="array" ref="G169">_xlfn.XLOOKUP(1,(EarnedPivot!$B$4:$B$269=$C169)*(EarnedPivot!$C$4:$C$269=$D169),EarnedPivot!$E$4:$E$269,NA())</f>
        <v>0</v>
      </c>
      <c r="H169" s="18">
        <f>IF(rank_[[#This Row],[EarnCalc]]=0,rank_[[#This Row],[TotalTrophies]],rank_[[#This Row],[EarnCalc]])</f>
        <v>10792615</v>
      </c>
      <c r="I169"/>
      <c r="J169"/>
    </row>
    <row r="170" spans="1:10">
      <c r="A170" s="550">
        <v>45405</v>
      </c>
      <c r="B170" t="s">
        <v>294</v>
      </c>
      <c r="C170" t="s">
        <v>291</v>
      </c>
      <c r="D170" t="s">
        <v>202</v>
      </c>
      <c r="E170">
        <v>4</v>
      </c>
      <c r="F170" s="18">
        <v>10621980</v>
      </c>
      <c r="G170" s="18" cm="1">
        <f t="array" ref="G170">_xlfn.XLOOKUP(1,(EarnedPivot!$B$4:$B$269=$C170)*(EarnedPivot!$C$4:$C$269=$D170),EarnedPivot!$E$4:$E$269,NA())</f>
        <v>0</v>
      </c>
      <c r="H170" s="18">
        <f>IF(rank_[[#This Row],[EarnCalc]]=0,rank_[[#This Row],[TotalTrophies]],rank_[[#This Row],[EarnCalc]])</f>
        <v>10621980</v>
      </c>
      <c r="I170"/>
      <c r="J170"/>
    </row>
    <row r="171" spans="1:10">
      <c r="A171" s="550">
        <v>45405</v>
      </c>
      <c r="B171" t="s">
        <v>294</v>
      </c>
      <c r="C171" t="s">
        <v>291</v>
      </c>
      <c r="D171" t="s">
        <v>192</v>
      </c>
      <c r="E171">
        <v>5</v>
      </c>
      <c r="F171" s="18">
        <v>10609375</v>
      </c>
      <c r="G171" s="18" cm="1">
        <f t="array" ref="G171">_xlfn.XLOOKUP(1,(EarnedPivot!$B$4:$B$269=$C171)*(EarnedPivot!$C$4:$C$269=$D171),EarnedPivot!$E$4:$E$269,NA())</f>
        <v>0</v>
      </c>
      <c r="H171" s="18">
        <f>IF(rank_[[#This Row],[EarnCalc]]=0,rank_[[#This Row],[TotalTrophies]],rank_[[#This Row],[EarnCalc]])</f>
        <v>10609375</v>
      </c>
      <c r="I171"/>
      <c r="J171"/>
    </row>
    <row r="172" spans="1:10">
      <c r="A172" s="550">
        <v>45405</v>
      </c>
      <c r="B172" t="s">
        <v>294</v>
      </c>
      <c r="C172" t="s">
        <v>291</v>
      </c>
      <c r="D172" t="s">
        <v>209</v>
      </c>
      <c r="E172">
        <v>6</v>
      </c>
      <c r="F172" s="18">
        <v>10525165</v>
      </c>
      <c r="G172" s="18" cm="1">
        <f t="array" ref="G172">_xlfn.XLOOKUP(1,(EarnedPivot!$B$4:$B$269=$C172)*(EarnedPivot!$C$4:$C$269=$D172),EarnedPivot!$E$4:$E$269,NA())</f>
        <v>0</v>
      </c>
      <c r="H172" s="18">
        <f>IF(rank_[[#This Row],[EarnCalc]]=0,rank_[[#This Row],[TotalTrophies]],rank_[[#This Row],[EarnCalc]])</f>
        <v>10525165</v>
      </c>
      <c r="I172"/>
      <c r="J172"/>
    </row>
    <row r="173" spans="1:10">
      <c r="A173" s="550">
        <v>45405</v>
      </c>
      <c r="B173" t="s">
        <v>294</v>
      </c>
      <c r="C173" t="s">
        <v>291</v>
      </c>
      <c r="D173" t="s">
        <v>204</v>
      </c>
      <c r="E173">
        <v>7</v>
      </c>
      <c r="F173" s="18">
        <v>10510435</v>
      </c>
      <c r="G173" s="18" cm="1">
        <f t="array" ref="G173">_xlfn.XLOOKUP(1,(EarnedPivot!$B$4:$B$269=$C173)*(EarnedPivot!$C$4:$C$269=$D173),EarnedPivot!$E$4:$E$269,NA())</f>
        <v>0</v>
      </c>
      <c r="H173" s="18">
        <f>IF(rank_[[#This Row],[EarnCalc]]=0,rank_[[#This Row],[TotalTrophies]],rank_[[#This Row],[EarnCalc]])</f>
        <v>10510435</v>
      </c>
      <c r="I173"/>
      <c r="J173"/>
    </row>
    <row r="174" spans="1:10">
      <c r="A174" s="550">
        <v>45405</v>
      </c>
      <c r="B174" t="s">
        <v>294</v>
      </c>
      <c r="C174" t="s">
        <v>291</v>
      </c>
      <c r="D174" t="s">
        <v>193</v>
      </c>
      <c r="E174">
        <v>8</v>
      </c>
      <c r="F174" s="18">
        <v>10430590</v>
      </c>
      <c r="G174" s="18" cm="1">
        <f t="array" ref="G174">_xlfn.XLOOKUP(1,(EarnedPivot!$B$4:$B$269=$C174)*(EarnedPivot!$C$4:$C$269=$D174),EarnedPivot!$E$4:$E$269,NA())</f>
        <v>0</v>
      </c>
      <c r="H174" s="18">
        <f>IF(rank_[[#This Row],[EarnCalc]]=0,rank_[[#This Row],[TotalTrophies]],rank_[[#This Row],[EarnCalc]])</f>
        <v>10430590</v>
      </c>
      <c r="I174"/>
      <c r="J174"/>
    </row>
    <row r="175" spans="1:10">
      <c r="A175" s="550">
        <v>45405</v>
      </c>
      <c r="B175" t="s">
        <v>294</v>
      </c>
      <c r="C175" t="s">
        <v>291</v>
      </c>
      <c r="D175" t="s">
        <v>190</v>
      </c>
      <c r="E175">
        <v>9</v>
      </c>
      <c r="F175" s="18">
        <v>10430030</v>
      </c>
      <c r="G175" s="18" cm="1">
        <f t="array" ref="G175">_xlfn.XLOOKUP(1,(EarnedPivot!$B$4:$B$269=$C175)*(EarnedPivot!$C$4:$C$269=$D175),EarnedPivot!$E$4:$E$269,NA())</f>
        <v>0</v>
      </c>
      <c r="H175" s="18">
        <f>IF(rank_[[#This Row],[EarnCalc]]=0,rank_[[#This Row],[TotalTrophies]],rank_[[#This Row],[EarnCalc]])</f>
        <v>10430030</v>
      </c>
      <c r="I175"/>
      <c r="J175"/>
    </row>
    <row r="176" spans="1:10">
      <c r="A176" s="550">
        <v>45405</v>
      </c>
      <c r="B176" t="s">
        <v>294</v>
      </c>
      <c r="C176" t="s">
        <v>291</v>
      </c>
      <c r="D176" t="s">
        <v>206</v>
      </c>
      <c r="E176">
        <v>10</v>
      </c>
      <c r="F176" s="18">
        <v>10265120</v>
      </c>
      <c r="G176" s="18" cm="1">
        <f t="array" ref="G176">_xlfn.XLOOKUP(1,(EarnedPivot!$B$4:$B$269=$C176)*(EarnedPivot!$C$4:$C$269=$D176),EarnedPivot!$E$4:$E$269,NA())</f>
        <v>0</v>
      </c>
      <c r="H176" s="18">
        <f>IF(rank_[[#This Row],[EarnCalc]]=0,rank_[[#This Row],[TotalTrophies]],rank_[[#This Row],[EarnCalc]])</f>
        <v>10265120</v>
      </c>
      <c r="I176"/>
      <c r="J176"/>
    </row>
    <row r="177" spans="1:10">
      <c r="A177" s="550">
        <v>45405</v>
      </c>
      <c r="B177" t="s">
        <v>294</v>
      </c>
      <c r="C177" t="s">
        <v>291</v>
      </c>
      <c r="D177" t="s">
        <v>203</v>
      </c>
      <c r="E177">
        <v>11</v>
      </c>
      <c r="F177" s="18">
        <v>10101510</v>
      </c>
      <c r="G177" s="18" cm="1">
        <f t="array" ref="G177">_xlfn.XLOOKUP(1,(EarnedPivot!$B$4:$B$269=$C177)*(EarnedPivot!$C$4:$C$269=$D177),EarnedPivot!$E$4:$E$269,NA())</f>
        <v>0</v>
      </c>
      <c r="H177" s="18">
        <f>IF(rank_[[#This Row],[EarnCalc]]=0,rank_[[#This Row],[TotalTrophies]],rank_[[#This Row],[EarnCalc]])</f>
        <v>10101510</v>
      </c>
      <c r="I177"/>
      <c r="J177"/>
    </row>
    <row r="178" spans="1:10">
      <c r="A178" s="550">
        <v>45405</v>
      </c>
      <c r="B178" t="s">
        <v>294</v>
      </c>
      <c r="C178" t="s">
        <v>291</v>
      </c>
      <c r="D178" t="s">
        <v>198</v>
      </c>
      <c r="E178">
        <v>12</v>
      </c>
      <c r="F178" s="18">
        <v>9929095</v>
      </c>
      <c r="G178" s="18" cm="1">
        <f t="array" ref="G178">_xlfn.XLOOKUP(1,(EarnedPivot!$B$4:$B$269=$C178)*(EarnedPivot!$C$4:$C$269=$D178),EarnedPivot!$E$4:$E$269,NA())</f>
        <v>0</v>
      </c>
      <c r="H178" s="18">
        <f>IF(rank_[[#This Row],[EarnCalc]]=0,rank_[[#This Row],[TotalTrophies]],rank_[[#This Row],[EarnCalc]])</f>
        <v>9929095</v>
      </c>
      <c r="I178"/>
      <c r="J178"/>
    </row>
    <row r="179" spans="1:10">
      <c r="A179" s="550">
        <v>45405</v>
      </c>
      <c r="B179" t="s">
        <v>294</v>
      </c>
      <c r="C179" t="s">
        <v>291</v>
      </c>
      <c r="D179" t="s">
        <v>210</v>
      </c>
      <c r="E179">
        <v>13</v>
      </c>
      <c r="F179" s="18">
        <v>9841595</v>
      </c>
      <c r="G179" s="18" cm="1">
        <f t="array" ref="G179">_xlfn.XLOOKUP(1,(EarnedPivot!$B$4:$B$269=$C179)*(EarnedPivot!$C$4:$C$269=$D179),EarnedPivot!$E$4:$E$269,NA())</f>
        <v>0</v>
      </c>
      <c r="H179" s="18">
        <f>IF(rank_[[#This Row],[EarnCalc]]=0,rank_[[#This Row],[TotalTrophies]],rank_[[#This Row],[EarnCalc]])</f>
        <v>9841595</v>
      </c>
      <c r="I179"/>
      <c r="J179"/>
    </row>
    <row r="180" spans="1:10">
      <c r="A180" s="550">
        <v>45405</v>
      </c>
      <c r="B180" t="s">
        <v>294</v>
      </c>
      <c r="C180" t="s">
        <v>291</v>
      </c>
      <c r="D180" t="s">
        <v>205</v>
      </c>
      <c r="E180">
        <v>14</v>
      </c>
      <c r="F180" s="18">
        <v>9682255</v>
      </c>
      <c r="G180" s="18" cm="1">
        <f t="array" ref="G180">_xlfn.XLOOKUP(1,(EarnedPivot!$B$4:$B$269=$C180)*(EarnedPivot!$C$4:$C$269=$D180),EarnedPivot!$E$4:$E$269,NA())</f>
        <v>0</v>
      </c>
      <c r="H180" s="18">
        <f>IF(rank_[[#This Row],[EarnCalc]]=0,rank_[[#This Row],[TotalTrophies]],rank_[[#This Row],[EarnCalc]])</f>
        <v>9682255</v>
      </c>
      <c r="I180"/>
      <c r="J180"/>
    </row>
    <row r="181" spans="1:10">
      <c r="A181" s="550">
        <v>45405</v>
      </c>
      <c r="B181" t="s">
        <v>294</v>
      </c>
      <c r="C181" t="s">
        <v>291</v>
      </c>
      <c r="D181" t="s">
        <v>196</v>
      </c>
      <c r="E181">
        <v>15</v>
      </c>
      <c r="F181" s="18">
        <v>9453630</v>
      </c>
      <c r="G181" s="18" cm="1">
        <f t="array" ref="G181">_xlfn.XLOOKUP(1,(EarnedPivot!$B$4:$B$269=$C181)*(EarnedPivot!$C$4:$C$269=$D181),EarnedPivot!$E$4:$E$269,NA())</f>
        <v>0</v>
      </c>
      <c r="H181" s="18">
        <f>IF(rank_[[#This Row],[EarnCalc]]=0,rank_[[#This Row],[TotalTrophies]],rank_[[#This Row],[EarnCalc]])</f>
        <v>9453630</v>
      </c>
      <c r="I181"/>
      <c r="J181"/>
    </row>
    <row r="182" spans="1:10">
      <c r="A182" s="550">
        <v>45405</v>
      </c>
      <c r="B182" t="s">
        <v>294</v>
      </c>
      <c r="C182" t="s">
        <v>291</v>
      </c>
      <c r="D182" t="s">
        <v>195</v>
      </c>
      <c r="E182">
        <v>16</v>
      </c>
      <c r="F182" s="18">
        <v>9442580</v>
      </c>
      <c r="G182" s="18" cm="1">
        <f t="array" ref="G182">_xlfn.XLOOKUP(1,(EarnedPivot!$B$4:$B$269=$C182)*(EarnedPivot!$C$4:$C$269=$D182),EarnedPivot!$E$4:$E$269,NA())</f>
        <v>0</v>
      </c>
      <c r="H182" s="18">
        <f>IF(rank_[[#This Row],[EarnCalc]]=0,rank_[[#This Row],[TotalTrophies]],rank_[[#This Row],[EarnCalc]])</f>
        <v>9442580</v>
      </c>
      <c r="I182"/>
      <c r="J182"/>
    </row>
    <row r="183" spans="1:10">
      <c r="A183" s="550">
        <v>45405</v>
      </c>
      <c r="B183" t="s">
        <v>294</v>
      </c>
      <c r="C183" t="s">
        <v>291</v>
      </c>
      <c r="D183" t="s">
        <v>199</v>
      </c>
      <c r="E183">
        <v>17</v>
      </c>
      <c r="F183" s="18">
        <v>9360565</v>
      </c>
      <c r="G183" s="18" cm="1">
        <f t="array" ref="G183">_xlfn.XLOOKUP(1,(EarnedPivot!$B$4:$B$269=$C183)*(EarnedPivot!$C$4:$C$269=$D183),EarnedPivot!$E$4:$E$269,NA())</f>
        <v>0</v>
      </c>
      <c r="H183" s="18">
        <f>IF(rank_[[#This Row],[EarnCalc]]=0,rank_[[#This Row],[TotalTrophies]],rank_[[#This Row],[EarnCalc]])</f>
        <v>9360565</v>
      </c>
      <c r="I183"/>
      <c r="J183"/>
    </row>
    <row r="184" spans="1:10">
      <c r="A184" s="550">
        <v>45405</v>
      </c>
      <c r="B184" t="s">
        <v>294</v>
      </c>
      <c r="C184" t="s">
        <v>291</v>
      </c>
      <c r="D184" t="s">
        <v>191</v>
      </c>
      <c r="E184">
        <v>18</v>
      </c>
      <c r="F184" s="18">
        <v>9209055</v>
      </c>
      <c r="G184" s="18" cm="1">
        <f t="array" ref="G184">_xlfn.XLOOKUP(1,(EarnedPivot!$B$4:$B$269=$C184)*(EarnedPivot!$C$4:$C$269=$D184),EarnedPivot!$E$4:$E$269,NA())</f>
        <v>0</v>
      </c>
      <c r="H184" s="18">
        <f>IF(rank_[[#This Row],[EarnCalc]]=0,rank_[[#This Row],[TotalTrophies]],rank_[[#This Row],[EarnCalc]])</f>
        <v>9209055</v>
      </c>
      <c r="I184"/>
      <c r="J184"/>
    </row>
    <row r="185" spans="1:10">
      <c r="A185" s="550">
        <v>45405</v>
      </c>
      <c r="B185" t="s">
        <v>294</v>
      </c>
      <c r="C185" t="s">
        <v>291</v>
      </c>
      <c r="D185" t="s">
        <v>194</v>
      </c>
      <c r="E185">
        <v>19</v>
      </c>
      <c r="F185" s="18">
        <v>9197790</v>
      </c>
      <c r="G185" s="18" cm="1">
        <f t="array" ref="G185">_xlfn.XLOOKUP(1,(EarnedPivot!$B$4:$B$269=$C185)*(EarnedPivot!$C$4:$C$269=$D185),EarnedPivot!$E$4:$E$269,NA())</f>
        <v>0</v>
      </c>
      <c r="H185" s="18">
        <f>IF(rank_[[#This Row],[EarnCalc]]=0,rank_[[#This Row],[TotalTrophies]],rank_[[#This Row],[EarnCalc]])</f>
        <v>9197790</v>
      </c>
      <c r="I185"/>
      <c r="J185"/>
    </row>
    <row r="186" spans="1:10">
      <c r="A186" s="550">
        <v>45405</v>
      </c>
      <c r="B186" t="s">
        <v>294</v>
      </c>
      <c r="C186" t="s">
        <v>291</v>
      </c>
      <c r="D186" t="s">
        <v>211</v>
      </c>
      <c r="E186">
        <v>20</v>
      </c>
      <c r="F186" s="18">
        <v>9055195</v>
      </c>
      <c r="G186" s="18" cm="1">
        <f t="array" ref="G186">_xlfn.XLOOKUP(1,(EarnedPivot!$B$4:$B$269=$C186)*(EarnedPivot!$C$4:$C$269=$D186),EarnedPivot!$E$4:$E$269,NA())</f>
        <v>0</v>
      </c>
      <c r="H186" s="18">
        <f>IF(rank_[[#This Row],[EarnCalc]]=0,rank_[[#This Row],[TotalTrophies]],rank_[[#This Row],[EarnCalc]])</f>
        <v>9055195</v>
      </c>
      <c r="I186"/>
      <c r="J186"/>
    </row>
    <row r="187" spans="1:10">
      <c r="A187" s="550">
        <v>45412</v>
      </c>
      <c r="B187" t="s">
        <v>294</v>
      </c>
      <c r="C187" t="s">
        <v>292</v>
      </c>
      <c r="D187" t="s">
        <v>200</v>
      </c>
      <c r="E187">
        <v>1</v>
      </c>
      <c r="F187" s="18">
        <v>22427150</v>
      </c>
      <c r="G187" s="18" cm="1">
        <f t="array" ref="G187">_xlfn.XLOOKUP(1,(EarnedPivot!$B$4:$B$269=$C187)*(EarnedPivot!$C$4:$C$269=$D187),EarnedPivot!$E$4:$E$269,NA())</f>
        <v>11211090</v>
      </c>
      <c r="H187" s="18">
        <f>IF(rank_[[#This Row],[EarnCalc]]=0,rank_[[#This Row],[TotalTrophies]],rank_[[#This Row],[EarnCalc]])</f>
        <v>11211090</v>
      </c>
      <c r="I187"/>
      <c r="J187"/>
    </row>
    <row r="188" spans="1:10">
      <c r="A188" s="550">
        <v>45412</v>
      </c>
      <c r="B188" t="s">
        <v>294</v>
      </c>
      <c r="C188" t="s">
        <v>292</v>
      </c>
      <c r="D188" t="s">
        <v>201</v>
      </c>
      <c r="E188">
        <v>2</v>
      </c>
      <c r="F188" s="18">
        <v>22156985</v>
      </c>
      <c r="G188" s="18" cm="1">
        <f t="array" ref="G188">_xlfn.XLOOKUP(1,(EarnedPivot!$B$4:$B$269=$C188)*(EarnedPivot!$C$4:$C$269=$D188),EarnedPivot!$E$4:$E$269,NA())</f>
        <v>11115440</v>
      </c>
      <c r="H188" s="18">
        <f>IF(rank_[[#This Row],[EarnCalc]]=0,rank_[[#This Row],[TotalTrophies]],rank_[[#This Row],[EarnCalc]])</f>
        <v>11115440</v>
      </c>
      <c r="I188"/>
      <c r="J188"/>
    </row>
    <row r="189" spans="1:10">
      <c r="A189" s="550">
        <v>45412</v>
      </c>
      <c r="B189" t="s">
        <v>294</v>
      </c>
      <c r="C189" t="s">
        <v>292</v>
      </c>
      <c r="D189" t="s">
        <v>197</v>
      </c>
      <c r="E189">
        <v>3</v>
      </c>
      <c r="F189" s="18">
        <v>21573935</v>
      </c>
      <c r="G189" s="18" cm="1">
        <f t="array" ref="G189">_xlfn.XLOOKUP(1,(EarnedPivot!$B$4:$B$269=$C189)*(EarnedPivot!$C$4:$C$269=$D189),EarnedPivot!$E$4:$E$269,NA())</f>
        <v>10781320</v>
      </c>
      <c r="H189" s="18">
        <f>IF(rank_[[#This Row],[EarnCalc]]=0,rank_[[#This Row],[TotalTrophies]],rank_[[#This Row],[EarnCalc]])</f>
        <v>10781320</v>
      </c>
      <c r="I189"/>
      <c r="J189"/>
    </row>
    <row r="190" spans="1:10">
      <c r="A190" s="550">
        <v>45412</v>
      </c>
      <c r="B190" t="s">
        <v>294</v>
      </c>
      <c r="C190" t="s">
        <v>292</v>
      </c>
      <c r="D190" t="s">
        <v>202</v>
      </c>
      <c r="E190">
        <v>4</v>
      </c>
      <c r="F190" s="18">
        <v>21305750</v>
      </c>
      <c r="G190" s="18" cm="1">
        <f t="array" ref="G190">_xlfn.XLOOKUP(1,(EarnedPivot!$B$4:$B$269=$C190)*(EarnedPivot!$C$4:$C$269=$D190),EarnedPivot!$E$4:$E$269,NA())</f>
        <v>10683770</v>
      </c>
      <c r="H190" s="18">
        <f>IF(rank_[[#This Row],[EarnCalc]]=0,rank_[[#This Row],[TotalTrophies]],rank_[[#This Row],[EarnCalc]])</f>
        <v>10683770</v>
      </c>
      <c r="I190"/>
      <c r="J190"/>
    </row>
    <row r="191" spans="1:10">
      <c r="A191" s="550">
        <v>45412</v>
      </c>
      <c r="B191" t="s">
        <v>294</v>
      </c>
      <c r="C191" t="s">
        <v>292</v>
      </c>
      <c r="D191" t="s">
        <v>192</v>
      </c>
      <c r="E191">
        <v>5</v>
      </c>
      <c r="F191" s="18">
        <v>21300925</v>
      </c>
      <c r="G191" s="18" cm="1">
        <f t="array" ref="G191">_xlfn.XLOOKUP(1,(EarnedPivot!$B$4:$B$269=$C191)*(EarnedPivot!$C$4:$C$269=$D191),EarnedPivot!$E$4:$E$269,NA())</f>
        <v>10691550</v>
      </c>
      <c r="H191" s="18">
        <f>IF(rank_[[#This Row],[EarnCalc]]=0,rank_[[#This Row],[TotalTrophies]],rank_[[#This Row],[EarnCalc]])</f>
        <v>10691550</v>
      </c>
      <c r="I191"/>
      <c r="J191"/>
    </row>
    <row r="192" spans="1:10">
      <c r="A192" s="550">
        <v>45412</v>
      </c>
      <c r="B192" t="s">
        <v>294</v>
      </c>
      <c r="C192" t="s">
        <v>292</v>
      </c>
      <c r="D192" t="s">
        <v>209</v>
      </c>
      <c r="E192">
        <v>6</v>
      </c>
      <c r="F192" s="18">
        <v>21139335</v>
      </c>
      <c r="G192" s="18" cm="1">
        <f t="array" ref="G192">_xlfn.XLOOKUP(1,(EarnedPivot!$B$4:$B$269=$C192)*(EarnedPivot!$C$4:$C$269=$D192),EarnedPivot!$E$4:$E$269,NA())</f>
        <v>10614170</v>
      </c>
      <c r="H192" s="18">
        <f>IF(rank_[[#This Row],[EarnCalc]]=0,rank_[[#This Row],[TotalTrophies]],rank_[[#This Row],[EarnCalc]])</f>
        <v>10614170</v>
      </c>
      <c r="I192"/>
      <c r="J192"/>
    </row>
    <row r="193" spans="1:10">
      <c r="A193" s="550">
        <v>45412</v>
      </c>
      <c r="B193" t="s">
        <v>294</v>
      </c>
      <c r="C193" t="s">
        <v>292</v>
      </c>
      <c r="D193" t="s">
        <v>204</v>
      </c>
      <c r="E193">
        <v>7</v>
      </c>
      <c r="F193" s="18">
        <v>21110135</v>
      </c>
      <c r="G193" s="18" cm="1">
        <f t="array" ref="G193">_xlfn.XLOOKUP(1,(EarnedPivot!$B$4:$B$269=$C193)*(EarnedPivot!$C$4:$C$269=$D193),EarnedPivot!$E$4:$E$269,NA())</f>
        <v>10599700</v>
      </c>
      <c r="H193" s="18">
        <f>IF(rank_[[#This Row],[EarnCalc]]=0,rank_[[#This Row],[TotalTrophies]],rank_[[#This Row],[EarnCalc]])</f>
        <v>10599700</v>
      </c>
      <c r="I193"/>
      <c r="J193"/>
    </row>
    <row r="194" spans="1:10">
      <c r="A194" s="550">
        <v>45412</v>
      </c>
      <c r="B194" t="s">
        <v>294</v>
      </c>
      <c r="C194" t="s">
        <v>292</v>
      </c>
      <c r="D194" t="s">
        <v>190</v>
      </c>
      <c r="E194">
        <v>8</v>
      </c>
      <c r="F194" s="18">
        <v>21025605</v>
      </c>
      <c r="G194" s="18" cm="1">
        <f t="array" ref="G194">_xlfn.XLOOKUP(1,(EarnedPivot!$B$4:$B$269=$C194)*(EarnedPivot!$C$4:$C$269=$D194),EarnedPivot!$E$4:$E$269,NA())</f>
        <v>10595575</v>
      </c>
      <c r="H194" s="18">
        <f>IF(rank_[[#This Row],[EarnCalc]]=0,rank_[[#This Row],[TotalTrophies]],rank_[[#This Row],[EarnCalc]])</f>
        <v>10595575</v>
      </c>
      <c r="I194"/>
      <c r="J194"/>
    </row>
    <row r="195" spans="1:10">
      <c r="A195" s="550">
        <v>45412</v>
      </c>
      <c r="B195" t="s">
        <v>294</v>
      </c>
      <c r="C195" t="s">
        <v>292</v>
      </c>
      <c r="D195" t="s">
        <v>193</v>
      </c>
      <c r="E195">
        <v>9</v>
      </c>
      <c r="F195" s="18">
        <v>20950675</v>
      </c>
      <c r="G195" s="18" cm="1">
        <f t="array" ref="G195">_xlfn.XLOOKUP(1,(EarnedPivot!$B$4:$B$269=$C195)*(EarnedPivot!$C$4:$C$269=$D195),EarnedPivot!$E$4:$E$269,NA())</f>
        <v>10520085</v>
      </c>
      <c r="H195" s="18">
        <f>IF(rank_[[#This Row],[EarnCalc]]=0,rank_[[#This Row],[TotalTrophies]],rank_[[#This Row],[EarnCalc]])</f>
        <v>10520085</v>
      </c>
      <c r="I195"/>
      <c r="J195"/>
    </row>
    <row r="196" spans="1:10">
      <c r="A196" s="550">
        <v>45412</v>
      </c>
      <c r="B196" t="s">
        <v>294</v>
      </c>
      <c r="C196" t="s">
        <v>292</v>
      </c>
      <c r="D196" t="s">
        <v>206</v>
      </c>
      <c r="E196">
        <v>10</v>
      </c>
      <c r="F196" s="18">
        <v>20615465</v>
      </c>
      <c r="G196" s="18" cm="1">
        <f t="array" ref="G196">_xlfn.XLOOKUP(1,(EarnedPivot!$B$4:$B$269=$C196)*(EarnedPivot!$C$4:$C$269=$D196),EarnedPivot!$E$4:$E$269,NA())</f>
        <v>10350345</v>
      </c>
      <c r="H196" s="18">
        <f>IF(rank_[[#This Row],[EarnCalc]]=0,rank_[[#This Row],[TotalTrophies]],rank_[[#This Row],[EarnCalc]])</f>
        <v>10350345</v>
      </c>
      <c r="I196"/>
      <c r="J196"/>
    </row>
    <row r="197" spans="1:10">
      <c r="A197" s="550">
        <v>45412</v>
      </c>
      <c r="B197" t="s">
        <v>294</v>
      </c>
      <c r="C197" t="s">
        <v>292</v>
      </c>
      <c r="D197" t="s">
        <v>203</v>
      </c>
      <c r="E197">
        <v>11</v>
      </c>
      <c r="F197" s="18">
        <v>20359650</v>
      </c>
      <c r="G197" s="18" cm="1">
        <f t="array" ref="G197">_xlfn.XLOOKUP(1,(EarnedPivot!$B$4:$B$269=$C197)*(EarnedPivot!$C$4:$C$269=$D197),EarnedPivot!$E$4:$E$269,NA())</f>
        <v>10258140</v>
      </c>
      <c r="H197" s="18">
        <f>IF(rank_[[#This Row],[EarnCalc]]=0,rank_[[#This Row],[TotalTrophies]],rank_[[#This Row],[EarnCalc]])</f>
        <v>10258140</v>
      </c>
      <c r="I197"/>
      <c r="J197"/>
    </row>
    <row r="198" spans="1:10">
      <c r="A198" s="550">
        <v>45412</v>
      </c>
      <c r="B198" t="s">
        <v>294</v>
      </c>
      <c r="C198" t="s">
        <v>292</v>
      </c>
      <c r="D198" t="s">
        <v>198</v>
      </c>
      <c r="E198">
        <v>12</v>
      </c>
      <c r="F198" s="18">
        <v>20014055</v>
      </c>
      <c r="G198" s="18" cm="1">
        <f t="array" ref="G198">_xlfn.XLOOKUP(1,(EarnedPivot!$B$4:$B$269=$C198)*(EarnedPivot!$C$4:$C$269=$D198),EarnedPivot!$E$4:$E$269,NA())</f>
        <v>10084960</v>
      </c>
      <c r="H198" s="18">
        <f>IF(rank_[[#This Row],[EarnCalc]]=0,rank_[[#This Row],[TotalTrophies]],rank_[[#This Row],[EarnCalc]])</f>
        <v>10084960</v>
      </c>
      <c r="I198"/>
      <c r="J198"/>
    </row>
    <row r="199" spans="1:10">
      <c r="A199" s="550">
        <v>45412</v>
      </c>
      <c r="B199" t="s">
        <v>294</v>
      </c>
      <c r="C199" t="s">
        <v>292</v>
      </c>
      <c r="D199" t="s">
        <v>210</v>
      </c>
      <c r="E199">
        <v>13</v>
      </c>
      <c r="F199" s="18">
        <v>19448515</v>
      </c>
      <c r="G199" s="18" cm="1">
        <f t="array" ref="G199">_xlfn.XLOOKUP(1,(EarnedPivot!$B$4:$B$269=$C199)*(EarnedPivot!$C$4:$C$269=$D199),EarnedPivot!$E$4:$E$269,NA())</f>
        <v>9606920</v>
      </c>
      <c r="H199" s="18">
        <f>IF(rank_[[#This Row],[EarnCalc]]=0,rank_[[#This Row],[TotalTrophies]],rank_[[#This Row],[EarnCalc]])</f>
        <v>9606920</v>
      </c>
      <c r="I199"/>
      <c r="J199"/>
    </row>
    <row r="200" spans="1:10">
      <c r="A200" s="550">
        <v>45412</v>
      </c>
      <c r="B200" t="s">
        <v>294</v>
      </c>
      <c r="C200" t="s">
        <v>292</v>
      </c>
      <c r="D200" t="s">
        <v>205</v>
      </c>
      <c r="E200">
        <v>14</v>
      </c>
      <c r="F200" s="18">
        <v>19445445</v>
      </c>
      <c r="G200" s="18" cm="1">
        <f t="array" ref="G200">_xlfn.XLOOKUP(1,(EarnedPivot!$B$4:$B$269=$C200)*(EarnedPivot!$C$4:$C$269=$D200),EarnedPivot!$E$4:$E$269,NA())</f>
        <v>9763190</v>
      </c>
      <c r="H200" s="18">
        <f>IF(rank_[[#This Row],[EarnCalc]]=0,rank_[[#This Row],[TotalTrophies]],rank_[[#This Row],[EarnCalc]])</f>
        <v>9763190</v>
      </c>
      <c r="I200"/>
      <c r="J200"/>
    </row>
    <row r="201" spans="1:10">
      <c r="A201" s="550">
        <v>45412</v>
      </c>
      <c r="B201" t="s">
        <v>294</v>
      </c>
      <c r="C201" t="s">
        <v>292</v>
      </c>
      <c r="D201" t="s">
        <v>195</v>
      </c>
      <c r="E201">
        <v>15</v>
      </c>
      <c r="F201" s="18">
        <v>18968550</v>
      </c>
      <c r="G201" s="18" cm="1">
        <f t="array" ref="G201">_xlfn.XLOOKUP(1,(EarnedPivot!$B$4:$B$269=$C201)*(EarnedPivot!$C$4:$C$269=$D201),EarnedPivot!$E$4:$E$269,NA())</f>
        <v>9525970</v>
      </c>
      <c r="H201" s="18">
        <f>IF(rank_[[#This Row],[EarnCalc]]=0,rank_[[#This Row],[TotalTrophies]],rank_[[#This Row],[EarnCalc]])</f>
        <v>9525970</v>
      </c>
      <c r="I201"/>
      <c r="J201"/>
    </row>
    <row r="202" spans="1:10">
      <c r="A202" s="550">
        <v>45412</v>
      </c>
      <c r="B202" t="s">
        <v>294</v>
      </c>
      <c r="C202" t="s">
        <v>292</v>
      </c>
      <c r="D202" t="s">
        <v>196</v>
      </c>
      <c r="E202">
        <v>16</v>
      </c>
      <c r="F202" s="18">
        <v>18909650</v>
      </c>
      <c r="G202" s="18" cm="1">
        <f t="array" ref="G202">_xlfn.XLOOKUP(1,(EarnedPivot!$B$4:$B$269=$C202)*(EarnedPivot!$C$4:$C$269=$D202),EarnedPivot!$E$4:$E$269,NA())</f>
        <v>9456020</v>
      </c>
      <c r="H202" s="18">
        <f>IF(rank_[[#This Row],[EarnCalc]]=0,rank_[[#This Row],[TotalTrophies]],rank_[[#This Row],[EarnCalc]])</f>
        <v>9456020</v>
      </c>
      <c r="I202"/>
      <c r="J202"/>
    </row>
    <row r="203" spans="1:10">
      <c r="A203" s="550">
        <v>45412</v>
      </c>
      <c r="B203" t="s">
        <v>294</v>
      </c>
      <c r="C203" t="s">
        <v>292</v>
      </c>
      <c r="D203" t="s">
        <v>199</v>
      </c>
      <c r="E203">
        <v>17</v>
      </c>
      <c r="F203" s="18">
        <v>18647100</v>
      </c>
      <c r="G203" s="18" cm="1">
        <f t="array" ref="G203">_xlfn.XLOOKUP(1,(EarnedPivot!$B$4:$B$269=$C203)*(EarnedPivot!$C$4:$C$269=$D203),EarnedPivot!$E$4:$E$269,NA())</f>
        <v>9286535</v>
      </c>
      <c r="H203" s="18">
        <f>IF(rank_[[#This Row],[EarnCalc]]=0,rank_[[#This Row],[TotalTrophies]],rank_[[#This Row],[EarnCalc]])</f>
        <v>9286535</v>
      </c>
      <c r="I203"/>
      <c r="J203"/>
    </row>
    <row r="204" spans="1:10">
      <c r="A204" s="550">
        <v>45412</v>
      </c>
      <c r="B204" t="s">
        <v>294</v>
      </c>
      <c r="C204" t="s">
        <v>292</v>
      </c>
      <c r="D204" t="s">
        <v>191</v>
      </c>
      <c r="E204">
        <v>18</v>
      </c>
      <c r="F204" s="18">
        <v>18422920</v>
      </c>
      <c r="G204" s="18" cm="1">
        <f t="array" ref="G204">_xlfn.XLOOKUP(1,(EarnedPivot!$B$4:$B$269=$C204)*(EarnedPivot!$C$4:$C$269=$D204),EarnedPivot!$E$4:$E$269,NA())</f>
        <v>9213865</v>
      </c>
      <c r="H204" s="18">
        <f>IF(rank_[[#This Row],[EarnCalc]]=0,rank_[[#This Row],[TotalTrophies]],rank_[[#This Row],[EarnCalc]])</f>
        <v>9213865</v>
      </c>
      <c r="I204"/>
      <c r="J204"/>
    </row>
    <row r="205" spans="1:10">
      <c r="A205" s="550">
        <v>45412</v>
      </c>
      <c r="B205" t="s">
        <v>294</v>
      </c>
      <c r="C205" t="s">
        <v>292</v>
      </c>
      <c r="D205" t="s">
        <v>194</v>
      </c>
      <c r="E205">
        <v>19</v>
      </c>
      <c r="F205" s="18">
        <v>18315910</v>
      </c>
      <c r="G205" s="18" cm="1">
        <f t="array" ref="G205">_xlfn.XLOOKUP(1,(EarnedPivot!$B$4:$B$269=$C205)*(EarnedPivot!$C$4:$C$269=$D205),EarnedPivot!$E$4:$E$269,NA())</f>
        <v>9118120</v>
      </c>
      <c r="H205" s="18">
        <f>IF(rank_[[#This Row],[EarnCalc]]=0,rank_[[#This Row],[TotalTrophies]],rank_[[#This Row],[EarnCalc]])</f>
        <v>9118120</v>
      </c>
      <c r="I205"/>
      <c r="J205"/>
    </row>
    <row r="206" spans="1:10">
      <c r="A206" s="550">
        <v>45412</v>
      </c>
      <c r="B206" t="s">
        <v>294</v>
      </c>
      <c r="C206" t="s">
        <v>292</v>
      </c>
      <c r="D206" t="s">
        <v>211</v>
      </c>
      <c r="E206">
        <v>20</v>
      </c>
      <c r="F206" s="18">
        <v>18110250</v>
      </c>
      <c r="G206" s="18" cm="1">
        <f t="array" ref="G206">_xlfn.XLOOKUP(1,(EarnedPivot!$B$4:$B$269=$C206)*(EarnedPivot!$C$4:$C$269=$D206),EarnedPivot!$E$4:$E$269,NA())</f>
        <v>9055055</v>
      </c>
      <c r="H206" s="18">
        <f>IF(rank_[[#This Row],[EarnCalc]]=0,rank_[[#This Row],[TotalTrophies]],rank_[[#This Row],[EarnCalc]])</f>
        <v>9055055</v>
      </c>
      <c r="I206"/>
      <c r="J206"/>
    </row>
    <row r="207" spans="1:10">
      <c r="A207" s="550">
        <v>45419</v>
      </c>
      <c r="B207" t="s">
        <v>294</v>
      </c>
      <c r="C207" t="s">
        <v>293</v>
      </c>
      <c r="D207" t="s">
        <v>201</v>
      </c>
      <c r="E207">
        <v>1</v>
      </c>
      <c r="F207" s="18">
        <v>33555615</v>
      </c>
      <c r="G207" s="18" cm="1">
        <f t="array" ref="G207">_xlfn.XLOOKUP(1,(EarnedPivot!$B$4:$B$269=$C207)*(EarnedPivot!$C$4:$C$269=$D207),EarnedPivot!$E$4:$E$269,NA())</f>
        <v>11398630</v>
      </c>
      <c r="H207" s="18">
        <f>IF(rank_[[#This Row],[EarnCalc]]=0,rank_[[#This Row],[TotalTrophies]],rank_[[#This Row],[EarnCalc]])</f>
        <v>11398630</v>
      </c>
    </row>
    <row r="208" spans="1:10">
      <c r="A208" s="550">
        <v>45419</v>
      </c>
      <c r="B208" t="s">
        <v>294</v>
      </c>
      <c r="C208" t="s">
        <v>293</v>
      </c>
      <c r="D208" t="s">
        <v>200</v>
      </c>
      <c r="E208">
        <v>2</v>
      </c>
      <c r="F208" s="18">
        <v>33549290</v>
      </c>
      <c r="G208" s="18" cm="1">
        <f t="array" ref="G208">_xlfn.XLOOKUP(1,(EarnedPivot!$B$4:$B$269=$C208)*(EarnedPivot!$C$4:$C$269=$D208),EarnedPivot!$E$4:$E$269,NA())</f>
        <v>11122140</v>
      </c>
      <c r="H208" s="18">
        <f>IF(rank_[[#This Row],[EarnCalc]]=0,rank_[[#This Row],[TotalTrophies]],rank_[[#This Row],[EarnCalc]])</f>
        <v>11122140</v>
      </c>
    </row>
    <row r="209" spans="1:8">
      <c r="A209" s="550">
        <v>45419</v>
      </c>
      <c r="B209" t="s">
        <v>294</v>
      </c>
      <c r="C209" t="s">
        <v>293</v>
      </c>
      <c r="D209" t="s">
        <v>197</v>
      </c>
      <c r="E209">
        <v>3</v>
      </c>
      <c r="F209" s="18">
        <v>32439440</v>
      </c>
      <c r="G209" s="18" cm="1">
        <f t="array" ref="G209">_xlfn.XLOOKUP(1,(EarnedPivot!$B$4:$B$269=$C209)*(EarnedPivot!$C$4:$C$269=$D209),EarnedPivot!$E$4:$E$269,NA())</f>
        <v>10865505</v>
      </c>
      <c r="H209" s="18">
        <f>IF(rank_[[#This Row],[EarnCalc]]=0,rank_[[#This Row],[TotalTrophies]],rank_[[#This Row],[EarnCalc]])</f>
        <v>10865505</v>
      </c>
    </row>
    <row r="210" spans="1:8">
      <c r="A210" s="550">
        <v>45419</v>
      </c>
      <c r="B210" t="s">
        <v>294</v>
      </c>
      <c r="C210" t="s">
        <v>293</v>
      </c>
      <c r="D210" t="s">
        <v>202</v>
      </c>
      <c r="E210">
        <v>4</v>
      </c>
      <c r="F210" s="18">
        <v>32097700</v>
      </c>
      <c r="G210" s="18" cm="1">
        <f t="array" ref="G210">_xlfn.XLOOKUP(1,(EarnedPivot!$B$4:$B$269=$C210)*(EarnedPivot!$C$4:$C$269=$D210),EarnedPivot!$E$4:$E$269,NA())</f>
        <v>10791950</v>
      </c>
      <c r="H210" s="18">
        <f>IF(rank_[[#This Row],[EarnCalc]]=0,rank_[[#This Row],[TotalTrophies]],rank_[[#This Row],[EarnCalc]])</f>
        <v>10791950</v>
      </c>
    </row>
    <row r="211" spans="1:8">
      <c r="A211" s="550">
        <v>45419</v>
      </c>
      <c r="B211" t="s">
        <v>294</v>
      </c>
      <c r="C211" t="s">
        <v>293</v>
      </c>
      <c r="D211" t="s">
        <v>192</v>
      </c>
      <c r="E211">
        <v>5</v>
      </c>
      <c r="F211" s="18">
        <v>32079005</v>
      </c>
      <c r="G211" s="18" cm="1">
        <f t="array" ref="G211">_xlfn.XLOOKUP(1,(EarnedPivot!$B$4:$B$269=$C211)*(EarnedPivot!$C$4:$C$269=$D211),EarnedPivot!$E$4:$E$269,NA())</f>
        <v>10778080</v>
      </c>
      <c r="H211" s="18">
        <f>IF(rank_[[#This Row],[EarnCalc]]=0,rank_[[#This Row],[TotalTrophies]],rank_[[#This Row],[EarnCalc]])</f>
        <v>10778080</v>
      </c>
    </row>
    <row r="212" spans="1:8">
      <c r="A212" s="550">
        <v>45419</v>
      </c>
      <c r="B212" t="s">
        <v>294</v>
      </c>
      <c r="C212" t="s">
        <v>293</v>
      </c>
      <c r="D212" t="s">
        <v>209</v>
      </c>
      <c r="E212">
        <v>6</v>
      </c>
      <c r="F212" s="18">
        <v>31924125</v>
      </c>
      <c r="G212" s="18" cm="1">
        <f t="array" ref="G212">_xlfn.XLOOKUP(1,(EarnedPivot!$B$4:$B$269=$C212)*(EarnedPivot!$C$4:$C$269=$D212),EarnedPivot!$E$4:$E$269,NA())</f>
        <v>10784790</v>
      </c>
      <c r="H212" s="18">
        <f>IF(rank_[[#This Row],[EarnCalc]]=0,rank_[[#This Row],[TotalTrophies]],rank_[[#This Row],[EarnCalc]])</f>
        <v>10784790</v>
      </c>
    </row>
    <row r="213" spans="1:8">
      <c r="A213" s="550">
        <v>45419</v>
      </c>
      <c r="B213" t="s">
        <v>294</v>
      </c>
      <c r="C213" t="s">
        <v>293</v>
      </c>
      <c r="D213" t="s">
        <v>190</v>
      </c>
      <c r="E213">
        <v>7</v>
      </c>
      <c r="F213" s="18">
        <v>31705325</v>
      </c>
      <c r="G213" s="18" cm="1">
        <f t="array" ref="G213">_xlfn.XLOOKUP(1,(EarnedPivot!$B$4:$B$269=$C213)*(EarnedPivot!$C$4:$C$269=$D213),EarnedPivot!$E$4:$E$269,NA())</f>
        <v>10679720</v>
      </c>
      <c r="H213" s="18">
        <f>IF(rank_[[#This Row],[EarnCalc]]=0,rank_[[#This Row],[TotalTrophies]],rank_[[#This Row],[EarnCalc]])</f>
        <v>10679720</v>
      </c>
    </row>
    <row r="214" spans="1:8">
      <c r="A214" s="550">
        <v>45419</v>
      </c>
      <c r="B214" t="s">
        <v>294</v>
      </c>
      <c r="C214" t="s">
        <v>293</v>
      </c>
      <c r="D214" t="s">
        <v>204</v>
      </c>
      <c r="E214">
        <v>8</v>
      </c>
      <c r="F214" s="18">
        <v>31629090</v>
      </c>
      <c r="G214" s="18" cm="1">
        <f t="array" ref="G214">_xlfn.XLOOKUP(1,(EarnedPivot!$B$4:$B$269=$C214)*(EarnedPivot!$C$4:$C$269=$D214),EarnedPivot!$E$4:$E$269,NA())</f>
        <v>10518955</v>
      </c>
      <c r="H214" s="18">
        <f>IF(rank_[[#This Row],[EarnCalc]]=0,rank_[[#This Row],[TotalTrophies]],rank_[[#This Row],[EarnCalc]])</f>
        <v>10518955</v>
      </c>
    </row>
    <row r="215" spans="1:8">
      <c r="A215" s="550">
        <v>45419</v>
      </c>
      <c r="B215" t="s">
        <v>294</v>
      </c>
      <c r="C215" t="s">
        <v>293</v>
      </c>
      <c r="D215" t="s">
        <v>193</v>
      </c>
      <c r="E215">
        <v>9</v>
      </c>
      <c r="F215" s="18">
        <v>31549290</v>
      </c>
      <c r="G215" s="18" cm="1">
        <f t="array" ref="G215">_xlfn.XLOOKUP(1,(EarnedPivot!$B$4:$B$269=$C215)*(EarnedPivot!$C$4:$C$269=$D215),EarnedPivot!$E$4:$E$269,NA())</f>
        <v>10598615</v>
      </c>
      <c r="H215" s="18">
        <f>IF(rank_[[#This Row],[EarnCalc]]=0,rank_[[#This Row],[TotalTrophies]],rank_[[#This Row],[EarnCalc]])</f>
        <v>10598615</v>
      </c>
    </row>
    <row r="216" spans="1:8">
      <c r="A216" s="550">
        <v>45419</v>
      </c>
      <c r="B216" t="s">
        <v>294</v>
      </c>
      <c r="C216" t="s">
        <v>293</v>
      </c>
      <c r="D216" t="s">
        <v>206</v>
      </c>
      <c r="E216">
        <v>10</v>
      </c>
      <c r="F216" s="18">
        <v>31049025</v>
      </c>
      <c r="G216" s="18" cm="1">
        <f t="array" ref="G216">_xlfn.XLOOKUP(1,(EarnedPivot!$B$4:$B$269=$C216)*(EarnedPivot!$C$4:$C$269=$D216),EarnedPivot!$E$4:$E$269,NA())</f>
        <v>10433560</v>
      </c>
      <c r="H216" s="18">
        <f>IF(rank_[[#This Row],[EarnCalc]]=0,rank_[[#This Row],[TotalTrophies]],rank_[[#This Row],[EarnCalc]])</f>
        <v>10433560</v>
      </c>
    </row>
    <row r="217" spans="1:8">
      <c r="A217" s="550">
        <v>45419</v>
      </c>
      <c r="B217" t="s">
        <v>294</v>
      </c>
      <c r="C217" t="s">
        <v>293</v>
      </c>
      <c r="D217" t="s">
        <v>203</v>
      </c>
      <c r="E217">
        <v>11</v>
      </c>
      <c r="F217" s="18">
        <v>30708535</v>
      </c>
      <c r="G217" s="18" cm="1">
        <f t="array" ref="G217">_xlfn.XLOOKUP(1,(EarnedPivot!$B$4:$B$269=$C217)*(EarnedPivot!$C$4:$C$269=$D217),EarnedPivot!$E$4:$E$269,NA())</f>
        <v>10348885</v>
      </c>
      <c r="H217" s="18">
        <f>IF(rank_[[#This Row],[EarnCalc]]=0,rank_[[#This Row],[TotalTrophies]],rank_[[#This Row],[EarnCalc]])</f>
        <v>10348885</v>
      </c>
    </row>
    <row r="218" spans="1:8">
      <c r="A218" s="550">
        <v>45419</v>
      </c>
      <c r="B218" t="s">
        <v>294</v>
      </c>
      <c r="C218" t="s">
        <v>293</v>
      </c>
      <c r="D218" t="s">
        <v>198</v>
      </c>
      <c r="E218">
        <v>12</v>
      </c>
      <c r="F218" s="18">
        <v>29940405</v>
      </c>
      <c r="G218" s="18" cm="1">
        <f t="array" ref="G218">_xlfn.XLOOKUP(1,(EarnedPivot!$B$4:$B$269=$C218)*(EarnedPivot!$C$4:$C$269=$D218),EarnedPivot!$E$4:$E$269,NA())</f>
        <v>9926350</v>
      </c>
      <c r="H218" s="18">
        <f>IF(rank_[[#This Row],[EarnCalc]]=0,rank_[[#This Row],[TotalTrophies]],rank_[[#This Row],[EarnCalc]])</f>
        <v>9926350</v>
      </c>
    </row>
    <row r="219" spans="1:8">
      <c r="A219" s="550">
        <v>45419</v>
      </c>
      <c r="B219" t="s">
        <v>294</v>
      </c>
      <c r="C219" t="s">
        <v>293</v>
      </c>
      <c r="D219" t="s">
        <v>205</v>
      </c>
      <c r="E219">
        <v>13</v>
      </c>
      <c r="F219" s="18">
        <v>29286620</v>
      </c>
      <c r="G219" s="18" cm="1">
        <f t="array" ref="G219">_xlfn.XLOOKUP(1,(EarnedPivot!$B$4:$B$269=$C219)*(EarnedPivot!$C$4:$C$269=$D219),EarnedPivot!$E$4:$E$269,NA())</f>
        <v>9841175</v>
      </c>
      <c r="H219" s="18">
        <f>IF(rank_[[#This Row],[EarnCalc]]=0,rank_[[#This Row],[TotalTrophies]],rank_[[#This Row],[EarnCalc]])</f>
        <v>9841175</v>
      </c>
    </row>
    <row r="220" spans="1:8">
      <c r="A220" s="550">
        <v>45419</v>
      </c>
      <c r="B220" t="s">
        <v>294</v>
      </c>
      <c r="C220" t="s">
        <v>293</v>
      </c>
      <c r="D220" t="s">
        <v>210</v>
      </c>
      <c r="E220">
        <v>14</v>
      </c>
      <c r="F220" s="18">
        <v>28673640</v>
      </c>
      <c r="G220" s="18" cm="1">
        <f t="array" ref="G220">_xlfn.XLOOKUP(1,(EarnedPivot!$B$4:$B$269=$C220)*(EarnedPivot!$C$4:$C$269=$D220),EarnedPivot!$E$4:$E$269,NA())</f>
        <v>9225125</v>
      </c>
      <c r="H220" s="18">
        <f>IF(rank_[[#This Row],[EarnCalc]]=0,rank_[[#This Row],[TotalTrophies]],rank_[[#This Row],[EarnCalc]])</f>
        <v>9225125</v>
      </c>
    </row>
    <row r="221" spans="1:8">
      <c r="A221" s="550">
        <v>45419</v>
      </c>
      <c r="B221" t="s">
        <v>294</v>
      </c>
      <c r="C221" t="s">
        <v>293</v>
      </c>
      <c r="D221" t="s">
        <v>195</v>
      </c>
      <c r="E221">
        <v>15</v>
      </c>
      <c r="F221" s="18">
        <v>28647675</v>
      </c>
      <c r="G221" s="18" cm="1">
        <f t="array" ref="G221">_xlfn.XLOOKUP(1,(EarnedPivot!$B$4:$B$269=$C221)*(EarnedPivot!$C$4:$C$269=$D221),EarnedPivot!$E$4:$E$269,NA())</f>
        <v>9679125</v>
      </c>
      <c r="H221" s="18">
        <f>IF(rank_[[#This Row],[EarnCalc]]=0,rank_[[#This Row],[TotalTrophies]],rank_[[#This Row],[EarnCalc]])</f>
        <v>9679125</v>
      </c>
    </row>
    <row r="222" spans="1:8">
      <c r="A222" s="550">
        <v>45419</v>
      </c>
      <c r="B222" t="s">
        <v>294</v>
      </c>
      <c r="C222" t="s">
        <v>293</v>
      </c>
      <c r="D222" t="s">
        <v>196</v>
      </c>
      <c r="E222">
        <v>16</v>
      </c>
      <c r="F222" s="18">
        <v>28280670</v>
      </c>
      <c r="G222" s="18" cm="1">
        <f t="array" ref="G222">_xlfn.XLOOKUP(1,(EarnedPivot!$B$4:$B$269=$C222)*(EarnedPivot!$C$4:$C$269=$D222),EarnedPivot!$E$4:$E$269,NA())</f>
        <v>9371020</v>
      </c>
      <c r="H222" s="18">
        <f>IF(rank_[[#This Row],[EarnCalc]]=0,rank_[[#This Row],[TotalTrophies]],rank_[[#This Row],[EarnCalc]])</f>
        <v>9371020</v>
      </c>
    </row>
    <row r="223" spans="1:8">
      <c r="A223" s="550">
        <v>45419</v>
      </c>
      <c r="B223" t="s">
        <v>294</v>
      </c>
      <c r="C223" t="s">
        <v>293</v>
      </c>
      <c r="D223" t="s">
        <v>199</v>
      </c>
      <c r="E223">
        <v>17</v>
      </c>
      <c r="F223" s="18">
        <v>27928445</v>
      </c>
      <c r="G223" s="18" cm="1">
        <f t="array" ref="G223">_xlfn.XLOOKUP(1,(EarnedPivot!$B$4:$B$269=$C223)*(EarnedPivot!$C$4:$C$269=$D223),EarnedPivot!$E$4:$E$269,NA())</f>
        <v>9281345</v>
      </c>
      <c r="H223" s="18">
        <f>IF(rank_[[#This Row],[EarnCalc]]=0,rank_[[#This Row],[TotalTrophies]],rank_[[#This Row],[EarnCalc]])</f>
        <v>9281345</v>
      </c>
    </row>
    <row r="224" spans="1:8">
      <c r="A224" s="550">
        <v>45419</v>
      </c>
      <c r="B224" t="s">
        <v>294</v>
      </c>
      <c r="C224" t="s">
        <v>293</v>
      </c>
      <c r="D224" t="s">
        <v>191</v>
      </c>
      <c r="E224">
        <v>18</v>
      </c>
      <c r="F224" s="18">
        <v>27707860</v>
      </c>
      <c r="G224" s="18" cm="1">
        <f t="array" ref="G224">_xlfn.XLOOKUP(1,(EarnedPivot!$B$4:$B$269=$C224)*(EarnedPivot!$C$4:$C$269=$D224),EarnedPivot!$E$4:$E$269,NA())</f>
        <v>9284940</v>
      </c>
      <c r="H224" s="18">
        <f>IF(rank_[[#This Row],[EarnCalc]]=0,rank_[[#This Row],[TotalTrophies]],rank_[[#This Row],[EarnCalc]])</f>
        <v>9284940</v>
      </c>
    </row>
    <row r="225" spans="1:8">
      <c r="A225" s="550">
        <v>45419</v>
      </c>
      <c r="B225" t="s">
        <v>294</v>
      </c>
      <c r="C225" t="s">
        <v>293</v>
      </c>
      <c r="D225" t="s">
        <v>194</v>
      </c>
      <c r="E225">
        <v>19</v>
      </c>
      <c r="F225" s="18">
        <v>27670865</v>
      </c>
      <c r="G225" s="18" cm="1">
        <f t="array" ref="G225">_xlfn.XLOOKUP(1,(EarnedPivot!$B$4:$B$269=$C225)*(EarnedPivot!$C$4:$C$269=$D225),EarnedPivot!$E$4:$E$269,NA())</f>
        <v>9354955</v>
      </c>
      <c r="H225" s="18">
        <f>IF(rank_[[#This Row],[EarnCalc]]=0,rank_[[#This Row],[TotalTrophies]],rank_[[#This Row],[EarnCalc]])</f>
        <v>9354955</v>
      </c>
    </row>
    <row r="226" spans="1:8">
      <c r="A226" s="550">
        <v>45419</v>
      </c>
      <c r="B226" t="s">
        <v>294</v>
      </c>
      <c r="C226" t="s">
        <v>293</v>
      </c>
      <c r="D226" t="s">
        <v>307</v>
      </c>
      <c r="E226">
        <v>20</v>
      </c>
      <c r="F226" s="18">
        <v>26826630</v>
      </c>
      <c r="G226" s="18" cm="1">
        <f t="array" ref="G226">_xlfn.XLOOKUP(1,(EarnedPivot!$B$4:$B$269=$C226)*(EarnedPivot!$C$4:$C$269=$D226),EarnedPivot!$E$4:$E$269,NA())</f>
        <v>0</v>
      </c>
      <c r="H226" s="18">
        <f>IF(rank_[[#This Row],[EarnCalc]]=0,rank_[[#This Row],[TotalTrophies]],rank_[[#This Row],[EarnCalc]])</f>
        <v>26826630</v>
      </c>
    </row>
    <row r="227" spans="1:8">
      <c r="A227" s="550">
        <v>45419</v>
      </c>
      <c r="B227" t="s">
        <v>294</v>
      </c>
      <c r="C227" t="s">
        <v>293</v>
      </c>
      <c r="D227" t="s">
        <v>211</v>
      </c>
      <c r="E227">
        <v>21</v>
      </c>
      <c r="F227" s="18">
        <v>26710455</v>
      </c>
      <c r="G227" s="18" cm="1">
        <f t="array" ref="G227">_xlfn.XLOOKUP(1,(EarnedPivot!$B$4:$B$269=$C227)*(EarnedPivot!$C$4:$C$269=$D227),EarnedPivot!$E$4:$E$269,NA())</f>
        <v>8600205</v>
      </c>
      <c r="H227" s="18">
        <f>IF(rank_[[#This Row],[EarnCalc]]=0,rank_[[#This Row],[TotalTrophies]],rank_[[#This Row],[EarnCalc]])</f>
        <v>8600205</v>
      </c>
    </row>
    <row r="228" spans="1:8">
      <c r="A228" s="550">
        <v>45426</v>
      </c>
      <c r="B228" t="s">
        <v>306</v>
      </c>
      <c r="C228" t="s">
        <v>301</v>
      </c>
      <c r="D228" t="s">
        <v>201</v>
      </c>
      <c r="E228">
        <v>1</v>
      </c>
      <c r="F228" s="18">
        <v>11856320</v>
      </c>
      <c r="G228" s="18" cm="1">
        <f t="array" ref="G228">_xlfn.XLOOKUP(1,(EarnedPivot!$B$4:$B$269=$C228)*(EarnedPivot!$C$4:$C$269=$D228),EarnedPivot!$E$4:$E$269,NA())</f>
        <v>0</v>
      </c>
      <c r="H228" s="18">
        <f>IF(rank_[[#This Row],[EarnCalc]]=0,rank_[[#This Row],[TotalTrophies]],rank_[[#This Row],[EarnCalc]])</f>
        <v>11856320</v>
      </c>
    </row>
    <row r="229" spans="1:8">
      <c r="A229" s="550">
        <v>45426</v>
      </c>
      <c r="B229" t="s">
        <v>306</v>
      </c>
      <c r="C229" t="s">
        <v>301</v>
      </c>
      <c r="D229" t="s">
        <v>200</v>
      </c>
      <c r="E229">
        <v>2</v>
      </c>
      <c r="F229" s="18">
        <v>11773265</v>
      </c>
      <c r="G229" s="18" cm="1">
        <f t="array" ref="G229">_xlfn.XLOOKUP(1,(EarnedPivot!$B$4:$B$269=$C229)*(EarnedPivot!$C$4:$C$269=$D229),EarnedPivot!$E$4:$E$269,NA())</f>
        <v>0</v>
      </c>
      <c r="H229" s="18">
        <f>IF(rank_[[#This Row],[EarnCalc]]=0,rank_[[#This Row],[TotalTrophies]],rank_[[#This Row],[EarnCalc]])</f>
        <v>11773265</v>
      </c>
    </row>
    <row r="230" spans="1:8">
      <c r="A230" s="550">
        <v>45426</v>
      </c>
      <c r="B230" t="s">
        <v>306</v>
      </c>
      <c r="C230" t="s">
        <v>301</v>
      </c>
      <c r="D230" t="s">
        <v>197</v>
      </c>
      <c r="E230">
        <v>3</v>
      </c>
      <c r="F230" s="18">
        <v>11397880</v>
      </c>
      <c r="G230" s="18" cm="1">
        <f t="array" ref="G230">_xlfn.XLOOKUP(1,(EarnedPivot!$B$4:$B$269=$C230)*(EarnedPivot!$C$4:$C$269=$D230),EarnedPivot!$E$4:$E$269,NA())</f>
        <v>0</v>
      </c>
      <c r="H230" s="18">
        <f>IF(rank_[[#This Row],[EarnCalc]]=0,rank_[[#This Row],[TotalTrophies]],rank_[[#This Row],[EarnCalc]])</f>
        <v>11397880</v>
      </c>
    </row>
    <row r="231" spans="1:8">
      <c r="A231" s="550">
        <v>45426</v>
      </c>
      <c r="B231" t="s">
        <v>306</v>
      </c>
      <c r="C231" t="s">
        <v>301</v>
      </c>
      <c r="D231" t="s">
        <v>192</v>
      </c>
      <c r="E231">
        <v>4</v>
      </c>
      <c r="F231" s="18">
        <v>11242265</v>
      </c>
      <c r="G231" s="18" cm="1">
        <f t="array" ref="G231">_xlfn.XLOOKUP(1,(EarnedPivot!$B$4:$B$269=$C231)*(EarnedPivot!$C$4:$C$269=$D231),EarnedPivot!$E$4:$E$269,NA())</f>
        <v>0</v>
      </c>
      <c r="H231" s="18">
        <f>IF(rank_[[#This Row],[EarnCalc]]=0,rank_[[#This Row],[TotalTrophies]],rank_[[#This Row],[EarnCalc]])</f>
        <v>11242265</v>
      </c>
    </row>
    <row r="232" spans="1:8">
      <c r="A232" s="550">
        <v>45426</v>
      </c>
      <c r="B232" t="s">
        <v>306</v>
      </c>
      <c r="C232" t="s">
        <v>301</v>
      </c>
      <c r="D232" t="s">
        <v>202</v>
      </c>
      <c r="E232">
        <v>5</v>
      </c>
      <c r="F232" s="18">
        <v>11240180</v>
      </c>
      <c r="G232" s="18" cm="1">
        <f t="array" ref="G232">_xlfn.XLOOKUP(1,(EarnedPivot!$B$4:$B$269=$C232)*(EarnedPivot!$C$4:$C$269=$D232),EarnedPivot!$E$4:$E$269,NA())</f>
        <v>0</v>
      </c>
      <c r="H232" s="18">
        <f>IF(rank_[[#This Row],[EarnCalc]]=0,rank_[[#This Row],[TotalTrophies]],rank_[[#This Row],[EarnCalc]])</f>
        <v>11240180</v>
      </c>
    </row>
    <row r="233" spans="1:8">
      <c r="A233" s="550">
        <v>45426</v>
      </c>
      <c r="B233" t="s">
        <v>306</v>
      </c>
      <c r="C233" t="s">
        <v>301</v>
      </c>
      <c r="D233" t="s">
        <v>209</v>
      </c>
      <c r="E233">
        <v>6</v>
      </c>
      <c r="F233" s="18">
        <v>11148110</v>
      </c>
      <c r="G233" s="18" cm="1">
        <f t="array" ref="G233">_xlfn.XLOOKUP(1,(EarnedPivot!$B$4:$B$269=$C233)*(EarnedPivot!$C$4:$C$269=$D233),EarnedPivot!$E$4:$E$269,NA())</f>
        <v>0</v>
      </c>
      <c r="H233" s="18">
        <f>IF(rank_[[#This Row],[EarnCalc]]=0,rank_[[#This Row],[TotalTrophies]],rank_[[#This Row],[EarnCalc]])</f>
        <v>11148110</v>
      </c>
    </row>
    <row r="234" spans="1:8">
      <c r="A234" s="550">
        <v>45426</v>
      </c>
      <c r="B234" t="s">
        <v>306</v>
      </c>
      <c r="C234" t="s">
        <v>301</v>
      </c>
      <c r="D234" t="s">
        <v>204</v>
      </c>
      <c r="E234">
        <v>7</v>
      </c>
      <c r="F234" s="18">
        <v>11141720</v>
      </c>
      <c r="G234" s="18" cm="1">
        <f t="array" ref="G234">_xlfn.XLOOKUP(1,(EarnedPivot!$B$4:$B$269=$C234)*(EarnedPivot!$C$4:$C$269=$D234),EarnedPivot!$E$4:$E$269,NA())</f>
        <v>0</v>
      </c>
      <c r="H234" s="18">
        <f>IF(rank_[[#This Row],[EarnCalc]]=0,rank_[[#This Row],[TotalTrophies]],rank_[[#This Row],[EarnCalc]])</f>
        <v>11141720</v>
      </c>
    </row>
    <row r="235" spans="1:8">
      <c r="A235" s="550">
        <v>45426</v>
      </c>
      <c r="B235" t="s">
        <v>306</v>
      </c>
      <c r="C235" t="s">
        <v>301</v>
      </c>
      <c r="D235" t="s">
        <v>190</v>
      </c>
      <c r="E235">
        <v>8</v>
      </c>
      <c r="F235" s="18">
        <v>11053810</v>
      </c>
      <c r="G235" s="18" cm="1">
        <f t="array" ref="G235">_xlfn.XLOOKUP(1,(EarnedPivot!$B$4:$B$269=$C235)*(EarnedPivot!$C$4:$C$269=$D235),EarnedPivot!$E$4:$E$269,NA())</f>
        <v>0</v>
      </c>
      <c r="H235" s="18">
        <f>IF(rank_[[#This Row],[EarnCalc]]=0,rank_[[#This Row],[TotalTrophies]],rank_[[#This Row],[EarnCalc]])</f>
        <v>11053810</v>
      </c>
    </row>
    <row r="236" spans="1:8">
      <c r="A236" s="550">
        <v>45426</v>
      </c>
      <c r="B236" t="s">
        <v>306</v>
      </c>
      <c r="C236" t="s">
        <v>301</v>
      </c>
      <c r="D236" t="s">
        <v>193</v>
      </c>
      <c r="E236">
        <v>9</v>
      </c>
      <c r="F236" s="18">
        <v>11048890</v>
      </c>
      <c r="G236" s="18" cm="1">
        <f t="array" ref="G236">_xlfn.XLOOKUP(1,(EarnedPivot!$B$4:$B$269=$C236)*(EarnedPivot!$C$4:$C$269=$D236),EarnedPivot!$E$4:$E$269,NA())</f>
        <v>0</v>
      </c>
      <c r="H236" s="18">
        <f>IF(rank_[[#This Row],[EarnCalc]]=0,rank_[[#This Row],[TotalTrophies]],rank_[[#This Row],[EarnCalc]])</f>
        <v>11048890</v>
      </c>
    </row>
    <row r="237" spans="1:8">
      <c r="A237" s="550">
        <v>45426</v>
      </c>
      <c r="B237" t="s">
        <v>306</v>
      </c>
      <c r="C237" t="s">
        <v>301</v>
      </c>
      <c r="D237" t="s">
        <v>206</v>
      </c>
      <c r="E237">
        <v>10</v>
      </c>
      <c r="F237" s="18">
        <v>11045180</v>
      </c>
      <c r="G237" s="18" cm="1">
        <f t="array" ref="G237">_xlfn.XLOOKUP(1,(EarnedPivot!$B$4:$B$269=$C237)*(EarnedPivot!$C$4:$C$269=$D237),EarnedPivot!$E$4:$E$269,NA())</f>
        <v>0</v>
      </c>
      <c r="H237" s="18">
        <f>IF(rank_[[#This Row],[EarnCalc]]=0,rank_[[#This Row],[TotalTrophies]],rank_[[#This Row],[EarnCalc]])</f>
        <v>11045180</v>
      </c>
    </row>
    <row r="238" spans="1:8">
      <c r="A238" s="550">
        <v>45426</v>
      </c>
      <c r="B238" t="s">
        <v>306</v>
      </c>
      <c r="C238" t="s">
        <v>301</v>
      </c>
      <c r="D238" t="s">
        <v>203</v>
      </c>
      <c r="E238">
        <v>11</v>
      </c>
      <c r="F238" s="18">
        <v>10804960</v>
      </c>
      <c r="G238" s="18" cm="1">
        <f t="array" ref="G238">_xlfn.XLOOKUP(1,(EarnedPivot!$B$4:$B$269=$C238)*(EarnedPivot!$C$4:$C$269=$D238),EarnedPivot!$E$4:$E$269,NA())</f>
        <v>0</v>
      </c>
      <c r="H238" s="18">
        <f>IF(rank_[[#This Row],[EarnCalc]]=0,rank_[[#This Row],[TotalTrophies]],rank_[[#This Row],[EarnCalc]])</f>
        <v>10804960</v>
      </c>
    </row>
    <row r="239" spans="1:8">
      <c r="A239" s="550">
        <v>45426</v>
      </c>
      <c r="B239" t="s">
        <v>306</v>
      </c>
      <c r="C239" t="s">
        <v>301</v>
      </c>
      <c r="D239" t="s">
        <v>198</v>
      </c>
      <c r="E239">
        <v>12</v>
      </c>
      <c r="F239" s="18">
        <v>10355160</v>
      </c>
      <c r="G239" s="18" cm="1">
        <f t="array" ref="G239">_xlfn.XLOOKUP(1,(EarnedPivot!$B$4:$B$269=$C239)*(EarnedPivot!$C$4:$C$269=$D239),EarnedPivot!$E$4:$E$269,NA())</f>
        <v>0</v>
      </c>
      <c r="H239" s="18">
        <f>IF(rank_[[#This Row],[EarnCalc]]=0,rank_[[#This Row],[TotalTrophies]],rank_[[#This Row],[EarnCalc]])</f>
        <v>10355160</v>
      </c>
    </row>
    <row r="240" spans="1:8">
      <c r="A240" s="550">
        <v>45426</v>
      </c>
      <c r="B240" t="s">
        <v>306</v>
      </c>
      <c r="C240" t="s">
        <v>301</v>
      </c>
      <c r="D240" t="s">
        <v>210</v>
      </c>
      <c r="E240">
        <v>13</v>
      </c>
      <c r="F240" s="18">
        <v>10269885</v>
      </c>
      <c r="G240" s="18" cm="1">
        <f t="array" ref="G240">_xlfn.XLOOKUP(1,(EarnedPivot!$B$4:$B$269=$C240)*(EarnedPivot!$C$4:$C$269=$D240),EarnedPivot!$E$4:$E$269,NA())</f>
        <v>0</v>
      </c>
      <c r="H240" s="18">
        <f>IF(rank_[[#This Row],[EarnCalc]]=0,rank_[[#This Row],[TotalTrophies]],rank_[[#This Row],[EarnCalc]])</f>
        <v>10269885</v>
      </c>
    </row>
    <row r="241" spans="1:8">
      <c r="A241" s="550">
        <v>45426</v>
      </c>
      <c r="B241" t="s">
        <v>306</v>
      </c>
      <c r="C241" t="s">
        <v>301</v>
      </c>
      <c r="D241" t="s">
        <v>205</v>
      </c>
      <c r="E241">
        <v>14</v>
      </c>
      <c r="F241" s="18">
        <v>10187485</v>
      </c>
      <c r="G241" s="18" cm="1">
        <f t="array" ref="G241">_xlfn.XLOOKUP(1,(EarnedPivot!$B$4:$B$269=$C241)*(EarnedPivot!$C$4:$C$269=$D241),EarnedPivot!$E$4:$E$269,NA())</f>
        <v>0</v>
      </c>
      <c r="H241" s="18">
        <f>IF(rank_[[#This Row],[EarnCalc]]=0,rank_[[#This Row],[TotalTrophies]],rank_[[#This Row],[EarnCalc]])</f>
        <v>10187485</v>
      </c>
    </row>
    <row r="242" spans="1:8">
      <c r="A242" s="550">
        <v>45426</v>
      </c>
      <c r="B242" t="s">
        <v>306</v>
      </c>
      <c r="C242" t="s">
        <v>301</v>
      </c>
      <c r="D242" t="s">
        <v>195</v>
      </c>
      <c r="E242">
        <v>15</v>
      </c>
      <c r="F242" s="18">
        <v>10183210</v>
      </c>
      <c r="G242" s="18" cm="1">
        <f t="array" ref="G242">_xlfn.XLOOKUP(1,(EarnedPivot!$B$4:$B$269=$C242)*(EarnedPivot!$C$4:$C$269=$D242),EarnedPivot!$E$4:$E$269,NA())</f>
        <v>0</v>
      </c>
      <c r="H242" s="18">
        <f>IF(rank_[[#This Row],[EarnCalc]]=0,rank_[[#This Row],[TotalTrophies]],rank_[[#This Row],[EarnCalc]])</f>
        <v>10183210</v>
      </c>
    </row>
    <row r="243" spans="1:8">
      <c r="A243" s="550">
        <v>45426</v>
      </c>
      <c r="B243" t="s">
        <v>306</v>
      </c>
      <c r="C243" t="s">
        <v>301</v>
      </c>
      <c r="D243" t="s">
        <v>194</v>
      </c>
      <c r="E243">
        <v>16</v>
      </c>
      <c r="F243" s="18">
        <v>9848575</v>
      </c>
      <c r="G243" s="18" cm="1">
        <f t="array" ref="G243">_xlfn.XLOOKUP(1,(EarnedPivot!$B$4:$B$269=$C243)*(EarnedPivot!$C$4:$C$269=$D243),EarnedPivot!$E$4:$E$269,NA())</f>
        <v>0</v>
      </c>
      <c r="H243" s="18">
        <f>IF(rank_[[#This Row],[EarnCalc]]=0,rank_[[#This Row],[TotalTrophies]],rank_[[#This Row],[EarnCalc]])</f>
        <v>9848575</v>
      </c>
    </row>
    <row r="244" spans="1:8">
      <c r="A244" s="550">
        <v>45426</v>
      </c>
      <c r="B244" t="s">
        <v>306</v>
      </c>
      <c r="C244" t="s">
        <v>301</v>
      </c>
      <c r="D244" t="s">
        <v>199</v>
      </c>
      <c r="E244">
        <v>17</v>
      </c>
      <c r="F244" s="18">
        <v>9771950</v>
      </c>
      <c r="G244" s="18" cm="1">
        <f t="array" ref="G244">_xlfn.XLOOKUP(1,(EarnedPivot!$B$4:$B$269=$C244)*(EarnedPivot!$C$4:$C$269=$D244),EarnedPivot!$E$4:$E$269,NA())</f>
        <v>0</v>
      </c>
      <c r="H244" s="18">
        <f>IF(rank_[[#This Row],[EarnCalc]]=0,rank_[[#This Row],[TotalTrophies]],rank_[[#This Row],[EarnCalc]])</f>
        <v>9771950</v>
      </c>
    </row>
    <row r="245" spans="1:8">
      <c r="A245" s="550">
        <v>45426</v>
      </c>
      <c r="B245" t="s">
        <v>306</v>
      </c>
      <c r="C245" t="s">
        <v>301</v>
      </c>
      <c r="D245" t="s">
        <v>196</v>
      </c>
      <c r="E245">
        <v>18</v>
      </c>
      <c r="F245" s="18">
        <v>9721785</v>
      </c>
      <c r="G245" s="18" cm="1">
        <f t="array" ref="G245">_xlfn.XLOOKUP(1,(EarnedPivot!$B$4:$B$269=$C245)*(EarnedPivot!$C$4:$C$269=$D245),EarnedPivot!$E$4:$E$269,NA())</f>
        <v>0</v>
      </c>
      <c r="H245" s="18">
        <f>IF(rank_[[#This Row],[EarnCalc]]=0,rank_[[#This Row],[TotalTrophies]],rank_[[#This Row],[EarnCalc]])</f>
        <v>9721785</v>
      </c>
    </row>
    <row r="246" spans="1:8">
      <c r="A246" s="550">
        <v>45426</v>
      </c>
      <c r="B246" t="s">
        <v>306</v>
      </c>
      <c r="C246" t="s">
        <v>301</v>
      </c>
      <c r="D246" t="s">
        <v>320</v>
      </c>
      <c r="E246">
        <v>19</v>
      </c>
      <c r="F246" s="18">
        <v>9718605</v>
      </c>
      <c r="G246" s="18" cm="1">
        <f t="array" ref="G246">_xlfn.XLOOKUP(1,(EarnedPivot!$B$4:$B$269=$C246)*(EarnedPivot!$C$4:$C$269=$D246),EarnedPivot!$E$4:$E$269,NA())</f>
        <v>0</v>
      </c>
      <c r="H246" s="18">
        <f>IF(rank_[[#This Row],[EarnCalc]]=0,rank_[[#This Row],[TotalTrophies]],rank_[[#This Row],[EarnCalc]])</f>
        <v>9718605</v>
      </c>
    </row>
    <row r="247" spans="1:8">
      <c r="A247" s="550">
        <v>45426</v>
      </c>
      <c r="B247" t="s">
        <v>306</v>
      </c>
      <c r="C247" t="s">
        <v>301</v>
      </c>
      <c r="D247" t="s">
        <v>191</v>
      </c>
      <c r="E247">
        <v>20</v>
      </c>
      <c r="F247" s="18">
        <v>9710100</v>
      </c>
      <c r="G247" s="18" cm="1">
        <f t="array" ref="G247">_xlfn.XLOOKUP(1,(EarnedPivot!$B$4:$B$269=$C247)*(EarnedPivot!$C$4:$C$269=$D247),EarnedPivot!$E$4:$E$269,NA())</f>
        <v>0</v>
      </c>
      <c r="H247" s="18">
        <f>IF(rank_[[#This Row],[EarnCalc]]=0,rank_[[#This Row],[TotalTrophies]],rank_[[#This Row],[EarnCalc]])</f>
        <v>9710100</v>
      </c>
    </row>
    <row r="248" spans="1:8">
      <c r="A248" s="550">
        <v>45433</v>
      </c>
      <c r="B248" t="s">
        <v>306</v>
      </c>
      <c r="C248" t="s">
        <v>302</v>
      </c>
      <c r="D248" t="s">
        <v>201</v>
      </c>
      <c r="E248">
        <v>1</v>
      </c>
      <c r="F248" s="18">
        <v>23638505</v>
      </c>
      <c r="G248" s="18" cm="1">
        <f t="array" ref="G248">_xlfn.XLOOKUP(1,(EarnedPivot!$B$4:$B$269=$C248)*(EarnedPivot!$C$4:$C$269=$D248),EarnedPivot!$E$4:$E$269,NA())</f>
        <v>11782185</v>
      </c>
      <c r="H248" s="18">
        <f>IF(rank_[[#This Row],[EarnCalc]]=0,rank_[[#This Row],[TotalTrophies]],rank_[[#This Row],[EarnCalc]])</f>
        <v>11782185</v>
      </c>
    </row>
    <row r="249" spans="1:8">
      <c r="A249" s="550">
        <v>45433</v>
      </c>
      <c r="B249" t="s">
        <v>306</v>
      </c>
      <c r="C249" t="s">
        <v>302</v>
      </c>
      <c r="D249" t="s">
        <v>200</v>
      </c>
      <c r="E249">
        <v>2</v>
      </c>
      <c r="F249" s="18">
        <v>23541330</v>
      </c>
      <c r="G249" s="18" cm="1">
        <f t="array" ref="G249">_xlfn.XLOOKUP(1,(EarnedPivot!$B$4:$B$269=$C249)*(EarnedPivot!$C$4:$C$269=$D249),EarnedPivot!$E$4:$E$269,NA())</f>
        <v>11768065</v>
      </c>
      <c r="H249" s="18">
        <f>IF(rank_[[#This Row],[EarnCalc]]=0,rank_[[#This Row],[TotalTrophies]],rank_[[#This Row],[EarnCalc]])</f>
        <v>11768065</v>
      </c>
    </row>
    <row r="250" spans="1:8">
      <c r="A250" s="550">
        <v>45433</v>
      </c>
      <c r="B250" t="s">
        <v>306</v>
      </c>
      <c r="C250" t="s">
        <v>302</v>
      </c>
      <c r="D250" t="s">
        <v>197</v>
      </c>
      <c r="E250">
        <v>3</v>
      </c>
      <c r="F250" s="18">
        <v>22805570</v>
      </c>
      <c r="G250" s="18" cm="1">
        <f t="array" ref="G250">_xlfn.XLOOKUP(1,(EarnedPivot!$B$4:$B$269=$C250)*(EarnedPivot!$C$4:$C$269=$D250),EarnedPivot!$E$4:$E$269,NA())</f>
        <v>11407690</v>
      </c>
      <c r="H250" s="18">
        <f>IF(rank_[[#This Row],[EarnCalc]]=0,rank_[[#This Row],[TotalTrophies]],rank_[[#This Row],[EarnCalc]])</f>
        <v>11407690</v>
      </c>
    </row>
    <row r="251" spans="1:8">
      <c r="A251" s="550">
        <v>45433</v>
      </c>
      <c r="B251" t="s">
        <v>306</v>
      </c>
      <c r="C251" t="s">
        <v>302</v>
      </c>
      <c r="D251" t="s">
        <v>192</v>
      </c>
      <c r="E251">
        <v>4</v>
      </c>
      <c r="F251" s="18">
        <v>22653580</v>
      </c>
      <c r="G251" s="18" cm="1">
        <f t="array" ref="G251">_xlfn.XLOOKUP(1,(EarnedPivot!$B$4:$B$269=$C251)*(EarnedPivot!$C$4:$C$269=$D251),EarnedPivot!$E$4:$E$269,NA())</f>
        <v>11411315</v>
      </c>
      <c r="H251" s="18">
        <f>IF(rank_[[#This Row],[EarnCalc]]=0,rank_[[#This Row],[TotalTrophies]],rank_[[#This Row],[EarnCalc]])</f>
        <v>11411315</v>
      </c>
    </row>
    <row r="252" spans="1:8">
      <c r="A252" s="550">
        <v>45433</v>
      </c>
      <c r="B252" t="s">
        <v>306</v>
      </c>
      <c r="C252" t="s">
        <v>302</v>
      </c>
      <c r="D252" t="s">
        <v>209</v>
      </c>
      <c r="E252">
        <v>5</v>
      </c>
      <c r="F252" s="18">
        <v>22557055</v>
      </c>
      <c r="G252" s="18" cm="1">
        <f t="array" ref="G252">_xlfn.XLOOKUP(1,(EarnedPivot!$B$4:$B$269=$C252)*(EarnedPivot!$C$4:$C$269=$D252),EarnedPivot!$E$4:$E$269,NA())</f>
        <v>11408945</v>
      </c>
      <c r="H252" s="18">
        <f>IF(rank_[[#This Row],[EarnCalc]]=0,rank_[[#This Row],[TotalTrophies]],rank_[[#This Row],[EarnCalc]])</f>
        <v>11408945</v>
      </c>
    </row>
    <row r="253" spans="1:8">
      <c r="A253" s="550">
        <v>45433</v>
      </c>
      <c r="B253" t="s">
        <v>306</v>
      </c>
      <c r="C253" t="s">
        <v>302</v>
      </c>
      <c r="D253" t="s">
        <v>202</v>
      </c>
      <c r="E253">
        <v>6</v>
      </c>
      <c r="F253" s="18">
        <v>22470940</v>
      </c>
      <c r="G253" s="18" cm="1">
        <f t="array" ref="G253">_xlfn.XLOOKUP(1,(EarnedPivot!$B$4:$B$269=$C253)*(EarnedPivot!$C$4:$C$269=$D253),EarnedPivot!$E$4:$E$269,NA())</f>
        <v>11230760</v>
      </c>
      <c r="H253" s="18">
        <f>IF(rank_[[#This Row],[EarnCalc]]=0,rank_[[#This Row],[TotalTrophies]],rank_[[#This Row],[EarnCalc]])</f>
        <v>11230760</v>
      </c>
    </row>
    <row r="254" spans="1:8">
      <c r="A254" s="550">
        <v>45433</v>
      </c>
      <c r="B254" t="s">
        <v>306</v>
      </c>
      <c r="C254" t="s">
        <v>302</v>
      </c>
      <c r="D254" t="s">
        <v>204</v>
      </c>
      <c r="E254">
        <v>7</v>
      </c>
      <c r="F254" s="18">
        <v>22375310</v>
      </c>
      <c r="G254" s="18" cm="1">
        <f t="array" ref="G254">_xlfn.XLOOKUP(1,(EarnedPivot!$B$4:$B$269=$C254)*(EarnedPivot!$C$4:$C$269=$D254),EarnedPivot!$E$4:$E$269,NA())</f>
        <v>11233590</v>
      </c>
      <c r="H254" s="18">
        <f>IF(rank_[[#This Row],[EarnCalc]]=0,rank_[[#This Row],[TotalTrophies]],rank_[[#This Row],[EarnCalc]])</f>
        <v>11233590</v>
      </c>
    </row>
    <row r="255" spans="1:8">
      <c r="A255" s="550">
        <v>45433</v>
      </c>
      <c r="B255" t="s">
        <v>306</v>
      </c>
      <c r="C255" t="s">
        <v>302</v>
      </c>
      <c r="D255" t="s">
        <v>190</v>
      </c>
      <c r="E255">
        <v>8</v>
      </c>
      <c r="F255" s="18">
        <v>22280370</v>
      </c>
      <c r="G255" s="18" cm="1">
        <f t="array" ref="G255">_xlfn.XLOOKUP(1,(EarnedPivot!$B$4:$B$269=$C255)*(EarnedPivot!$C$4:$C$269=$D255),EarnedPivot!$E$4:$E$269,NA())</f>
        <v>11226560</v>
      </c>
      <c r="H255" s="18">
        <f>IF(rank_[[#This Row],[EarnCalc]]=0,rank_[[#This Row],[TotalTrophies]],rank_[[#This Row],[EarnCalc]])</f>
        <v>11226560</v>
      </c>
    </row>
    <row r="256" spans="1:8">
      <c r="A256" s="550">
        <v>45433</v>
      </c>
      <c r="B256" t="s">
        <v>306</v>
      </c>
      <c r="C256" t="s">
        <v>302</v>
      </c>
      <c r="D256" t="s">
        <v>193</v>
      </c>
      <c r="E256">
        <v>9</v>
      </c>
      <c r="F256" s="18">
        <v>22191830</v>
      </c>
      <c r="G256" s="18" cm="1">
        <f t="array" ref="G256">_xlfn.XLOOKUP(1,(EarnedPivot!$B$4:$B$269=$C256)*(EarnedPivot!$C$4:$C$269=$D256),EarnedPivot!$E$4:$E$269,NA())</f>
        <v>11142940</v>
      </c>
      <c r="H256" s="18">
        <f>IF(rank_[[#This Row],[EarnCalc]]=0,rank_[[#This Row],[TotalTrophies]],rank_[[#This Row],[EarnCalc]])</f>
        <v>11142940</v>
      </c>
    </row>
    <row r="257" spans="1:8">
      <c r="A257" s="550">
        <v>45433</v>
      </c>
      <c r="B257" t="s">
        <v>306</v>
      </c>
      <c r="C257" t="s">
        <v>302</v>
      </c>
      <c r="D257" t="s">
        <v>206</v>
      </c>
      <c r="E257">
        <v>10</v>
      </c>
      <c r="F257" s="18">
        <v>21930365</v>
      </c>
      <c r="G257" s="18" cm="1">
        <f t="array" ref="G257">_xlfn.XLOOKUP(1,(EarnedPivot!$B$4:$B$269=$C257)*(EarnedPivot!$C$4:$C$269=$D257),EarnedPivot!$E$4:$E$269,NA())</f>
        <v>10885185</v>
      </c>
      <c r="H257" s="18">
        <f>IF(rank_[[#This Row],[EarnCalc]]=0,rank_[[#This Row],[TotalTrophies]],rank_[[#This Row],[EarnCalc]])</f>
        <v>10885185</v>
      </c>
    </row>
    <row r="258" spans="1:8">
      <c r="A258" s="550">
        <v>45433</v>
      </c>
      <c r="B258" t="s">
        <v>306</v>
      </c>
      <c r="C258" t="s">
        <v>302</v>
      </c>
      <c r="D258" t="s">
        <v>203</v>
      </c>
      <c r="E258">
        <v>11</v>
      </c>
      <c r="F258" s="18">
        <v>21775140</v>
      </c>
      <c r="G258" s="18" cm="1">
        <f t="array" ref="G258">_xlfn.XLOOKUP(1,(EarnedPivot!$B$4:$B$269=$C258)*(EarnedPivot!$C$4:$C$269=$D258),EarnedPivot!$E$4:$E$269,NA())</f>
        <v>10970180</v>
      </c>
      <c r="H258" s="18">
        <f>IF(rank_[[#This Row],[EarnCalc]]=0,rank_[[#This Row],[TotalTrophies]],rank_[[#This Row],[EarnCalc]])</f>
        <v>10970180</v>
      </c>
    </row>
    <row r="259" spans="1:8">
      <c r="A259" s="550">
        <v>45433</v>
      </c>
      <c r="B259" t="s">
        <v>306</v>
      </c>
      <c r="C259" t="s">
        <v>302</v>
      </c>
      <c r="D259" t="s">
        <v>198</v>
      </c>
      <c r="E259">
        <v>12</v>
      </c>
      <c r="F259" s="18">
        <v>20721230</v>
      </c>
      <c r="G259" s="18" cm="1">
        <f t="array" ref="G259">_xlfn.XLOOKUP(1,(EarnedPivot!$B$4:$B$269=$C259)*(EarnedPivot!$C$4:$C$269=$D259),EarnedPivot!$E$4:$E$269,NA())</f>
        <v>10366070</v>
      </c>
      <c r="H259" s="18">
        <f>IF(rank_[[#This Row],[EarnCalc]]=0,rank_[[#This Row],[TotalTrophies]],rank_[[#This Row],[EarnCalc]])</f>
        <v>10366070</v>
      </c>
    </row>
    <row r="260" spans="1:8">
      <c r="A260" s="550">
        <v>45433</v>
      </c>
      <c r="B260" t="s">
        <v>306</v>
      </c>
      <c r="C260" t="s">
        <v>302</v>
      </c>
      <c r="D260" t="s">
        <v>210</v>
      </c>
      <c r="E260">
        <v>13</v>
      </c>
      <c r="F260" s="18">
        <v>20539590</v>
      </c>
      <c r="G260" s="18" cm="1">
        <f t="array" ref="G260">_xlfn.XLOOKUP(1,(EarnedPivot!$B$4:$B$269=$C260)*(EarnedPivot!$C$4:$C$269=$D260),EarnedPivot!$E$4:$E$269,NA())</f>
        <v>10269705</v>
      </c>
      <c r="H260" s="18">
        <f>IF(rank_[[#This Row],[EarnCalc]]=0,rank_[[#This Row],[TotalTrophies]],rank_[[#This Row],[EarnCalc]])</f>
        <v>10269705</v>
      </c>
    </row>
    <row r="261" spans="1:8">
      <c r="A261" s="550">
        <v>45433</v>
      </c>
      <c r="B261" t="s">
        <v>306</v>
      </c>
      <c r="C261" t="s">
        <v>302</v>
      </c>
      <c r="D261" t="s">
        <v>205</v>
      </c>
      <c r="E261">
        <v>14</v>
      </c>
      <c r="F261" s="18">
        <v>20367415</v>
      </c>
      <c r="G261" s="18" cm="1">
        <f t="array" ref="G261">_xlfn.XLOOKUP(1,(EarnedPivot!$B$4:$B$269=$C261)*(EarnedPivot!$C$4:$C$269=$D261),EarnedPivot!$E$4:$E$269,NA())</f>
        <v>10179930</v>
      </c>
      <c r="H261" s="18">
        <f>IF(rank_[[#This Row],[EarnCalc]]=0,rank_[[#This Row],[TotalTrophies]],rank_[[#This Row],[EarnCalc]])</f>
        <v>10179930</v>
      </c>
    </row>
    <row r="262" spans="1:8">
      <c r="A262" s="550">
        <v>45433</v>
      </c>
      <c r="B262" t="s">
        <v>306</v>
      </c>
      <c r="C262" t="s">
        <v>302</v>
      </c>
      <c r="D262" t="s">
        <v>195</v>
      </c>
      <c r="E262">
        <v>15</v>
      </c>
      <c r="F262" s="18">
        <v>20208155</v>
      </c>
      <c r="G262" s="18" cm="1">
        <f t="array" ref="G262">_xlfn.XLOOKUP(1,(EarnedPivot!$B$4:$B$269=$C262)*(EarnedPivot!$C$4:$C$269=$D262),EarnedPivot!$E$4:$E$269,NA())</f>
        <v>10024945</v>
      </c>
      <c r="H262" s="18">
        <f>IF(rank_[[#This Row],[EarnCalc]]=0,rank_[[#This Row],[TotalTrophies]],rank_[[#This Row],[EarnCalc]])</f>
        <v>10024945</v>
      </c>
    </row>
    <row r="263" spans="1:8">
      <c r="A263" s="550">
        <v>45433</v>
      </c>
      <c r="B263" t="s">
        <v>306</v>
      </c>
      <c r="C263" t="s">
        <v>302</v>
      </c>
      <c r="D263" t="s">
        <v>194</v>
      </c>
      <c r="E263">
        <v>16</v>
      </c>
      <c r="F263" s="18">
        <v>19792945</v>
      </c>
      <c r="G263" s="18" cm="1">
        <f t="array" ref="G263">_xlfn.XLOOKUP(1,(EarnedPivot!$B$4:$B$269=$C263)*(EarnedPivot!$C$4:$C$269=$D263),EarnedPivot!$E$4:$E$269,NA())</f>
        <v>9944370</v>
      </c>
      <c r="H263" s="18">
        <f>IF(rank_[[#This Row],[EarnCalc]]=0,rank_[[#This Row],[TotalTrophies]],rank_[[#This Row],[EarnCalc]])</f>
        <v>9944370</v>
      </c>
    </row>
    <row r="264" spans="1:8">
      <c r="A264" s="550">
        <v>45433</v>
      </c>
      <c r="B264" t="s">
        <v>306</v>
      </c>
      <c r="C264" t="s">
        <v>302</v>
      </c>
      <c r="D264" t="s">
        <v>199</v>
      </c>
      <c r="E264">
        <v>17</v>
      </c>
      <c r="F264" s="18">
        <v>19714575</v>
      </c>
      <c r="G264" s="18" cm="1">
        <f t="array" ref="G264">_xlfn.XLOOKUP(1,(EarnedPivot!$B$4:$B$269=$C264)*(EarnedPivot!$C$4:$C$269=$D264),EarnedPivot!$E$4:$E$269,NA())</f>
        <v>9942625</v>
      </c>
      <c r="H264" s="18">
        <f>IF(rank_[[#This Row],[EarnCalc]]=0,rank_[[#This Row],[TotalTrophies]],rank_[[#This Row],[EarnCalc]])</f>
        <v>9942625</v>
      </c>
    </row>
    <row r="265" spans="1:8">
      <c r="A265" s="550">
        <v>45433</v>
      </c>
      <c r="B265" t="s">
        <v>306</v>
      </c>
      <c r="C265" t="s">
        <v>302</v>
      </c>
      <c r="D265" t="s">
        <v>196</v>
      </c>
      <c r="E265">
        <v>18</v>
      </c>
      <c r="F265" s="18">
        <v>19596815</v>
      </c>
      <c r="G265" s="18" cm="1">
        <f t="array" ref="G265">_xlfn.XLOOKUP(1,(EarnedPivot!$B$4:$B$269=$C265)*(EarnedPivot!$C$4:$C$269=$D265),EarnedPivot!$E$4:$E$269,NA())</f>
        <v>9875030</v>
      </c>
      <c r="H265" s="18">
        <f>IF(rank_[[#This Row],[EarnCalc]]=0,rank_[[#This Row],[TotalTrophies]],rank_[[#This Row],[EarnCalc]])</f>
        <v>9875030</v>
      </c>
    </row>
    <row r="266" spans="1:8">
      <c r="A266" s="550">
        <v>45433</v>
      </c>
      <c r="B266" t="s">
        <v>306</v>
      </c>
      <c r="C266" t="s">
        <v>302</v>
      </c>
      <c r="D266" t="s">
        <v>320</v>
      </c>
      <c r="E266">
        <v>19</v>
      </c>
      <c r="F266" s="18">
        <v>19511665</v>
      </c>
      <c r="G266" s="18" cm="1">
        <f t="array" ref="G266">_xlfn.XLOOKUP(1,(EarnedPivot!$B$4:$B$269=$C266)*(EarnedPivot!$C$4:$C$269=$D266),EarnedPivot!$E$4:$E$269,NA())</f>
        <v>9793060</v>
      </c>
      <c r="H266" s="18">
        <f>IF(rank_[[#This Row],[EarnCalc]]=0,rank_[[#This Row],[TotalTrophies]],rank_[[#This Row],[EarnCalc]])</f>
        <v>9793060</v>
      </c>
    </row>
    <row r="267" spans="1:8">
      <c r="A267" s="550">
        <v>45433</v>
      </c>
      <c r="B267" t="s">
        <v>306</v>
      </c>
      <c r="C267" t="s">
        <v>302</v>
      </c>
      <c r="D267" t="s">
        <v>191</v>
      </c>
      <c r="E267">
        <v>20</v>
      </c>
      <c r="F267" s="18">
        <v>19411890</v>
      </c>
      <c r="G267" s="18" cm="1">
        <f t="array" ref="G267">_xlfn.XLOOKUP(1,(EarnedPivot!$B$4:$B$269=$C267)*(EarnedPivot!$C$4:$C$269=$D267),EarnedPivot!$E$4:$E$269,NA())</f>
        <v>9701790</v>
      </c>
      <c r="H267" s="18">
        <f>IF(rank_[[#This Row],[EarnCalc]]=0,rank_[[#This Row],[TotalTrophies]],rank_[[#This Row],[EarnCalc]])</f>
        <v>9701790</v>
      </c>
    </row>
  </sheetData>
  <phoneticPr fontId="9"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F95A-FA5A-4AD2-8FC4-ABB5CF0C2432}">
  <dimension ref="A3:E269"/>
  <sheetViews>
    <sheetView topLeftCell="A255" workbookViewId="0">
      <selection activeCell="C274" sqref="C274"/>
    </sheetView>
  </sheetViews>
  <sheetFormatPr defaultRowHeight="14.5"/>
  <cols>
    <col min="1" max="1" width="11.90625" bestFit="1" customWidth="1"/>
    <col min="2" max="2" width="8.08984375" bestFit="1" customWidth="1"/>
    <col min="3" max="3" width="14.36328125" customWidth="1"/>
    <col min="4" max="5" width="11.453125" bestFit="1" customWidth="1"/>
  </cols>
  <sheetData>
    <row r="3" spans="1:5" ht="29">
      <c r="A3" s="548" t="s">
        <v>214</v>
      </c>
      <c r="B3" s="548" t="s">
        <v>215</v>
      </c>
      <c r="C3" s="548" t="s">
        <v>218</v>
      </c>
      <c r="D3" s="549" t="s">
        <v>296</v>
      </c>
      <c r="E3" s="549" t="s">
        <v>297</v>
      </c>
    </row>
    <row r="4" spans="1:5">
      <c r="A4" t="s">
        <v>269</v>
      </c>
      <c r="B4" t="s">
        <v>233</v>
      </c>
      <c r="C4" t="s">
        <v>190</v>
      </c>
      <c r="D4" s="22">
        <v>9591650</v>
      </c>
      <c r="E4" s="582"/>
    </row>
    <row r="5" spans="1:5">
      <c r="A5" t="s">
        <v>269</v>
      </c>
      <c r="B5" t="s">
        <v>233</v>
      </c>
      <c r="C5" t="s">
        <v>191</v>
      </c>
      <c r="D5" s="22">
        <v>8241380</v>
      </c>
      <c r="E5" s="582"/>
    </row>
    <row r="6" spans="1:5">
      <c r="A6" t="s">
        <v>269</v>
      </c>
      <c r="B6" t="s">
        <v>233</v>
      </c>
      <c r="C6" t="s">
        <v>192</v>
      </c>
      <c r="D6" s="22">
        <v>10011795</v>
      </c>
      <c r="E6" s="582"/>
    </row>
    <row r="7" spans="1:5">
      <c r="A7" t="s">
        <v>269</v>
      </c>
      <c r="B7" t="s">
        <v>233</v>
      </c>
      <c r="C7" t="s">
        <v>193</v>
      </c>
      <c r="D7" s="22">
        <v>9356625</v>
      </c>
      <c r="E7" s="582"/>
    </row>
    <row r="8" spans="1:5">
      <c r="A8" t="s">
        <v>269</v>
      </c>
      <c r="B8" t="s">
        <v>233</v>
      </c>
      <c r="C8" t="s">
        <v>194</v>
      </c>
      <c r="D8" s="22">
        <v>9351425</v>
      </c>
      <c r="E8" s="582"/>
    </row>
    <row r="9" spans="1:5">
      <c r="A9" t="s">
        <v>269</v>
      </c>
      <c r="B9" t="s">
        <v>233</v>
      </c>
      <c r="C9" t="s">
        <v>195</v>
      </c>
      <c r="D9" s="22">
        <v>8445275</v>
      </c>
      <c r="E9" s="582"/>
    </row>
    <row r="10" spans="1:5">
      <c r="A10" t="s">
        <v>269</v>
      </c>
      <c r="B10" t="s">
        <v>233</v>
      </c>
      <c r="C10" t="s">
        <v>196</v>
      </c>
      <c r="D10" s="22">
        <v>8022685</v>
      </c>
      <c r="E10" s="582"/>
    </row>
    <row r="11" spans="1:5">
      <c r="A11" t="s">
        <v>269</v>
      </c>
      <c r="B11" t="s">
        <v>233</v>
      </c>
      <c r="C11" t="s">
        <v>197</v>
      </c>
      <c r="D11" s="22">
        <v>10251975</v>
      </c>
      <c r="E11" s="582"/>
    </row>
    <row r="12" spans="1:5">
      <c r="A12" t="s">
        <v>269</v>
      </c>
      <c r="B12" t="s">
        <v>233</v>
      </c>
      <c r="C12" t="s">
        <v>198</v>
      </c>
      <c r="D12" s="22">
        <v>8974230</v>
      </c>
      <c r="E12" s="582"/>
    </row>
    <row r="13" spans="1:5">
      <c r="A13" t="s">
        <v>269</v>
      </c>
      <c r="B13" t="s">
        <v>233</v>
      </c>
      <c r="C13" t="s">
        <v>199</v>
      </c>
      <c r="D13" s="22">
        <v>8439280</v>
      </c>
      <c r="E13" s="582"/>
    </row>
    <row r="14" spans="1:5">
      <c r="A14" t="s">
        <v>269</v>
      </c>
      <c r="B14" t="s">
        <v>233</v>
      </c>
      <c r="C14" t="s">
        <v>200</v>
      </c>
      <c r="D14" s="22">
        <v>10513190</v>
      </c>
      <c r="E14" s="582"/>
    </row>
    <row r="15" spans="1:5">
      <c r="A15" t="s">
        <v>269</v>
      </c>
      <c r="B15" t="s">
        <v>233</v>
      </c>
      <c r="C15" t="s">
        <v>201</v>
      </c>
      <c r="D15" s="22">
        <v>10510940</v>
      </c>
      <c r="E15" s="582"/>
    </row>
    <row r="16" spans="1:5">
      <c r="A16" t="s">
        <v>269</v>
      </c>
      <c r="B16" t="s">
        <v>233</v>
      </c>
      <c r="C16" t="s">
        <v>202</v>
      </c>
      <c r="D16" s="22">
        <v>9688065</v>
      </c>
      <c r="E16" s="582"/>
    </row>
    <row r="17" spans="1:5">
      <c r="A17" t="s">
        <v>269</v>
      </c>
      <c r="B17" t="s">
        <v>233</v>
      </c>
      <c r="C17" t="s">
        <v>203</v>
      </c>
      <c r="D17" s="22">
        <v>9525015</v>
      </c>
      <c r="E17" s="582"/>
    </row>
    <row r="18" spans="1:5">
      <c r="A18" t="s">
        <v>269</v>
      </c>
      <c r="B18" t="s">
        <v>233</v>
      </c>
      <c r="C18" t="s">
        <v>204</v>
      </c>
      <c r="D18" s="22">
        <v>9930645</v>
      </c>
      <c r="E18" s="582"/>
    </row>
    <row r="19" spans="1:5">
      <c r="A19" t="s">
        <v>269</v>
      </c>
      <c r="B19" t="s">
        <v>233</v>
      </c>
      <c r="C19" t="s">
        <v>205</v>
      </c>
      <c r="D19" s="22">
        <v>8530020</v>
      </c>
      <c r="E19" s="582"/>
    </row>
    <row r="20" spans="1:5">
      <c r="A20" t="s">
        <v>269</v>
      </c>
      <c r="B20" t="s">
        <v>233</v>
      </c>
      <c r="C20" t="s">
        <v>206</v>
      </c>
      <c r="D20" s="22">
        <v>9516665</v>
      </c>
      <c r="E20" s="582"/>
    </row>
    <row r="21" spans="1:5">
      <c r="A21" t="s">
        <v>269</v>
      </c>
      <c r="B21" t="s">
        <v>233</v>
      </c>
      <c r="C21" t="s">
        <v>208</v>
      </c>
      <c r="D21" s="22">
        <v>9677210</v>
      </c>
      <c r="E21" s="582"/>
    </row>
    <row r="22" spans="1:5">
      <c r="A22" t="s">
        <v>269</v>
      </c>
      <c r="B22" t="s">
        <v>233</v>
      </c>
      <c r="C22" t="s">
        <v>209</v>
      </c>
      <c r="D22" s="22">
        <v>9286600</v>
      </c>
      <c r="E22" s="582"/>
    </row>
    <row r="23" spans="1:5">
      <c r="A23" t="s">
        <v>269</v>
      </c>
      <c r="B23" t="s">
        <v>233</v>
      </c>
      <c r="C23" t="s">
        <v>210</v>
      </c>
      <c r="D23" s="22">
        <v>9201780</v>
      </c>
      <c r="E23" s="582"/>
    </row>
    <row r="24" spans="1:5">
      <c r="A24" t="s">
        <v>269</v>
      </c>
      <c r="B24" t="s">
        <v>233</v>
      </c>
      <c r="C24" t="s">
        <v>211</v>
      </c>
      <c r="D24" s="22">
        <v>8157340</v>
      </c>
      <c r="E24" s="582"/>
    </row>
    <row r="25" spans="1:5">
      <c r="A25" t="s">
        <v>269</v>
      </c>
      <c r="B25" t="s">
        <v>234</v>
      </c>
      <c r="C25" t="s">
        <v>190</v>
      </c>
      <c r="D25" s="22">
        <v>19427660</v>
      </c>
      <c r="E25" s="582">
        <v>9836010</v>
      </c>
    </row>
    <row r="26" spans="1:5">
      <c r="A26" t="s">
        <v>269</v>
      </c>
      <c r="B26" t="s">
        <v>234</v>
      </c>
      <c r="C26" t="s">
        <v>191</v>
      </c>
      <c r="D26" s="22">
        <v>16689095</v>
      </c>
      <c r="E26" s="582">
        <v>8447715</v>
      </c>
    </row>
    <row r="27" spans="1:5">
      <c r="A27" t="s">
        <v>269</v>
      </c>
      <c r="B27" t="s">
        <v>234</v>
      </c>
      <c r="C27" t="s">
        <v>192</v>
      </c>
      <c r="D27" s="22">
        <v>20103665</v>
      </c>
      <c r="E27" s="582">
        <v>10091870</v>
      </c>
    </row>
    <row r="28" spans="1:5">
      <c r="A28" t="s">
        <v>269</v>
      </c>
      <c r="B28" t="s">
        <v>234</v>
      </c>
      <c r="C28" t="s">
        <v>193</v>
      </c>
      <c r="D28" s="22">
        <v>18886815</v>
      </c>
      <c r="E28" s="582">
        <v>9530190</v>
      </c>
    </row>
    <row r="29" spans="1:5">
      <c r="A29" t="s">
        <v>269</v>
      </c>
      <c r="B29" t="s">
        <v>234</v>
      </c>
      <c r="C29" t="s">
        <v>194</v>
      </c>
      <c r="D29" s="22">
        <v>18873860</v>
      </c>
      <c r="E29" s="582">
        <v>9522435</v>
      </c>
    </row>
    <row r="30" spans="1:5">
      <c r="A30" t="s">
        <v>269</v>
      </c>
      <c r="B30" t="s">
        <v>234</v>
      </c>
      <c r="C30" t="s">
        <v>195</v>
      </c>
      <c r="D30" s="22">
        <v>17116655</v>
      </c>
      <c r="E30" s="582">
        <v>8671380</v>
      </c>
    </row>
    <row r="31" spans="1:5">
      <c r="A31" t="s">
        <v>269</v>
      </c>
      <c r="B31" t="s">
        <v>234</v>
      </c>
      <c r="C31" t="s">
        <v>196</v>
      </c>
      <c r="D31" s="22">
        <v>16113965</v>
      </c>
      <c r="E31" s="582">
        <v>8091280</v>
      </c>
    </row>
    <row r="32" spans="1:5">
      <c r="A32" t="s">
        <v>269</v>
      </c>
      <c r="B32" t="s">
        <v>234</v>
      </c>
      <c r="C32" t="s">
        <v>197</v>
      </c>
      <c r="D32" s="22">
        <v>20511620</v>
      </c>
      <c r="E32" s="582">
        <v>10259645</v>
      </c>
    </row>
    <row r="33" spans="1:5">
      <c r="A33" t="s">
        <v>269</v>
      </c>
      <c r="B33" t="s">
        <v>234</v>
      </c>
      <c r="C33" t="s">
        <v>198</v>
      </c>
      <c r="D33" s="22">
        <v>18258770</v>
      </c>
      <c r="E33" s="582">
        <v>9284540</v>
      </c>
    </row>
    <row r="34" spans="1:5">
      <c r="A34" t="s">
        <v>269</v>
      </c>
      <c r="B34" t="s">
        <v>234</v>
      </c>
      <c r="C34" t="s">
        <v>199</v>
      </c>
      <c r="D34" s="22">
        <v>16958780</v>
      </c>
      <c r="E34" s="582">
        <v>8519500</v>
      </c>
    </row>
    <row r="35" spans="1:5">
      <c r="A35" t="s">
        <v>269</v>
      </c>
      <c r="B35" t="s">
        <v>234</v>
      </c>
      <c r="C35" t="s">
        <v>200</v>
      </c>
      <c r="D35" s="22">
        <v>21205735</v>
      </c>
      <c r="E35" s="582">
        <v>10692545</v>
      </c>
    </row>
    <row r="36" spans="1:5">
      <c r="A36" t="s">
        <v>269</v>
      </c>
      <c r="B36" t="s">
        <v>234</v>
      </c>
      <c r="C36" t="s">
        <v>201</v>
      </c>
      <c r="D36" s="22">
        <v>21109635</v>
      </c>
      <c r="E36" s="582">
        <v>10598695</v>
      </c>
    </row>
    <row r="37" spans="1:5">
      <c r="A37" t="s">
        <v>269</v>
      </c>
      <c r="B37" t="s">
        <v>234</v>
      </c>
      <c r="C37" t="s">
        <v>202</v>
      </c>
      <c r="D37" s="22">
        <v>19861340</v>
      </c>
      <c r="E37" s="582">
        <v>10173275</v>
      </c>
    </row>
    <row r="38" spans="1:5">
      <c r="A38" t="s">
        <v>269</v>
      </c>
      <c r="B38" t="s">
        <v>234</v>
      </c>
      <c r="C38" t="s">
        <v>203</v>
      </c>
      <c r="D38" s="22">
        <v>19138980</v>
      </c>
      <c r="E38" s="582">
        <v>9613965</v>
      </c>
    </row>
    <row r="39" spans="1:5">
      <c r="A39" t="s">
        <v>269</v>
      </c>
      <c r="B39" t="s">
        <v>234</v>
      </c>
      <c r="C39" t="s">
        <v>204</v>
      </c>
      <c r="D39" s="22">
        <v>19861340</v>
      </c>
      <c r="E39" s="582">
        <v>9930695</v>
      </c>
    </row>
    <row r="40" spans="1:5">
      <c r="A40" t="s">
        <v>269</v>
      </c>
      <c r="B40" t="s">
        <v>234</v>
      </c>
      <c r="C40" t="s">
        <v>205</v>
      </c>
      <c r="D40" s="22">
        <v>17356940</v>
      </c>
      <c r="E40" s="582">
        <v>8826920</v>
      </c>
    </row>
    <row r="41" spans="1:5">
      <c r="A41" t="s">
        <v>269</v>
      </c>
      <c r="B41" t="s">
        <v>234</v>
      </c>
      <c r="C41" t="s">
        <v>206</v>
      </c>
      <c r="D41" s="22">
        <v>19199830</v>
      </c>
      <c r="E41" s="582">
        <v>9683165</v>
      </c>
    </row>
    <row r="42" spans="1:5">
      <c r="A42" t="s">
        <v>269</v>
      </c>
      <c r="B42" t="s">
        <v>234</v>
      </c>
      <c r="C42" t="s">
        <v>208</v>
      </c>
      <c r="D42" s="22">
        <v>19360110</v>
      </c>
      <c r="E42" s="582">
        <v>9682900</v>
      </c>
    </row>
    <row r="43" spans="1:5">
      <c r="A43" t="s">
        <v>269</v>
      </c>
      <c r="B43" t="s">
        <v>234</v>
      </c>
      <c r="C43" t="s">
        <v>209</v>
      </c>
      <c r="D43" s="22">
        <v>18654250</v>
      </c>
      <c r="E43" s="582">
        <v>9367650</v>
      </c>
    </row>
    <row r="44" spans="1:5">
      <c r="A44" t="s">
        <v>269</v>
      </c>
      <c r="B44" t="s">
        <v>234</v>
      </c>
      <c r="C44" t="s">
        <v>210</v>
      </c>
      <c r="D44" s="22">
        <v>18399780</v>
      </c>
      <c r="E44" s="582">
        <v>9198000</v>
      </c>
    </row>
    <row r="45" spans="1:5">
      <c r="A45" t="s">
        <v>269</v>
      </c>
      <c r="B45" t="s">
        <v>234</v>
      </c>
      <c r="C45" t="s">
        <v>211</v>
      </c>
      <c r="D45" s="22">
        <v>16444945</v>
      </c>
      <c r="E45" s="582">
        <v>8287605</v>
      </c>
    </row>
    <row r="46" spans="1:5">
      <c r="A46" t="s">
        <v>269</v>
      </c>
      <c r="B46" t="s">
        <v>235</v>
      </c>
      <c r="C46" t="s">
        <v>190</v>
      </c>
      <c r="D46" s="22">
        <v>29263440</v>
      </c>
      <c r="E46" s="582">
        <v>9835780</v>
      </c>
    </row>
    <row r="47" spans="1:5">
      <c r="A47" t="s">
        <v>269</v>
      </c>
      <c r="B47" t="s">
        <v>235</v>
      </c>
      <c r="C47" t="s">
        <v>191</v>
      </c>
      <c r="D47" s="22">
        <v>25287370</v>
      </c>
      <c r="E47" s="582">
        <v>8598275</v>
      </c>
    </row>
    <row r="48" spans="1:5">
      <c r="A48" t="s">
        <v>269</v>
      </c>
      <c r="B48" t="s">
        <v>235</v>
      </c>
      <c r="C48" t="s">
        <v>192</v>
      </c>
      <c r="D48" s="22">
        <v>30207265</v>
      </c>
      <c r="E48" s="582">
        <v>10103600</v>
      </c>
    </row>
    <row r="49" spans="1:5">
      <c r="A49" t="s">
        <v>269</v>
      </c>
      <c r="B49" t="s">
        <v>235</v>
      </c>
      <c r="C49" t="s">
        <v>193</v>
      </c>
      <c r="D49" s="22">
        <v>28650305</v>
      </c>
      <c r="E49" s="582">
        <v>9763490</v>
      </c>
    </row>
    <row r="50" spans="1:5">
      <c r="A50" t="s">
        <v>269</v>
      </c>
      <c r="B50" t="s">
        <v>235</v>
      </c>
      <c r="C50" t="s">
        <v>194</v>
      </c>
      <c r="D50" s="22">
        <v>28234060</v>
      </c>
      <c r="E50" s="582">
        <v>9360200</v>
      </c>
    </row>
    <row r="51" spans="1:5">
      <c r="A51" t="s">
        <v>269</v>
      </c>
      <c r="B51" t="s">
        <v>235</v>
      </c>
      <c r="C51" t="s">
        <v>195</v>
      </c>
      <c r="D51" s="22">
        <v>25787965</v>
      </c>
      <c r="E51" s="582">
        <v>8671310</v>
      </c>
    </row>
    <row r="52" spans="1:5">
      <c r="A52" t="s">
        <v>269</v>
      </c>
      <c r="B52" t="s">
        <v>235</v>
      </c>
      <c r="C52" t="s">
        <v>196</v>
      </c>
      <c r="D52" s="22">
        <v>24202615</v>
      </c>
      <c r="E52" s="582">
        <v>8088650</v>
      </c>
    </row>
    <row r="53" spans="1:5">
      <c r="A53" t="s">
        <v>269</v>
      </c>
      <c r="B53" t="s">
        <v>235</v>
      </c>
      <c r="C53" t="s">
        <v>197</v>
      </c>
      <c r="D53" s="22">
        <v>30935880</v>
      </c>
      <c r="E53" s="582">
        <v>10424260</v>
      </c>
    </row>
    <row r="54" spans="1:5">
      <c r="A54" t="s">
        <v>269</v>
      </c>
      <c r="B54" t="s">
        <v>235</v>
      </c>
      <c r="C54" t="s">
        <v>198</v>
      </c>
      <c r="D54" s="22">
        <v>27694980</v>
      </c>
      <c r="E54" s="582">
        <v>9436210</v>
      </c>
    </row>
    <row r="55" spans="1:5">
      <c r="A55" t="s">
        <v>269</v>
      </c>
      <c r="B55" t="s">
        <v>235</v>
      </c>
      <c r="C55" t="s">
        <v>199</v>
      </c>
      <c r="D55" s="22">
        <v>25620130</v>
      </c>
      <c r="E55" s="582">
        <v>8661350</v>
      </c>
    </row>
    <row r="56" spans="1:5">
      <c r="A56" t="s">
        <v>269</v>
      </c>
      <c r="B56" t="s">
        <v>235</v>
      </c>
      <c r="C56" t="s">
        <v>200</v>
      </c>
      <c r="D56" s="22">
        <v>31976605</v>
      </c>
      <c r="E56" s="582">
        <v>10770870</v>
      </c>
    </row>
    <row r="57" spans="1:5">
      <c r="A57" t="s">
        <v>269</v>
      </c>
      <c r="B57" t="s">
        <v>235</v>
      </c>
      <c r="C57" t="s">
        <v>201</v>
      </c>
      <c r="D57" s="22">
        <v>31799905</v>
      </c>
      <c r="E57" s="582">
        <v>10690270</v>
      </c>
    </row>
    <row r="58" spans="1:5">
      <c r="A58" t="s">
        <v>269</v>
      </c>
      <c r="B58" t="s">
        <v>235</v>
      </c>
      <c r="C58" t="s">
        <v>202</v>
      </c>
      <c r="D58" s="22">
        <v>29539600</v>
      </c>
      <c r="E58" s="582">
        <v>9678260</v>
      </c>
    </row>
    <row r="59" spans="1:5">
      <c r="A59" t="s">
        <v>269</v>
      </c>
      <c r="B59" t="s">
        <v>235</v>
      </c>
      <c r="C59" t="s">
        <v>203</v>
      </c>
      <c r="D59" s="22">
        <v>28817450</v>
      </c>
      <c r="E59" s="582">
        <v>9678470</v>
      </c>
    </row>
    <row r="60" spans="1:5">
      <c r="A60" t="s">
        <v>269</v>
      </c>
      <c r="B60" t="s">
        <v>235</v>
      </c>
      <c r="C60" t="s">
        <v>204</v>
      </c>
      <c r="D60" s="22">
        <v>29958250</v>
      </c>
      <c r="E60" s="582">
        <v>10096910</v>
      </c>
    </row>
    <row r="61" spans="1:5">
      <c r="A61" t="s">
        <v>269</v>
      </c>
      <c r="B61" t="s">
        <v>235</v>
      </c>
      <c r="C61" t="s">
        <v>205</v>
      </c>
      <c r="D61" s="22">
        <v>26325285</v>
      </c>
      <c r="E61" s="582">
        <v>8968345</v>
      </c>
    </row>
    <row r="62" spans="1:5">
      <c r="A62" t="s">
        <v>269</v>
      </c>
      <c r="B62" t="s">
        <v>235</v>
      </c>
      <c r="C62" t="s">
        <v>206</v>
      </c>
      <c r="D62" s="22">
        <v>28884845</v>
      </c>
      <c r="E62" s="582">
        <v>9685015</v>
      </c>
    </row>
    <row r="63" spans="1:5">
      <c r="A63" t="s">
        <v>269</v>
      </c>
      <c r="B63" t="s">
        <v>235</v>
      </c>
      <c r="C63" t="s">
        <v>208</v>
      </c>
      <c r="D63" s="22">
        <v>29132140</v>
      </c>
      <c r="E63" s="582">
        <v>9772030</v>
      </c>
    </row>
    <row r="64" spans="1:5">
      <c r="A64" t="s">
        <v>269</v>
      </c>
      <c r="B64" t="s">
        <v>235</v>
      </c>
      <c r="C64" t="s">
        <v>209</v>
      </c>
      <c r="D64" s="22">
        <v>28268635</v>
      </c>
      <c r="E64" s="582">
        <v>9614385</v>
      </c>
    </row>
    <row r="65" spans="1:5">
      <c r="A65" t="s">
        <v>269</v>
      </c>
      <c r="B65" t="s">
        <v>235</v>
      </c>
      <c r="C65" t="s">
        <v>210</v>
      </c>
      <c r="D65" s="22">
        <v>27368035</v>
      </c>
      <c r="E65" s="582">
        <v>8968255</v>
      </c>
    </row>
    <row r="66" spans="1:5">
      <c r="A66" t="s">
        <v>269</v>
      </c>
      <c r="B66" t="s">
        <v>235</v>
      </c>
      <c r="C66" t="s">
        <v>211</v>
      </c>
      <c r="D66" s="22">
        <v>25126560</v>
      </c>
      <c r="E66" s="582">
        <v>8681615</v>
      </c>
    </row>
    <row r="67" spans="1:5">
      <c r="A67" t="s">
        <v>269</v>
      </c>
      <c r="B67" t="s">
        <v>236</v>
      </c>
      <c r="C67" t="s">
        <v>190</v>
      </c>
      <c r="D67" s="22">
        <v>39348520</v>
      </c>
      <c r="E67" s="582">
        <v>10085080</v>
      </c>
    </row>
    <row r="68" spans="1:5">
      <c r="A68" t="s">
        <v>269</v>
      </c>
      <c r="B68" t="s">
        <v>236</v>
      </c>
      <c r="C68" t="s">
        <v>191</v>
      </c>
      <c r="D68" s="22">
        <v>34182330</v>
      </c>
      <c r="E68" s="582">
        <v>8894960</v>
      </c>
    </row>
    <row r="69" spans="1:5">
      <c r="A69" t="s">
        <v>269</v>
      </c>
      <c r="B69" t="s">
        <v>236</v>
      </c>
      <c r="C69" t="s">
        <v>192</v>
      </c>
      <c r="D69" s="22">
        <v>40382200</v>
      </c>
      <c r="E69" s="582">
        <v>10174935</v>
      </c>
    </row>
    <row r="70" spans="1:5">
      <c r="A70" t="s">
        <v>269</v>
      </c>
      <c r="B70" t="s">
        <v>236</v>
      </c>
      <c r="C70" t="s">
        <v>193</v>
      </c>
      <c r="D70" s="22">
        <v>38491550</v>
      </c>
      <c r="E70" s="582">
        <v>9841245</v>
      </c>
    </row>
    <row r="71" spans="1:5">
      <c r="A71" t="s">
        <v>269</v>
      </c>
      <c r="B71" t="s">
        <v>236</v>
      </c>
      <c r="C71" t="s">
        <v>194</v>
      </c>
      <c r="D71" s="22">
        <v>37829835</v>
      </c>
      <c r="E71" s="582">
        <v>9595775</v>
      </c>
    </row>
    <row r="72" spans="1:5">
      <c r="A72" t="s">
        <v>269</v>
      </c>
      <c r="B72" t="s">
        <v>236</v>
      </c>
      <c r="C72" t="s">
        <v>195</v>
      </c>
      <c r="D72" s="22">
        <v>34682725</v>
      </c>
      <c r="E72" s="582">
        <v>8894760</v>
      </c>
    </row>
    <row r="73" spans="1:5">
      <c r="A73" t="s">
        <v>269</v>
      </c>
      <c r="B73" t="s">
        <v>236</v>
      </c>
      <c r="C73" t="s">
        <v>196</v>
      </c>
      <c r="D73" s="22">
        <v>32956685</v>
      </c>
      <c r="E73" s="582">
        <v>8754070</v>
      </c>
    </row>
    <row r="74" spans="1:5">
      <c r="A74" t="s">
        <v>269</v>
      </c>
      <c r="B74" t="s">
        <v>236</v>
      </c>
      <c r="C74" t="s">
        <v>197</v>
      </c>
      <c r="D74" s="22">
        <v>41284975</v>
      </c>
      <c r="E74" s="582">
        <v>10349095</v>
      </c>
    </row>
    <row r="75" spans="1:5">
      <c r="A75" t="s">
        <v>269</v>
      </c>
      <c r="B75" t="s">
        <v>236</v>
      </c>
      <c r="C75" t="s">
        <v>198</v>
      </c>
      <c r="D75" s="22">
        <v>37373875</v>
      </c>
      <c r="E75" s="582">
        <v>9678895</v>
      </c>
    </row>
    <row r="76" spans="1:5">
      <c r="A76" t="s">
        <v>269</v>
      </c>
      <c r="B76" t="s">
        <v>236</v>
      </c>
      <c r="C76" t="s">
        <v>199</v>
      </c>
      <c r="D76" s="22">
        <v>34511775</v>
      </c>
      <c r="E76" s="582">
        <v>8891645</v>
      </c>
    </row>
    <row r="77" spans="1:5">
      <c r="A77" t="s">
        <v>269</v>
      </c>
      <c r="B77" t="s">
        <v>236</v>
      </c>
      <c r="C77" t="s">
        <v>200</v>
      </c>
      <c r="D77" s="22">
        <v>42756015</v>
      </c>
      <c r="E77" s="582">
        <v>10779410</v>
      </c>
    </row>
    <row r="78" spans="1:5">
      <c r="A78" t="s">
        <v>269</v>
      </c>
      <c r="B78" t="s">
        <v>236</v>
      </c>
      <c r="C78" t="s">
        <v>201</v>
      </c>
      <c r="D78" s="22">
        <v>42502265</v>
      </c>
      <c r="E78" s="582">
        <v>10702360</v>
      </c>
    </row>
    <row r="79" spans="1:5">
      <c r="A79" t="s">
        <v>269</v>
      </c>
      <c r="B79" t="s">
        <v>236</v>
      </c>
      <c r="C79" t="s">
        <v>202</v>
      </c>
      <c r="D79" s="22">
        <v>39544740</v>
      </c>
      <c r="E79" s="582">
        <v>10005140</v>
      </c>
    </row>
    <row r="80" spans="1:5">
      <c r="A80" t="s">
        <v>269</v>
      </c>
      <c r="B80" t="s">
        <v>236</v>
      </c>
      <c r="C80" t="s">
        <v>203</v>
      </c>
      <c r="D80" s="22">
        <v>38576920</v>
      </c>
      <c r="E80" s="582">
        <v>9759470</v>
      </c>
    </row>
    <row r="81" spans="1:5">
      <c r="A81" t="s">
        <v>269</v>
      </c>
      <c r="B81" t="s">
        <v>236</v>
      </c>
      <c r="C81" t="s">
        <v>204</v>
      </c>
      <c r="D81" s="22">
        <v>40221815</v>
      </c>
      <c r="E81" s="582">
        <v>10263565</v>
      </c>
    </row>
    <row r="82" spans="1:5">
      <c r="A82" t="s">
        <v>269</v>
      </c>
      <c r="B82" t="s">
        <v>236</v>
      </c>
      <c r="C82" t="s">
        <v>205</v>
      </c>
      <c r="D82" s="22">
        <v>35457875</v>
      </c>
      <c r="E82" s="582">
        <v>9132590</v>
      </c>
    </row>
    <row r="83" spans="1:5">
      <c r="A83" t="s">
        <v>269</v>
      </c>
      <c r="B83" t="s">
        <v>236</v>
      </c>
      <c r="C83" t="s">
        <v>206</v>
      </c>
      <c r="D83" s="22">
        <v>38570910</v>
      </c>
      <c r="E83" s="582">
        <v>9686065</v>
      </c>
    </row>
    <row r="84" spans="1:5">
      <c r="A84" t="s">
        <v>269</v>
      </c>
      <c r="B84" t="s">
        <v>236</v>
      </c>
      <c r="C84" t="s">
        <v>208</v>
      </c>
      <c r="D84" s="22">
        <v>39064075</v>
      </c>
      <c r="E84" s="582">
        <v>9931935</v>
      </c>
    </row>
    <row r="85" spans="1:5">
      <c r="A85" t="s">
        <v>269</v>
      </c>
      <c r="B85" t="s">
        <v>236</v>
      </c>
      <c r="C85" t="s">
        <v>209</v>
      </c>
      <c r="D85" s="22">
        <v>38204735</v>
      </c>
      <c r="E85" s="582">
        <v>9936100</v>
      </c>
    </row>
    <row r="86" spans="1:5">
      <c r="A86" t="s">
        <v>269</v>
      </c>
      <c r="B86" t="s">
        <v>236</v>
      </c>
      <c r="C86" t="s">
        <v>210</v>
      </c>
      <c r="D86" s="22">
        <v>36417570</v>
      </c>
      <c r="E86" s="582">
        <v>9049535</v>
      </c>
    </row>
    <row r="87" spans="1:5">
      <c r="A87" t="s">
        <v>269</v>
      </c>
      <c r="B87" t="s">
        <v>236</v>
      </c>
      <c r="C87" t="s">
        <v>211</v>
      </c>
      <c r="D87" s="22">
        <v>33869870</v>
      </c>
      <c r="E87" s="582">
        <v>8743310</v>
      </c>
    </row>
    <row r="88" spans="1:5">
      <c r="A88" t="s">
        <v>270</v>
      </c>
      <c r="B88" t="s">
        <v>237</v>
      </c>
      <c r="C88" t="s">
        <v>190</v>
      </c>
      <c r="D88" s="22">
        <v>10165695</v>
      </c>
      <c r="E88" s="582"/>
    </row>
    <row r="89" spans="1:5">
      <c r="A89" t="s">
        <v>270</v>
      </c>
      <c r="B89" t="s">
        <v>237</v>
      </c>
      <c r="C89" t="s">
        <v>191</v>
      </c>
      <c r="D89" s="22">
        <v>8980530</v>
      </c>
      <c r="E89" s="582"/>
    </row>
    <row r="90" spans="1:5">
      <c r="A90" t="s">
        <v>270</v>
      </c>
      <c r="B90" t="s">
        <v>237</v>
      </c>
      <c r="C90" t="s">
        <v>192</v>
      </c>
      <c r="D90" s="22">
        <v>10260975</v>
      </c>
      <c r="E90" s="582"/>
    </row>
    <row r="91" spans="1:5">
      <c r="A91" t="s">
        <v>270</v>
      </c>
      <c r="B91" t="s">
        <v>237</v>
      </c>
      <c r="C91" t="s">
        <v>193</v>
      </c>
      <c r="D91" s="22">
        <v>9931170</v>
      </c>
      <c r="E91" s="582"/>
    </row>
    <row r="92" spans="1:5">
      <c r="A92" t="s">
        <v>270</v>
      </c>
      <c r="B92" t="s">
        <v>237</v>
      </c>
      <c r="C92" t="s">
        <v>194</v>
      </c>
      <c r="D92" s="22">
        <v>9595795</v>
      </c>
      <c r="E92" s="582"/>
    </row>
    <row r="93" spans="1:5">
      <c r="A93" t="s">
        <v>270</v>
      </c>
      <c r="B93" t="s">
        <v>237</v>
      </c>
      <c r="C93" t="s">
        <v>195</v>
      </c>
      <c r="D93" s="22">
        <v>8984405</v>
      </c>
      <c r="E93" s="582"/>
    </row>
    <row r="94" spans="1:5">
      <c r="A94" t="s">
        <v>270</v>
      </c>
      <c r="B94" t="s">
        <v>237</v>
      </c>
      <c r="C94" t="s">
        <v>196</v>
      </c>
      <c r="D94" s="22">
        <v>8833320</v>
      </c>
      <c r="E94" s="582"/>
    </row>
    <row r="95" spans="1:5">
      <c r="A95" t="s">
        <v>270</v>
      </c>
      <c r="B95" t="s">
        <v>237</v>
      </c>
      <c r="C95" t="s">
        <v>197</v>
      </c>
      <c r="D95" s="22">
        <v>10517570</v>
      </c>
      <c r="E95" s="582"/>
    </row>
    <row r="96" spans="1:5">
      <c r="A96" t="s">
        <v>270</v>
      </c>
      <c r="B96" t="s">
        <v>237</v>
      </c>
      <c r="C96" t="s">
        <v>198</v>
      </c>
      <c r="D96" s="22">
        <v>9762440</v>
      </c>
      <c r="E96" s="582"/>
    </row>
    <row r="97" spans="1:5">
      <c r="A97" t="s">
        <v>270</v>
      </c>
      <c r="B97" t="s">
        <v>237</v>
      </c>
      <c r="C97" t="s">
        <v>199</v>
      </c>
      <c r="D97" s="22">
        <v>9047070</v>
      </c>
      <c r="E97" s="582"/>
    </row>
    <row r="98" spans="1:5">
      <c r="A98" t="s">
        <v>270</v>
      </c>
      <c r="B98" t="s">
        <v>237</v>
      </c>
      <c r="C98" t="s">
        <v>200</v>
      </c>
      <c r="D98" s="22">
        <v>10949190</v>
      </c>
      <c r="E98" s="582"/>
    </row>
    <row r="99" spans="1:5">
      <c r="A99" t="s">
        <v>270</v>
      </c>
      <c r="B99" t="s">
        <v>237</v>
      </c>
      <c r="C99" t="s">
        <v>201</v>
      </c>
      <c r="D99" s="22">
        <v>10866400</v>
      </c>
      <c r="E99" s="582"/>
    </row>
    <row r="100" spans="1:5">
      <c r="A100" t="s">
        <v>270</v>
      </c>
      <c r="B100" t="s">
        <v>237</v>
      </c>
      <c r="C100" t="s">
        <v>202</v>
      </c>
      <c r="D100" s="22">
        <v>10262110</v>
      </c>
      <c r="E100" s="582"/>
    </row>
    <row r="101" spans="1:5">
      <c r="A101" t="s">
        <v>270</v>
      </c>
      <c r="B101" t="s">
        <v>237</v>
      </c>
      <c r="C101" t="s">
        <v>203</v>
      </c>
      <c r="D101" s="22">
        <v>9849030</v>
      </c>
      <c r="E101" s="582"/>
    </row>
    <row r="102" spans="1:5">
      <c r="A102" t="s">
        <v>270</v>
      </c>
      <c r="B102" t="s">
        <v>237</v>
      </c>
      <c r="C102" t="s">
        <v>204</v>
      </c>
      <c r="D102" s="22">
        <v>10343795</v>
      </c>
      <c r="E102" s="582"/>
    </row>
    <row r="103" spans="1:5">
      <c r="A103" t="s">
        <v>270</v>
      </c>
      <c r="B103" t="s">
        <v>237</v>
      </c>
      <c r="C103" t="s">
        <v>205</v>
      </c>
      <c r="D103" s="22">
        <v>9285030</v>
      </c>
      <c r="E103" s="582"/>
    </row>
    <row r="104" spans="1:5">
      <c r="A104" t="s">
        <v>270</v>
      </c>
      <c r="B104" t="s">
        <v>237</v>
      </c>
      <c r="C104" t="s">
        <v>206</v>
      </c>
      <c r="D104" s="22">
        <v>9936820</v>
      </c>
      <c r="E104" s="582"/>
    </row>
    <row r="105" spans="1:5">
      <c r="A105" t="s">
        <v>270</v>
      </c>
      <c r="B105" t="s">
        <v>237</v>
      </c>
      <c r="C105" t="s">
        <v>208</v>
      </c>
      <c r="D105" s="22">
        <v>10007975</v>
      </c>
      <c r="E105" s="582"/>
    </row>
    <row r="106" spans="1:5">
      <c r="A106" t="s">
        <v>270</v>
      </c>
      <c r="B106" t="s">
        <v>237</v>
      </c>
      <c r="C106" t="s">
        <v>209</v>
      </c>
      <c r="D106" s="22">
        <v>10018860</v>
      </c>
      <c r="E106" s="582"/>
    </row>
    <row r="107" spans="1:5">
      <c r="A107" t="s">
        <v>270</v>
      </c>
      <c r="B107" t="s">
        <v>237</v>
      </c>
      <c r="C107" t="s">
        <v>210</v>
      </c>
      <c r="D107" s="22">
        <v>9203435</v>
      </c>
      <c r="E107" s="582"/>
    </row>
    <row r="108" spans="1:5">
      <c r="A108" t="s">
        <v>270</v>
      </c>
      <c r="B108" t="s">
        <v>237</v>
      </c>
      <c r="C108" t="s">
        <v>211</v>
      </c>
      <c r="D108" s="22">
        <v>8901790</v>
      </c>
      <c r="E108" s="582"/>
    </row>
    <row r="109" spans="1:5">
      <c r="A109" t="s">
        <v>270</v>
      </c>
      <c r="B109" t="s">
        <v>238</v>
      </c>
      <c r="C109" t="s">
        <v>190</v>
      </c>
      <c r="D109" s="22">
        <v>20331470</v>
      </c>
      <c r="E109" s="582">
        <v>10165775</v>
      </c>
    </row>
    <row r="110" spans="1:5">
      <c r="A110" t="s">
        <v>270</v>
      </c>
      <c r="B110" t="s">
        <v>238</v>
      </c>
      <c r="C110" t="s">
        <v>191</v>
      </c>
      <c r="D110" s="22">
        <v>18111430</v>
      </c>
      <c r="E110" s="582">
        <v>9130900</v>
      </c>
    </row>
    <row r="111" spans="1:5">
      <c r="A111" t="s">
        <v>270</v>
      </c>
      <c r="B111" t="s">
        <v>238</v>
      </c>
      <c r="C111" t="s">
        <v>192</v>
      </c>
      <c r="D111" s="22">
        <v>20601155</v>
      </c>
      <c r="E111" s="582">
        <v>10340180</v>
      </c>
    </row>
    <row r="112" spans="1:5">
      <c r="A112" t="s">
        <v>270</v>
      </c>
      <c r="B112" t="s">
        <v>238</v>
      </c>
      <c r="C112" t="s">
        <v>193</v>
      </c>
      <c r="D112" s="22">
        <v>20025740</v>
      </c>
      <c r="E112" s="582">
        <v>10094570</v>
      </c>
    </row>
    <row r="113" spans="1:5">
      <c r="A113" t="s">
        <v>270</v>
      </c>
      <c r="B113" t="s">
        <v>238</v>
      </c>
      <c r="C113" t="s">
        <v>194</v>
      </c>
      <c r="D113" s="22">
        <v>18643700</v>
      </c>
      <c r="E113" s="582">
        <v>9047905</v>
      </c>
    </row>
    <row r="114" spans="1:5">
      <c r="A114" t="s">
        <v>270</v>
      </c>
      <c r="B114" t="s">
        <v>238</v>
      </c>
      <c r="C114" t="s">
        <v>195</v>
      </c>
      <c r="D114" s="22">
        <v>17886075</v>
      </c>
      <c r="E114" s="582">
        <v>8901670</v>
      </c>
    </row>
    <row r="115" spans="1:5">
      <c r="A115" t="s">
        <v>270</v>
      </c>
      <c r="B115" t="s">
        <v>238</v>
      </c>
      <c r="C115" t="s">
        <v>196</v>
      </c>
      <c r="D115" s="22">
        <v>17824715</v>
      </c>
      <c r="E115" s="582">
        <v>8991395</v>
      </c>
    </row>
    <row r="116" spans="1:5">
      <c r="A116" t="s">
        <v>270</v>
      </c>
      <c r="B116" t="s">
        <v>238</v>
      </c>
      <c r="C116" t="s">
        <v>197</v>
      </c>
      <c r="D116" s="22">
        <v>21050415</v>
      </c>
      <c r="E116" s="582">
        <v>10532845</v>
      </c>
    </row>
    <row r="117" spans="1:5">
      <c r="A117" t="s">
        <v>270</v>
      </c>
      <c r="B117" t="s">
        <v>238</v>
      </c>
      <c r="C117" t="s">
        <v>198</v>
      </c>
      <c r="D117" s="22">
        <v>19608205</v>
      </c>
      <c r="E117" s="582">
        <v>9845765</v>
      </c>
    </row>
    <row r="118" spans="1:5">
      <c r="A118" t="s">
        <v>270</v>
      </c>
      <c r="B118" t="s">
        <v>238</v>
      </c>
      <c r="C118" t="s">
        <v>199</v>
      </c>
      <c r="D118" s="22">
        <v>18247090</v>
      </c>
      <c r="E118" s="582">
        <v>9200020</v>
      </c>
    </row>
    <row r="119" spans="1:5">
      <c r="A119" t="s">
        <v>270</v>
      </c>
      <c r="B119" t="s">
        <v>238</v>
      </c>
      <c r="C119" t="s">
        <v>200</v>
      </c>
      <c r="D119" s="22">
        <v>21985260</v>
      </c>
      <c r="E119" s="582">
        <v>11036070</v>
      </c>
    </row>
    <row r="120" spans="1:5">
      <c r="A120" t="s">
        <v>270</v>
      </c>
      <c r="B120" t="s">
        <v>238</v>
      </c>
      <c r="C120" t="s">
        <v>201</v>
      </c>
      <c r="D120" s="22">
        <v>21811465</v>
      </c>
      <c r="E120" s="582">
        <v>10945065</v>
      </c>
    </row>
    <row r="121" spans="1:5">
      <c r="A121" t="s">
        <v>270</v>
      </c>
      <c r="B121" t="s">
        <v>238</v>
      </c>
      <c r="C121" t="s">
        <v>202</v>
      </c>
      <c r="D121" s="22">
        <v>20612115</v>
      </c>
      <c r="E121" s="582">
        <v>10350005</v>
      </c>
    </row>
    <row r="122" spans="1:5">
      <c r="A122" t="s">
        <v>270</v>
      </c>
      <c r="B122" t="s">
        <v>238</v>
      </c>
      <c r="C122" t="s">
        <v>203</v>
      </c>
      <c r="D122" s="22">
        <v>19704765</v>
      </c>
      <c r="E122" s="582">
        <v>9855735</v>
      </c>
    </row>
    <row r="123" spans="1:5">
      <c r="A123" t="s">
        <v>270</v>
      </c>
      <c r="B123" t="s">
        <v>238</v>
      </c>
      <c r="C123" t="s">
        <v>204</v>
      </c>
      <c r="D123" s="22">
        <v>20695950</v>
      </c>
      <c r="E123" s="582">
        <v>10352155</v>
      </c>
    </row>
    <row r="124" spans="1:5">
      <c r="A124" t="s">
        <v>270</v>
      </c>
      <c r="B124" t="s">
        <v>238</v>
      </c>
      <c r="C124" t="s">
        <v>205</v>
      </c>
      <c r="D124" s="22">
        <v>18721480</v>
      </c>
      <c r="E124" s="582">
        <v>9436450</v>
      </c>
    </row>
    <row r="125" spans="1:5">
      <c r="A125" t="s">
        <v>270</v>
      </c>
      <c r="B125" t="s">
        <v>238</v>
      </c>
      <c r="C125" t="s">
        <v>206</v>
      </c>
      <c r="D125" s="22">
        <v>19871340</v>
      </c>
      <c r="E125" s="582">
        <v>9934520</v>
      </c>
    </row>
    <row r="126" spans="1:5">
      <c r="A126" t="s">
        <v>270</v>
      </c>
      <c r="B126" t="s">
        <v>238</v>
      </c>
      <c r="C126" t="s">
        <v>209</v>
      </c>
      <c r="D126" s="22">
        <v>20205800</v>
      </c>
      <c r="E126" s="582">
        <v>10186940</v>
      </c>
    </row>
    <row r="127" spans="1:5">
      <c r="A127" t="s">
        <v>270</v>
      </c>
      <c r="B127" t="s">
        <v>238</v>
      </c>
      <c r="C127" t="s">
        <v>210</v>
      </c>
      <c r="D127" s="22">
        <v>18639845</v>
      </c>
      <c r="E127" s="582">
        <v>9436410</v>
      </c>
    </row>
    <row r="128" spans="1:5">
      <c r="A128" t="s">
        <v>270</v>
      </c>
      <c r="B128" t="s">
        <v>238</v>
      </c>
      <c r="C128" t="s">
        <v>211</v>
      </c>
      <c r="D128" s="22">
        <v>17741320</v>
      </c>
      <c r="E128" s="582">
        <v>8839530</v>
      </c>
    </row>
    <row r="129" spans="1:5">
      <c r="A129" t="s">
        <v>270</v>
      </c>
      <c r="B129" t="s">
        <v>240</v>
      </c>
      <c r="C129" t="s">
        <v>190</v>
      </c>
      <c r="D129" s="22">
        <v>30416410</v>
      </c>
      <c r="E129" s="582">
        <v>10084940</v>
      </c>
    </row>
    <row r="130" spans="1:5">
      <c r="A130" t="s">
        <v>270</v>
      </c>
      <c r="B130" t="s">
        <v>240</v>
      </c>
      <c r="C130" t="s">
        <v>191</v>
      </c>
      <c r="D130" s="22">
        <v>27317385</v>
      </c>
      <c r="E130" s="582">
        <v>9205955</v>
      </c>
    </row>
    <row r="131" spans="1:5">
      <c r="A131" t="s">
        <v>270</v>
      </c>
      <c r="B131" t="s">
        <v>240</v>
      </c>
      <c r="C131" t="s">
        <v>192</v>
      </c>
      <c r="D131" s="22">
        <v>31121380</v>
      </c>
      <c r="E131" s="582">
        <v>10520225</v>
      </c>
    </row>
    <row r="132" spans="1:5">
      <c r="A132" t="s">
        <v>270</v>
      </c>
      <c r="B132" t="s">
        <v>240</v>
      </c>
      <c r="C132" t="s">
        <v>193</v>
      </c>
      <c r="D132" s="22">
        <v>30288590</v>
      </c>
      <c r="E132" s="582">
        <v>10262850</v>
      </c>
    </row>
    <row r="133" spans="1:5">
      <c r="A133" t="s">
        <v>270</v>
      </c>
      <c r="B133" t="s">
        <v>240</v>
      </c>
      <c r="C133" t="s">
        <v>194</v>
      </c>
      <c r="D133" s="22">
        <v>27998265</v>
      </c>
      <c r="E133" s="582">
        <v>9354565</v>
      </c>
    </row>
    <row r="134" spans="1:5">
      <c r="A134" t="s">
        <v>270</v>
      </c>
      <c r="B134" t="s">
        <v>240</v>
      </c>
      <c r="C134" t="s">
        <v>195</v>
      </c>
      <c r="D134" s="22">
        <v>26629285</v>
      </c>
      <c r="E134" s="582">
        <v>8743210</v>
      </c>
    </row>
    <row r="135" spans="1:5">
      <c r="A135" t="s">
        <v>270</v>
      </c>
      <c r="B135" t="s">
        <v>240</v>
      </c>
      <c r="C135" t="s">
        <v>196</v>
      </c>
      <c r="D135" s="22">
        <v>26741850</v>
      </c>
      <c r="E135" s="582">
        <v>8917135</v>
      </c>
    </row>
    <row r="136" spans="1:5">
      <c r="A136" t="s">
        <v>270</v>
      </c>
      <c r="B136" t="s">
        <v>240</v>
      </c>
      <c r="C136" t="s">
        <v>197</v>
      </c>
      <c r="D136" s="22">
        <v>31813345</v>
      </c>
      <c r="E136" s="582">
        <v>10762930</v>
      </c>
    </row>
    <row r="137" spans="1:5">
      <c r="A137" t="s">
        <v>270</v>
      </c>
      <c r="B137" t="s">
        <v>240</v>
      </c>
      <c r="C137" t="s">
        <v>198</v>
      </c>
      <c r="D137" s="22">
        <v>29281795</v>
      </c>
      <c r="E137" s="582">
        <v>9673590</v>
      </c>
    </row>
    <row r="138" spans="1:5">
      <c r="A138" t="s">
        <v>270</v>
      </c>
      <c r="B138" t="s">
        <v>240</v>
      </c>
      <c r="C138" t="s">
        <v>199</v>
      </c>
      <c r="D138" s="22">
        <v>27447600</v>
      </c>
      <c r="E138" s="582">
        <v>9200510</v>
      </c>
    </row>
    <row r="139" spans="1:5">
      <c r="A139" t="s">
        <v>270</v>
      </c>
      <c r="B139" t="s">
        <v>240</v>
      </c>
      <c r="C139" t="s">
        <v>200</v>
      </c>
      <c r="D139" s="22">
        <v>33022510</v>
      </c>
      <c r="E139" s="582">
        <v>11037250</v>
      </c>
    </row>
    <row r="140" spans="1:5">
      <c r="A140" t="s">
        <v>270</v>
      </c>
      <c r="B140" t="s">
        <v>240</v>
      </c>
      <c r="C140" t="s">
        <v>201</v>
      </c>
      <c r="D140" s="22">
        <v>32839890</v>
      </c>
      <c r="E140" s="582">
        <v>11028425</v>
      </c>
    </row>
    <row r="141" spans="1:5">
      <c r="A141" t="s">
        <v>270</v>
      </c>
      <c r="B141" t="s">
        <v>240</v>
      </c>
      <c r="C141" t="s">
        <v>202</v>
      </c>
      <c r="D141" s="22">
        <v>30963760</v>
      </c>
      <c r="E141" s="582">
        <v>10351645</v>
      </c>
    </row>
    <row r="142" spans="1:5">
      <c r="A142" t="s">
        <v>270</v>
      </c>
      <c r="B142" t="s">
        <v>240</v>
      </c>
      <c r="C142" t="s">
        <v>203</v>
      </c>
      <c r="D142" s="22">
        <v>29636460</v>
      </c>
      <c r="E142" s="582">
        <v>9931695</v>
      </c>
    </row>
    <row r="143" spans="1:5">
      <c r="A143" t="s">
        <v>270</v>
      </c>
      <c r="B143" t="s">
        <v>240</v>
      </c>
      <c r="C143" t="s">
        <v>204</v>
      </c>
      <c r="D143" s="22">
        <v>31042625</v>
      </c>
      <c r="E143" s="582">
        <v>10346675</v>
      </c>
    </row>
    <row r="144" spans="1:5">
      <c r="A144" t="s">
        <v>270</v>
      </c>
      <c r="B144" t="s">
        <v>240</v>
      </c>
      <c r="C144" t="s">
        <v>205</v>
      </c>
      <c r="D144" s="22">
        <v>28245050</v>
      </c>
      <c r="E144" s="582">
        <v>9523570</v>
      </c>
    </row>
    <row r="145" spans="1:5">
      <c r="A145" t="s">
        <v>270</v>
      </c>
      <c r="B145" t="s">
        <v>240</v>
      </c>
      <c r="C145" t="s">
        <v>206</v>
      </c>
      <c r="D145" s="22">
        <v>29979460</v>
      </c>
      <c r="E145" s="582">
        <v>10108120</v>
      </c>
    </row>
    <row r="146" spans="1:5">
      <c r="A146" t="s">
        <v>270</v>
      </c>
      <c r="B146" t="s">
        <v>240</v>
      </c>
      <c r="C146" t="s">
        <v>209</v>
      </c>
      <c r="D146" s="22">
        <v>30567335</v>
      </c>
      <c r="E146" s="582">
        <v>10361535</v>
      </c>
    </row>
    <row r="147" spans="1:5">
      <c r="A147" t="s">
        <v>270</v>
      </c>
      <c r="B147" t="s">
        <v>240</v>
      </c>
      <c r="C147" t="s">
        <v>210</v>
      </c>
      <c r="D147" s="22">
        <v>28160105</v>
      </c>
      <c r="E147" s="582">
        <v>9520260</v>
      </c>
    </row>
    <row r="148" spans="1:5">
      <c r="A148" t="s">
        <v>270</v>
      </c>
      <c r="B148" t="s">
        <v>240</v>
      </c>
      <c r="C148" t="s">
        <v>211</v>
      </c>
      <c r="D148" s="22">
        <v>26563390</v>
      </c>
      <c r="E148" s="582">
        <v>8822070</v>
      </c>
    </row>
    <row r="149" spans="1:5">
      <c r="A149" t="s">
        <v>270</v>
      </c>
      <c r="B149" t="s">
        <v>241</v>
      </c>
      <c r="C149" t="s">
        <v>190</v>
      </c>
      <c r="D149" s="22">
        <v>40924725</v>
      </c>
      <c r="E149" s="582">
        <v>10508315</v>
      </c>
    </row>
    <row r="150" spans="1:5">
      <c r="A150" t="s">
        <v>270</v>
      </c>
      <c r="B150" t="s">
        <v>241</v>
      </c>
      <c r="C150" t="s">
        <v>191</v>
      </c>
      <c r="D150" s="22">
        <v>36453935</v>
      </c>
      <c r="E150" s="582">
        <v>9136550</v>
      </c>
    </row>
    <row r="151" spans="1:5">
      <c r="A151" t="s">
        <v>270</v>
      </c>
      <c r="B151" t="s">
        <v>241</v>
      </c>
      <c r="C151" t="s">
        <v>192</v>
      </c>
      <c r="D151" s="22">
        <v>41721445</v>
      </c>
      <c r="E151" s="582">
        <v>10600065</v>
      </c>
    </row>
    <row r="152" spans="1:5">
      <c r="A152" t="s">
        <v>270</v>
      </c>
      <c r="B152" t="s">
        <v>241</v>
      </c>
      <c r="C152" t="s">
        <v>193</v>
      </c>
      <c r="D152" s="22">
        <v>40544895</v>
      </c>
      <c r="E152" s="582">
        <v>10256305</v>
      </c>
    </row>
    <row r="153" spans="1:5">
      <c r="A153" t="s">
        <v>270</v>
      </c>
      <c r="B153" t="s">
        <v>241</v>
      </c>
      <c r="C153" t="s">
        <v>194</v>
      </c>
      <c r="D153" s="22">
        <v>37046210</v>
      </c>
      <c r="E153" s="582">
        <v>9047945</v>
      </c>
    </row>
    <row r="154" spans="1:5">
      <c r="A154" t="s">
        <v>270</v>
      </c>
      <c r="B154" t="s">
        <v>241</v>
      </c>
      <c r="C154" t="s">
        <v>195</v>
      </c>
      <c r="D154" s="22">
        <v>35989375</v>
      </c>
      <c r="E154" s="582">
        <v>9360090</v>
      </c>
    </row>
    <row r="155" spans="1:5">
      <c r="A155" t="s">
        <v>270</v>
      </c>
      <c r="B155" t="s">
        <v>241</v>
      </c>
      <c r="C155" t="s">
        <v>196</v>
      </c>
      <c r="D155" s="22">
        <v>35884150</v>
      </c>
      <c r="E155" s="582">
        <v>9142300</v>
      </c>
    </row>
    <row r="156" spans="1:5">
      <c r="A156" t="s">
        <v>270</v>
      </c>
      <c r="B156" t="s">
        <v>241</v>
      </c>
      <c r="C156" t="s">
        <v>197</v>
      </c>
      <c r="D156" s="22">
        <v>42580915</v>
      </c>
      <c r="E156" s="582">
        <v>10767570</v>
      </c>
    </row>
    <row r="157" spans="1:5">
      <c r="A157" t="s">
        <v>270</v>
      </c>
      <c r="B157" t="s">
        <v>241</v>
      </c>
      <c r="C157" t="s">
        <v>198</v>
      </c>
      <c r="D157" s="22">
        <v>39038605</v>
      </c>
      <c r="E157" s="582">
        <v>9756810</v>
      </c>
    </row>
    <row r="158" spans="1:5">
      <c r="A158" t="s">
        <v>270</v>
      </c>
      <c r="B158" t="s">
        <v>241</v>
      </c>
      <c r="C158" t="s">
        <v>199</v>
      </c>
      <c r="D158" s="22">
        <v>36656200</v>
      </c>
      <c r="E158" s="582">
        <v>9208600</v>
      </c>
    </row>
    <row r="159" spans="1:5">
      <c r="A159" t="s">
        <v>270</v>
      </c>
      <c r="B159" t="s">
        <v>241</v>
      </c>
      <c r="C159" t="s">
        <v>200</v>
      </c>
      <c r="D159" s="22">
        <v>44067480</v>
      </c>
      <c r="E159" s="582">
        <v>11044970</v>
      </c>
    </row>
    <row r="160" spans="1:5">
      <c r="A160" t="s">
        <v>270</v>
      </c>
      <c r="B160" t="s">
        <v>241</v>
      </c>
      <c r="C160" t="s">
        <v>201</v>
      </c>
      <c r="D160" s="22">
        <v>43968110</v>
      </c>
      <c r="E160" s="582">
        <v>11128220</v>
      </c>
    </row>
    <row r="161" spans="1:5">
      <c r="A161" t="s">
        <v>270</v>
      </c>
      <c r="B161" t="s">
        <v>241</v>
      </c>
      <c r="C161" t="s">
        <v>202</v>
      </c>
      <c r="D161" s="22">
        <v>41390540</v>
      </c>
      <c r="E161" s="582">
        <v>10426780</v>
      </c>
    </row>
    <row r="162" spans="1:5">
      <c r="A162" t="s">
        <v>270</v>
      </c>
      <c r="B162" t="s">
        <v>241</v>
      </c>
      <c r="C162" t="s">
        <v>203</v>
      </c>
      <c r="D162" s="22">
        <v>39727820</v>
      </c>
      <c r="E162" s="582">
        <v>10091360</v>
      </c>
    </row>
    <row r="163" spans="1:5">
      <c r="A163" t="s">
        <v>270</v>
      </c>
      <c r="B163" t="s">
        <v>241</v>
      </c>
      <c r="C163" t="s">
        <v>204</v>
      </c>
      <c r="D163" s="22">
        <v>41476315</v>
      </c>
      <c r="E163" s="582">
        <v>10433690</v>
      </c>
    </row>
    <row r="164" spans="1:5">
      <c r="A164" t="s">
        <v>270</v>
      </c>
      <c r="B164" t="s">
        <v>241</v>
      </c>
      <c r="C164" t="s">
        <v>205</v>
      </c>
      <c r="D164" s="22">
        <v>37843865</v>
      </c>
      <c r="E164" s="582">
        <v>9598815</v>
      </c>
    </row>
    <row r="165" spans="1:5">
      <c r="A165" t="s">
        <v>270</v>
      </c>
      <c r="B165" t="s">
        <v>241</v>
      </c>
      <c r="C165" t="s">
        <v>206</v>
      </c>
      <c r="D165" s="22">
        <v>40168390</v>
      </c>
      <c r="E165" s="582">
        <v>10188930</v>
      </c>
    </row>
    <row r="166" spans="1:5">
      <c r="A166" t="s">
        <v>270</v>
      </c>
      <c r="B166" t="s">
        <v>241</v>
      </c>
      <c r="C166" t="s">
        <v>209</v>
      </c>
      <c r="D166" s="22">
        <v>41001285</v>
      </c>
      <c r="E166" s="582">
        <v>10433950</v>
      </c>
    </row>
    <row r="167" spans="1:5">
      <c r="A167" t="s">
        <v>270</v>
      </c>
      <c r="B167" t="s">
        <v>241</v>
      </c>
      <c r="C167" t="s">
        <v>210</v>
      </c>
      <c r="D167" s="22">
        <v>37689285</v>
      </c>
      <c r="E167" s="582">
        <v>9529180</v>
      </c>
    </row>
    <row r="168" spans="1:5">
      <c r="A168" t="s">
        <v>270</v>
      </c>
      <c r="B168" t="s">
        <v>241</v>
      </c>
      <c r="C168" t="s">
        <v>211</v>
      </c>
      <c r="D168" s="22">
        <v>35692120</v>
      </c>
      <c r="E168" s="582">
        <v>9128730</v>
      </c>
    </row>
    <row r="169" spans="1:5">
      <c r="A169" t="s">
        <v>294</v>
      </c>
      <c r="B169" t="s">
        <v>291</v>
      </c>
      <c r="C169" t="s">
        <v>190</v>
      </c>
      <c r="D169" s="22">
        <v>10430030</v>
      </c>
      <c r="E169" s="582"/>
    </row>
    <row r="170" spans="1:5">
      <c r="A170" t="s">
        <v>294</v>
      </c>
      <c r="B170" t="s">
        <v>291</v>
      </c>
      <c r="C170" t="s">
        <v>191</v>
      </c>
      <c r="D170" s="22">
        <v>9209055</v>
      </c>
      <c r="E170" s="582"/>
    </row>
    <row r="171" spans="1:5">
      <c r="A171" t="s">
        <v>294</v>
      </c>
      <c r="B171" t="s">
        <v>291</v>
      </c>
      <c r="C171" t="s">
        <v>192</v>
      </c>
      <c r="D171" s="22">
        <v>10609375</v>
      </c>
      <c r="E171" s="582"/>
    </row>
    <row r="172" spans="1:5">
      <c r="A172" t="s">
        <v>294</v>
      </c>
      <c r="B172" t="s">
        <v>291</v>
      </c>
      <c r="C172" t="s">
        <v>193</v>
      </c>
      <c r="D172" s="22">
        <v>10430590</v>
      </c>
      <c r="E172" s="582"/>
    </row>
    <row r="173" spans="1:5">
      <c r="A173" t="s">
        <v>294</v>
      </c>
      <c r="B173" t="s">
        <v>291</v>
      </c>
      <c r="C173" t="s">
        <v>194</v>
      </c>
      <c r="D173" s="22">
        <v>9197790</v>
      </c>
      <c r="E173" s="582"/>
    </row>
    <row r="174" spans="1:5">
      <c r="A174" t="s">
        <v>294</v>
      </c>
      <c r="B174" t="s">
        <v>291</v>
      </c>
      <c r="C174" t="s">
        <v>195</v>
      </c>
      <c r="D174" s="22">
        <v>9442580</v>
      </c>
      <c r="E174" s="582"/>
    </row>
    <row r="175" spans="1:5">
      <c r="A175" t="s">
        <v>294</v>
      </c>
      <c r="B175" t="s">
        <v>291</v>
      </c>
      <c r="C175" t="s">
        <v>196</v>
      </c>
      <c r="D175" s="22">
        <v>9453630</v>
      </c>
      <c r="E175" s="582"/>
    </row>
    <row r="176" spans="1:5">
      <c r="A176" t="s">
        <v>294</v>
      </c>
      <c r="B176" t="s">
        <v>291</v>
      </c>
      <c r="C176" t="s">
        <v>197</v>
      </c>
      <c r="D176" s="22">
        <v>10792615</v>
      </c>
      <c r="E176" s="582"/>
    </row>
    <row r="177" spans="1:5">
      <c r="A177" t="s">
        <v>294</v>
      </c>
      <c r="B177" t="s">
        <v>291</v>
      </c>
      <c r="C177" t="s">
        <v>198</v>
      </c>
      <c r="D177" s="22">
        <v>9929095</v>
      </c>
      <c r="E177" s="582"/>
    </row>
    <row r="178" spans="1:5">
      <c r="A178" t="s">
        <v>294</v>
      </c>
      <c r="B178" t="s">
        <v>291</v>
      </c>
      <c r="C178" t="s">
        <v>199</v>
      </c>
      <c r="D178" s="22">
        <v>9360565</v>
      </c>
      <c r="E178" s="582"/>
    </row>
    <row r="179" spans="1:5">
      <c r="A179" t="s">
        <v>294</v>
      </c>
      <c r="B179" t="s">
        <v>291</v>
      </c>
      <c r="C179" t="s">
        <v>200</v>
      </c>
      <c r="D179" s="22">
        <v>11216060</v>
      </c>
      <c r="E179" s="582"/>
    </row>
    <row r="180" spans="1:5">
      <c r="A180" t="s">
        <v>294</v>
      </c>
      <c r="B180" t="s">
        <v>291</v>
      </c>
      <c r="C180" t="s">
        <v>201</v>
      </c>
      <c r="D180" s="22">
        <v>11041545</v>
      </c>
      <c r="E180" s="582"/>
    </row>
    <row r="181" spans="1:5">
      <c r="A181" t="s">
        <v>294</v>
      </c>
      <c r="B181" t="s">
        <v>291</v>
      </c>
      <c r="C181" t="s">
        <v>202</v>
      </c>
      <c r="D181" s="22">
        <v>10621980</v>
      </c>
      <c r="E181" s="582"/>
    </row>
    <row r="182" spans="1:5">
      <c r="A182" t="s">
        <v>294</v>
      </c>
      <c r="B182" t="s">
        <v>291</v>
      </c>
      <c r="C182" t="s">
        <v>203</v>
      </c>
      <c r="D182" s="22">
        <v>10101510</v>
      </c>
      <c r="E182" s="582"/>
    </row>
    <row r="183" spans="1:5">
      <c r="A183" t="s">
        <v>294</v>
      </c>
      <c r="B183" t="s">
        <v>291</v>
      </c>
      <c r="C183" t="s">
        <v>204</v>
      </c>
      <c r="D183" s="22">
        <v>10510435</v>
      </c>
      <c r="E183" s="582"/>
    </row>
    <row r="184" spans="1:5">
      <c r="A184" t="s">
        <v>294</v>
      </c>
      <c r="B184" t="s">
        <v>291</v>
      </c>
      <c r="C184" t="s">
        <v>205</v>
      </c>
      <c r="D184" s="22">
        <v>9682255</v>
      </c>
      <c r="E184" s="582"/>
    </row>
    <row r="185" spans="1:5">
      <c r="A185" t="s">
        <v>294</v>
      </c>
      <c r="B185" t="s">
        <v>291</v>
      </c>
      <c r="C185" t="s">
        <v>206</v>
      </c>
      <c r="D185" s="22">
        <v>10265120</v>
      </c>
      <c r="E185" s="582"/>
    </row>
    <row r="186" spans="1:5">
      <c r="A186" t="s">
        <v>294</v>
      </c>
      <c r="B186" t="s">
        <v>291</v>
      </c>
      <c r="C186" t="s">
        <v>209</v>
      </c>
      <c r="D186" s="22">
        <v>10525165</v>
      </c>
      <c r="E186" s="582"/>
    </row>
    <row r="187" spans="1:5">
      <c r="A187" t="s">
        <v>294</v>
      </c>
      <c r="B187" t="s">
        <v>291</v>
      </c>
      <c r="C187" t="s">
        <v>210</v>
      </c>
      <c r="D187" s="22">
        <v>9841595</v>
      </c>
      <c r="E187" s="582"/>
    </row>
    <row r="188" spans="1:5">
      <c r="A188" t="s">
        <v>294</v>
      </c>
      <c r="B188" t="s">
        <v>291</v>
      </c>
      <c r="C188" t="s">
        <v>211</v>
      </c>
      <c r="D188" s="22">
        <v>9055195</v>
      </c>
      <c r="E188" s="582"/>
    </row>
    <row r="189" spans="1:5">
      <c r="A189" t="s">
        <v>294</v>
      </c>
      <c r="B189" t="s">
        <v>292</v>
      </c>
      <c r="C189" t="s">
        <v>190</v>
      </c>
      <c r="D189" s="22">
        <v>21025605</v>
      </c>
      <c r="E189" s="582">
        <v>10595575</v>
      </c>
    </row>
    <row r="190" spans="1:5">
      <c r="A190" t="s">
        <v>294</v>
      </c>
      <c r="B190" t="s">
        <v>292</v>
      </c>
      <c r="C190" t="s">
        <v>191</v>
      </c>
      <c r="D190" s="22">
        <v>18422920</v>
      </c>
      <c r="E190" s="582">
        <v>9213865</v>
      </c>
    </row>
    <row r="191" spans="1:5">
      <c r="A191" t="s">
        <v>294</v>
      </c>
      <c r="B191" t="s">
        <v>292</v>
      </c>
      <c r="C191" t="s">
        <v>192</v>
      </c>
      <c r="D191" s="22">
        <v>21300925</v>
      </c>
      <c r="E191" s="582">
        <v>10691550</v>
      </c>
    </row>
    <row r="192" spans="1:5">
      <c r="A192" t="s">
        <v>294</v>
      </c>
      <c r="B192" t="s">
        <v>292</v>
      </c>
      <c r="C192" t="s">
        <v>193</v>
      </c>
      <c r="D192" s="22">
        <v>20950675</v>
      </c>
      <c r="E192" s="582">
        <v>10520085</v>
      </c>
    </row>
    <row r="193" spans="1:5">
      <c r="A193" t="s">
        <v>294</v>
      </c>
      <c r="B193" t="s">
        <v>292</v>
      </c>
      <c r="C193" t="s">
        <v>194</v>
      </c>
      <c r="D193" s="22">
        <v>18315910</v>
      </c>
      <c r="E193" s="582">
        <v>9118120</v>
      </c>
    </row>
    <row r="194" spans="1:5">
      <c r="A194" t="s">
        <v>294</v>
      </c>
      <c r="B194" t="s">
        <v>292</v>
      </c>
      <c r="C194" t="s">
        <v>195</v>
      </c>
      <c r="D194" s="22">
        <v>18968550</v>
      </c>
      <c r="E194" s="582">
        <v>9525970</v>
      </c>
    </row>
    <row r="195" spans="1:5">
      <c r="A195" t="s">
        <v>294</v>
      </c>
      <c r="B195" t="s">
        <v>292</v>
      </c>
      <c r="C195" t="s">
        <v>196</v>
      </c>
      <c r="D195" s="22">
        <v>18909650</v>
      </c>
      <c r="E195" s="582">
        <v>9456020</v>
      </c>
    </row>
    <row r="196" spans="1:5">
      <c r="A196" t="s">
        <v>294</v>
      </c>
      <c r="B196" t="s">
        <v>292</v>
      </c>
      <c r="C196" t="s">
        <v>197</v>
      </c>
      <c r="D196" s="22">
        <v>21573935</v>
      </c>
      <c r="E196" s="582">
        <v>10781320</v>
      </c>
    </row>
    <row r="197" spans="1:5">
      <c r="A197" t="s">
        <v>294</v>
      </c>
      <c r="B197" t="s">
        <v>292</v>
      </c>
      <c r="C197" t="s">
        <v>198</v>
      </c>
      <c r="D197" s="22">
        <v>20014055</v>
      </c>
      <c r="E197" s="582">
        <v>10084960</v>
      </c>
    </row>
    <row r="198" spans="1:5">
      <c r="A198" t="s">
        <v>294</v>
      </c>
      <c r="B198" t="s">
        <v>292</v>
      </c>
      <c r="C198" t="s">
        <v>199</v>
      </c>
      <c r="D198" s="22">
        <v>18647100</v>
      </c>
      <c r="E198" s="582">
        <v>9286535</v>
      </c>
    </row>
    <row r="199" spans="1:5">
      <c r="A199" t="s">
        <v>294</v>
      </c>
      <c r="B199" t="s">
        <v>292</v>
      </c>
      <c r="C199" t="s">
        <v>200</v>
      </c>
      <c r="D199" s="22">
        <v>22427150</v>
      </c>
      <c r="E199" s="582">
        <v>11211090</v>
      </c>
    </row>
    <row r="200" spans="1:5">
      <c r="A200" t="s">
        <v>294</v>
      </c>
      <c r="B200" t="s">
        <v>292</v>
      </c>
      <c r="C200" t="s">
        <v>201</v>
      </c>
      <c r="D200" s="22">
        <v>22156985</v>
      </c>
      <c r="E200" s="582">
        <v>11115440</v>
      </c>
    </row>
    <row r="201" spans="1:5">
      <c r="A201" t="s">
        <v>294</v>
      </c>
      <c r="B201" t="s">
        <v>292</v>
      </c>
      <c r="C201" t="s">
        <v>202</v>
      </c>
      <c r="D201" s="22">
        <v>21305750</v>
      </c>
      <c r="E201" s="582">
        <v>10683770</v>
      </c>
    </row>
    <row r="202" spans="1:5">
      <c r="A202" t="s">
        <v>294</v>
      </c>
      <c r="B202" t="s">
        <v>292</v>
      </c>
      <c r="C202" t="s">
        <v>203</v>
      </c>
      <c r="D202" s="22">
        <v>20359650</v>
      </c>
      <c r="E202" s="582">
        <v>10258140</v>
      </c>
    </row>
    <row r="203" spans="1:5">
      <c r="A203" t="s">
        <v>294</v>
      </c>
      <c r="B203" t="s">
        <v>292</v>
      </c>
      <c r="C203" t="s">
        <v>204</v>
      </c>
      <c r="D203" s="22">
        <v>21110135</v>
      </c>
      <c r="E203" s="582">
        <v>10599700</v>
      </c>
    </row>
    <row r="204" spans="1:5">
      <c r="A204" t="s">
        <v>294</v>
      </c>
      <c r="B204" t="s">
        <v>292</v>
      </c>
      <c r="C204" t="s">
        <v>205</v>
      </c>
      <c r="D204" s="22">
        <v>19445445</v>
      </c>
      <c r="E204" s="582">
        <v>9763190</v>
      </c>
    </row>
    <row r="205" spans="1:5">
      <c r="A205" t="s">
        <v>294</v>
      </c>
      <c r="B205" t="s">
        <v>292</v>
      </c>
      <c r="C205" t="s">
        <v>206</v>
      </c>
      <c r="D205" s="22">
        <v>20615465</v>
      </c>
      <c r="E205" s="582">
        <v>10350345</v>
      </c>
    </row>
    <row r="206" spans="1:5">
      <c r="A206" t="s">
        <v>294</v>
      </c>
      <c r="B206" t="s">
        <v>292</v>
      </c>
      <c r="C206" t="s">
        <v>209</v>
      </c>
      <c r="D206" s="22">
        <v>21139335</v>
      </c>
      <c r="E206" s="582">
        <v>10614170</v>
      </c>
    </row>
    <row r="207" spans="1:5">
      <c r="A207" t="s">
        <v>294</v>
      </c>
      <c r="B207" t="s">
        <v>292</v>
      </c>
      <c r="C207" t="s">
        <v>210</v>
      </c>
      <c r="D207" s="22">
        <v>19448515</v>
      </c>
      <c r="E207" s="582">
        <v>9606920</v>
      </c>
    </row>
    <row r="208" spans="1:5">
      <c r="A208" t="s">
        <v>294</v>
      </c>
      <c r="B208" t="s">
        <v>292</v>
      </c>
      <c r="C208" t="s">
        <v>211</v>
      </c>
      <c r="D208" s="22">
        <v>18110250</v>
      </c>
      <c r="E208" s="582">
        <v>9055055</v>
      </c>
    </row>
    <row r="209" spans="1:5">
      <c r="A209" t="s">
        <v>294</v>
      </c>
      <c r="B209" t="s">
        <v>293</v>
      </c>
      <c r="C209" t="s">
        <v>190</v>
      </c>
      <c r="D209" s="22">
        <v>31705325</v>
      </c>
      <c r="E209" s="582">
        <v>10679720</v>
      </c>
    </row>
    <row r="210" spans="1:5">
      <c r="A210" t="s">
        <v>294</v>
      </c>
      <c r="B210" t="s">
        <v>293</v>
      </c>
      <c r="C210" t="s">
        <v>191</v>
      </c>
      <c r="D210" s="22">
        <v>27707860</v>
      </c>
      <c r="E210" s="582">
        <v>9284940</v>
      </c>
    </row>
    <row r="211" spans="1:5">
      <c r="A211" t="s">
        <v>294</v>
      </c>
      <c r="B211" t="s">
        <v>293</v>
      </c>
      <c r="C211" t="s">
        <v>192</v>
      </c>
      <c r="D211" s="22">
        <v>32079005</v>
      </c>
      <c r="E211" s="582">
        <v>10778080</v>
      </c>
    </row>
    <row r="212" spans="1:5">
      <c r="A212" t="s">
        <v>294</v>
      </c>
      <c r="B212" t="s">
        <v>293</v>
      </c>
      <c r="C212" t="s">
        <v>193</v>
      </c>
      <c r="D212" s="22">
        <v>31549290</v>
      </c>
      <c r="E212" s="582">
        <v>10598615</v>
      </c>
    </row>
    <row r="213" spans="1:5">
      <c r="A213" t="s">
        <v>294</v>
      </c>
      <c r="B213" t="s">
        <v>293</v>
      </c>
      <c r="C213" t="s">
        <v>194</v>
      </c>
      <c r="D213" s="22">
        <v>27670865</v>
      </c>
      <c r="E213" s="582">
        <v>9354955</v>
      </c>
    </row>
    <row r="214" spans="1:5">
      <c r="A214" t="s">
        <v>294</v>
      </c>
      <c r="B214" t="s">
        <v>293</v>
      </c>
      <c r="C214" t="s">
        <v>195</v>
      </c>
      <c r="D214" s="22">
        <v>28647675</v>
      </c>
      <c r="E214" s="582">
        <v>9679125</v>
      </c>
    </row>
    <row r="215" spans="1:5">
      <c r="A215" t="s">
        <v>294</v>
      </c>
      <c r="B215" t="s">
        <v>293</v>
      </c>
      <c r="C215" t="s">
        <v>196</v>
      </c>
      <c r="D215" s="22">
        <v>28280670</v>
      </c>
      <c r="E215" s="582">
        <v>9371020</v>
      </c>
    </row>
    <row r="216" spans="1:5">
      <c r="A216" t="s">
        <v>294</v>
      </c>
      <c r="B216" t="s">
        <v>293</v>
      </c>
      <c r="C216" t="s">
        <v>197</v>
      </c>
      <c r="D216" s="22">
        <v>32439440</v>
      </c>
      <c r="E216" s="582">
        <v>10865505</v>
      </c>
    </row>
    <row r="217" spans="1:5">
      <c r="A217" t="s">
        <v>294</v>
      </c>
      <c r="B217" t="s">
        <v>293</v>
      </c>
      <c r="C217" t="s">
        <v>198</v>
      </c>
      <c r="D217" s="22">
        <v>29940405</v>
      </c>
      <c r="E217" s="582">
        <v>9926350</v>
      </c>
    </row>
    <row r="218" spans="1:5">
      <c r="A218" t="s">
        <v>294</v>
      </c>
      <c r="B218" t="s">
        <v>293</v>
      </c>
      <c r="C218" t="s">
        <v>199</v>
      </c>
      <c r="D218" s="22">
        <v>27928445</v>
      </c>
      <c r="E218" s="582">
        <v>9281345</v>
      </c>
    </row>
    <row r="219" spans="1:5">
      <c r="A219" t="s">
        <v>294</v>
      </c>
      <c r="B219" t="s">
        <v>293</v>
      </c>
      <c r="C219" t="s">
        <v>200</v>
      </c>
      <c r="D219" s="22">
        <v>33549290</v>
      </c>
      <c r="E219" s="582">
        <v>11122140</v>
      </c>
    </row>
    <row r="220" spans="1:5">
      <c r="A220" t="s">
        <v>294</v>
      </c>
      <c r="B220" t="s">
        <v>293</v>
      </c>
      <c r="C220" t="s">
        <v>201</v>
      </c>
      <c r="D220" s="22">
        <v>33555615</v>
      </c>
      <c r="E220" s="582">
        <v>11398630</v>
      </c>
    </row>
    <row r="221" spans="1:5">
      <c r="A221" t="s">
        <v>294</v>
      </c>
      <c r="B221" t="s">
        <v>293</v>
      </c>
      <c r="C221" t="s">
        <v>202</v>
      </c>
      <c r="D221" s="22">
        <v>32097700</v>
      </c>
      <c r="E221" s="582">
        <v>10791950</v>
      </c>
    </row>
    <row r="222" spans="1:5">
      <c r="A222" t="s">
        <v>294</v>
      </c>
      <c r="B222" t="s">
        <v>293</v>
      </c>
      <c r="C222" t="s">
        <v>203</v>
      </c>
      <c r="D222" s="22">
        <v>30708535</v>
      </c>
      <c r="E222" s="582">
        <v>10348885</v>
      </c>
    </row>
    <row r="223" spans="1:5">
      <c r="A223" t="s">
        <v>294</v>
      </c>
      <c r="B223" t="s">
        <v>293</v>
      </c>
      <c r="C223" t="s">
        <v>204</v>
      </c>
      <c r="D223" s="22">
        <v>31629090</v>
      </c>
      <c r="E223" s="582">
        <v>10518955</v>
      </c>
    </row>
    <row r="224" spans="1:5">
      <c r="A224" t="s">
        <v>294</v>
      </c>
      <c r="B224" t="s">
        <v>293</v>
      </c>
      <c r="C224" t="s">
        <v>205</v>
      </c>
      <c r="D224" s="22">
        <v>29286620</v>
      </c>
      <c r="E224" s="582">
        <v>9841175</v>
      </c>
    </row>
    <row r="225" spans="1:5">
      <c r="A225" t="s">
        <v>294</v>
      </c>
      <c r="B225" t="s">
        <v>293</v>
      </c>
      <c r="C225" t="s">
        <v>206</v>
      </c>
      <c r="D225" s="22">
        <v>31049025</v>
      </c>
      <c r="E225" s="582">
        <v>10433560</v>
      </c>
    </row>
    <row r="226" spans="1:5">
      <c r="A226" t="s">
        <v>294</v>
      </c>
      <c r="B226" t="s">
        <v>293</v>
      </c>
      <c r="C226" t="s">
        <v>209</v>
      </c>
      <c r="D226" s="22">
        <v>31924125</v>
      </c>
      <c r="E226" s="582">
        <v>10784790</v>
      </c>
    </row>
    <row r="227" spans="1:5">
      <c r="A227" t="s">
        <v>294</v>
      </c>
      <c r="B227" t="s">
        <v>293</v>
      </c>
      <c r="C227" t="s">
        <v>210</v>
      </c>
      <c r="D227" s="22">
        <v>28673640</v>
      </c>
      <c r="E227" s="582">
        <v>9225125</v>
      </c>
    </row>
    <row r="228" spans="1:5">
      <c r="A228" t="s">
        <v>294</v>
      </c>
      <c r="B228" t="s">
        <v>293</v>
      </c>
      <c r="C228" t="s">
        <v>211</v>
      </c>
      <c r="D228" s="22">
        <v>26710455</v>
      </c>
      <c r="E228" s="582">
        <v>8600205</v>
      </c>
    </row>
    <row r="229" spans="1:5">
      <c r="A229" t="s">
        <v>294</v>
      </c>
      <c r="B229" t="s">
        <v>293</v>
      </c>
      <c r="C229" t="s">
        <v>307</v>
      </c>
      <c r="D229" s="22">
        <v>26826630</v>
      </c>
      <c r="E229" s="582"/>
    </row>
    <row r="230" spans="1:5">
      <c r="A230" t="s">
        <v>306</v>
      </c>
      <c r="B230" t="s">
        <v>301</v>
      </c>
      <c r="C230" t="s">
        <v>190</v>
      </c>
      <c r="D230" s="22">
        <v>11053810</v>
      </c>
      <c r="E230" s="582"/>
    </row>
    <row r="231" spans="1:5">
      <c r="A231" t="s">
        <v>306</v>
      </c>
      <c r="B231" t="s">
        <v>301</v>
      </c>
      <c r="C231" t="s">
        <v>191</v>
      </c>
      <c r="D231" s="22">
        <v>9710100</v>
      </c>
      <c r="E231" s="582"/>
    </row>
    <row r="232" spans="1:5">
      <c r="A232" t="s">
        <v>306</v>
      </c>
      <c r="B232" t="s">
        <v>301</v>
      </c>
      <c r="C232" t="s">
        <v>192</v>
      </c>
      <c r="D232" s="22">
        <v>11242265</v>
      </c>
      <c r="E232" s="582"/>
    </row>
    <row r="233" spans="1:5">
      <c r="A233" t="s">
        <v>306</v>
      </c>
      <c r="B233" t="s">
        <v>301</v>
      </c>
      <c r="C233" t="s">
        <v>193</v>
      </c>
      <c r="D233" s="22">
        <v>11048890</v>
      </c>
      <c r="E233" s="582"/>
    </row>
    <row r="234" spans="1:5">
      <c r="A234" t="s">
        <v>306</v>
      </c>
      <c r="B234" t="s">
        <v>301</v>
      </c>
      <c r="C234" t="s">
        <v>194</v>
      </c>
      <c r="D234" s="22">
        <v>9848575</v>
      </c>
      <c r="E234" s="582"/>
    </row>
    <row r="235" spans="1:5">
      <c r="A235" t="s">
        <v>306</v>
      </c>
      <c r="B235" t="s">
        <v>301</v>
      </c>
      <c r="C235" t="s">
        <v>195</v>
      </c>
      <c r="D235" s="22">
        <v>10183210</v>
      </c>
      <c r="E235" s="582"/>
    </row>
    <row r="236" spans="1:5">
      <c r="A236" t="s">
        <v>306</v>
      </c>
      <c r="B236" t="s">
        <v>301</v>
      </c>
      <c r="C236" t="s">
        <v>196</v>
      </c>
      <c r="D236" s="22">
        <v>9721785</v>
      </c>
      <c r="E236" s="582"/>
    </row>
    <row r="237" spans="1:5">
      <c r="A237" t="s">
        <v>306</v>
      </c>
      <c r="B237" t="s">
        <v>301</v>
      </c>
      <c r="C237" t="s">
        <v>197</v>
      </c>
      <c r="D237" s="22">
        <v>11397880</v>
      </c>
      <c r="E237" s="582"/>
    </row>
    <row r="238" spans="1:5">
      <c r="A238" t="s">
        <v>306</v>
      </c>
      <c r="B238" t="s">
        <v>301</v>
      </c>
      <c r="C238" t="s">
        <v>198</v>
      </c>
      <c r="D238" s="22">
        <v>10355160</v>
      </c>
      <c r="E238" s="582"/>
    </row>
    <row r="239" spans="1:5">
      <c r="A239" t="s">
        <v>306</v>
      </c>
      <c r="B239" t="s">
        <v>301</v>
      </c>
      <c r="C239" t="s">
        <v>199</v>
      </c>
      <c r="D239" s="22">
        <v>9771950</v>
      </c>
      <c r="E239" s="582"/>
    </row>
    <row r="240" spans="1:5">
      <c r="A240" t="s">
        <v>306</v>
      </c>
      <c r="B240" t="s">
        <v>301</v>
      </c>
      <c r="C240" t="s">
        <v>200</v>
      </c>
      <c r="D240" s="22">
        <v>11773265</v>
      </c>
      <c r="E240" s="582"/>
    </row>
    <row r="241" spans="1:5">
      <c r="A241" t="s">
        <v>306</v>
      </c>
      <c r="B241" t="s">
        <v>301</v>
      </c>
      <c r="C241" t="s">
        <v>201</v>
      </c>
      <c r="D241" s="22">
        <v>11856320</v>
      </c>
      <c r="E241" s="582"/>
    </row>
    <row r="242" spans="1:5">
      <c r="A242" t="s">
        <v>306</v>
      </c>
      <c r="B242" t="s">
        <v>301</v>
      </c>
      <c r="C242" t="s">
        <v>202</v>
      </c>
      <c r="D242" s="22">
        <v>11240180</v>
      </c>
      <c r="E242" s="582"/>
    </row>
    <row r="243" spans="1:5">
      <c r="A243" t="s">
        <v>306</v>
      </c>
      <c r="B243" t="s">
        <v>301</v>
      </c>
      <c r="C243" t="s">
        <v>203</v>
      </c>
      <c r="D243" s="22">
        <v>10804960</v>
      </c>
      <c r="E243" s="582"/>
    </row>
    <row r="244" spans="1:5">
      <c r="A244" t="s">
        <v>306</v>
      </c>
      <c r="B244" t="s">
        <v>301</v>
      </c>
      <c r="C244" t="s">
        <v>204</v>
      </c>
      <c r="D244" s="22">
        <v>11141720</v>
      </c>
      <c r="E244" s="582"/>
    </row>
    <row r="245" spans="1:5">
      <c r="A245" t="s">
        <v>306</v>
      </c>
      <c r="B245" t="s">
        <v>301</v>
      </c>
      <c r="C245" t="s">
        <v>205</v>
      </c>
      <c r="D245" s="22">
        <v>10187485</v>
      </c>
      <c r="E245" s="582"/>
    </row>
    <row r="246" spans="1:5">
      <c r="A246" t="s">
        <v>306</v>
      </c>
      <c r="B246" t="s">
        <v>301</v>
      </c>
      <c r="C246" t="s">
        <v>206</v>
      </c>
      <c r="D246" s="22">
        <v>11045180</v>
      </c>
      <c r="E246" s="582"/>
    </row>
    <row r="247" spans="1:5">
      <c r="A247" t="s">
        <v>306</v>
      </c>
      <c r="B247" t="s">
        <v>301</v>
      </c>
      <c r="C247" t="s">
        <v>209</v>
      </c>
      <c r="D247" s="22">
        <v>11148110</v>
      </c>
      <c r="E247" s="582"/>
    </row>
    <row r="248" spans="1:5">
      <c r="A248" t="s">
        <v>306</v>
      </c>
      <c r="B248" t="s">
        <v>301</v>
      </c>
      <c r="C248" t="s">
        <v>210</v>
      </c>
      <c r="D248" s="22">
        <v>10269885</v>
      </c>
      <c r="E248" s="582"/>
    </row>
    <row r="249" spans="1:5">
      <c r="A249" t="s">
        <v>306</v>
      </c>
      <c r="B249" t="s">
        <v>301</v>
      </c>
      <c r="C249" t="s">
        <v>320</v>
      </c>
      <c r="D249" s="22">
        <v>9718605</v>
      </c>
      <c r="E249" s="582"/>
    </row>
    <row r="250" spans="1:5">
      <c r="A250" t="s">
        <v>306</v>
      </c>
      <c r="B250" t="s">
        <v>302</v>
      </c>
      <c r="C250" t="s">
        <v>190</v>
      </c>
      <c r="D250" s="22">
        <v>22280370</v>
      </c>
      <c r="E250" s="582">
        <v>11226560</v>
      </c>
    </row>
    <row r="251" spans="1:5">
      <c r="A251" t="s">
        <v>306</v>
      </c>
      <c r="B251" t="s">
        <v>302</v>
      </c>
      <c r="C251" t="s">
        <v>191</v>
      </c>
      <c r="D251" s="22">
        <v>19411890</v>
      </c>
      <c r="E251" s="582">
        <v>9701790</v>
      </c>
    </row>
    <row r="252" spans="1:5">
      <c r="A252" t="s">
        <v>306</v>
      </c>
      <c r="B252" t="s">
        <v>302</v>
      </c>
      <c r="C252" t="s">
        <v>192</v>
      </c>
      <c r="D252" s="22">
        <v>22653580</v>
      </c>
      <c r="E252" s="582">
        <v>11411315</v>
      </c>
    </row>
    <row r="253" spans="1:5">
      <c r="A253" t="s">
        <v>306</v>
      </c>
      <c r="B253" t="s">
        <v>302</v>
      </c>
      <c r="C253" t="s">
        <v>193</v>
      </c>
      <c r="D253" s="22">
        <v>22191830</v>
      </c>
      <c r="E253" s="582">
        <v>11142940</v>
      </c>
    </row>
    <row r="254" spans="1:5">
      <c r="A254" t="s">
        <v>306</v>
      </c>
      <c r="B254" t="s">
        <v>302</v>
      </c>
      <c r="C254" t="s">
        <v>194</v>
      </c>
      <c r="D254" s="22">
        <v>19792945</v>
      </c>
      <c r="E254" s="582">
        <v>9944370</v>
      </c>
    </row>
    <row r="255" spans="1:5">
      <c r="A255" t="s">
        <v>306</v>
      </c>
      <c r="B255" t="s">
        <v>302</v>
      </c>
      <c r="C255" t="s">
        <v>195</v>
      </c>
      <c r="D255" s="22">
        <v>20208155</v>
      </c>
      <c r="E255" s="582">
        <v>10024945</v>
      </c>
    </row>
    <row r="256" spans="1:5">
      <c r="A256" t="s">
        <v>306</v>
      </c>
      <c r="B256" t="s">
        <v>302</v>
      </c>
      <c r="C256" t="s">
        <v>196</v>
      </c>
      <c r="D256" s="22">
        <v>19596815</v>
      </c>
      <c r="E256" s="582">
        <v>9875030</v>
      </c>
    </row>
    <row r="257" spans="1:5">
      <c r="A257" t="s">
        <v>306</v>
      </c>
      <c r="B257" t="s">
        <v>302</v>
      </c>
      <c r="C257" t="s">
        <v>197</v>
      </c>
      <c r="D257" s="22">
        <v>22805570</v>
      </c>
      <c r="E257" s="582">
        <v>11407690</v>
      </c>
    </row>
    <row r="258" spans="1:5">
      <c r="A258" t="s">
        <v>306</v>
      </c>
      <c r="B258" t="s">
        <v>302</v>
      </c>
      <c r="C258" t="s">
        <v>198</v>
      </c>
      <c r="D258" s="22">
        <v>20721230</v>
      </c>
      <c r="E258" s="582">
        <v>10366070</v>
      </c>
    </row>
    <row r="259" spans="1:5">
      <c r="A259" t="s">
        <v>306</v>
      </c>
      <c r="B259" t="s">
        <v>302</v>
      </c>
      <c r="C259" t="s">
        <v>199</v>
      </c>
      <c r="D259" s="22">
        <v>19714575</v>
      </c>
      <c r="E259" s="582">
        <v>9942625</v>
      </c>
    </row>
    <row r="260" spans="1:5">
      <c r="A260" t="s">
        <v>306</v>
      </c>
      <c r="B260" t="s">
        <v>302</v>
      </c>
      <c r="C260" t="s">
        <v>200</v>
      </c>
      <c r="D260" s="22">
        <v>23541330</v>
      </c>
      <c r="E260" s="582">
        <v>11768065</v>
      </c>
    </row>
    <row r="261" spans="1:5">
      <c r="A261" t="s">
        <v>306</v>
      </c>
      <c r="B261" t="s">
        <v>302</v>
      </c>
      <c r="C261" t="s">
        <v>201</v>
      </c>
      <c r="D261" s="22">
        <v>23638505</v>
      </c>
      <c r="E261" s="582">
        <v>11782185</v>
      </c>
    </row>
    <row r="262" spans="1:5">
      <c r="A262" t="s">
        <v>306</v>
      </c>
      <c r="B262" t="s">
        <v>302</v>
      </c>
      <c r="C262" t="s">
        <v>202</v>
      </c>
      <c r="D262" s="22">
        <v>22470940</v>
      </c>
      <c r="E262" s="582">
        <v>11230760</v>
      </c>
    </row>
    <row r="263" spans="1:5">
      <c r="A263" t="s">
        <v>306</v>
      </c>
      <c r="B263" t="s">
        <v>302</v>
      </c>
      <c r="C263" t="s">
        <v>203</v>
      </c>
      <c r="D263" s="22">
        <v>21775140</v>
      </c>
      <c r="E263" s="582">
        <v>10970180</v>
      </c>
    </row>
    <row r="264" spans="1:5">
      <c r="A264" t="s">
        <v>306</v>
      </c>
      <c r="B264" t="s">
        <v>302</v>
      </c>
      <c r="C264" t="s">
        <v>204</v>
      </c>
      <c r="D264" s="22">
        <v>22375310</v>
      </c>
      <c r="E264" s="582">
        <v>11233590</v>
      </c>
    </row>
    <row r="265" spans="1:5">
      <c r="A265" t="s">
        <v>306</v>
      </c>
      <c r="B265" t="s">
        <v>302</v>
      </c>
      <c r="C265" t="s">
        <v>205</v>
      </c>
      <c r="D265" s="22">
        <v>20367415</v>
      </c>
      <c r="E265" s="582">
        <v>10179930</v>
      </c>
    </row>
    <row r="266" spans="1:5">
      <c r="A266" t="s">
        <v>306</v>
      </c>
      <c r="B266" t="s">
        <v>302</v>
      </c>
      <c r="C266" t="s">
        <v>206</v>
      </c>
      <c r="D266" s="22">
        <v>21930365</v>
      </c>
      <c r="E266" s="582">
        <v>10885185</v>
      </c>
    </row>
    <row r="267" spans="1:5">
      <c r="A267" t="s">
        <v>306</v>
      </c>
      <c r="B267" t="s">
        <v>302</v>
      </c>
      <c r="C267" t="s">
        <v>209</v>
      </c>
      <c r="D267" s="22">
        <v>22557055</v>
      </c>
      <c r="E267" s="582">
        <v>11408945</v>
      </c>
    </row>
    <row r="268" spans="1:5">
      <c r="A268" t="s">
        <v>306</v>
      </c>
      <c r="B268" t="s">
        <v>302</v>
      </c>
      <c r="C268" t="s">
        <v>210</v>
      </c>
      <c r="D268" s="22">
        <v>20539590</v>
      </c>
      <c r="E268" s="582">
        <v>10269705</v>
      </c>
    </row>
    <row r="269" spans="1:5">
      <c r="A269" t="s">
        <v>306</v>
      </c>
      <c r="B269" t="s">
        <v>302</v>
      </c>
      <c r="C269" t="s">
        <v>320</v>
      </c>
      <c r="D269" s="22">
        <v>19511665</v>
      </c>
      <c r="E269" s="582">
        <v>9793060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4D5E-753C-434D-BB4B-47689394454B}">
  <sheetPr>
    <tabColor rgb="FF002060"/>
  </sheetPr>
  <dimension ref="A3:AV124"/>
  <sheetViews>
    <sheetView topLeftCell="S112" zoomScaleNormal="100" workbookViewId="0">
      <selection activeCell="X99" sqref="T1:X1048576"/>
    </sheetView>
  </sheetViews>
  <sheetFormatPr defaultColWidth="8.6328125" defaultRowHeight="15" customHeight="1" outlineLevelRow="1"/>
  <cols>
    <col min="1" max="1" width="12.6328125" hidden="1" customWidth="1"/>
    <col min="2" max="2" width="8.36328125" hidden="1" customWidth="1"/>
    <col min="3" max="3" width="19.6328125" hidden="1" customWidth="1"/>
    <col min="4" max="4" width="17.08984375" hidden="1" customWidth="1"/>
    <col min="5" max="5" width="3.08984375" hidden="1" customWidth="1"/>
    <col min="6" max="6" width="13" hidden="1" customWidth="1"/>
    <col min="7" max="7" width="15.6328125" hidden="1" customWidth="1"/>
    <col min="8" max="8" width="24.6328125" hidden="1" customWidth="1"/>
    <col min="9" max="9" width="19.36328125" hidden="1" customWidth="1"/>
    <col min="10" max="10" width="11.08984375" hidden="1" customWidth="1"/>
    <col min="11" max="11" width="0" hidden="1" customWidth="1"/>
    <col min="12" max="12" width="12.6328125" hidden="1" customWidth="1"/>
    <col min="13" max="13" width="3.6328125" hidden="1" customWidth="1"/>
    <col min="14" max="14" width="11.08984375" hidden="1" customWidth="1"/>
    <col min="15" max="15" width="0" hidden="1" customWidth="1"/>
    <col min="16" max="16" width="12.6328125" hidden="1" customWidth="1"/>
    <col min="17" max="17" width="7.54296875" customWidth="1"/>
    <col min="18" max="18" width="12.36328125" hidden="1" customWidth="1"/>
    <col min="19" max="19" width="19" customWidth="1"/>
    <col min="20" max="20" width="6.36328125" hidden="1" customWidth="1"/>
    <col min="21" max="21" width="13.36328125" hidden="1" customWidth="1"/>
    <col min="22" max="22" width="19.6328125" hidden="1" customWidth="1"/>
    <col min="23" max="23" width="10.6328125" hidden="1" customWidth="1"/>
    <col min="24" max="24" width="15.08984375" hidden="1" customWidth="1"/>
    <col min="25" max="25" width="8.36328125" customWidth="1"/>
    <col min="26" max="26" width="13.36328125" customWidth="1"/>
    <col min="27" max="27" width="19.6328125" customWidth="1"/>
    <col min="28" max="28" width="10.6328125" customWidth="1"/>
    <col min="29" max="29" width="3.36328125" customWidth="1"/>
    <col min="30" max="30" width="13.6328125" customWidth="1"/>
    <col min="31" max="31" width="8.6328125" customWidth="1"/>
    <col min="32" max="32" width="13.36328125" customWidth="1"/>
    <col min="33" max="33" width="21.7265625" customWidth="1"/>
    <col min="34" max="34" width="11" customWidth="1"/>
    <col min="35" max="35" width="3.36328125" customWidth="1"/>
    <col min="36" max="36" width="15.54296875" customWidth="1"/>
    <col min="37" max="37" width="8.6328125" customWidth="1"/>
    <col min="38" max="38" width="13.36328125" customWidth="1"/>
    <col min="39" max="39" width="19.6328125" customWidth="1"/>
    <col min="40" max="40" width="11" customWidth="1"/>
    <col min="41" max="41" width="3.36328125" customWidth="1"/>
    <col min="42" max="42" width="17.6328125" customWidth="1"/>
    <col min="44" max="44" width="13.36328125" customWidth="1"/>
    <col min="45" max="45" width="19.6328125" customWidth="1"/>
    <col min="46" max="46" width="11" customWidth="1"/>
    <col min="47" max="47" width="3.36328125" customWidth="1"/>
    <col min="48" max="48" width="17.6328125" bestFit="1" customWidth="1"/>
  </cols>
  <sheetData>
    <row r="3" spans="1:34" s="144" customFormat="1" ht="21">
      <c r="A3" s="143" t="s">
        <v>242</v>
      </c>
      <c r="B3" s="143"/>
      <c r="C3" s="143"/>
      <c r="D3" s="143"/>
      <c r="E3" s="143"/>
      <c r="F3" s="143" t="s">
        <v>243</v>
      </c>
      <c r="G3" s="143"/>
      <c r="H3" s="143"/>
      <c r="I3" s="143"/>
      <c r="J3" s="143" t="s">
        <v>244</v>
      </c>
      <c r="K3" s="143"/>
      <c r="L3" s="143"/>
      <c r="M3" s="143"/>
      <c r="N3" s="143" t="s">
        <v>245</v>
      </c>
      <c r="P3" s="145"/>
    </row>
    <row r="4" spans="1:34" ht="5" customHeight="1" thickBot="1"/>
    <row r="5" spans="1:34" ht="14.5" outlineLevel="1">
      <c r="A5" t="s">
        <v>246</v>
      </c>
      <c r="B5" t="s">
        <v>247</v>
      </c>
      <c r="C5" t="s">
        <v>248</v>
      </c>
      <c r="F5" t="s">
        <v>246</v>
      </c>
      <c r="G5" t="s">
        <v>247</v>
      </c>
      <c r="H5" t="s">
        <v>248</v>
      </c>
      <c r="J5" t="s">
        <v>246</v>
      </c>
      <c r="K5" t="s">
        <v>247</v>
      </c>
      <c r="L5" s="18" t="s">
        <v>248</v>
      </c>
      <c r="N5" t="s">
        <v>246</v>
      </c>
      <c r="O5" t="s">
        <v>247</v>
      </c>
      <c r="P5" s="18" t="s">
        <v>248</v>
      </c>
      <c r="S5" s="94"/>
      <c r="T5" s="95" t="s">
        <v>220</v>
      </c>
      <c r="U5" s="96"/>
      <c r="V5" s="95" t="s">
        <v>226</v>
      </c>
      <c r="W5" s="97"/>
      <c r="X5" s="97"/>
      <c r="Y5" s="96"/>
      <c r="Z5" s="98" t="s">
        <v>228</v>
      </c>
      <c r="AA5" s="97"/>
      <c r="AB5" s="97"/>
      <c r="AC5" s="97"/>
      <c r="AD5" s="96"/>
      <c r="AE5" s="98" t="s">
        <v>232</v>
      </c>
      <c r="AF5" s="97"/>
      <c r="AG5" s="97"/>
      <c r="AH5" s="96"/>
    </row>
    <row r="6" spans="1:34" outlineLevel="1" thickBot="1">
      <c r="A6" t="s">
        <v>206</v>
      </c>
      <c r="B6">
        <v>10</v>
      </c>
      <c r="C6" s="92">
        <v>507970</v>
      </c>
      <c r="D6" s="92"/>
      <c r="F6" t="s">
        <v>206</v>
      </c>
      <c r="G6">
        <v>10</v>
      </c>
      <c r="H6" s="92">
        <v>946590</v>
      </c>
      <c r="J6" t="s">
        <v>200</v>
      </c>
      <c r="K6">
        <v>1</v>
      </c>
      <c r="L6" s="92">
        <v>4639315</v>
      </c>
      <c r="N6" t="s">
        <v>200</v>
      </c>
      <c r="O6">
        <v>1</v>
      </c>
      <c r="P6" s="12">
        <v>6092695</v>
      </c>
      <c r="S6" s="99" t="s">
        <v>246</v>
      </c>
      <c r="T6" s="99" t="s">
        <v>247</v>
      </c>
      <c r="U6" s="100" t="s">
        <v>249</v>
      </c>
      <c r="V6" s="99" t="s">
        <v>247</v>
      </c>
      <c r="W6" s="101" t="s">
        <v>249</v>
      </c>
      <c r="X6" s="101" t="s">
        <v>250</v>
      </c>
      <c r="Y6" s="100" t="s">
        <v>251</v>
      </c>
      <c r="Z6" s="99" t="s">
        <v>247</v>
      </c>
      <c r="AA6" s="101" t="s">
        <v>249</v>
      </c>
      <c r="AB6" s="101" t="s">
        <v>250</v>
      </c>
      <c r="AC6" s="101"/>
      <c r="AD6" s="100" t="s">
        <v>251</v>
      </c>
      <c r="AE6" s="99" t="s">
        <v>247</v>
      </c>
      <c r="AF6" s="101" t="s">
        <v>249</v>
      </c>
      <c r="AG6" s="101" t="s">
        <v>250</v>
      </c>
      <c r="AH6" s="100" t="s">
        <v>251</v>
      </c>
    </row>
    <row r="7" spans="1:34" ht="14.5" outlineLevel="1">
      <c r="A7" t="s">
        <v>203</v>
      </c>
      <c r="B7">
        <v>11</v>
      </c>
      <c r="C7" s="92">
        <v>357925</v>
      </c>
      <c r="D7" s="92"/>
      <c r="F7" t="s">
        <v>203</v>
      </c>
      <c r="G7">
        <v>11</v>
      </c>
      <c r="H7" s="92">
        <v>584845</v>
      </c>
      <c r="J7" t="s">
        <v>201</v>
      </c>
      <c r="K7">
        <v>2</v>
      </c>
      <c r="L7" s="92">
        <v>4303535</v>
      </c>
      <c r="N7" t="s">
        <v>201</v>
      </c>
      <c r="O7">
        <v>2</v>
      </c>
      <c r="P7" s="12">
        <v>5752675</v>
      </c>
      <c r="S7" s="105" t="s">
        <v>206</v>
      </c>
      <c r="T7" s="23">
        <v>10</v>
      </c>
      <c r="U7" s="24">
        <v>8367945</v>
      </c>
      <c r="V7" s="29">
        <v>10</v>
      </c>
      <c r="W7" s="30">
        <v>8734950</v>
      </c>
      <c r="X7" s="40">
        <v>367005</v>
      </c>
      <c r="Y7" s="102">
        <v>17102895</v>
      </c>
      <c r="Z7" s="29">
        <v>10</v>
      </c>
      <c r="AA7" s="30">
        <v>8757775</v>
      </c>
      <c r="AB7" s="41">
        <v>22825</v>
      </c>
      <c r="AC7" s="41"/>
      <c r="AD7" s="102">
        <v>25860670</v>
      </c>
      <c r="AE7" s="29">
        <v>10</v>
      </c>
      <c r="AF7" s="30">
        <v>9564060</v>
      </c>
      <c r="AG7" s="41">
        <v>806285</v>
      </c>
      <c r="AH7" s="102">
        <v>35424730</v>
      </c>
    </row>
    <row r="8" spans="1:34" ht="14.5" outlineLevel="1">
      <c r="A8" t="s">
        <v>210</v>
      </c>
      <c r="B8">
        <v>12</v>
      </c>
      <c r="C8" s="92">
        <v>289820</v>
      </c>
      <c r="D8" s="92"/>
      <c r="F8" t="s">
        <v>198</v>
      </c>
      <c r="G8">
        <v>12</v>
      </c>
      <c r="H8" s="92">
        <v>206565</v>
      </c>
      <c r="J8" t="s">
        <v>197</v>
      </c>
      <c r="K8">
        <v>3</v>
      </c>
      <c r="L8" s="92">
        <v>3901845</v>
      </c>
      <c r="N8" t="s">
        <v>197</v>
      </c>
      <c r="O8">
        <v>3</v>
      </c>
      <c r="P8" s="12">
        <v>5025555</v>
      </c>
      <c r="S8" s="105" t="s">
        <v>203</v>
      </c>
      <c r="T8" s="23">
        <v>11</v>
      </c>
      <c r="U8" s="24">
        <v>8217900</v>
      </c>
      <c r="V8" s="23">
        <v>11</v>
      </c>
      <c r="W8" s="22">
        <v>8523250</v>
      </c>
      <c r="X8" s="41">
        <v>305350</v>
      </c>
      <c r="Y8" s="103">
        <v>16741150</v>
      </c>
      <c r="Z8" s="23">
        <v>11</v>
      </c>
      <c r="AA8" s="22">
        <v>9404955</v>
      </c>
      <c r="AB8" s="41">
        <v>881705</v>
      </c>
      <c r="AC8" s="41"/>
      <c r="AD8" s="103">
        <v>26146105</v>
      </c>
      <c r="AE8" s="23">
        <v>11</v>
      </c>
      <c r="AF8" s="22">
        <v>9080590</v>
      </c>
      <c r="AG8" s="41">
        <v>-324365</v>
      </c>
      <c r="AH8" s="103">
        <v>35226695</v>
      </c>
    </row>
    <row r="9" spans="1:34" ht="14.5" outlineLevel="1">
      <c r="A9" t="s">
        <v>198</v>
      </c>
      <c r="B9">
        <v>13</v>
      </c>
      <c r="C9" s="92">
        <v>140910</v>
      </c>
      <c r="D9" s="92"/>
      <c r="F9" t="s">
        <v>210</v>
      </c>
      <c r="G9">
        <v>13</v>
      </c>
      <c r="H9" s="92">
        <v>48530</v>
      </c>
      <c r="J9" t="s">
        <v>204</v>
      </c>
      <c r="K9">
        <v>4</v>
      </c>
      <c r="L9" s="120">
        <v>3037425</v>
      </c>
      <c r="N9" t="s">
        <v>204</v>
      </c>
      <c r="O9">
        <v>4</v>
      </c>
      <c r="P9" s="12">
        <v>3895525</v>
      </c>
      <c r="S9" s="105" t="s">
        <v>210</v>
      </c>
      <c r="T9" s="23">
        <v>12</v>
      </c>
      <c r="U9" s="24">
        <v>8149795</v>
      </c>
      <c r="V9" s="23">
        <v>13</v>
      </c>
      <c r="W9" s="22">
        <v>8055040</v>
      </c>
      <c r="X9" s="41">
        <v>-94755</v>
      </c>
      <c r="Y9" s="103">
        <v>16204835</v>
      </c>
      <c r="Z9" s="23">
        <v>14</v>
      </c>
      <c r="AA9" s="22">
        <v>8516760</v>
      </c>
      <c r="AB9" s="41">
        <v>461720</v>
      </c>
      <c r="AC9" s="41"/>
      <c r="AD9" s="103">
        <v>24721595</v>
      </c>
      <c r="AE9" s="23">
        <v>14</v>
      </c>
      <c r="AF9" s="22">
        <v>8818500</v>
      </c>
      <c r="AG9" s="41">
        <v>301740</v>
      </c>
      <c r="AH9" s="103">
        <v>33540095</v>
      </c>
    </row>
    <row r="10" spans="1:34" ht="14.5" outlineLevel="1">
      <c r="A10" s="117" t="s">
        <v>193</v>
      </c>
      <c r="B10" s="117">
        <v>14</v>
      </c>
      <c r="C10" s="118"/>
      <c r="D10" s="118"/>
      <c r="F10" s="117" t="s">
        <v>193</v>
      </c>
      <c r="G10" s="117">
        <v>14</v>
      </c>
      <c r="H10" s="118"/>
      <c r="J10" t="s">
        <v>192</v>
      </c>
      <c r="K10">
        <v>5</v>
      </c>
      <c r="L10" s="92">
        <v>2804145</v>
      </c>
      <c r="N10" t="s">
        <v>192</v>
      </c>
      <c r="O10">
        <v>5</v>
      </c>
      <c r="P10" s="12">
        <v>3605160</v>
      </c>
      <c r="S10" s="105" t="s">
        <v>198</v>
      </c>
      <c r="T10" s="23">
        <v>13</v>
      </c>
      <c r="U10" s="24">
        <v>8000885</v>
      </c>
      <c r="V10" s="23">
        <v>12</v>
      </c>
      <c r="W10" s="22">
        <v>8361985</v>
      </c>
      <c r="X10" s="41">
        <v>361100</v>
      </c>
      <c r="Y10" s="103">
        <v>16362870</v>
      </c>
      <c r="Z10" s="23">
        <v>12</v>
      </c>
      <c r="AA10" s="22">
        <v>8816090</v>
      </c>
      <c r="AB10" s="41">
        <v>454105</v>
      </c>
      <c r="AC10" s="41"/>
      <c r="AD10" s="103">
        <v>25178960</v>
      </c>
      <c r="AE10" s="23">
        <v>12</v>
      </c>
      <c r="AF10" s="22">
        <v>8972885</v>
      </c>
      <c r="AG10" s="41">
        <v>156795</v>
      </c>
      <c r="AH10" s="103">
        <v>34151845</v>
      </c>
    </row>
    <row r="11" spans="1:34" ht="14.5" outlineLevel="1">
      <c r="A11" t="s">
        <v>209</v>
      </c>
      <c r="B11">
        <v>15</v>
      </c>
      <c r="C11" s="92">
        <v>-136440</v>
      </c>
      <c r="D11" s="92"/>
      <c r="F11" t="s">
        <v>209</v>
      </c>
      <c r="G11">
        <v>15</v>
      </c>
      <c r="H11" s="92">
        <v>-565300</v>
      </c>
      <c r="J11" t="s">
        <v>202</v>
      </c>
      <c r="K11">
        <v>6</v>
      </c>
      <c r="L11" s="92">
        <v>2024570</v>
      </c>
      <c r="N11" t="s">
        <v>202</v>
      </c>
      <c r="O11">
        <v>6</v>
      </c>
      <c r="P11" s="12">
        <v>2660130</v>
      </c>
      <c r="S11" s="123" t="s">
        <v>193</v>
      </c>
      <c r="T11" s="124">
        <v>14</v>
      </c>
      <c r="U11" s="125">
        <v>7859975</v>
      </c>
      <c r="V11" s="124">
        <v>14</v>
      </c>
      <c r="W11" s="126">
        <v>8296330</v>
      </c>
      <c r="X11" s="127">
        <v>436355</v>
      </c>
      <c r="Y11" s="128">
        <v>16156305</v>
      </c>
      <c r="Z11" s="124">
        <v>13</v>
      </c>
      <c r="AA11" s="126">
        <v>8665175</v>
      </c>
      <c r="AB11" s="127">
        <v>368845</v>
      </c>
      <c r="AC11" s="127"/>
      <c r="AD11" s="128">
        <v>24821480</v>
      </c>
      <c r="AE11" s="124">
        <v>13</v>
      </c>
      <c r="AF11" s="126">
        <v>8894710</v>
      </c>
      <c r="AG11" s="127">
        <v>229535</v>
      </c>
      <c r="AH11" s="128">
        <v>33716190</v>
      </c>
    </row>
    <row r="12" spans="1:34" ht="14.5" outlineLevel="1">
      <c r="A12" t="s">
        <v>195</v>
      </c>
      <c r="B12">
        <v>16</v>
      </c>
      <c r="C12" s="92">
        <v>-277885</v>
      </c>
      <c r="D12" s="92"/>
      <c r="F12" t="s">
        <v>195</v>
      </c>
      <c r="G12">
        <v>16</v>
      </c>
      <c r="H12" s="92">
        <v>-784685</v>
      </c>
      <c r="J12" t="s">
        <v>190</v>
      </c>
      <c r="K12">
        <v>7</v>
      </c>
      <c r="L12" s="92">
        <v>1845850</v>
      </c>
      <c r="N12" t="s">
        <v>190</v>
      </c>
      <c r="O12">
        <v>7</v>
      </c>
      <c r="P12" s="12">
        <v>2542690</v>
      </c>
      <c r="S12" s="105" t="s">
        <v>209</v>
      </c>
      <c r="T12" s="23">
        <v>15</v>
      </c>
      <c r="U12" s="24">
        <v>7723535</v>
      </c>
      <c r="V12" s="23">
        <v>15</v>
      </c>
      <c r="W12" s="22">
        <v>7867470</v>
      </c>
      <c r="X12" s="41">
        <v>143935</v>
      </c>
      <c r="Y12" s="103">
        <v>15591005</v>
      </c>
      <c r="Z12" s="23">
        <v>15</v>
      </c>
      <c r="AA12" s="22">
        <v>8745125</v>
      </c>
      <c r="AB12" s="41">
        <v>877655</v>
      </c>
      <c r="AC12" s="41"/>
      <c r="AD12" s="103">
        <v>24336130</v>
      </c>
      <c r="AE12" s="23">
        <v>15</v>
      </c>
      <c r="AF12" s="22">
        <v>8900850</v>
      </c>
      <c r="AG12" s="41">
        <v>155725</v>
      </c>
      <c r="AH12" s="103">
        <v>33236980</v>
      </c>
    </row>
    <row r="13" spans="1:34" ht="14.5" outlineLevel="1">
      <c r="A13" t="s">
        <v>199</v>
      </c>
      <c r="B13">
        <v>17</v>
      </c>
      <c r="C13" s="92">
        <v>-481555</v>
      </c>
      <c r="D13" s="92"/>
      <c r="F13" t="s">
        <v>199</v>
      </c>
      <c r="G13">
        <v>17</v>
      </c>
      <c r="H13" s="92">
        <v>-1398545</v>
      </c>
      <c r="J13" t="s">
        <v>208</v>
      </c>
      <c r="K13">
        <v>8</v>
      </c>
      <c r="L13" s="92">
        <v>1475730</v>
      </c>
      <c r="N13" t="s">
        <v>208</v>
      </c>
      <c r="O13">
        <v>8</v>
      </c>
      <c r="P13" s="12">
        <v>1938065</v>
      </c>
      <c r="S13" s="105" t="s">
        <v>195</v>
      </c>
      <c r="T13" s="23">
        <v>16</v>
      </c>
      <c r="U13" s="24">
        <v>7582090</v>
      </c>
      <c r="V13" s="23">
        <v>16</v>
      </c>
      <c r="W13" s="22">
        <v>7789530</v>
      </c>
      <c r="X13" s="41">
        <v>207440</v>
      </c>
      <c r="Y13" s="103">
        <v>15371620</v>
      </c>
      <c r="Z13" s="23">
        <v>16</v>
      </c>
      <c r="AA13" s="22">
        <v>7864870</v>
      </c>
      <c r="AB13" s="41">
        <v>75340</v>
      </c>
      <c r="AC13" s="41"/>
      <c r="AD13" s="103">
        <v>23236490</v>
      </c>
      <c r="AE13" s="23">
        <v>16</v>
      </c>
      <c r="AF13" s="22">
        <v>8364700</v>
      </c>
      <c r="AG13" s="41">
        <v>499830</v>
      </c>
      <c r="AH13" s="103">
        <v>31601190</v>
      </c>
    </row>
    <row r="14" spans="1:34" ht="14.5" outlineLevel="1">
      <c r="A14" t="s">
        <v>205</v>
      </c>
      <c r="B14">
        <v>18</v>
      </c>
      <c r="C14" s="92">
        <v>-805570</v>
      </c>
      <c r="D14" s="92"/>
      <c r="F14" t="s">
        <v>205</v>
      </c>
      <c r="G14">
        <v>18</v>
      </c>
      <c r="H14" s="92">
        <v>-1579300</v>
      </c>
      <c r="J14" t="s">
        <v>194</v>
      </c>
      <c r="K14">
        <v>9</v>
      </c>
      <c r="L14" s="92">
        <v>1426890</v>
      </c>
      <c r="N14" t="s">
        <v>194</v>
      </c>
      <c r="O14">
        <v>9</v>
      </c>
      <c r="P14" s="12">
        <v>1804055</v>
      </c>
      <c r="S14" s="105" t="s">
        <v>199</v>
      </c>
      <c r="T14" s="23">
        <v>17</v>
      </c>
      <c r="U14" s="24">
        <v>7378420</v>
      </c>
      <c r="V14" s="23">
        <v>17</v>
      </c>
      <c r="W14" s="22">
        <v>7379340</v>
      </c>
      <c r="X14" s="41">
        <v>920</v>
      </c>
      <c r="Y14" s="103">
        <v>14757760</v>
      </c>
      <c r="Z14" s="23">
        <v>17</v>
      </c>
      <c r="AA14" s="22">
        <v>8145755</v>
      </c>
      <c r="AB14" s="41">
        <v>766415</v>
      </c>
      <c r="AC14" s="41"/>
      <c r="AD14" s="103">
        <v>22903515</v>
      </c>
      <c r="AE14" s="23">
        <v>17</v>
      </c>
      <c r="AF14" s="22">
        <v>8288670</v>
      </c>
      <c r="AG14" s="41">
        <v>142915</v>
      </c>
      <c r="AH14" s="103">
        <v>31192185</v>
      </c>
    </row>
    <row r="15" spans="1:34" ht="14.5" outlineLevel="1">
      <c r="A15" t="s">
        <v>196</v>
      </c>
      <c r="B15">
        <v>19</v>
      </c>
      <c r="C15" s="92">
        <v>-809765</v>
      </c>
      <c r="D15" s="92"/>
      <c r="F15" t="s">
        <v>196</v>
      </c>
      <c r="G15">
        <v>19</v>
      </c>
      <c r="H15" s="92">
        <v>-1786355</v>
      </c>
      <c r="J15" t="s">
        <v>206</v>
      </c>
      <c r="K15">
        <v>10</v>
      </c>
      <c r="L15" s="92">
        <v>1039190</v>
      </c>
      <c r="N15" t="s">
        <v>206</v>
      </c>
      <c r="O15">
        <v>10</v>
      </c>
      <c r="P15" s="12">
        <v>1708540</v>
      </c>
      <c r="S15" s="105" t="s">
        <v>205</v>
      </c>
      <c r="T15" s="23">
        <v>18</v>
      </c>
      <c r="U15" s="24">
        <v>7054405</v>
      </c>
      <c r="V15" s="23">
        <v>18</v>
      </c>
      <c r="W15" s="22">
        <v>7522600</v>
      </c>
      <c r="X15" s="41">
        <v>468195</v>
      </c>
      <c r="Y15" s="103">
        <v>14577005</v>
      </c>
      <c r="Z15" s="23">
        <v>18</v>
      </c>
      <c r="AA15" s="22">
        <v>8085640</v>
      </c>
      <c r="AB15" s="41">
        <v>563040</v>
      </c>
      <c r="AC15" s="41"/>
      <c r="AD15" s="103">
        <v>22662645</v>
      </c>
      <c r="AE15" s="23">
        <v>18</v>
      </c>
      <c r="AF15" s="22">
        <v>8452215</v>
      </c>
      <c r="AG15" s="41">
        <v>366575</v>
      </c>
      <c r="AH15" s="103">
        <v>31114860</v>
      </c>
    </row>
    <row r="16" spans="1:34" ht="14.5" outlineLevel="1">
      <c r="A16" t="s">
        <v>191</v>
      </c>
      <c r="B16">
        <v>20</v>
      </c>
      <c r="C16" s="92">
        <v>-811050</v>
      </c>
      <c r="D16" s="92"/>
      <c r="F16" t="s">
        <v>191</v>
      </c>
      <c r="G16">
        <v>20</v>
      </c>
      <c r="H16" s="92">
        <v>-1788410</v>
      </c>
      <c r="J16" t="s">
        <v>203</v>
      </c>
      <c r="K16">
        <v>11</v>
      </c>
      <c r="L16" s="92">
        <v>1324625</v>
      </c>
      <c r="N16" t="s">
        <v>203</v>
      </c>
      <c r="O16">
        <v>11</v>
      </c>
      <c r="P16" s="12">
        <v>1510505</v>
      </c>
      <c r="S16" s="105" t="s">
        <v>196</v>
      </c>
      <c r="T16" s="23">
        <v>19</v>
      </c>
      <c r="U16" s="24">
        <v>7050210</v>
      </c>
      <c r="V16" s="23">
        <v>19</v>
      </c>
      <c r="W16" s="22">
        <v>7319740</v>
      </c>
      <c r="X16" s="41">
        <v>269530</v>
      </c>
      <c r="Y16" s="103">
        <v>14369950</v>
      </c>
      <c r="Z16" s="23">
        <v>19</v>
      </c>
      <c r="AA16" s="22">
        <v>7744980</v>
      </c>
      <c r="AB16" s="41">
        <v>425240</v>
      </c>
      <c r="AC16" s="41"/>
      <c r="AD16" s="103">
        <v>22114930</v>
      </c>
      <c r="AE16" s="23">
        <v>19</v>
      </c>
      <c r="AF16" s="22">
        <v>7891325</v>
      </c>
      <c r="AG16" s="41">
        <v>146345</v>
      </c>
      <c r="AH16" s="103">
        <v>30006255</v>
      </c>
    </row>
    <row r="17" spans="1:48" outlineLevel="1" thickBot="1">
      <c r="J17" t="s">
        <v>198</v>
      </c>
      <c r="K17">
        <v>12</v>
      </c>
      <c r="L17" s="119">
        <v>357480</v>
      </c>
      <c r="N17" t="s">
        <v>198</v>
      </c>
      <c r="O17">
        <v>12</v>
      </c>
      <c r="P17" s="12">
        <v>435655</v>
      </c>
      <c r="S17" s="106" t="s">
        <v>191</v>
      </c>
      <c r="T17" s="25">
        <v>20</v>
      </c>
      <c r="U17" s="26">
        <v>7048925</v>
      </c>
      <c r="V17" s="25">
        <v>20</v>
      </c>
      <c r="W17" s="27">
        <v>7318970</v>
      </c>
      <c r="X17" s="42">
        <v>270045</v>
      </c>
      <c r="Y17" s="104">
        <v>14367895</v>
      </c>
      <c r="Z17" s="25">
        <v>20</v>
      </c>
      <c r="AA17" s="27">
        <v>7593730</v>
      </c>
      <c r="AB17" s="42">
        <v>274760</v>
      </c>
      <c r="AC17" s="42"/>
      <c r="AD17" s="104">
        <v>21961625</v>
      </c>
      <c r="AE17" s="25">
        <v>20</v>
      </c>
      <c r="AF17" s="27">
        <v>7957835</v>
      </c>
      <c r="AG17" s="42">
        <v>364105</v>
      </c>
      <c r="AH17" s="104">
        <v>29919460</v>
      </c>
    </row>
    <row r="18" spans="1:48" ht="14.5" outlineLevel="1">
      <c r="J18" s="117" t="s">
        <v>193</v>
      </c>
      <c r="K18" s="117">
        <v>13</v>
      </c>
      <c r="L18" s="121"/>
      <c r="N18" s="117" t="s">
        <v>193</v>
      </c>
      <c r="O18" s="117">
        <v>13</v>
      </c>
      <c r="P18" s="129"/>
    </row>
    <row r="19" spans="1:48" ht="14.5" outlineLevel="1">
      <c r="J19" t="s">
        <v>210</v>
      </c>
      <c r="K19">
        <v>14</v>
      </c>
      <c r="L19" s="119">
        <v>-99885</v>
      </c>
      <c r="N19" t="s">
        <v>210</v>
      </c>
      <c r="O19">
        <v>14</v>
      </c>
      <c r="P19" s="12">
        <v>-176095</v>
      </c>
    </row>
    <row r="20" spans="1:48" ht="14.5" outlineLevel="1">
      <c r="J20" t="s">
        <v>209</v>
      </c>
      <c r="K20">
        <v>15</v>
      </c>
      <c r="L20" s="119">
        <v>-485350</v>
      </c>
      <c r="N20" t="s">
        <v>209</v>
      </c>
      <c r="O20">
        <v>15</v>
      </c>
      <c r="P20" s="12">
        <v>-479210</v>
      </c>
    </row>
    <row r="21" spans="1:48" ht="14.5" outlineLevel="1">
      <c r="J21" t="s">
        <v>195</v>
      </c>
      <c r="K21">
        <v>16</v>
      </c>
      <c r="L21" s="119">
        <v>-1584990</v>
      </c>
      <c r="N21" t="s">
        <v>195</v>
      </c>
      <c r="O21">
        <v>16</v>
      </c>
      <c r="P21" s="12">
        <v>-2115000</v>
      </c>
    </row>
    <row r="22" spans="1:48" ht="14.5" outlineLevel="1">
      <c r="J22" t="s">
        <v>199</v>
      </c>
      <c r="K22">
        <v>17</v>
      </c>
      <c r="L22" s="119">
        <v>-1917965</v>
      </c>
      <c r="N22" t="s">
        <v>199</v>
      </c>
      <c r="O22">
        <v>17</v>
      </c>
      <c r="P22" s="12">
        <v>-2524005</v>
      </c>
    </row>
    <row r="23" spans="1:48" ht="14.5" outlineLevel="1">
      <c r="J23" t="s">
        <v>205</v>
      </c>
      <c r="K23">
        <v>18</v>
      </c>
      <c r="L23" s="119">
        <v>-2158835</v>
      </c>
      <c r="N23" t="s">
        <v>205</v>
      </c>
      <c r="O23">
        <v>18</v>
      </c>
      <c r="P23" s="12">
        <v>-2601330</v>
      </c>
    </row>
    <row r="24" spans="1:48" ht="14.5" outlineLevel="1">
      <c r="J24" t="s">
        <v>196</v>
      </c>
      <c r="K24">
        <v>19</v>
      </c>
      <c r="L24" s="119">
        <v>-2706550</v>
      </c>
      <c r="N24" t="s">
        <v>196</v>
      </c>
      <c r="O24">
        <v>19</v>
      </c>
      <c r="P24" s="12">
        <v>-3709935</v>
      </c>
    </row>
    <row r="25" spans="1:48" ht="14.5" outlineLevel="1">
      <c r="J25" t="s">
        <v>191</v>
      </c>
      <c r="K25">
        <v>20</v>
      </c>
      <c r="L25" s="119">
        <v>-2859855</v>
      </c>
      <c r="N25" t="s">
        <v>191</v>
      </c>
      <c r="O25">
        <v>20</v>
      </c>
      <c r="P25" s="12">
        <v>-3796730</v>
      </c>
    </row>
    <row r="26" spans="1:48" thickBot="1"/>
    <row r="27" spans="1:48" s="143" customFormat="1" ht="21.5" thickBot="1">
      <c r="A27" s="143" t="s">
        <v>252</v>
      </c>
      <c r="C27" s="211"/>
      <c r="D27" s="212">
        <v>45349</v>
      </c>
      <c r="F27" s="143" t="s">
        <v>253</v>
      </c>
      <c r="G27"/>
      <c r="H27"/>
      <c r="I27" s="361">
        <v>45356</v>
      </c>
      <c r="J27"/>
      <c r="K27"/>
      <c r="L27"/>
      <c r="M27"/>
      <c r="N27"/>
      <c r="O27"/>
      <c r="P27"/>
      <c r="Q27" s="143" t="s">
        <v>254</v>
      </c>
      <c r="R27" s="245"/>
      <c r="S27" s="395" t="s">
        <v>255</v>
      </c>
      <c r="T27" s="324" t="s">
        <v>232</v>
      </c>
      <c r="U27" s="325"/>
      <c r="V27" s="325"/>
      <c r="W27" s="325"/>
      <c r="X27" s="326">
        <f>AD27-7</f>
        <v>45342</v>
      </c>
      <c r="Y27" s="249" t="s">
        <v>233</v>
      </c>
      <c r="Z27" s="250"/>
      <c r="AA27" s="250"/>
      <c r="AB27" s="250"/>
      <c r="AC27" s="250"/>
      <c r="AD27" s="257">
        <v>45349</v>
      </c>
      <c r="AE27" s="279" t="s">
        <v>234</v>
      </c>
      <c r="AF27" s="280"/>
      <c r="AG27" s="280"/>
      <c r="AH27" s="280"/>
      <c r="AI27" s="280"/>
      <c r="AJ27" s="281">
        <v>45356</v>
      </c>
      <c r="AK27" s="279" t="s">
        <v>235</v>
      </c>
      <c r="AL27" s="280"/>
      <c r="AM27" s="280"/>
      <c r="AN27" s="280"/>
      <c r="AO27" s="280"/>
      <c r="AP27" s="281">
        <v>45363</v>
      </c>
      <c r="AQ27" s="279" t="s">
        <v>236</v>
      </c>
      <c r="AR27" s="280"/>
      <c r="AS27" s="280"/>
      <c r="AT27" s="280"/>
      <c r="AU27" s="280"/>
      <c r="AV27" s="281">
        <v>45370</v>
      </c>
    </row>
    <row r="28" spans="1:48" s="2" customFormat="1" ht="29" outlineLevel="1" thickBot="1">
      <c r="A28" s="222" t="s">
        <v>246</v>
      </c>
      <c r="B28" s="218" t="s">
        <v>247</v>
      </c>
      <c r="C28" s="220" t="s">
        <v>256</v>
      </c>
      <c r="D28" s="219" t="s">
        <v>248</v>
      </c>
      <c r="F28" s="348"/>
      <c r="G28" s="349">
        <v>45356</v>
      </c>
      <c r="H28" s="348"/>
      <c r="I28" s="348"/>
      <c r="J28"/>
      <c r="K28"/>
      <c r="L28"/>
      <c r="M28"/>
      <c r="N28"/>
      <c r="O28"/>
      <c r="P28"/>
      <c r="R28" s="248" t="s">
        <v>257</v>
      </c>
      <c r="S28" s="215" t="s">
        <v>246</v>
      </c>
      <c r="T28" s="327" t="s">
        <v>258</v>
      </c>
      <c r="U28" s="328" t="s">
        <v>259</v>
      </c>
      <c r="V28" s="328" t="s">
        <v>260</v>
      </c>
      <c r="W28" s="329" t="s">
        <v>261</v>
      </c>
      <c r="X28" s="330" t="s">
        <v>251</v>
      </c>
      <c r="Y28" s="216" t="s">
        <v>258</v>
      </c>
      <c r="Z28" s="217" t="s">
        <v>259</v>
      </c>
      <c r="AA28" s="217" t="s">
        <v>260</v>
      </c>
      <c r="AB28" s="251" t="s">
        <v>261</v>
      </c>
      <c r="AC28" s="273"/>
      <c r="AD28" s="252" t="s">
        <v>251</v>
      </c>
      <c r="AE28" s="282" t="s">
        <v>258</v>
      </c>
      <c r="AF28" s="283" t="s">
        <v>259</v>
      </c>
      <c r="AG28" s="283" t="s">
        <v>260</v>
      </c>
      <c r="AH28" s="284" t="s">
        <v>261</v>
      </c>
      <c r="AI28" s="285"/>
      <c r="AJ28" s="286" t="s">
        <v>251</v>
      </c>
      <c r="AK28" s="282" t="s">
        <v>258</v>
      </c>
      <c r="AL28" s="283" t="s">
        <v>259</v>
      </c>
      <c r="AM28" s="283" t="s">
        <v>260</v>
      </c>
      <c r="AN28" s="284" t="s">
        <v>261</v>
      </c>
      <c r="AO28" s="285"/>
      <c r="AP28" s="286" t="s">
        <v>251</v>
      </c>
      <c r="AQ28" s="282" t="s">
        <v>258</v>
      </c>
      <c r="AR28" s="283" t="s">
        <v>259</v>
      </c>
      <c r="AS28" s="283" t="s">
        <v>260</v>
      </c>
      <c r="AT28" s="284" t="s">
        <v>261</v>
      </c>
      <c r="AU28" s="285"/>
      <c r="AV28" s="286" t="s">
        <v>251</v>
      </c>
    </row>
    <row r="29" spans="1:48" s="2" customFormat="1" ht="14.5" outlineLevel="1">
      <c r="A29" s="1" t="s">
        <v>200</v>
      </c>
      <c r="B29" s="213">
        <v>1</v>
      </c>
      <c r="C29" s="209">
        <v>0.12360920737979773</v>
      </c>
      <c r="D29" s="165">
        <v>1156565</v>
      </c>
      <c r="F29" s="351" t="s">
        <v>246</v>
      </c>
      <c r="G29" s="351" t="s">
        <v>247</v>
      </c>
      <c r="H29" s="351" t="s">
        <v>256</v>
      </c>
      <c r="I29" s="362" t="s">
        <v>248</v>
      </c>
      <c r="J29"/>
      <c r="K29"/>
      <c r="L29"/>
      <c r="M29"/>
      <c r="N29"/>
      <c r="O29"/>
      <c r="P29"/>
      <c r="R29" s="246">
        <f>_xlfn.XLOOKUP($S29,'spearmint''s report'!$B$30:$B$39,'spearmint''s report'!$F$30:$F$39,"")</f>
        <v>10257650</v>
      </c>
      <c r="S29" s="254" t="str">
        <f>_xlfn.XLOOKUP($W29,แต้มที่ได้!$K$22:$K$43,แต้มที่ได้!$A$22:$A$43,"")</f>
        <v>Spearmint</v>
      </c>
      <c r="T29" s="258">
        <f t="shared" ref="T29" si="0">_xlfn.RANK.EQ($U29,$U$29:$U$48,0)</f>
        <v>1</v>
      </c>
      <c r="U29" s="313">
        <f>_xlfn.XLOOKUP($S29,แต้มที่ได้!$A$22:$A$43,แต้มที่ได้!$M$22:$M$43,"")</f>
        <v>10348090</v>
      </c>
      <c r="V29" s="260">
        <f t="shared" ref="V29" si="1">IFERROR( U29-R29, "n/a")</f>
        <v>90440</v>
      </c>
      <c r="W29" s="261">
        <v>1</v>
      </c>
      <c r="X29" s="262">
        <f>_xlfn.XLOOKUP($S29,แต้มที่ได้!$A$22:$A$43,แต้มที่ได้!$I$22:$I$43,"")</f>
        <v>29460795</v>
      </c>
      <c r="Y29" s="235">
        <f t="shared" ref="Y29" si="2">_xlfn.RANK.EQ($Z29,$Z$29:$Z$49,0)</f>
        <v>1</v>
      </c>
      <c r="Z29" s="236">
        <f>_xlfn.XLOOKUP($S29,แต้มที่ได้!$A$22:$A$43,แต้มที่ได้!$O$22:$O$43,"")</f>
        <v>10513190</v>
      </c>
      <c r="AA29" s="237">
        <f t="shared" ref="AA29" si="3">Z29-U29</f>
        <v>165100</v>
      </c>
      <c r="AB29" s="253">
        <f>_xlfn.XLOOKUP($S29,แต้มที่ได้!$A$22:$A$43,แต้มที่ได้!$N$22:$N$43,"")</f>
        <v>1</v>
      </c>
      <c r="AC29" s="274">
        <f t="shared" ref="AC29:AC49" si="4">W29-AB29</f>
        <v>0</v>
      </c>
      <c r="AD29" s="238">
        <f>_xlfn.XLOOKUP($S29,แต้มที่ได้!$A$22:$A$43,แต้มที่ได้!$O$22:$O$43,"")</f>
        <v>10513190</v>
      </c>
      <c r="AE29" s="287">
        <f t="shared" ref="AE29:AE49" si="5">_xlfn.RANK.EQ($AF29,$AF$29:$AF$49,0)</f>
        <v>1</v>
      </c>
      <c r="AF29" s="304">
        <f>_xlfn.XLOOKUP($S29,แต้มที่ได้!$A$22:$A$43,แต้มที่ได้!$S$22:$S$43,"")</f>
        <v>10692545</v>
      </c>
      <c r="AG29" s="237">
        <f t="shared" ref="AG29" si="6">AF29-Z29</f>
        <v>179355</v>
      </c>
      <c r="AH29" s="288">
        <f>_xlfn.XLOOKUP($S29,แต้มที่ได้!$A$22:$A$43,แต้มที่ได้!$Q$22:$Q$43,"")</f>
        <v>1</v>
      </c>
      <c r="AI29" s="289">
        <f t="shared" ref="AI29:AI49" si="7">AB29-AH29</f>
        <v>0</v>
      </c>
      <c r="AJ29" s="290">
        <f>_xlfn.XLOOKUP($S29,แต้มที่ได้!$A$22:$A$43,แต้มที่ได้!$R$22:$R$43,"")</f>
        <v>21205735</v>
      </c>
      <c r="AK29" s="287">
        <f t="shared" ref="AK29" si="8">_xlfn.RANK.EQ($AL29,$AL$29:$AL$49,0)</f>
        <v>1</v>
      </c>
      <c r="AL29" s="304">
        <f>_xlfn.XLOOKUP($S29,แต้มที่ได้!$A$22:$A$43,แต้มที่ได้!$V$22:$V$43,"")</f>
        <v>10770870</v>
      </c>
      <c r="AM29" s="237">
        <f t="shared" ref="AM29" si="9">AL29-AF29</f>
        <v>78325</v>
      </c>
      <c r="AN29" s="288">
        <f>_xlfn.XLOOKUP($S29,แต้มที่ได้!$A$22:$A$43,แต้มที่ได้!$T$22:$T$43,"")</f>
        <v>1</v>
      </c>
      <c r="AO29" s="289">
        <f t="shared" ref="AO29" si="10">AH29-AN29</f>
        <v>0</v>
      </c>
      <c r="AP29" s="290">
        <f>_xlfn.XLOOKUP($S29,แต้มที่ได้!$A$22:$A$43,แต้มที่ได้!$U$22:$U$43,"")</f>
        <v>31976605</v>
      </c>
      <c r="AQ29" s="287">
        <f t="shared" ref="AQ29:AQ49" si="11">_xlfn.RANK.EQ($AR29,$AR$29:$AR$49,0)</f>
        <v>1</v>
      </c>
      <c r="AR29" s="304">
        <f>_xlfn.XLOOKUP($S29,แต้มที่ได้!$A$22:$A$43,แต้มที่ได้!$Y$22:$Y$43,"")</f>
        <v>10779410</v>
      </c>
      <c r="AS29" s="237">
        <f t="shared" ref="AS29:AS49" si="12">AR29-AL29</f>
        <v>8540</v>
      </c>
      <c r="AT29" s="288">
        <f>_xlfn.XLOOKUP($S29,แต้มที่ได้!$A$22:$A$43,แต้มที่ได้!$W$22:$W$43,"")</f>
        <v>1</v>
      </c>
      <c r="AU29" s="289">
        <f t="shared" ref="AU29" si="13">AN29-AT29</f>
        <v>0</v>
      </c>
      <c r="AV29" s="290">
        <f>_xlfn.XLOOKUP($S29,แต้มที่ได้!$A$22:$A$43,แต้มที่ได้!$X$22:$X$43,"")</f>
        <v>42756015</v>
      </c>
    </row>
    <row r="30" spans="1:48" s="2" customFormat="1" ht="14.5" outlineLevel="1">
      <c r="A30" s="1" t="s">
        <v>201</v>
      </c>
      <c r="B30" s="213">
        <v>2</v>
      </c>
      <c r="C30" s="209">
        <v>0.1233687360560031</v>
      </c>
      <c r="D30" s="165">
        <v>1154315</v>
      </c>
      <c r="F30" s="352" t="s">
        <v>200</v>
      </c>
      <c r="G30" s="353">
        <v>1</v>
      </c>
      <c r="H30" s="354">
        <v>0.12277983344465437</v>
      </c>
      <c r="I30" s="355">
        <v>2318920</v>
      </c>
      <c r="J30"/>
      <c r="K30"/>
      <c r="L30"/>
      <c r="M30"/>
      <c r="N30"/>
      <c r="O30"/>
      <c r="P30"/>
      <c r="R30" s="246">
        <f>_xlfn.XLOOKUP($S30,'spearmint''s report'!$B$30:$B$39,'spearmint''s report'!$F$30:$F$39,"")</f>
        <v>10093960</v>
      </c>
      <c r="S30" s="254" t="str">
        <f>_xlfn.XLOOKUP($W30,แต้มที่ได้!$K$22:$K$43,แต้มที่ได้!$A$22:$A$43,"")</f>
        <v>Vivid</v>
      </c>
      <c r="T30" s="258">
        <f t="shared" ref="T30:T47" si="14">_xlfn.RANK.EQ($U30,$U$29:$U$48,0)</f>
        <v>2</v>
      </c>
      <c r="U30" s="259">
        <f>_xlfn.XLOOKUP($S30,แต้มที่ได้!$A$22:$A$43,แต้มที่ได้!$M$22:$M$43,"")</f>
        <v>10343850</v>
      </c>
      <c r="V30" s="260">
        <f t="shared" ref="V30:V47" si="15">IFERROR( U30-R30, "n/a")</f>
        <v>249890</v>
      </c>
      <c r="W30" s="261">
        <v>2</v>
      </c>
      <c r="X30" s="262">
        <f>_xlfn.XLOOKUP($S30,แต้มที่ได้!$A$22:$A$43,แต้มที่ได้!$I$22:$I$43,"")</f>
        <v>29125015</v>
      </c>
      <c r="Y30" s="182">
        <f t="shared" ref="Y30:Y49" si="16">_xlfn.RANK.EQ($Z30,$Z$29:$Z$49,0)</f>
        <v>2</v>
      </c>
      <c r="Z30" s="187">
        <f>_xlfn.XLOOKUP($S30,แต้มที่ได้!$A$22:$A$43,แต้มที่ได้!$O$22:$O$43,"")</f>
        <v>10510940</v>
      </c>
      <c r="AA30" s="185">
        <f t="shared" ref="AA30:AA47" si="17">Z30-U30</f>
        <v>167090</v>
      </c>
      <c r="AB30" s="207">
        <f>_xlfn.XLOOKUP($S30,แต้มที่ได้!$A$22:$A$43,แต้มที่ได้!$N$22:$N$43,"")</f>
        <v>2</v>
      </c>
      <c r="AC30" s="275">
        <f t="shared" si="4"/>
        <v>0</v>
      </c>
      <c r="AD30" s="186">
        <f>_xlfn.XLOOKUP($S30,แต้มที่ได้!$A$22:$A$43,แต้มที่ได้!$O$22:$O$43,"")</f>
        <v>10510940</v>
      </c>
      <c r="AE30" s="291">
        <f t="shared" si="5"/>
        <v>2</v>
      </c>
      <c r="AF30" s="305">
        <f>_xlfn.XLOOKUP($S30,แต้มที่ได้!$A$22:$A$43,แต้มที่ได้!$S$22:$S$43,"")</f>
        <v>10598695</v>
      </c>
      <c r="AG30" s="185">
        <f t="shared" ref="AG30:AG49" si="18">AF30-Z30</f>
        <v>87755</v>
      </c>
      <c r="AH30" s="292">
        <f>_xlfn.XLOOKUP($S30,แต้มที่ได้!$A$22:$A$43,แต้มที่ได้!$Q$22:$Q$43,"")</f>
        <v>2</v>
      </c>
      <c r="AI30" s="293">
        <f t="shared" si="7"/>
        <v>0</v>
      </c>
      <c r="AJ30" s="294">
        <f>_xlfn.XLOOKUP($S30,แต้มที่ได้!$A$22:$A$43,แต้มที่ได้!$R$22:$R$43,"")</f>
        <v>21109635</v>
      </c>
      <c r="AK30" s="291">
        <f t="shared" ref="AK30:AK49" si="19">_xlfn.RANK.EQ($AL30,$AL$29:$AL$49,0)</f>
        <v>2</v>
      </c>
      <c r="AL30" s="305">
        <f>_xlfn.XLOOKUP($S30,แต้มที่ได้!$A$22:$A$43,แต้มที่ได้!$V$22:$V$43,"")</f>
        <v>10690270</v>
      </c>
      <c r="AM30" s="185">
        <f t="shared" ref="AM30:AM49" si="20">AL30-AF30</f>
        <v>91575</v>
      </c>
      <c r="AN30" s="292">
        <f>_xlfn.XLOOKUP($S30,แต้มที่ได้!$A$22:$A$43,แต้มที่ได้!$T$22:$T$43,"")</f>
        <v>2</v>
      </c>
      <c r="AO30" s="293">
        <f t="shared" ref="AO30:AO49" si="21">AH30-AN30</f>
        <v>0</v>
      </c>
      <c r="AP30" s="294">
        <f>_xlfn.XLOOKUP($S30,แต้มที่ได้!$A$22:$A$43,แต้มที่ได้!$U$22:$U$43,"")</f>
        <v>31799905</v>
      </c>
      <c r="AQ30" s="291">
        <f t="shared" si="11"/>
        <v>2</v>
      </c>
      <c r="AR30" s="305">
        <f>_xlfn.XLOOKUP($S30,แต้มที่ได้!$A$22:$A$43,แต้มที่ได้!$Y$22:$Y$43,"")</f>
        <v>10702360</v>
      </c>
      <c r="AS30" s="185">
        <f t="shared" si="12"/>
        <v>12090</v>
      </c>
      <c r="AT30" s="292">
        <f>_xlfn.XLOOKUP($S30,แต้มที่ได้!$A$22:$A$43,แต้มที่ได้!$W$22:$W$43,"")</f>
        <v>2</v>
      </c>
      <c r="AU30" s="293">
        <f t="shared" ref="AU30:AU49" si="22">AN30-AT30</f>
        <v>0</v>
      </c>
      <c r="AV30" s="294">
        <f>_xlfn.XLOOKUP($S30,แต้มที่ได้!$A$22:$A$43,แต้มที่ได้!$X$22:$X$43,"")</f>
        <v>42502265</v>
      </c>
    </row>
    <row r="31" spans="1:48" s="2" customFormat="1" ht="14.5" outlineLevel="1">
      <c r="A31" s="1" t="s">
        <v>197</v>
      </c>
      <c r="B31" s="213">
        <v>3</v>
      </c>
      <c r="C31" s="210">
        <v>9.5691555448679411E-2</v>
      </c>
      <c r="D31" s="165">
        <v>895350</v>
      </c>
      <c r="F31" s="352" t="s">
        <v>201</v>
      </c>
      <c r="G31" s="353">
        <v>2</v>
      </c>
      <c r="H31" s="354">
        <v>0.11769162773077409</v>
      </c>
      <c r="I31" s="355">
        <v>2222820</v>
      </c>
      <c r="J31"/>
      <c r="K31"/>
      <c r="L31"/>
      <c r="M31"/>
      <c r="N31"/>
      <c r="O31"/>
      <c r="P31"/>
      <c r="R31" s="246">
        <f>_xlfn.XLOOKUP($S31,'spearmint''s report'!$B$30:$B$39,'spearmint''s report'!$F$30:$F$39,"")</f>
        <v>9924915</v>
      </c>
      <c r="S31" s="254" t="str">
        <f>_xlfn.XLOOKUP($W31,แต้มที่ได้!$K$22:$K$43,แต้มที่ได้!$A$22:$A$43,"")</f>
        <v>Nobless</v>
      </c>
      <c r="T31" s="258">
        <f t="shared" si="14"/>
        <v>3</v>
      </c>
      <c r="U31" s="313">
        <f>_xlfn.XLOOKUP($S31,แต้มที่ได้!$A$22:$A$43,แต้มที่ได้!$M$22:$M$43,"")</f>
        <v>10018420</v>
      </c>
      <c r="V31" s="260">
        <f t="shared" si="15"/>
        <v>93505</v>
      </c>
      <c r="W31" s="261">
        <v>3</v>
      </c>
      <c r="X31" s="262">
        <f>_xlfn.XLOOKUP($S31,แต้มที่ได้!$A$22:$A$43,แต้มที่ได้!$I$22:$I$43,"")</f>
        <v>28723325</v>
      </c>
      <c r="Y31" s="182">
        <f t="shared" si="16"/>
        <v>3</v>
      </c>
      <c r="Z31" s="187">
        <f>_xlfn.XLOOKUP($S31,แต้มที่ได้!$A$22:$A$43,แต้มที่ได้!$O$22:$O$43,"")</f>
        <v>10251975</v>
      </c>
      <c r="AA31" s="185">
        <f t="shared" si="17"/>
        <v>233555</v>
      </c>
      <c r="AB31" s="207">
        <f>_xlfn.XLOOKUP($S31,แต้มที่ได้!$A$22:$A$43,แต้มที่ได้!$N$22:$N$43,"")</f>
        <v>3</v>
      </c>
      <c r="AC31" s="275">
        <f t="shared" si="4"/>
        <v>0</v>
      </c>
      <c r="AD31" s="186">
        <f>_xlfn.XLOOKUP($S31,แต้มที่ได้!$A$22:$A$43,แต้มที่ได้!$O$22:$O$43,"")</f>
        <v>10251975</v>
      </c>
      <c r="AE31" s="291">
        <f t="shared" si="5"/>
        <v>3</v>
      </c>
      <c r="AF31" s="305">
        <f>_xlfn.XLOOKUP($S31,แต้มที่ได้!$A$22:$A$43,แต้มที่ได้!$S$22:$S$43,"")</f>
        <v>10259645</v>
      </c>
      <c r="AG31" s="185">
        <f t="shared" si="18"/>
        <v>7670</v>
      </c>
      <c r="AH31" s="292">
        <f>_xlfn.XLOOKUP($S31,แต้มที่ได้!$A$22:$A$43,แต้มที่ได้!$Q$22:$Q$43,"")</f>
        <v>3</v>
      </c>
      <c r="AI31" s="293">
        <f t="shared" si="7"/>
        <v>0</v>
      </c>
      <c r="AJ31" s="294">
        <f>_xlfn.XLOOKUP($S31,แต้มที่ได้!$A$22:$A$43,แต้มที่ได้!$R$22:$R$43,"")</f>
        <v>20511620</v>
      </c>
      <c r="AK31" s="291">
        <f t="shared" si="19"/>
        <v>3</v>
      </c>
      <c r="AL31" s="305">
        <f>_xlfn.XLOOKUP($S31,แต้มที่ได้!$A$22:$A$43,แต้มที่ได้!$V$22:$V$43,"")</f>
        <v>10424260</v>
      </c>
      <c r="AM31" s="185">
        <f t="shared" si="20"/>
        <v>164615</v>
      </c>
      <c r="AN31" s="292">
        <f>_xlfn.XLOOKUP($S31,แต้มที่ได้!$A$22:$A$43,แต้มที่ได้!$T$22:$T$43,"")</f>
        <v>3</v>
      </c>
      <c r="AO31" s="293">
        <f t="shared" si="21"/>
        <v>0</v>
      </c>
      <c r="AP31" s="294">
        <f>_xlfn.XLOOKUP($S31,แต้มที่ได้!$A$22:$A$43,แต้มที่ได้!$U$22:$U$43,"")</f>
        <v>30935880</v>
      </c>
      <c r="AQ31" s="291">
        <f t="shared" si="11"/>
        <v>3</v>
      </c>
      <c r="AR31" s="305">
        <f>_xlfn.XLOOKUP($S31,แต้มที่ได้!$A$22:$A$43,แต้มที่ได้!$Y$22:$Y$43,"")</f>
        <v>10349095</v>
      </c>
      <c r="AS31" s="185">
        <f t="shared" si="12"/>
        <v>-75165</v>
      </c>
      <c r="AT31" s="292">
        <f>_xlfn.XLOOKUP($S31,แต้มที่ได้!$A$22:$A$43,แต้มที่ได้!$W$22:$W$43,"")</f>
        <v>3</v>
      </c>
      <c r="AU31" s="293">
        <f t="shared" si="22"/>
        <v>0</v>
      </c>
      <c r="AV31" s="294">
        <f>_xlfn.XLOOKUP($S31,แต้มที่ได้!$A$22:$A$43,แต้มที่ได้!$X$22:$X$43,"")</f>
        <v>41284975</v>
      </c>
    </row>
    <row r="32" spans="1:48" s="2" customFormat="1" ht="14.5" outlineLevel="1">
      <c r="A32" s="1" t="s">
        <v>192</v>
      </c>
      <c r="B32" s="213">
        <v>4</v>
      </c>
      <c r="C32" s="210">
        <v>7.0022043204681181E-2</v>
      </c>
      <c r="D32" s="165">
        <v>655170</v>
      </c>
      <c r="F32" s="352" t="s">
        <v>197</v>
      </c>
      <c r="G32" s="353">
        <v>3</v>
      </c>
      <c r="H32" s="354">
        <v>8.6028533662240031E-2</v>
      </c>
      <c r="I32" s="355">
        <v>1624805</v>
      </c>
      <c r="J32"/>
      <c r="K32"/>
      <c r="L32"/>
      <c r="M32"/>
      <c r="N32"/>
      <c r="O32"/>
      <c r="P32"/>
      <c r="R32" s="246">
        <f>_xlfn.XLOOKUP($S32,'spearmint''s report'!$B$30:$B$39,'spearmint''s report'!$F$30:$F$39,"")</f>
        <v>9602605</v>
      </c>
      <c r="S32" s="254" t="str">
        <f>_xlfn.XLOOKUP($W32,แต้มที่ได้!$K$22:$K$43,แต้มที่ได้!$A$22:$A$43,"")</f>
        <v>LAODA</v>
      </c>
      <c r="T32" s="258">
        <f t="shared" si="14"/>
        <v>5</v>
      </c>
      <c r="U32" s="259">
        <f>_xlfn.XLOOKUP($S32,แต้มที่ได้!$A$22:$A$43,แต้มที่ได้!$M$22:$M$43,"")</f>
        <v>9695725</v>
      </c>
      <c r="V32" s="260">
        <f t="shared" si="15"/>
        <v>93120</v>
      </c>
      <c r="W32" s="261">
        <v>5</v>
      </c>
      <c r="X32" s="262">
        <f>_xlfn.XLOOKUP($S32,แต้มที่ได้!$A$22:$A$43,แต้มที่ได้!$I$22:$I$43,"")</f>
        <v>27625625</v>
      </c>
      <c r="Y32" s="182">
        <f t="shared" si="16"/>
        <v>4</v>
      </c>
      <c r="Z32" s="187">
        <f>_xlfn.XLOOKUP($S32,แต้มที่ได้!$A$22:$A$43,แต้มที่ได้!$O$22:$O$43,"")</f>
        <v>10011795</v>
      </c>
      <c r="AA32" s="185">
        <f t="shared" si="17"/>
        <v>316070</v>
      </c>
      <c r="AB32" s="207">
        <f>_xlfn.XLOOKUP($S32,แต้มที่ได้!$A$22:$A$43,แต้มที่ได้!$N$22:$N$43,"")</f>
        <v>4</v>
      </c>
      <c r="AC32" s="275">
        <f t="shared" si="4"/>
        <v>1</v>
      </c>
      <c r="AD32" s="186">
        <f>_xlfn.XLOOKUP($S32,แต้มที่ได้!$A$22:$A$43,แต้มที่ได้!$O$22:$O$43,"")</f>
        <v>10011795</v>
      </c>
      <c r="AE32" s="291">
        <f t="shared" si="5"/>
        <v>5</v>
      </c>
      <c r="AF32" s="305">
        <f>_xlfn.XLOOKUP($S32,แต้มที่ได้!$A$22:$A$43,แต้มที่ได้!$S$22:$S$43,"")</f>
        <v>10091870</v>
      </c>
      <c r="AG32" s="185">
        <f t="shared" si="18"/>
        <v>80075</v>
      </c>
      <c r="AH32" s="292">
        <f>_xlfn.XLOOKUP($S32,แต้มที่ได้!$A$22:$A$43,แต้มที่ได้!$Q$22:$Q$43,"")</f>
        <v>4</v>
      </c>
      <c r="AI32" s="293">
        <f t="shared" si="7"/>
        <v>0</v>
      </c>
      <c r="AJ32" s="294">
        <f>_xlfn.XLOOKUP($S32,แต้มที่ได้!$A$22:$A$43,แต้มที่ได้!$R$22:$R$43,"")</f>
        <v>20103665</v>
      </c>
      <c r="AK32" s="291">
        <f t="shared" si="19"/>
        <v>4</v>
      </c>
      <c r="AL32" s="305">
        <f>_xlfn.XLOOKUP($S32,แต้มที่ได้!$A$22:$A$43,แต้มที่ได้!$V$22:$V$43,"")</f>
        <v>10103600</v>
      </c>
      <c r="AM32" s="185">
        <f t="shared" si="20"/>
        <v>11730</v>
      </c>
      <c r="AN32" s="292">
        <f>_xlfn.XLOOKUP($S32,แต้มที่ได้!$A$22:$A$43,แต้มที่ได้!$T$22:$T$43,"")</f>
        <v>4</v>
      </c>
      <c r="AO32" s="293">
        <f t="shared" si="21"/>
        <v>0</v>
      </c>
      <c r="AP32" s="294">
        <f>_xlfn.XLOOKUP($S32,แต้มที่ได้!$A$22:$A$43,แต้มที่ได้!$U$22:$U$43,"")</f>
        <v>30207265</v>
      </c>
      <c r="AQ32" s="291">
        <f t="shared" si="11"/>
        <v>5</v>
      </c>
      <c r="AR32" s="305">
        <f>_xlfn.XLOOKUP($S32,แต้มที่ได้!$A$22:$A$43,แต้มที่ได้!$Y$22:$Y$43,"")</f>
        <v>10174935</v>
      </c>
      <c r="AS32" s="185">
        <f t="shared" si="12"/>
        <v>71335</v>
      </c>
      <c r="AT32" s="292">
        <f>_xlfn.XLOOKUP($S32,แต้มที่ได้!$A$22:$A$43,แต้มที่ได้!$W$22:$W$43,"")</f>
        <v>4</v>
      </c>
      <c r="AU32" s="293">
        <f t="shared" si="22"/>
        <v>0</v>
      </c>
      <c r="AV32" s="294">
        <f>_xlfn.XLOOKUP($S32,แต้มที่ได้!$A$22:$A$43,แต้มที่ได้!$X$22:$X$43,"")</f>
        <v>40382200</v>
      </c>
    </row>
    <row r="33" spans="1:48" s="2" customFormat="1" ht="14.5" outlineLevel="1">
      <c r="A33" s="1" t="s">
        <v>204</v>
      </c>
      <c r="B33" s="213">
        <v>5</v>
      </c>
      <c r="C33" s="210">
        <v>6.1349044126487916E-2</v>
      </c>
      <c r="D33" s="165">
        <v>574020</v>
      </c>
      <c r="F33" s="352" t="s">
        <v>192</v>
      </c>
      <c r="G33" s="353">
        <v>4</v>
      </c>
      <c r="H33" s="354">
        <v>6.4428544463425941E-2</v>
      </c>
      <c r="I33" s="355">
        <v>1216850</v>
      </c>
      <c r="J33"/>
      <c r="K33"/>
      <c r="L33"/>
      <c r="M33"/>
      <c r="N33"/>
      <c r="O33"/>
      <c r="P33"/>
      <c r="R33" s="246">
        <f>_xlfn.XLOOKUP($S33,'spearmint''s report'!$B$30:$B$39,'spearmint''s report'!$F$30:$F$39,"")</f>
        <v>9678160</v>
      </c>
      <c r="S33" s="254" t="str">
        <f>_xlfn.XLOOKUP($W33,แต้มที่ได้!$K$22:$K$43,แต้มที่ได้!$A$22:$A$43,"")</f>
        <v>미라클</v>
      </c>
      <c r="T33" s="258">
        <f t="shared" si="14"/>
        <v>4</v>
      </c>
      <c r="U33" s="313">
        <f>_xlfn.XLOOKUP($S33,แต้มที่ได้!$A$22:$A$43,แต้มที่ได้!$M$22:$M$43,"")</f>
        <v>9752810</v>
      </c>
      <c r="V33" s="260">
        <f t="shared" si="15"/>
        <v>74650</v>
      </c>
      <c r="W33" s="261">
        <v>4</v>
      </c>
      <c r="X33" s="262">
        <f>_xlfn.XLOOKUP($S33,แต้มที่ได้!$A$22:$A$43,แต้มที่ได้!$I$22:$I$43,"")</f>
        <v>27858905</v>
      </c>
      <c r="Y33" s="182">
        <f t="shared" si="16"/>
        <v>5</v>
      </c>
      <c r="Z33" s="187">
        <f>_xlfn.XLOOKUP($S33,แต้มที่ได้!$A$22:$A$43,แต้มที่ได้!$O$22:$O$43,"")</f>
        <v>9930645</v>
      </c>
      <c r="AA33" s="185">
        <f t="shared" si="17"/>
        <v>177835</v>
      </c>
      <c r="AB33" s="207">
        <f>_xlfn.XLOOKUP($S33,แต้มที่ได้!$A$22:$A$43,แต้มที่ได้!$N$22:$N$43,"")</f>
        <v>5</v>
      </c>
      <c r="AC33" s="275">
        <f t="shared" si="4"/>
        <v>-1</v>
      </c>
      <c r="AD33" s="186">
        <f>_xlfn.XLOOKUP($S33,แต้มที่ได้!$A$22:$A$43,แต้มที่ได้!$O$22:$O$43,"")</f>
        <v>9930645</v>
      </c>
      <c r="AE33" s="291">
        <f t="shared" si="5"/>
        <v>6</v>
      </c>
      <c r="AF33" s="305">
        <f>_xlfn.XLOOKUP($S33,แต้มที่ได้!$A$22:$A$43,แต้มที่ได้!$S$22:$S$43,"")</f>
        <v>9930695</v>
      </c>
      <c r="AG33" s="185">
        <f t="shared" si="18"/>
        <v>50</v>
      </c>
      <c r="AH33" s="292">
        <f>_xlfn.XLOOKUP($S33,แต้มที่ได้!$A$22:$A$43,แต้มที่ได้!$Q$22:$Q$43,"")</f>
        <v>5</v>
      </c>
      <c r="AI33" s="293">
        <f t="shared" si="7"/>
        <v>0</v>
      </c>
      <c r="AJ33" s="294">
        <f>_xlfn.XLOOKUP($S33,แต้มที่ได้!$A$22:$A$43,แต้มที่ได้!$R$22:$R$43,"")</f>
        <v>19861340</v>
      </c>
      <c r="AK33" s="291">
        <f t="shared" si="19"/>
        <v>5</v>
      </c>
      <c r="AL33" s="305">
        <f>_xlfn.XLOOKUP($S33,แต้มที่ได้!$A$22:$A$43,แต้มที่ได้!$V$22:$V$43,"")</f>
        <v>10096910</v>
      </c>
      <c r="AM33" s="185">
        <f t="shared" si="20"/>
        <v>166215</v>
      </c>
      <c r="AN33" s="292">
        <f>_xlfn.XLOOKUP($S33,แต้มที่ได้!$A$22:$A$43,แต้มที่ได้!$T$22:$T$43,"")</f>
        <v>5</v>
      </c>
      <c r="AO33" s="293">
        <f t="shared" si="21"/>
        <v>0</v>
      </c>
      <c r="AP33" s="294">
        <f>_xlfn.XLOOKUP($S33,แต้มที่ได้!$A$22:$A$43,แต้มที่ได้!$U$22:$U$43,"")</f>
        <v>29958250</v>
      </c>
      <c r="AQ33" s="291">
        <f t="shared" si="11"/>
        <v>4</v>
      </c>
      <c r="AR33" s="305">
        <f>_xlfn.XLOOKUP($S33,แต้มที่ได้!$A$22:$A$43,แต้มที่ได้!$Y$22:$Y$43,"")</f>
        <v>10263565</v>
      </c>
      <c r="AS33" s="185">
        <f t="shared" si="12"/>
        <v>166655</v>
      </c>
      <c r="AT33" s="292">
        <f>_xlfn.XLOOKUP($S33,แต้มที่ได้!$A$22:$A$43,แต้มที่ได้!$W$22:$W$43,"")</f>
        <v>5</v>
      </c>
      <c r="AU33" s="293">
        <f t="shared" si="22"/>
        <v>0</v>
      </c>
      <c r="AV33" s="294">
        <f>_xlfn.XLOOKUP($S33,แต้มที่ได้!$A$22:$A$43,แต้มที่ได้!$X$22:$X$43,"")</f>
        <v>40221815</v>
      </c>
    </row>
    <row r="34" spans="1:48" s="2" customFormat="1" ht="14.5" outlineLevel="1">
      <c r="A34" s="1" t="s">
        <v>202</v>
      </c>
      <c r="B34" s="213">
        <v>6</v>
      </c>
      <c r="C34" s="210">
        <v>3.5423029137108736E-2</v>
      </c>
      <c r="D34" s="165">
        <v>331440</v>
      </c>
      <c r="F34" s="352" t="s">
        <v>204</v>
      </c>
      <c r="G34" s="353">
        <v>5</v>
      </c>
      <c r="H34" s="354">
        <v>5.1598165175017599E-2</v>
      </c>
      <c r="I34" s="355">
        <v>974525</v>
      </c>
      <c r="J34"/>
      <c r="K34"/>
      <c r="L34"/>
      <c r="M34"/>
      <c r="N34"/>
      <c r="O34"/>
      <c r="P34"/>
      <c r="R34" s="246">
        <f>_xlfn.XLOOKUP($S34,'spearmint''s report'!$B$30:$B$39,'spearmint''s report'!$F$30:$F$39,"")</f>
        <v>9358065</v>
      </c>
      <c r="S34" s="254" t="str">
        <f>_xlfn.XLOOKUP($W34,แต้มที่ได้!$K$22:$K$43,แต้มที่ได้!$A$22:$A$43,"")</f>
        <v>님</v>
      </c>
      <c r="T34" s="258">
        <f t="shared" si="14"/>
        <v>8</v>
      </c>
      <c r="U34" s="259">
        <f>_xlfn.XLOOKUP($S34,แต้มที่ได้!$A$22:$A$43,แต้มที่ได้!$M$22:$M$43,"")</f>
        <v>9530270</v>
      </c>
      <c r="V34" s="260">
        <f t="shared" si="15"/>
        <v>172205</v>
      </c>
      <c r="W34" s="261">
        <v>6</v>
      </c>
      <c r="X34" s="262">
        <f>_xlfn.XLOOKUP($S34,แต้มที่ได้!$A$22:$A$43,แต้มที่ได้!$I$22:$I$43,"")</f>
        <v>26846050</v>
      </c>
      <c r="Y34" s="182">
        <f t="shared" si="16"/>
        <v>6</v>
      </c>
      <c r="Z34" s="187">
        <f>_xlfn.XLOOKUP($S34,แต้มที่ได้!$A$22:$A$43,แต้มที่ได้!$O$22:$O$43,"")</f>
        <v>9688065</v>
      </c>
      <c r="AA34" s="185">
        <f t="shared" si="17"/>
        <v>157795</v>
      </c>
      <c r="AB34" s="207">
        <f>_xlfn.XLOOKUP($S34,แต้มที่ได้!$A$22:$A$43,แต้มที่ได้!$N$22:$N$43,"")</f>
        <v>6</v>
      </c>
      <c r="AC34" s="275">
        <f t="shared" si="4"/>
        <v>0</v>
      </c>
      <c r="AD34" s="186">
        <f>_xlfn.XLOOKUP($S34,แต้มที่ได้!$A$22:$A$43,แต้มที่ได้!$O$22:$O$43,"")</f>
        <v>9688065</v>
      </c>
      <c r="AE34" s="291">
        <f t="shared" si="5"/>
        <v>4</v>
      </c>
      <c r="AF34" s="305">
        <f>_xlfn.XLOOKUP($S34,แต้มที่ได้!$A$22:$A$43,แต้มที่ได้!$S$22:$S$43,"")</f>
        <v>10173275</v>
      </c>
      <c r="AG34" s="185">
        <f t="shared" si="18"/>
        <v>485210</v>
      </c>
      <c r="AH34" s="292">
        <f>_xlfn.XLOOKUP($S34,แต้มที่ได้!$A$22:$A$43,แต้มที่ได้!$Q$22:$Q$43,"")</f>
        <v>6</v>
      </c>
      <c r="AI34" s="293">
        <f t="shared" si="7"/>
        <v>0</v>
      </c>
      <c r="AJ34" s="294">
        <f>_xlfn.XLOOKUP($S34,แต้มที่ได้!$A$22:$A$43,แต้มที่ได้!$R$22:$R$43,"")</f>
        <v>19861340</v>
      </c>
      <c r="AK34" s="291">
        <f t="shared" si="19"/>
        <v>11</v>
      </c>
      <c r="AL34" s="305">
        <f>_xlfn.XLOOKUP($S34,แต้มที่ได้!$A$22:$A$43,แต้มที่ได้!$V$22:$V$43,"")</f>
        <v>9678260</v>
      </c>
      <c r="AM34" s="185">
        <f t="shared" si="20"/>
        <v>-495015</v>
      </c>
      <c r="AN34" s="292">
        <f>_xlfn.XLOOKUP($S34,แต้มที่ได้!$A$22:$A$43,แต้มที่ได้!$T$22:$T$43,"")</f>
        <v>6</v>
      </c>
      <c r="AO34" s="293">
        <f t="shared" si="21"/>
        <v>0</v>
      </c>
      <c r="AP34" s="294">
        <f>_xlfn.XLOOKUP($S34,แต้มที่ได้!$A$22:$A$43,แต้มที่ได้!$U$22:$U$43,"")</f>
        <v>29539600</v>
      </c>
      <c r="AQ34" s="291">
        <f t="shared" si="11"/>
        <v>7</v>
      </c>
      <c r="AR34" s="305">
        <f>_xlfn.XLOOKUP($S34,แต้มที่ได้!$A$22:$A$43,แต้มที่ได้!$Y$22:$Y$43,"")</f>
        <v>10005140</v>
      </c>
      <c r="AS34" s="185">
        <f t="shared" si="12"/>
        <v>326880</v>
      </c>
      <c r="AT34" s="292">
        <f>_xlfn.XLOOKUP($S34,แต้มที่ได้!$A$22:$A$43,แต้มที่ได้!$W$22:$W$43,"")</f>
        <v>6</v>
      </c>
      <c r="AU34" s="293">
        <f t="shared" si="22"/>
        <v>0</v>
      </c>
      <c r="AV34" s="294">
        <f>_xlfn.XLOOKUP($S34,แต้มที่ได้!$A$22:$A$43,แต้มที่ได้!$X$22:$X$43,"")</f>
        <v>39544740</v>
      </c>
    </row>
    <row r="35" spans="1:48" s="2" customFormat="1" ht="14.5" outlineLevel="1">
      <c r="A35" s="1" t="s">
        <v>208</v>
      </c>
      <c r="B35" s="213">
        <v>7</v>
      </c>
      <c r="C35" s="210">
        <v>3.4262888594979495E-2</v>
      </c>
      <c r="D35" s="165">
        <v>320585</v>
      </c>
      <c r="F35" s="352" t="s">
        <v>202</v>
      </c>
      <c r="G35" s="353">
        <v>6</v>
      </c>
      <c r="H35" s="354">
        <v>5.1598165175017599E-2</v>
      </c>
      <c r="I35" s="355">
        <v>974525</v>
      </c>
      <c r="J35"/>
      <c r="K35"/>
      <c r="L35"/>
      <c r="M35"/>
      <c r="N35"/>
      <c r="O35"/>
      <c r="P35"/>
      <c r="R35" s="246" t="str">
        <f>_xlfn.XLOOKUP($S35,'spearmint''s report'!$B$30:$B$39,'spearmint''s report'!$F$30:$F$39,"")</f>
        <v/>
      </c>
      <c r="S35" s="254" t="str">
        <f>_xlfn.XLOOKUP($W35,แต้มที่ได้!$K$22:$K$43,แต้มที่ได้!$A$22:$A$43,"")</f>
        <v>오로라</v>
      </c>
      <c r="T35" s="258">
        <f t="shared" si="14"/>
        <v>9</v>
      </c>
      <c r="U35" s="313">
        <f>_xlfn.XLOOKUP($S35,แต้มที่ได้!$A$22:$A$43,แต้มที่ได้!$M$22:$M$43,"")</f>
        <v>9357045</v>
      </c>
      <c r="V35" s="314" t="str">
        <f t="shared" si="15"/>
        <v>n/a</v>
      </c>
      <c r="W35" s="261">
        <v>8</v>
      </c>
      <c r="X35" s="262">
        <f>_xlfn.XLOOKUP($S35,แต้มที่ได้!$A$22:$A$43,แต้มที่ได้!$I$22:$I$43,"")</f>
        <v>26297210</v>
      </c>
      <c r="Y35" s="182">
        <f t="shared" si="16"/>
        <v>7</v>
      </c>
      <c r="Z35" s="187">
        <f>_xlfn.XLOOKUP($S35,แต้มที่ได้!$A$22:$A$43,แต้มที่ได้!$O$22:$O$43,"")</f>
        <v>9677210</v>
      </c>
      <c r="AA35" s="185">
        <f t="shared" si="17"/>
        <v>320165</v>
      </c>
      <c r="AB35" s="207">
        <f>_xlfn.XLOOKUP($S35,แต้มที่ได้!$A$22:$A$43,แต้มที่ได้!$N$22:$N$43,"")</f>
        <v>7</v>
      </c>
      <c r="AC35" s="275">
        <f t="shared" si="4"/>
        <v>1</v>
      </c>
      <c r="AD35" s="186">
        <f>_xlfn.XLOOKUP($S35,แต้มที่ได้!$A$22:$A$43,แต้มที่ได้!$O$22:$O$43,"")</f>
        <v>9677210</v>
      </c>
      <c r="AE35" s="291">
        <f t="shared" si="5"/>
        <v>9</v>
      </c>
      <c r="AF35" s="305">
        <f>_xlfn.XLOOKUP($S35,แต้มที่ได้!$A$22:$A$43,แต้มที่ได้!$S$22:$S$43,"")</f>
        <v>9682900</v>
      </c>
      <c r="AG35" s="185">
        <f t="shared" si="18"/>
        <v>5690</v>
      </c>
      <c r="AH35" s="292">
        <f>_xlfn.XLOOKUP($S35,แต้มที่ได้!$A$22:$A$43,แต้มที่ได้!$Q$22:$Q$43,"")</f>
        <v>8</v>
      </c>
      <c r="AI35" s="293">
        <f t="shared" si="7"/>
        <v>-1</v>
      </c>
      <c r="AJ35" s="294">
        <f>_xlfn.XLOOKUP($S35,แต้มที่ได้!$A$22:$A$43,แต้มที่ได้!$R$22:$R$43,"")</f>
        <v>19360110</v>
      </c>
      <c r="AK35" s="291">
        <f t="shared" si="19"/>
        <v>7</v>
      </c>
      <c r="AL35" s="305">
        <f>_xlfn.XLOOKUP($S35,แต้มที่ได้!$A$22:$A$43,แต้มที่ได้!$V$22:$V$43,"")</f>
        <v>9772030</v>
      </c>
      <c r="AM35" s="185">
        <f t="shared" si="20"/>
        <v>89130</v>
      </c>
      <c r="AN35" s="292">
        <f>_xlfn.XLOOKUP($S35,แต้มที่ได้!$A$22:$A$43,แต้มที่ได้!$T$22:$T$43,"")</f>
        <v>8</v>
      </c>
      <c r="AO35" s="293">
        <f t="shared" si="21"/>
        <v>0</v>
      </c>
      <c r="AP35" s="294">
        <f>_xlfn.XLOOKUP($S35,แต้มที่ได้!$A$22:$A$43,แต้มที่ได้!$U$22:$U$43,"")</f>
        <v>29132140</v>
      </c>
      <c r="AQ35" s="291">
        <f t="shared" si="11"/>
        <v>9</v>
      </c>
      <c r="AR35" s="305">
        <f>_xlfn.XLOOKUP($S35,แต้มที่ได้!$A$22:$A$43,แต้มที่ได้!$Y$22:$Y$43,"")</f>
        <v>9931935</v>
      </c>
      <c r="AS35" s="185">
        <f t="shared" si="12"/>
        <v>159905</v>
      </c>
      <c r="AT35" s="292">
        <f>_xlfn.XLOOKUP($S35,แต้มที่ได้!$A$22:$A$43,แต้มที่ได้!$W$22:$W$43,"")</f>
        <v>8</v>
      </c>
      <c r="AU35" s="293">
        <f t="shared" si="22"/>
        <v>0</v>
      </c>
      <c r="AV35" s="294">
        <f>_xlfn.XLOOKUP($S35,แต้มที่ได้!$A$22:$A$43,แต้มที่ได้!$X$22:$X$43,"")</f>
        <v>39064075</v>
      </c>
    </row>
    <row r="36" spans="1:48" s="2" customFormat="1" ht="14.5" outlineLevel="1">
      <c r="A36" s="1" t="s">
        <v>190</v>
      </c>
      <c r="B36" s="213">
        <v>8</v>
      </c>
      <c r="C36" s="210">
        <v>2.5118565722148746E-2</v>
      </c>
      <c r="D36" s="165">
        <v>235025</v>
      </c>
      <c r="F36" s="352" t="s">
        <v>190</v>
      </c>
      <c r="G36" s="353">
        <v>7</v>
      </c>
      <c r="H36" s="354">
        <v>2.8636114665177799E-2</v>
      </c>
      <c r="I36" s="355">
        <v>540845</v>
      </c>
      <c r="J36"/>
      <c r="K36"/>
      <c r="L36"/>
      <c r="M36"/>
      <c r="N36"/>
      <c r="O36"/>
      <c r="P36"/>
      <c r="R36" s="246">
        <f>_xlfn.XLOOKUP($S36,'spearmint''s report'!$B$30:$B$39,'spearmint''s report'!$F$30:$F$39,"")</f>
        <v>9194540</v>
      </c>
      <c r="S36" s="254" t="str">
        <f>_xlfn.XLOOKUP($W36,แต้มที่ได้!$K$22:$K$43,แต้มที่ได้!$A$22:$A$43,"")</f>
        <v>Crown</v>
      </c>
      <c r="T36" s="258">
        <f t="shared" si="14"/>
        <v>6</v>
      </c>
      <c r="U36" s="259">
        <f>_xlfn.XLOOKUP($S36,แต้มที่ได้!$A$22:$A$43,แต้มที่ได้!$M$22:$M$43,"")</f>
        <v>9591550</v>
      </c>
      <c r="V36" s="260">
        <f t="shared" si="15"/>
        <v>397010</v>
      </c>
      <c r="W36" s="261">
        <v>7</v>
      </c>
      <c r="X36" s="262">
        <f>_xlfn.XLOOKUP($S36,แต้มที่ได้!$A$22:$A$43,แต้มที่ได้!$I$22:$I$43,"")</f>
        <v>26667330</v>
      </c>
      <c r="Y36" s="182">
        <f t="shared" si="16"/>
        <v>8</v>
      </c>
      <c r="Z36" s="187">
        <f>_xlfn.XLOOKUP($S36,แต้มที่ได้!$A$22:$A$43,แต้มที่ได้!$O$22:$O$43,"")</f>
        <v>9591650</v>
      </c>
      <c r="AA36" s="185">
        <f t="shared" si="17"/>
        <v>100</v>
      </c>
      <c r="AB36" s="207">
        <f>_xlfn.XLOOKUP($S36,แต้มที่ได้!$A$22:$A$43,แต้มที่ได้!$N$22:$N$43,"")</f>
        <v>8</v>
      </c>
      <c r="AC36" s="275">
        <f t="shared" si="4"/>
        <v>-1</v>
      </c>
      <c r="AD36" s="186">
        <f>_xlfn.XLOOKUP($S36,แต้มที่ได้!$A$22:$A$43,แต้มที่ได้!$O$22:$O$43,"")</f>
        <v>9591650</v>
      </c>
      <c r="AE36" s="291">
        <f t="shared" si="5"/>
        <v>7</v>
      </c>
      <c r="AF36" s="305">
        <f>_xlfn.XLOOKUP($S36,แต้มที่ได้!$A$22:$A$43,แต้มที่ได้!$S$22:$S$43,"")</f>
        <v>9836010</v>
      </c>
      <c r="AG36" s="185">
        <f t="shared" si="18"/>
        <v>244360</v>
      </c>
      <c r="AH36" s="292">
        <f>_xlfn.XLOOKUP($S36,แต้มที่ได้!$A$22:$A$43,แต้มที่ได้!$Q$22:$Q$43,"")</f>
        <v>7</v>
      </c>
      <c r="AI36" s="293">
        <f t="shared" si="7"/>
        <v>1</v>
      </c>
      <c r="AJ36" s="294">
        <f>_xlfn.XLOOKUP($S36,แต้มที่ได้!$A$22:$A$43,แต้มที่ได้!$R$22:$R$43,"")</f>
        <v>19427660</v>
      </c>
      <c r="AK36" s="291">
        <f t="shared" si="19"/>
        <v>6</v>
      </c>
      <c r="AL36" s="305">
        <f>_xlfn.XLOOKUP($S36,แต้มที่ได้!$A$22:$A$43,แต้มที่ได้!$V$22:$V$43,"")</f>
        <v>9835780</v>
      </c>
      <c r="AM36" s="185">
        <f t="shared" si="20"/>
        <v>-230</v>
      </c>
      <c r="AN36" s="292">
        <f>_xlfn.XLOOKUP($S36,แต้มที่ได้!$A$22:$A$43,แต้มที่ได้!$T$22:$T$43,"")</f>
        <v>7</v>
      </c>
      <c r="AO36" s="293">
        <f t="shared" si="21"/>
        <v>0</v>
      </c>
      <c r="AP36" s="294">
        <f>_xlfn.XLOOKUP($S36,แต้มที่ได้!$A$22:$A$43,แต้มที่ได้!$U$22:$U$43,"")</f>
        <v>29263440</v>
      </c>
      <c r="AQ36" s="291">
        <f t="shared" si="11"/>
        <v>6</v>
      </c>
      <c r="AR36" s="305">
        <f>_xlfn.XLOOKUP($S36,แต้มที่ได้!$A$22:$A$43,แต้มที่ได้!$Y$22:$Y$43,"")</f>
        <v>10085080</v>
      </c>
      <c r="AS36" s="185">
        <f t="shared" si="12"/>
        <v>249300</v>
      </c>
      <c r="AT36" s="292">
        <f>_xlfn.XLOOKUP($S36,แต้มที่ได้!$A$22:$A$43,แต้มที่ได้!$W$22:$W$43,"")</f>
        <v>7</v>
      </c>
      <c r="AU36" s="293">
        <f t="shared" si="22"/>
        <v>0</v>
      </c>
      <c r="AV36" s="294">
        <f>_xlfn.XLOOKUP($S36,แต้มที่ได้!$A$22:$A$43,แต้มที่ได้!$X$22:$X$43,"")</f>
        <v>39348520</v>
      </c>
    </row>
    <row r="37" spans="1:48" s="2" customFormat="1" ht="14.5" outlineLevel="1">
      <c r="A37" s="1" t="s">
        <v>203</v>
      </c>
      <c r="B37" s="213">
        <v>9</v>
      </c>
      <c r="C37" s="210">
        <v>1.799687387279067E-2</v>
      </c>
      <c r="D37" s="165">
        <v>168390</v>
      </c>
      <c r="F37" s="352" t="s">
        <v>208</v>
      </c>
      <c r="G37" s="353">
        <v>8</v>
      </c>
      <c r="H37" s="354">
        <v>2.5059545508334783E-2</v>
      </c>
      <c r="I37" s="355">
        <v>473295</v>
      </c>
      <c r="J37"/>
      <c r="K37"/>
      <c r="L37"/>
      <c r="M37"/>
      <c r="N37"/>
      <c r="O37"/>
      <c r="P37"/>
      <c r="R37" s="246">
        <f>_xlfn.XLOOKUP($S37,'spearmint''s report'!$B$30:$B$39,'spearmint''s report'!$F$30:$F$39,"")</f>
        <v>9119520</v>
      </c>
      <c r="S37" s="254" t="str">
        <f>_xlfn.XLOOKUP($W37,แต้มที่ได้!$K$22:$K$43,แต้มที่ได้!$A$22:$A$43,"")</f>
        <v>무야호</v>
      </c>
      <c r="T37" s="258">
        <f t="shared" si="14"/>
        <v>11</v>
      </c>
      <c r="U37" s="313">
        <f>_xlfn.XLOOKUP($S37,แต้มที่ได้!$A$22:$A$43,แต้มที่ได้!$M$22:$M$43,"")</f>
        <v>9080590</v>
      </c>
      <c r="V37" s="260">
        <f t="shared" si="15"/>
        <v>-38930</v>
      </c>
      <c r="W37" s="261">
        <v>11</v>
      </c>
      <c r="X37" s="262">
        <f>_xlfn.XLOOKUP($S37,แต้มที่ได้!$A$22:$A$43,แต้มที่ได้!$I$22:$I$43,"")</f>
        <v>26146105</v>
      </c>
      <c r="Y37" s="182">
        <f t="shared" si="16"/>
        <v>9</v>
      </c>
      <c r="Z37" s="187">
        <f>_xlfn.XLOOKUP($S37,แต้มที่ได้!$A$22:$A$43,แต้มที่ได้!$O$22:$O$43,"")</f>
        <v>9525015</v>
      </c>
      <c r="AA37" s="185">
        <f t="shared" si="17"/>
        <v>444425</v>
      </c>
      <c r="AB37" s="207">
        <f>_xlfn.XLOOKUP($S37,แต้มที่ได้!$A$22:$A$43,แต้มที่ได้!$N$22:$N$43,"")</f>
        <v>9</v>
      </c>
      <c r="AC37" s="275">
        <f t="shared" si="4"/>
        <v>2</v>
      </c>
      <c r="AD37" s="186">
        <f>_xlfn.XLOOKUP($S37,แต้มที่ได้!$A$22:$A$43,แต้มที่ได้!$O$22:$O$43,"")</f>
        <v>9525015</v>
      </c>
      <c r="AE37" s="291">
        <f t="shared" si="5"/>
        <v>10</v>
      </c>
      <c r="AF37" s="305">
        <f>_xlfn.XLOOKUP($S37,แต้มที่ได้!$A$22:$A$43,แต้มที่ได้!$S$22:$S$43,"")</f>
        <v>9613965</v>
      </c>
      <c r="AG37" s="185">
        <f t="shared" si="18"/>
        <v>88950</v>
      </c>
      <c r="AH37" s="292">
        <f>_xlfn.XLOOKUP($S37,แต้มที่ได้!$A$22:$A$43,แต้มที่ได้!$Q$22:$Q$43,"")</f>
        <v>10</v>
      </c>
      <c r="AI37" s="293">
        <f t="shared" si="7"/>
        <v>-1</v>
      </c>
      <c r="AJ37" s="294">
        <f>_xlfn.XLOOKUP($S37,แต้มที่ได้!$A$22:$A$43,แต้มที่ได้!$R$22:$R$43,"")</f>
        <v>19138980</v>
      </c>
      <c r="AK37" s="291">
        <f t="shared" si="19"/>
        <v>10</v>
      </c>
      <c r="AL37" s="305">
        <f>_xlfn.XLOOKUP($S37,แต้มที่ได้!$A$22:$A$43,แต้มที่ได้!$V$22:$V$43,"")</f>
        <v>9678470</v>
      </c>
      <c r="AM37" s="185">
        <f t="shared" si="20"/>
        <v>64505</v>
      </c>
      <c r="AN37" s="292">
        <f>_xlfn.XLOOKUP($S37,แต้มที่ได้!$A$22:$A$43,แต้มที่ได้!$T$22:$T$43,"")</f>
        <v>10</v>
      </c>
      <c r="AO37" s="293">
        <f t="shared" si="21"/>
        <v>0</v>
      </c>
      <c r="AP37" s="294">
        <f>_xlfn.XLOOKUP($S37,แต้มที่ได้!$A$22:$A$43,แต้มที่ได้!$U$22:$U$43,"")</f>
        <v>28817450</v>
      </c>
      <c r="AQ37" s="291">
        <f t="shared" si="11"/>
        <v>11</v>
      </c>
      <c r="AR37" s="305">
        <f>_xlfn.XLOOKUP($S37,แต้มที่ได้!$A$22:$A$43,แต้มที่ได้!$Y$22:$Y$43,"")</f>
        <v>9759470</v>
      </c>
      <c r="AS37" s="185">
        <f t="shared" si="12"/>
        <v>81000</v>
      </c>
      <c r="AT37" s="292">
        <f>_xlfn.XLOOKUP($S37,แต้มที่ได้!$A$22:$A$43,แต้มที่ได้!$W$22:$W$43,"")</f>
        <v>9</v>
      </c>
      <c r="AU37" s="293">
        <f t="shared" si="22"/>
        <v>1</v>
      </c>
      <c r="AV37" s="294">
        <f>_xlfn.XLOOKUP($S37,แต้มที่ได้!$A$22:$A$43,แต้มที่ได้!$X$22:$X$43,"")</f>
        <v>38576920</v>
      </c>
    </row>
    <row r="38" spans="1:48" s="2" customFormat="1" ht="14.5" outlineLevel="1">
      <c r="A38" s="1" t="s">
        <v>206</v>
      </c>
      <c r="B38" s="213">
        <v>10</v>
      </c>
      <c r="C38" s="210">
        <v>1.7104458071152791E-2</v>
      </c>
      <c r="D38" s="165">
        <v>160040</v>
      </c>
      <c r="F38" s="352" t="s">
        <v>206</v>
      </c>
      <c r="G38" s="353">
        <v>9</v>
      </c>
      <c r="H38" s="354">
        <v>1.6573201993030588E-2</v>
      </c>
      <c r="I38" s="355">
        <v>313015</v>
      </c>
      <c r="J38"/>
      <c r="K38"/>
      <c r="L38"/>
      <c r="M38"/>
      <c r="N38"/>
      <c r="O38"/>
      <c r="P38"/>
      <c r="R38" s="246">
        <f>_xlfn.XLOOKUP($S38,'spearmint''s report'!$B$30:$B$39,'spearmint''s report'!$F$30:$F$39,"")</f>
        <v>9043210</v>
      </c>
      <c r="S38" s="254" t="str">
        <f>_xlfn.XLOOKUP($W38,แต้มที่ได้!$K$22:$K$43,แต้มที่ได้!$A$22:$A$43,"")</f>
        <v>열매</v>
      </c>
      <c r="T38" s="315">
        <f t="shared" si="14"/>
        <v>7</v>
      </c>
      <c r="U38" s="259">
        <f>_xlfn.XLOOKUP($S38,แต้มที่ได้!$A$22:$A$43,แต้มที่ได้!$M$22:$M$43,"")</f>
        <v>9564060</v>
      </c>
      <c r="V38" s="316">
        <f t="shared" si="15"/>
        <v>520850</v>
      </c>
      <c r="W38" s="317">
        <v>10</v>
      </c>
      <c r="X38" s="318">
        <f>_xlfn.XLOOKUP($S38,แต้มที่ได้!$A$22:$A$43,แต้มที่ได้!$I$22:$I$43,"")</f>
        <v>25860670</v>
      </c>
      <c r="Y38" s="174">
        <f t="shared" si="16"/>
        <v>10</v>
      </c>
      <c r="Z38" s="190">
        <f>_xlfn.XLOOKUP($S38,แต้มที่ได้!$A$22:$A$43,แต้มที่ได้!$O$22:$O$43,"")</f>
        <v>9516665</v>
      </c>
      <c r="AA38" s="191">
        <f t="shared" si="17"/>
        <v>-47395</v>
      </c>
      <c r="AB38" s="173">
        <f>_xlfn.XLOOKUP($S38,แต้มที่ได้!$A$22:$A$43,แต้มที่ได้!$N$22:$N$43,"")</f>
        <v>10</v>
      </c>
      <c r="AC38" s="276">
        <f t="shared" si="4"/>
        <v>0</v>
      </c>
      <c r="AD38" s="189">
        <f>_xlfn.XLOOKUP($S38,แต้มที่ได้!$A$22:$A$43,แต้มที่ได้!$O$22:$O$43,"")</f>
        <v>9516665</v>
      </c>
      <c r="AE38" s="295">
        <f t="shared" si="5"/>
        <v>8</v>
      </c>
      <c r="AF38" s="306">
        <f>_xlfn.XLOOKUP($S38,แต้มที่ได้!$A$22:$A$43,แต้มที่ได้!$S$22:$S$43,"")</f>
        <v>9683165</v>
      </c>
      <c r="AG38" s="191">
        <f t="shared" si="18"/>
        <v>166500</v>
      </c>
      <c r="AH38" s="297">
        <f>_xlfn.XLOOKUP($S38,แต้มที่ได้!$A$22:$A$43,แต้มที่ได้!$Q$22:$Q$43,"")</f>
        <v>9</v>
      </c>
      <c r="AI38" s="298">
        <f t="shared" si="7"/>
        <v>1</v>
      </c>
      <c r="AJ38" s="299">
        <f>_xlfn.XLOOKUP($S38,แต้มที่ได้!$A$22:$A$43,แต้มที่ได้!$R$22:$R$43,"")</f>
        <v>19199830</v>
      </c>
      <c r="AK38" s="295">
        <f t="shared" si="19"/>
        <v>9</v>
      </c>
      <c r="AL38" s="306">
        <f>_xlfn.XLOOKUP($S38,แต้มที่ได้!$A$22:$A$43,แต้มที่ได้!$V$22:$V$43,"")</f>
        <v>9685015</v>
      </c>
      <c r="AM38" s="191">
        <f t="shared" si="20"/>
        <v>1850</v>
      </c>
      <c r="AN38" s="297">
        <f>_xlfn.XLOOKUP($S38,แต้มที่ได้!$A$22:$A$43,แต้มที่ได้!$T$22:$T$43,"")</f>
        <v>9</v>
      </c>
      <c r="AO38" s="298">
        <f t="shared" si="21"/>
        <v>0</v>
      </c>
      <c r="AP38" s="299">
        <f>_xlfn.XLOOKUP($S38,แต้มที่ได้!$A$22:$A$43,แต้มที่ได้!$U$22:$U$43,"")</f>
        <v>28884845</v>
      </c>
      <c r="AQ38" s="295">
        <f t="shared" si="11"/>
        <v>12</v>
      </c>
      <c r="AR38" s="306">
        <f>_xlfn.XLOOKUP($S38,แต้มที่ได้!$A$22:$A$43,แต้มที่ได้!$Y$22:$Y$43,"")</f>
        <v>9686065</v>
      </c>
      <c r="AS38" s="191">
        <f t="shared" si="12"/>
        <v>1050</v>
      </c>
      <c r="AT38" s="297">
        <f>_xlfn.XLOOKUP($S38,แต้มที่ได้!$A$22:$A$43,แต้มที่ได้!$W$22:$W$43,"")</f>
        <v>10</v>
      </c>
      <c r="AU38" s="298">
        <f t="shared" si="22"/>
        <v>-1</v>
      </c>
      <c r="AV38" s="299">
        <f>_xlfn.XLOOKUP($S38,แต้มที่ได้!$A$22:$A$43,แต้มที่ได้!$X$22:$X$43,"")</f>
        <v>38570910</v>
      </c>
    </row>
    <row r="39" spans="1:48" s="2" customFormat="1" ht="14.5" outlineLevel="1">
      <c r="A39" s="197" t="s">
        <v>193</v>
      </c>
      <c r="B39" s="223">
        <v>11</v>
      </c>
      <c r="C39" s="224"/>
      <c r="D39" s="225"/>
      <c r="F39" s="352" t="s">
        <v>203</v>
      </c>
      <c r="G39" s="353">
        <v>10</v>
      </c>
      <c r="H39" s="354">
        <v>1.3351377667436251E-2</v>
      </c>
      <c r="I39" s="355">
        <v>252165</v>
      </c>
      <c r="J39"/>
      <c r="K39"/>
      <c r="L39"/>
      <c r="M39"/>
      <c r="N39"/>
      <c r="O39"/>
      <c r="P39"/>
      <c r="R39" s="246">
        <f>_xlfn.XLOOKUP($S39,แต้มที่ได้!$A$22:$A$43,แต้มที่ได้!$J$22:$J$43,"")</f>
        <v>8665175</v>
      </c>
      <c r="S39" s="255" t="str">
        <f>_xlfn.XLOOKUP($W39,แต้มที่ได้!$K$22:$K$43,แต้มที่ได้!$A$22:$A$43,"")</f>
        <v>MolochTH</v>
      </c>
      <c r="T39" s="333">
        <f t="shared" si="14"/>
        <v>14</v>
      </c>
      <c r="U39" s="334">
        <f>_xlfn.XLOOKUP($S39,แต้มที่ได้!$A$22:$A$43,แต้มที่ได้!$M$22:$M$43,"")</f>
        <v>8894710</v>
      </c>
      <c r="V39" s="335">
        <f t="shared" si="15"/>
        <v>229535</v>
      </c>
      <c r="W39" s="336">
        <v>13</v>
      </c>
      <c r="X39" s="337">
        <f>_xlfn.XLOOKUP($S39,แต้มที่ได้!$A$22:$A$43,แต้มที่ได้!$I$22:$I$43,"")</f>
        <v>24821480</v>
      </c>
      <c r="Y39" s="241">
        <f t="shared" si="16"/>
        <v>11</v>
      </c>
      <c r="Z39" s="242">
        <f>_xlfn.XLOOKUP($S39,แต้มที่ได้!$A$22:$A$43,แต้มที่ได้!$O$22:$O$43,"")</f>
        <v>9356625</v>
      </c>
      <c r="AA39" s="243">
        <f t="shared" si="17"/>
        <v>461915</v>
      </c>
      <c r="AB39" s="240">
        <f>_xlfn.XLOOKUP($S39,แต้มที่ได้!$A$22:$A$43,แต้มที่ได้!$N$22:$N$43,"")</f>
        <v>11</v>
      </c>
      <c r="AC39" s="277">
        <f t="shared" si="4"/>
        <v>2</v>
      </c>
      <c r="AD39" s="244">
        <f>_xlfn.XLOOKUP($S39,แต้มที่ได้!$A$22:$A$43,แต้มที่ได้!$O$22:$O$43,"")</f>
        <v>9356625</v>
      </c>
      <c r="AE39" s="307">
        <f t="shared" si="5"/>
        <v>11</v>
      </c>
      <c r="AF39" s="308">
        <f>_xlfn.XLOOKUP($S39,แต้มที่ได้!$A$22:$A$43,แต้มที่ได้!$S$22:$S$43,"")</f>
        <v>9530190</v>
      </c>
      <c r="AG39" s="243">
        <f t="shared" si="18"/>
        <v>173565</v>
      </c>
      <c r="AH39" s="309">
        <f>_xlfn.XLOOKUP($S39,แต้มที่ได้!$A$22:$A$43,แต้มที่ได้!$Q$22:$Q$43,"")</f>
        <v>11</v>
      </c>
      <c r="AI39" s="363">
        <f t="shared" si="7"/>
        <v>0</v>
      </c>
      <c r="AJ39" s="311">
        <f>_xlfn.XLOOKUP($S39,แต้มที่ได้!$A$22:$A$43,แต้มที่ได้!$R$22:$R$43,"")</f>
        <v>18886815</v>
      </c>
      <c r="AK39" s="307">
        <f t="shared" si="19"/>
        <v>8</v>
      </c>
      <c r="AL39" s="308">
        <f>_xlfn.XLOOKUP($S39,แต้มที่ได้!$A$22:$A$43,แต้มที่ได้!$V$22:$V$43,"")</f>
        <v>9763490</v>
      </c>
      <c r="AM39" s="243">
        <f t="shared" si="20"/>
        <v>233300</v>
      </c>
      <c r="AN39" s="309">
        <f>_xlfn.XLOOKUP($S39,แต้มที่ได้!$A$22:$A$43,แต้มที่ได้!$T$22:$T$43,"")</f>
        <v>11</v>
      </c>
      <c r="AO39" s="310">
        <f t="shared" si="21"/>
        <v>0</v>
      </c>
      <c r="AP39" s="311">
        <f>_xlfn.XLOOKUP($S39,แต้มที่ได้!$A$22:$A$43,แต้มที่ได้!$U$22:$U$43,"")</f>
        <v>28650305</v>
      </c>
      <c r="AQ39" s="307">
        <f t="shared" si="11"/>
        <v>10</v>
      </c>
      <c r="AR39" s="308">
        <f>_xlfn.XLOOKUP($S39,แต้มที่ได้!$A$22:$A$43,แต้มที่ได้!$Y$22:$Y$43,"")</f>
        <v>9841245</v>
      </c>
      <c r="AS39" s="243">
        <f t="shared" si="12"/>
        <v>77755</v>
      </c>
      <c r="AT39" s="309">
        <f>_xlfn.XLOOKUP($S39,แต้มที่ได้!$A$22:$A$43,แต้มที่ได้!$W$22:$W$43,"")</f>
        <v>11</v>
      </c>
      <c r="AU39" s="310">
        <f t="shared" si="22"/>
        <v>0</v>
      </c>
      <c r="AV39" s="311">
        <f>_xlfn.XLOOKUP($S39,แต้มที่ได้!$A$22:$A$43,แต้มที่ได้!$X$22:$X$43,"")</f>
        <v>38491550</v>
      </c>
    </row>
    <row r="40" spans="1:48" s="2" customFormat="1" ht="14.5" outlineLevel="1">
      <c r="A40" s="1" t="s">
        <v>194</v>
      </c>
      <c r="B40" s="213">
        <v>12</v>
      </c>
      <c r="C40" s="221">
        <v>-5.5575594832538437E-4</v>
      </c>
      <c r="D40" s="165">
        <v>-5200</v>
      </c>
      <c r="F40" s="352" t="s">
        <v>193</v>
      </c>
      <c r="G40" s="353">
        <v>11</v>
      </c>
      <c r="H40" s="356"/>
      <c r="I40" s="355"/>
      <c r="J40"/>
      <c r="K40"/>
      <c r="L40"/>
      <c r="M40"/>
      <c r="N40"/>
      <c r="O40"/>
      <c r="P40"/>
      <c r="R40" s="246">
        <f>_xlfn.XLOOKUP($S40,'spearmint''s report'!$B$30:$B$39,'spearmint''s report'!$F$30:$F$39,"")</f>
        <v>9129170</v>
      </c>
      <c r="S40" s="254" t="str">
        <f>_xlfn.XLOOKUP($W40,แต้มที่ได้!$K$22:$K$43,แต้มที่ได้!$A$22:$A$43,"")</f>
        <v>MyTH</v>
      </c>
      <c r="T40" s="315">
        <f t="shared" si="14"/>
        <v>10</v>
      </c>
      <c r="U40" s="313">
        <f>_xlfn.XLOOKUP($S40,แต้มที่ได้!$A$22:$A$43,แต้มที่ได้!$M$22:$M$43,"")</f>
        <v>9271875</v>
      </c>
      <c r="V40" s="316">
        <f t="shared" si="15"/>
        <v>142705</v>
      </c>
      <c r="W40" s="317">
        <v>9</v>
      </c>
      <c r="X40" s="318">
        <f>_xlfn.XLOOKUP($S40,แต้มที่ได้!$A$22:$A$43,แต้มที่ได้!$I$22:$I$43,"")</f>
        <v>26248370</v>
      </c>
      <c r="Y40" s="174">
        <f t="shared" si="16"/>
        <v>12</v>
      </c>
      <c r="Z40" s="190">
        <f>_xlfn.XLOOKUP($S40,แต้มที่ได้!$A$22:$A$43,แต้มที่ได้!$O$22:$O$43,"")</f>
        <v>9351425</v>
      </c>
      <c r="AA40" s="191">
        <f t="shared" si="17"/>
        <v>79550</v>
      </c>
      <c r="AB40" s="173">
        <f>_xlfn.XLOOKUP($S40,แต้มที่ได้!$A$22:$A$43,แต้มที่ได้!$N$22:$N$43,"")</f>
        <v>12</v>
      </c>
      <c r="AC40" s="276">
        <f t="shared" si="4"/>
        <v>-3</v>
      </c>
      <c r="AD40" s="189">
        <f>_xlfn.XLOOKUP($S40,แต้มที่ได้!$A$22:$A$43,แต้มที่ได้!$O$22:$O$43,"")</f>
        <v>9351425</v>
      </c>
      <c r="AE40" s="295">
        <f t="shared" si="5"/>
        <v>12</v>
      </c>
      <c r="AF40" s="306">
        <f>_xlfn.XLOOKUP($S40,แต้มที่ได้!$A$22:$A$43,แต้มที่ได้!$S$22:$S$43,"")</f>
        <v>9522435</v>
      </c>
      <c r="AG40" s="191">
        <f t="shared" si="18"/>
        <v>171010</v>
      </c>
      <c r="AH40" s="297">
        <f>_xlfn.XLOOKUP($S40,แต้มที่ได้!$A$22:$A$43,แต้มที่ได้!$Q$22:$Q$43,"")</f>
        <v>12</v>
      </c>
      <c r="AI40" s="298">
        <f t="shared" si="7"/>
        <v>0</v>
      </c>
      <c r="AJ40" s="299">
        <f>_xlfn.XLOOKUP($S40,แต้มที่ได้!$A$22:$A$43,แต้มที่ได้!$R$22:$R$43,"")</f>
        <v>18873860</v>
      </c>
      <c r="AK40" s="295">
        <f t="shared" si="19"/>
        <v>14</v>
      </c>
      <c r="AL40" s="306">
        <f>_xlfn.XLOOKUP($S40,แต้มที่ได้!$A$22:$A$43,แต้มที่ได้!$V$22:$V$43,"")</f>
        <v>9360200</v>
      </c>
      <c r="AM40" s="191">
        <f t="shared" si="20"/>
        <v>-162235</v>
      </c>
      <c r="AN40" s="297">
        <f>_xlfn.XLOOKUP($S40,แต้มที่ได้!$A$22:$A$43,แต้มที่ได้!$T$22:$T$43,"")</f>
        <v>13</v>
      </c>
      <c r="AO40" s="298">
        <f t="shared" si="21"/>
        <v>-1</v>
      </c>
      <c r="AP40" s="299">
        <f>_xlfn.XLOOKUP($S40,แต้มที่ได้!$A$22:$A$43,แต้มที่ได้!$U$22:$U$43,"")</f>
        <v>28234060</v>
      </c>
      <c r="AQ40" s="295">
        <f t="shared" si="11"/>
        <v>14</v>
      </c>
      <c r="AR40" s="306">
        <f>_xlfn.XLOOKUP($S40,แต้มที่ได้!$A$22:$A$43,แต้มที่ได้!$Y$22:$Y$43,"")</f>
        <v>9595775</v>
      </c>
      <c r="AS40" s="191">
        <f t="shared" si="12"/>
        <v>235575</v>
      </c>
      <c r="AT40" s="297">
        <f>_xlfn.XLOOKUP($S40,แต้มที่ได้!$A$22:$A$43,แต้มที่ได้!$W$22:$W$43,"")</f>
        <v>13</v>
      </c>
      <c r="AU40" s="298">
        <f t="shared" si="22"/>
        <v>0</v>
      </c>
      <c r="AV40" s="299">
        <f>_xlfn.XLOOKUP($S40,แต้มที่ได้!$A$22:$A$43,แต้มที่ได้!$X$22:$X$43,"")</f>
        <v>37829835</v>
      </c>
    </row>
    <row r="41" spans="1:48" s="2" customFormat="1" ht="14.5" outlineLevel="1">
      <c r="A41" s="1" t="s">
        <v>209</v>
      </c>
      <c r="B41" s="213">
        <v>13</v>
      </c>
      <c r="C41" s="221">
        <v>-7.4840019772086626E-3</v>
      </c>
      <c r="D41" s="165">
        <v>-70025</v>
      </c>
      <c r="F41" s="352" t="s">
        <v>194</v>
      </c>
      <c r="G41" s="353">
        <v>12</v>
      </c>
      <c r="H41" s="357">
        <v>-6.8592825206367509E-4</v>
      </c>
      <c r="I41" s="355">
        <v>-12955</v>
      </c>
      <c r="J41"/>
      <c r="K41"/>
      <c r="L41"/>
      <c r="M41"/>
      <c r="N41"/>
      <c r="O41"/>
      <c r="P41"/>
      <c r="R41" s="246">
        <f>_xlfn.XLOOKUP($S41,แต้มที่ได้!$A$22:$A$43,แต้มที่ได้!$J$22:$J$43,"")</f>
        <v>8745125</v>
      </c>
      <c r="S41" s="254" t="str">
        <f>_xlfn.XLOOKUP($W41,แต้มที่ได้!$K$22:$K$43,แต้มที่ได้!$A$22:$A$43,"")</f>
        <v>이지스</v>
      </c>
      <c r="T41" s="258">
        <f t="shared" si="14"/>
        <v>13</v>
      </c>
      <c r="U41" s="259">
        <f>_xlfn.XLOOKUP($S41,แต้มที่ได้!$A$22:$A$43,แต้มที่ได้!$M$22:$M$43,"")</f>
        <v>8900850</v>
      </c>
      <c r="V41" s="260">
        <f t="shared" si="15"/>
        <v>155725</v>
      </c>
      <c r="W41" s="261">
        <v>15</v>
      </c>
      <c r="X41" s="262">
        <f>_xlfn.XLOOKUP($S41,แต้มที่ได้!$A$22:$A$43,แต้มที่ได้!$I$22:$I$43,"")</f>
        <v>24336130</v>
      </c>
      <c r="Y41" s="182">
        <f t="shared" si="16"/>
        <v>13</v>
      </c>
      <c r="Z41" s="187">
        <f>_xlfn.XLOOKUP($S41,แต้มที่ได้!$A$22:$A$43,แต้มที่ได้!$O$22:$O$43,"")</f>
        <v>9286600</v>
      </c>
      <c r="AA41" s="185">
        <f t="shared" si="17"/>
        <v>385750</v>
      </c>
      <c r="AB41" s="207">
        <f>_xlfn.XLOOKUP($S41,แต้มที่ได้!$A$22:$A$43,แต้มที่ได้!$N$22:$N$43,"")</f>
        <v>13</v>
      </c>
      <c r="AC41" s="275">
        <f t="shared" si="4"/>
        <v>2</v>
      </c>
      <c r="AD41" s="186">
        <f>_xlfn.XLOOKUP($S41,แต้มที่ได้!$A$22:$A$43,แต้มที่ได้!$O$22:$O$43,"")</f>
        <v>9286600</v>
      </c>
      <c r="AE41" s="291">
        <f t="shared" si="5"/>
        <v>13</v>
      </c>
      <c r="AF41" s="305">
        <f>_xlfn.XLOOKUP($S41,แต้มที่ได้!$A$22:$A$43,แต้มที่ได้!$S$22:$S$43,"")</f>
        <v>9367650</v>
      </c>
      <c r="AG41" s="185">
        <f t="shared" si="18"/>
        <v>81050</v>
      </c>
      <c r="AH41" s="292">
        <f>_xlfn.XLOOKUP($S41,แต้มที่ได้!$A$22:$A$43,แต้มที่ได้!$Q$22:$Q$43,"")</f>
        <v>13</v>
      </c>
      <c r="AI41" s="293">
        <f t="shared" si="7"/>
        <v>0</v>
      </c>
      <c r="AJ41" s="294">
        <f>_xlfn.XLOOKUP($S41,แต้มที่ได้!$A$22:$A$43,แต้มที่ได้!$R$22:$R$43,"")</f>
        <v>18654250</v>
      </c>
      <c r="AK41" s="291">
        <f t="shared" si="19"/>
        <v>12</v>
      </c>
      <c r="AL41" s="305">
        <f>_xlfn.XLOOKUP($S41,แต้มที่ได้!$A$22:$A$43,แต้มที่ได้!$V$22:$V$43,"")</f>
        <v>9614385</v>
      </c>
      <c r="AM41" s="185">
        <f t="shared" si="20"/>
        <v>246735</v>
      </c>
      <c r="AN41" s="292">
        <f>_xlfn.XLOOKUP($S41,แต้มที่ได้!$A$22:$A$43,แต้มที่ได้!$T$22:$T$43,"")</f>
        <v>12</v>
      </c>
      <c r="AO41" s="293">
        <f t="shared" si="21"/>
        <v>1</v>
      </c>
      <c r="AP41" s="294">
        <f>_xlfn.XLOOKUP($S41,แต้มที่ได้!$A$22:$A$43,แต้มที่ได้!$U$22:$U$43,"")</f>
        <v>28268635</v>
      </c>
      <c r="AQ41" s="291">
        <f t="shared" si="11"/>
        <v>8</v>
      </c>
      <c r="AR41" s="305">
        <f>_xlfn.XLOOKUP($S41,แต้มที่ได้!$A$22:$A$43,แต้มที่ได้!$Y$22:$Y$43,"")</f>
        <v>9936100</v>
      </c>
      <c r="AS41" s="185">
        <f t="shared" si="12"/>
        <v>321715</v>
      </c>
      <c r="AT41" s="292">
        <f>_xlfn.XLOOKUP($S41,แต้มที่ได้!$A$22:$A$43,แต้มที่ได้!$W$22:$W$43,"")</f>
        <v>12</v>
      </c>
      <c r="AU41" s="293">
        <f t="shared" si="22"/>
        <v>0</v>
      </c>
      <c r="AV41" s="294">
        <f>_xlfn.XLOOKUP($S41,แต้มที่ได้!$A$22:$A$43,แต้มที่ได้!$X$22:$X$43,"")</f>
        <v>38204735</v>
      </c>
    </row>
    <row r="42" spans="1:48" s="2" customFormat="1" ht="14.5" outlineLevel="1">
      <c r="A42" s="1" t="s">
        <v>210</v>
      </c>
      <c r="B42" s="213">
        <v>14</v>
      </c>
      <c r="C42" s="221">
        <v>-1.6549236503546953E-2</v>
      </c>
      <c r="D42" s="165">
        <v>-154845</v>
      </c>
      <c r="F42" s="352" t="s">
        <v>209</v>
      </c>
      <c r="G42" s="353">
        <v>13</v>
      </c>
      <c r="H42" s="357">
        <v>-1.2313616668559521E-2</v>
      </c>
      <c r="I42" s="355">
        <v>-232565</v>
      </c>
      <c r="J42"/>
      <c r="K42"/>
      <c r="L42"/>
      <c r="M42"/>
      <c r="N42"/>
      <c r="O42"/>
      <c r="P42"/>
      <c r="R42" s="246">
        <f>_xlfn.XLOOKUP($S42,แต้มที่ได้!$A$22:$A$43,แต้มที่ได้!$J$22:$J$43,"")</f>
        <v>8516760</v>
      </c>
      <c r="S42" s="254" t="str">
        <f>_xlfn.XLOOKUP($W42,แต้มที่ได้!$K$22:$K$43,แต้มที่ได้!$A$22:$A$43,"")</f>
        <v>재난경보</v>
      </c>
      <c r="T42" s="315">
        <f t="shared" si="14"/>
        <v>15</v>
      </c>
      <c r="U42" s="313">
        <f>_xlfn.XLOOKUP($S42,แต้มที่ได้!$A$22:$A$43,แต้มที่ได้!$M$22:$M$43,"")</f>
        <v>8818500</v>
      </c>
      <c r="V42" s="316">
        <f t="shared" si="15"/>
        <v>301740</v>
      </c>
      <c r="W42" s="317">
        <v>14</v>
      </c>
      <c r="X42" s="318">
        <f>_xlfn.XLOOKUP($S42,แต้มที่ได้!$A$22:$A$43,แต้มที่ได้!$I$22:$I$43,"")</f>
        <v>24721595</v>
      </c>
      <c r="Y42" s="174">
        <f t="shared" si="16"/>
        <v>14</v>
      </c>
      <c r="Z42" s="226">
        <f>_xlfn.XLOOKUP($S42,แต้มที่ได้!$A$22:$A$43,แต้มที่ได้!$O$22:$O$43,"")</f>
        <v>9201780</v>
      </c>
      <c r="AA42" s="191">
        <f t="shared" si="17"/>
        <v>383280</v>
      </c>
      <c r="AB42" s="173">
        <f>_xlfn.XLOOKUP($S42,แต้มที่ได้!$A$22:$A$43,แต้มที่ได้!$N$22:$N$43,"")</f>
        <v>14</v>
      </c>
      <c r="AC42" s="276">
        <f t="shared" si="4"/>
        <v>0</v>
      </c>
      <c r="AD42" s="189">
        <f>_xlfn.XLOOKUP($S42,แต้มที่ได้!$A$22:$A$43,แต้มที่ได้!$O$22:$O$43,"")</f>
        <v>9201780</v>
      </c>
      <c r="AE42" s="295">
        <f t="shared" si="5"/>
        <v>15</v>
      </c>
      <c r="AF42" s="296">
        <f>_xlfn.XLOOKUP($S42,แต้มที่ได้!$A$22:$A$43,แต้มที่ได้!$S$22:$S$43,"")</f>
        <v>9198000</v>
      </c>
      <c r="AG42" s="191">
        <f t="shared" si="18"/>
        <v>-3780</v>
      </c>
      <c r="AH42" s="297">
        <f>_xlfn.XLOOKUP($S42,แต้มที่ได้!$A$22:$A$43,แต้มที่ได้!$Q$22:$Q$43,"")</f>
        <v>14</v>
      </c>
      <c r="AI42" s="298">
        <f t="shared" si="7"/>
        <v>0</v>
      </c>
      <c r="AJ42" s="299">
        <f>_xlfn.XLOOKUP($S42,แต้มที่ได้!$A$22:$A$43,แต้มที่ได้!$R$22:$R$43,"")</f>
        <v>18399780</v>
      </c>
      <c r="AK42" s="295">
        <f t="shared" si="19"/>
        <v>16</v>
      </c>
      <c r="AL42" s="296">
        <f>_xlfn.XLOOKUP($S42,แต้มที่ได้!$A$22:$A$43,แต้มที่ได้!$V$22:$V$43,"")</f>
        <v>8968255</v>
      </c>
      <c r="AM42" s="191">
        <f t="shared" si="20"/>
        <v>-229745</v>
      </c>
      <c r="AN42" s="297">
        <f>_xlfn.XLOOKUP($S42,แต้มที่ได้!$A$22:$A$43,แต้มที่ได้!$T$22:$T$43,"")</f>
        <v>15</v>
      </c>
      <c r="AO42" s="298">
        <f t="shared" si="21"/>
        <v>-1</v>
      </c>
      <c r="AP42" s="299">
        <f>_xlfn.XLOOKUP($S42,แต้มที่ได้!$A$22:$A$43,แต้มที่ได้!$U$22:$U$43,"")</f>
        <v>27368035</v>
      </c>
      <c r="AQ42" s="295">
        <f t="shared" si="11"/>
        <v>16</v>
      </c>
      <c r="AR42" s="296">
        <f>_xlfn.XLOOKUP($S42,แต้มที่ได้!$A$22:$A$43,แต้มที่ได้!$Y$22:$Y$43,"")</f>
        <v>9049535</v>
      </c>
      <c r="AS42" s="191">
        <f t="shared" si="12"/>
        <v>81280</v>
      </c>
      <c r="AT42" s="297">
        <f>_xlfn.XLOOKUP($S42,แต้มที่ได้!$A$22:$A$43,แต้มที่ได้!$W$22:$W$43,"")</f>
        <v>15</v>
      </c>
      <c r="AU42" s="298">
        <f t="shared" si="22"/>
        <v>0</v>
      </c>
      <c r="AV42" s="299">
        <f>_xlfn.XLOOKUP($S42,แต้มที่ได้!$A$22:$A$43,แต้มที่ได้!$X$22:$X$43,"")</f>
        <v>36417570</v>
      </c>
    </row>
    <row r="43" spans="1:48" s="2" customFormat="1" ht="14.5" outlineLevel="1">
      <c r="A43" s="1" t="s">
        <v>198</v>
      </c>
      <c r="B43" s="213">
        <v>15</v>
      </c>
      <c r="C43" s="221">
        <v>-4.0868903049977957E-2</v>
      </c>
      <c r="D43" s="165">
        <v>-382395</v>
      </c>
      <c r="F43" s="352" t="s">
        <v>210</v>
      </c>
      <c r="G43" s="353">
        <v>14</v>
      </c>
      <c r="H43" s="357">
        <v>-2.5787037147343265E-2</v>
      </c>
      <c r="I43" s="355">
        <v>-487035</v>
      </c>
      <c r="J43"/>
      <c r="K43"/>
      <c r="L43"/>
      <c r="M43"/>
      <c r="N43"/>
      <c r="O43"/>
      <c r="P43"/>
      <c r="R43" s="246">
        <f>_xlfn.XLOOKUP($S43,แต้มที่ได้!$A$22:$A$43,แต้มที่ได้!$J$22:$J$43,"")</f>
        <v>8816090</v>
      </c>
      <c r="S43" s="254" t="str">
        <f>_xlfn.XLOOKUP($W43,แต้มที่ได้!$K$22:$K$43,แต้มที่ได้!$A$22:$A$43,"")</f>
        <v>Peppermint</v>
      </c>
      <c r="T43" s="258">
        <f t="shared" si="14"/>
        <v>12</v>
      </c>
      <c r="U43" s="259">
        <f>_xlfn.XLOOKUP($S43,แต้มที่ได้!$A$22:$A$43,แต้มที่ได้!$M$22:$M$43,"")</f>
        <v>8972885</v>
      </c>
      <c r="V43" s="260">
        <f t="shared" si="15"/>
        <v>156795</v>
      </c>
      <c r="W43" s="261">
        <v>12</v>
      </c>
      <c r="X43" s="262">
        <f>_xlfn.XLOOKUP($S43,แต้มที่ได้!$A$22:$A$43,แต้มที่ได้!$I$22:$I$43,"")</f>
        <v>25178960</v>
      </c>
      <c r="Y43" s="182">
        <f t="shared" si="16"/>
        <v>15</v>
      </c>
      <c r="Z43" s="187">
        <f>_xlfn.XLOOKUP($S43,แต้มที่ได้!$A$22:$A$43,แต้มที่ได้!$O$22:$O$43,"")</f>
        <v>8974230</v>
      </c>
      <c r="AA43" s="185">
        <f t="shared" si="17"/>
        <v>1345</v>
      </c>
      <c r="AB43" s="207">
        <f>_xlfn.XLOOKUP($S43,แต้มที่ได้!$A$22:$A$43,แต้มที่ได้!$N$22:$N$43,"")</f>
        <v>15</v>
      </c>
      <c r="AC43" s="275">
        <f t="shared" si="4"/>
        <v>-3</v>
      </c>
      <c r="AD43" s="186">
        <f>_xlfn.XLOOKUP($S43,แต้มที่ได้!$A$22:$A$43,แต้มที่ได้!$O$22:$O$43,"")</f>
        <v>8974230</v>
      </c>
      <c r="AE43" s="291">
        <f t="shared" si="5"/>
        <v>14</v>
      </c>
      <c r="AF43" s="305">
        <f>_xlfn.XLOOKUP($S43,แต้มที่ได้!$A$22:$A$43,แต้มที่ได้!$S$22:$S$43,"")</f>
        <v>9284540</v>
      </c>
      <c r="AG43" s="185">
        <f t="shared" si="18"/>
        <v>310310</v>
      </c>
      <c r="AH43" s="292">
        <f>_xlfn.XLOOKUP($S43,แต้มที่ได้!$A$22:$A$43,แต้มที่ได้!$Q$22:$Q$43,"")</f>
        <v>15</v>
      </c>
      <c r="AI43" s="293">
        <f t="shared" si="7"/>
        <v>0</v>
      </c>
      <c r="AJ43" s="294">
        <f>_xlfn.XLOOKUP($S43,แต้มที่ได้!$A$22:$A$43,แต้มที่ได้!$R$22:$R$43,"")</f>
        <v>18258770</v>
      </c>
      <c r="AK43" s="291">
        <f t="shared" si="19"/>
        <v>13</v>
      </c>
      <c r="AL43" s="305">
        <f>_xlfn.XLOOKUP($S43,แต้มที่ได้!$A$22:$A$43,แต้มที่ได้!$V$22:$V$43,"")</f>
        <v>9436210</v>
      </c>
      <c r="AM43" s="185">
        <f t="shared" si="20"/>
        <v>151670</v>
      </c>
      <c r="AN43" s="292">
        <f>_xlfn.XLOOKUP($S43,แต้มที่ได้!$A$22:$A$43,แต้มที่ได้!$T$22:$T$43,"")</f>
        <v>14</v>
      </c>
      <c r="AO43" s="293">
        <f t="shared" si="21"/>
        <v>1</v>
      </c>
      <c r="AP43" s="294">
        <f>_xlfn.XLOOKUP($S43,แต้มที่ได้!$A$22:$A$43,แต้มที่ได้!$U$22:$U$43,"")</f>
        <v>27694980</v>
      </c>
      <c r="AQ43" s="291">
        <f t="shared" si="11"/>
        <v>13</v>
      </c>
      <c r="AR43" s="305">
        <f>_xlfn.XLOOKUP($S43,แต้มที่ได้!$A$22:$A$43,แต้มที่ได้!$Y$22:$Y$43,"")</f>
        <v>9678895</v>
      </c>
      <c r="AS43" s="185">
        <f t="shared" si="12"/>
        <v>242685</v>
      </c>
      <c r="AT43" s="292">
        <f>_xlfn.XLOOKUP($S43,แต้มที่ได้!$A$22:$A$43,แต้มที่ได้!$W$22:$W$43,"")</f>
        <v>14</v>
      </c>
      <c r="AU43" s="293">
        <f t="shared" si="22"/>
        <v>0</v>
      </c>
      <c r="AV43" s="294">
        <f>_xlfn.XLOOKUP($S43,แต้มที่ได้!$A$22:$A$43,แต้มที่ได้!$X$22:$X$43,"")</f>
        <v>37373875</v>
      </c>
    </row>
    <row r="44" spans="1:48" s="2" customFormat="1" ht="14.5" outlineLevel="1">
      <c r="A44" s="1" t="s">
        <v>205</v>
      </c>
      <c r="B44" s="213">
        <v>16</v>
      </c>
      <c r="C44" s="221">
        <v>-8.8344354935673927E-2</v>
      </c>
      <c r="D44" s="165">
        <v>-826605</v>
      </c>
      <c r="F44" s="352" t="s">
        <v>198</v>
      </c>
      <c r="G44" s="353">
        <v>15</v>
      </c>
      <c r="H44" s="357">
        <v>-3.3253092170384475E-2</v>
      </c>
      <c r="I44" s="355">
        <v>-628045</v>
      </c>
      <c r="J44"/>
      <c r="K44"/>
      <c r="L44"/>
      <c r="M44"/>
      <c r="N44"/>
      <c r="O44"/>
      <c r="P44"/>
      <c r="R44" s="246">
        <f>_xlfn.XLOOKUP($S44,แต้มที่ได้!$A$22:$A$43,แต้มที่ได้!$J$22:$J$43,"")</f>
        <v>8085640</v>
      </c>
      <c r="S44" s="254" t="str">
        <f>_xlfn.XLOOKUP($W44,แต้มที่ได้!$K$22:$K$43,แต้มที่ได้!$A$22:$A$43,"")</f>
        <v>사혼</v>
      </c>
      <c r="T44" s="315">
        <f t="shared" si="14"/>
        <v>16</v>
      </c>
      <c r="U44" s="313">
        <f>_xlfn.XLOOKUP($S44,แต้มที่ได้!$A$22:$A$43,แต้มที่ได้!$M$22:$M$43,"")</f>
        <v>8452215</v>
      </c>
      <c r="V44" s="316">
        <f t="shared" si="15"/>
        <v>366575</v>
      </c>
      <c r="W44" s="317">
        <v>18</v>
      </c>
      <c r="X44" s="318">
        <f>_xlfn.XLOOKUP($S44,แต้มที่ได้!$A$22:$A$43,แต้มที่ได้!$I$22:$I$43,"")</f>
        <v>22662645</v>
      </c>
      <c r="Y44" s="174">
        <f t="shared" si="16"/>
        <v>16</v>
      </c>
      <c r="Z44" s="190">
        <f>_xlfn.XLOOKUP($S44,แต้มที่ได้!$A$22:$A$43,แต้มที่ได้!$O$22:$O$43,"")</f>
        <v>8530020</v>
      </c>
      <c r="AA44" s="191">
        <f t="shared" si="17"/>
        <v>77805</v>
      </c>
      <c r="AB44" s="173">
        <f>_xlfn.XLOOKUP($S44,แต้มที่ได้!$A$22:$A$43,แต้มที่ได้!$N$22:$N$43,"")</f>
        <v>16</v>
      </c>
      <c r="AC44" s="276">
        <f t="shared" si="4"/>
        <v>2</v>
      </c>
      <c r="AD44" s="189">
        <f>_xlfn.XLOOKUP($S44,แต้มที่ได้!$A$22:$A$43,แต้มที่ได้!$O$22:$O$43,"")</f>
        <v>8530020</v>
      </c>
      <c r="AE44" s="295">
        <f t="shared" si="5"/>
        <v>16</v>
      </c>
      <c r="AF44" s="306">
        <f>_xlfn.XLOOKUP($S44,แต้มที่ได้!$A$22:$A$43,แต้มที่ได้!$S$22:$S$43,"")</f>
        <v>8826920</v>
      </c>
      <c r="AG44" s="191">
        <f t="shared" si="18"/>
        <v>296900</v>
      </c>
      <c r="AH44" s="297">
        <f>_xlfn.XLOOKUP($S44,แต้มที่ได้!$A$22:$A$43,แต้มที่ได้!$Q$22:$Q$43,"")</f>
        <v>16</v>
      </c>
      <c r="AI44" s="298">
        <f t="shared" si="7"/>
        <v>0</v>
      </c>
      <c r="AJ44" s="299">
        <f>_xlfn.XLOOKUP($S44,แต้มที่ได้!$A$22:$A$43,แต้มที่ได้!$R$22:$R$43,"")</f>
        <v>17356940</v>
      </c>
      <c r="AK44" s="295">
        <f t="shared" si="19"/>
        <v>15</v>
      </c>
      <c r="AL44" s="306">
        <f>_xlfn.XLOOKUP($S44,แต้มที่ได้!$A$22:$A$43,แต้มที่ได้!$V$22:$V$43,"")</f>
        <v>8968345</v>
      </c>
      <c r="AM44" s="191">
        <f t="shared" si="20"/>
        <v>141425</v>
      </c>
      <c r="AN44" s="297">
        <f>_xlfn.XLOOKUP($S44,แต้มที่ได้!$A$22:$A$43,แต้มที่ได้!$T$22:$T$43,"")</f>
        <v>16</v>
      </c>
      <c r="AO44" s="298">
        <f t="shared" si="21"/>
        <v>0</v>
      </c>
      <c r="AP44" s="299">
        <f>_xlfn.XLOOKUP($S44,แต้มที่ได้!$A$22:$A$43,แต้มที่ได้!$U$22:$U$43,"")</f>
        <v>26325285</v>
      </c>
      <c r="AQ44" s="295">
        <f t="shared" si="11"/>
        <v>15</v>
      </c>
      <c r="AR44" s="306">
        <f>_xlfn.XLOOKUP($S44,แต้มที่ได้!$A$22:$A$43,แต้มที่ได้!$Y$22:$Y$43,"")</f>
        <v>9132590</v>
      </c>
      <c r="AS44" s="191">
        <f t="shared" si="12"/>
        <v>164245</v>
      </c>
      <c r="AT44" s="297">
        <f>_xlfn.XLOOKUP($S44,แต้มที่ได้!$A$22:$A$43,แต้มที่ได้!$W$22:$W$43,"")</f>
        <v>16</v>
      </c>
      <c r="AU44" s="298">
        <f t="shared" si="22"/>
        <v>0</v>
      </c>
      <c r="AV44" s="299">
        <f>_xlfn.XLOOKUP($S44,แต้มที่ได้!$A$22:$A$43,แต้มที่ได้!$X$22:$X$43,"")</f>
        <v>35457875</v>
      </c>
    </row>
    <row r="45" spans="1:48" s="2" customFormat="1" ht="14.5" outlineLevel="1">
      <c r="A45" s="1" t="s">
        <v>195</v>
      </c>
      <c r="B45" s="213">
        <v>17</v>
      </c>
      <c r="C45" s="221">
        <v>-9.740157375121905E-2</v>
      </c>
      <c r="D45" s="165">
        <v>-911350</v>
      </c>
      <c r="F45" s="352" t="s">
        <v>205</v>
      </c>
      <c r="G45" s="353">
        <v>16</v>
      </c>
      <c r="H45" s="357">
        <v>-8.1002275926353909E-2</v>
      </c>
      <c r="I45" s="355">
        <v>-1529875</v>
      </c>
      <c r="J45"/>
      <c r="K45"/>
      <c r="L45"/>
      <c r="M45"/>
      <c r="N45"/>
      <c r="O45"/>
      <c r="P45"/>
      <c r="R45" s="246">
        <f>_xlfn.XLOOKUP($S45,แต้มที่ได้!$A$22:$A$43,แต้มที่ได้!$J$22:$J$43,"")</f>
        <v>7864870</v>
      </c>
      <c r="S45" s="254" t="str">
        <f>_xlfn.XLOOKUP($W45,แต้มที่ได้!$K$22:$K$43,แต้มที่ได้!$A$22:$A$43,"")</f>
        <v>Nigiri</v>
      </c>
      <c r="T45" s="258">
        <f t="shared" si="14"/>
        <v>17</v>
      </c>
      <c r="U45" s="259">
        <f>_xlfn.XLOOKUP($S45,แต้มที่ได้!$A$22:$A$43,แต้มที่ได้!$M$22:$M$43,"")</f>
        <v>8364700</v>
      </c>
      <c r="V45" s="260">
        <f t="shared" si="15"/>
        <v>499830</v>
      </c>
      <c r="W45" s="261">
        <v>16</v>
      </c>
      <c r="X45" s="262">
        <f>_xlfn.XLOOKUP($S45,แต้มที่ได้!$A$22:$A$43,แต้มที่ได้!$I$22:$I$43,"")</f>
        <v>23236490</v>
      </c>
      <c r="Y45" s="182">
        <f t="shared" si="16"/>
        <v>17</v>
      </c>
      <c r="Z45" s="187">
        <f>_xlfn.XLOOKUP($S45,แต้มที่ได้!$A$22:$A$43,แต้มที่ได้!$O$22:$O$43,"")</f>
        <v>8445275</v>
      </c>
      <c r="AA45" s="185">
        <f t="shared" si="17"/>
        <v>80575</v>
      </c>
      <c r="AB45" s="207">
        <f>_xlfn.XLOOKUP($S45,แต้มที่ได้!$A$22:$A$43,แต้มที่ได้!$N$22:$N$43,"")</f>
        <v>17</v>
      </c>
      <c r="AC45" s="275">
        <f t="shared" si="4"/>
        <v>-1</v>
      </c>
      <c r="AD45" s="186">
        <f>_xlfn.XLOOKUP($S45,แต้มที่ได้!$A$22:$A$43,แต้มที่ได้!$O$22:$O$43,"")</f>
        <v>8445275</v>
      </c>
      <c r="AE45" s="291">
        <f t="shared" si="5"/>
        <v>17</v>
      </c>
      <c r="AF45" s="305">
        <f>_xlfn.XLOOKUP($S45,แต้มที่ได้!$A$22:$A$43,แต้มที่ได้!$S$22:$S$43,"")</f>
        <v>8671380</v>
      </c>
      <c r="AG45" s="185">
        <f t="shared" si="18"/>
        <v>226105</v>
      </c>
      <c r="AH45" s="292">
        <f>_xlfn.XLOOKUP($S45,แต้มที่ได้!$A$22:$A$43,แต้มที่ได้!$Q$22:$Q$43,"")</f>
        <v>17</v>
      </c>
      <c r="AI45" s="293">
        <f t="shared" si="7"/>
        <v>0</v>
      </c>
      <c r="AJ45" s="294">
        <f>_xlfn.XLOOKUP($S45,แต้มที่ได้!$A$22:$A$43,แต้มที่ได้!$R$22:$R$43,"")</f>
        <v>17116655</v>
      </c>
      <c r="AK45" s="291">
        <f t="shared" si="19"/>
        <v>18</v>
      </c>
      <c r="AL45" s="305">
        <f>_xlfn.XLOOKUP($S45,แต้มที่ได้!$A$22:$A$43,แต้มที่ได้!$V$22:$V$43,"")</f>
        <v>8671310</v>
      </c>
      <c r="AM45" s="185">
        <f t="shared" si="20"/>
        <v>-70</v>
      </c>
      <c r="AN45" s="292">
        <f>_xlfn.XLOOKUP($S45,แต้มที่ได้!$A$22:$A$43,แต้มที่ได้!$T$22:$T$43,"")</f>
        <v>17</v>
      </c>
      <c r="AO45" s="293">
        <f t="shared" si="21"/>
        <v>0</v>
      </c>
      <c r="AP45" s="294">
        <f>_xlfn.XLOOKUP($S45,แต้มที่ได้!$A$22:$A$43,แต้มที่ได้!$U$22:$U$43,"")</f>
        <v>25787965</v>
      </c>
      <c r="AQ45" s="291">
        <f t="shared" si="11"/>
        <v>18</v>
      </c>
      <c r="AR45" s="305">
        <f>_xlfn.XLOOKUP($S45,แต้มที่ได้!$A$22:$A$43,แต้มที่ได้!$Y$22:$Y$43,"")</f>
        <v>8894760</v>
      </c>
      <c r="AS45" s="185">
        <f t="shared" si="12"/>
        <v>223450</v>
      </c>
      <c r="AT45" s="292">
        <f>_xlfn.XLOOKUP($S45,แต้มที่ได้!$A$22:$A$43,แต้มที่ได้!$W$22:$W$43,"")</f>
        <v>17</v>
      </c>
      <c r="AU45" s="293">
        <f t="shared" si="22"/>
        <v>0</v>
      </c>
      <c r="AV45" s="294">
        <f>_xlfn.XLOOKUP($S45,แต้มที่ได้!$A$22:$A$43,แต้มที่ได้!$X$22:$X$43,"")</f>
        <v>34682725</v>
      </c>
    </row>
    <row r="46" spans="1:48" s="2" customFormat="1" ht="14.5" outlineLevel="1">
      <c r="A46" s="1" t="s">
        <v>199</v>
      </c>
      <c r="B46" s="213">
        <v>18</v>
      </c>
      <c r="C46" s="221">
        <v>-9.8042296233951873E-2</v>
      </c>
      <c r="D46" s="165">
        <v>-917345</v>
      </c>
      <c r="F46" s="352" t="s">
        <v>195</v>
      </c>
      <c r="G46" s="353">
        <v>17</v>
      </c>
      <c r="H46" s="357">
        <v>-9.3724643355695497E-2</v>
      </c>
      <c r="I46" s="355">
        <v>-1770160</v>
      </c>
      <c r="J46"/>
      <c r="K46"/>
      <c r="L46"/>
      <c r="M46"/>
      <c r="N46"/>
      <c r="O46"/>
      <c r="P46"/>
      <c r="R46" s="246">
        <f>_xlfn.XLOOKUP($S46,แต้มที่ได้!$A$22:$A$43,แต้มที่ได้!$J$22:$J$43,"")</f>
        <v>8145755</v>
      </c>
      <c r="S46" s="254" t="str">
        <f>_xlfn.XLOOKUP($W46,แต้มที่ได้!$K$22:$K$43,แต้มที่ได้!$A$22:$A$43,"")</f>
        <v>S7AR</v>
      </c>
      <c r="T46" s="315">
        <f t="shared" si="14"/>
        <v>18</v>
      </c>
      <c r="U46" s="313">
        <f>_xlfn.XLOOKUP($S46,แต้มที่ได้!$A$22:$A$43,แต้มที่ได้!$M$22:$M$43,"")</f>
        <v>8288670</v>
      </c>
      <c r="V46" s="316">
        <f t="shared" si="15"/>
        <v>142915</v>
      </c>
      <c r="W46" s="317">
        <v>17</v>
      </c>
      <c r="X46" s="318">
        <f>_xlfn.XLOOKUP($S46,แต้มที่ได้!$A$22:$A$43,แต้มที่ได้!$I$22:$I$43,"")</f>
        <v>22903515</v>
      </c>
      <c r="Y46" s="174">
        <f t="shared" si="16"/>
        <v>18</v>
      </c>
      <c r="Z46" s="190">
        <f>_xlfn.XLOOKUP($S46,แต้มที่ได้!$A$22:$A$43,แต้มที่ได้!$O$22:$O$43,"")</f>
        <v>8439280</v>
      </c>
      <c r="AA46" s="191">
        <f t="shared" si="17"/>
        <v>150610</v>
      </c>
      <c r="AB46" s="173">
        <f>_xlfn.XLOOKUP($S46,แต้มที่ได้!$A$22:$A$43,แต้มที่ได้!$N$22:$N$43,"")</f>
        <v>18</v>
      </c>
      <c r="AC46" s="276">
        <f t="shared" si="4"/>
        <v>-1</v>
      </c>
      <c r="AD46" s="189">
        <f>_xlfn.XLOOKUP($S46,แต้มที่ได้!$A$22:$A$43,แต้มที่ได้!$O$22:$O$43,"")</f>
        <v>8439280</v>
      </c>
      <c r="AE46" s="295">
        <f t="shared" si="5"/>
        <v>18</v>
      </c>
      <c r="AF46" s="306">
        <f>_xlfn.XLOOKUP($S46,แต้มที่ได้!$A$22:$A$43,แต้มที่ได้!$S$22:$S$43,"")</f>
        <v>8519500</v>
      </c>
      <c r="AG46" s="191">
        <f t="shared" si="18"/>
        <v>80220</v>
      </c>
      <c r="AH46" s="297">
        <f>_xlfn.XLOOKUP($S46,แต้มที่ได้!$A$22:$A$43,แต้มที่ได้!$Q$22:$Q$43,"")</f>
        <v>18</v>
      </c>
      <c r="AI46" s="298">
        <f t="shared" si="7"/>
        <v>0</v>
      </c>
      <c r="AJ46" s="299">
        <f>_xlfn.XLOOKUP($S46,แต้มที่ได้!$A$22:$A$43,แต้มที่ได้!$R$22:$R$43,"")</f>
        <v>16958780</v>
      </c>
      <c r="AK46" s="295">
        <f t="shared" si="19"/>
        <v>19</v>
      </c>
      <c r="AL46" s="306">
        <f>_xlfn.XLOOKUP($S46,แต้มที่ได้!$A$22:$A$43,แต้มที่ได้!$V$22:$V$43,"")</f>
        <v>8661350</v>
      </c>
      <c r="AM46" s="191">
        <f t="shared" si="20"/>
        <v>141850</v>
      </c>
      <c r="AN46" s="297">
        <f>_xlfn.XLOOKUP($S46,แต้มที่ได้!$A$22:$A$43,แต้มที่ได้!$T$22:$T$43,"")</f>
        <v>18</v>
      </c>
      <c r="AO46" s="298">
        <f t="shared" si="21"/>
        <v>0</v>
      </c>
      <c r="AP46" s="299">
        <f>_xlfn.XLOOKUP($S46,แต้มที่ได้!$A$22:$A$43,แต้มที่ได้!$U$22:$U$43,"")</f>
        <v>25620130</v>
      </c>
      <c r="AQ46" s="295">
        <f t="shared" si="11"/>
        <v>19</v>
      </c>
      <c r="AR46" s="306">
        <f>_xlfn.XLOOKUP($S46,แต้มที่ได้!$A$22:$A$43,แต้มที่ได้!$Y$22:$Y$43,"")</f>
        <v>8891645</v>
      </c>
      <c r="AS46" s="191">
        <f t="shared" si="12"/>
        <v>230295</v>
      </c>
      <c r="AT46" s="297">
        <f>_xlfn.XLOOKUP($S46,แต้มที่ได้!$A$22:$A$43,แต้มที่ได้!$W$22:$W$43,"")</f>
        <v>18</v>
      </c>
      <c r="AU46" s="298">
        <f t="shared" si="22"/>
        <v>0</v>
      </c>
      <c r="AV46" s="299">
        <f>_xlfn.XLOOKUP($S46,แต้มที่ได้!$A$22:$A$43,แต้มที่ได้!$X$22:$X$43,"")</f>
        <v>34511775</v>
      </c>
    </row>
    <row r="47" spans="1:48" s="2" customFormat="1" ht="14.5" outlineLevel="1">
      <c r="A47" s="1" t="s">
        <v>191</v>
      </c>
      <c r="B47" s="213">
        <v>19</v>
      </c>
      <c r="C47" s="221">
        <v>-0.11919308511348911</v>
      </c>
      <c r="D47" s="165">
        <v>-1115245</v>
      </c>
      <c r="F47" s="352" t="s">
        <v>199</v>
      </c>
      <c r="G47" s="353">
        <v>18</v>
      </c>
      <c r="H47" s="357">
        <v>-0.10208364936067833</v>
      </c>
      <c r="I47" s="355">
        <v>-1928035</v>
      </c>
      <c r="J47"/>
      <c r="K47"/>
      <c r="L47"/>
      <c r="M47"/>
      <c r="N47"/>
      <c r="O47"/>
      <c r="P47"/>
      <c r="R47" s="246">
        <f>_xlfn.XLOOKUP($S47,แต้มที่ได้!$A$22:$A$43,แต้มที่ได้!$J$22:$J$43,"")</f>
        <v>7593730</v>
      </c>
      <c r="S47" s="254" t="str">
        <f>_xlfn.XLOOKUP($W47,แต้มที่ได้!$K$22:$K$43,แต้มที่ได้!$A$22:$A$43,"")</f>
        <v>DEKWAT</v>
      </c>
      <c r="T47" s="258">
        <f t="shared" si="14"/>
        <v>19</v>
      </c>
      <c r="U47" s="259">
        <f>_xlfn.XLOOKUP($S47,แต้มที่ได้!$A$22:$A$43,แต้มที่ได้!$M$22:$M$43,"")</f>
        <v>7957835</v>
      </c>
      <c r="V47" s="260">
        <f t="shared" si="15"/>
        <v>364105</v>
      </c>
      <c r="W47" s="261">
        <v>20</v>
      </c>
      <c r="X47" s="262">
        <f>_xlfn.XLOOKUP($S47,แต้มที่ได้!$A$22:$A$43,แต้มที่ได้!$I$22:$I$43,"")</f>
        <v>21961625</v>
      </c>
      <c r="Y47" s="182">
        <f t="shared" si="16"/>
        <v>19</v>
      </c>
      <c r="Z47" s="187">
        <f>_xlfn.XLOOKUP($S47,แต้มที่ได้!$A$22:$A$43,แต้มที่ได้!$O$22:$O$43,"")</f>
        <v>8241380</v>
      </c>
      <c r="AA47" s="185">
        <f t="shared" si="17"/>
        <v>283545</v>
      </c>
      <c r="AB47" s="207">
        <f>_xlfn.XLOOKUP($S47,แต้มที่ได้!$A$22:$A$43,แต้มที่ได้!$N$22:$N$43,"")</f>
        <v>19</v>
      </c>
      <c r="AC47" s="275">
        <f t="shared" si="4"/>
        <v>1</v>
      </c>
      <c r="AD47" s="186">
        <f>_xlfn.XLOOKUP($S47,แต้มที่ได้!$A$22:$A$43,แต้มที่ได้!$O$22:$O$43,"")</f>
        <v>8241380</v>
      </c>
      <c r="AE47" s="291">
        <f t="shared" si="5"/>
        <v>19</v>
      </c>
      <c r="AF47" s="305">
        <f>_xlfn.XLOOKUP($S47,แต้มที่ได้!$A$22:$A$43,แต้มที่ได้!$S$22:$S$43,"")</f>
        <v>8447715</v>
      </c>
      <c r="AG47" s="185">
        <f t="shared" si="18"/>
        <v>206335</v>
      </c>
      <c r="AH47" s="292">
        <f>_xlfn.XLOOKUP($S47,แต้มที่ได้!$A$22:$A$43,แต้มที่ได้!$Q$22:$Q$43,"")</f>
        <v>19</v>
      </c>
      <c r="AI47" s="293">
        <f t="shared" si="7"/>
        <v>0</v>
      </c>
      <c r="AJ47" s="294">
        <f>_xlfn.XLOOKUP($S47,แต้มที่ได้!$A$22:$A$43,แต้มที่ได้!$R$22:$R$43,"")</f>
        <v>16689095</v>
      </c>
      <c r="AK47" s="291">
        <f t="shared" si="19"/>
        <v>20</v>
      </c>
      <c r="AL47" s="305">
        <f>_xlfn.XLOOKUP($S47,แต้มที่ได้!$A$22:$A$43,แต้มที่ได้!$V$22:$V$43,"")</f>
        <v>8598275</v>
      </c>
      <c r="AM47" s="185">
        <f t="shared" si="20"/>
        <v>150560</v>
      </c>
      <c r="AN47" s="292">
        <f>_xlfn.XLOOKUP($S47,แต้มที่ได้!$A$22:$A$43,แต้มที่ได้!$T$22:$T$43,"")</f>
        <v>19</v>
      </c>
      <c r="AO47" s="293">
        <f t="shared" si="21"/>
        <v>0</v>
      </c>
      <c r="AP47" s="294">
        <f>_xlfn.XLOOKUP($S47,แต้มที่ได้!$A$22:$A$43,แต้มที่ได้!$U$22:$U$43,"")</f>
        <v>25287370</v>
      </c>
      <c r="AQ47" s="291">
        <f t="shared" si="11"/>
        <v>17</v>
      </c>
      <c r="AR47" s="305">
        <f>_xlfn.XLOOKUP($S47,แต้มที่ได้!$A$22:$A$43,แต้มที่ได้!$Y$22:$Y$43,"")</f>
        <v>8894960</v>
      </c>
      <c r="AS47" s="185">
        <f t="shared" si="12"/>
        <v>296685</v>
      </c>
      <c r="AT47" s="292">
        <f>_xlfn.XLOOKUP($S47,แต้มที่ได้!$A$22:$A$43,แต้มที่ได้!$W$22:$W$43,"")</f>
        <v>19</v>
      </c>
      <c r="AU47" s="293">
        <f t="shared" si="22"/>
        <v>0</v>
      </c>
      <c r="AV47" s="294">
        <f>_xlfn.XLOOKUP($S47,แต้มที่ได้!$A$22:$A$43,แต้มที่ได้!$X$22:$X$43,"")</f>
        <v>34182330</v>
      </c>
    </row>
    <row r="48" spans="1:48" s="2" customFormat="1" ht="14.5" outlineLevel="1">
      <c r="A48" s="1" t="s">
        <v>211</v>
      </c>
      <c r="B48" s="213">
        <v>20</v>
      </c>
      <c r="C48" s="221">
        <v>-0.12817495624757858</v>
      </c>
      <c r="D48" s="165">
        <v>-1199285</v>
      </c>
      <c r="F48" s="352" t="s">
        <v>191</v>
      </c>
      <c r="G48" s="353">
        <v>19</v>
      </c>
      <c r="H48" s="357">
        <v>-0.11636265828833502</v>
      </c>
      <c r="I48" s="355">
        <v>-2197720</v>
      </c>
      <c r="J48"/>
      <c r="K48"/>
      <c r="L48"/>
      <c r="M48"/>
      <c r="N48"/>
      <c r="O48"/>
      <c r="P48"/>
      <c r="R48" s="246">
        <f>_xlfn.XLOOKUP($S48,แต้มที่ได้!$A$22:$A$43,แต้มที่ได้!$J$22:$J$43,"")</f>
        <v>0</v>
      </c>
      <c r="S48" s="254" t="s">
        <v>211</v>
      </c>
      <c r="T48" s="258"/>
      <c r="U48" s="259"/>
      <c r="V48" s="260"/>
      <c r="W48" s="261"/>
      <c r="X48" s="262"/>
      <c r="Y48" s="182">
        <f t="shared" si="16"/>
        <v>20</v>
      </c>
      <c r="Z48" s="187">
        <f>_xlfn.XLOOKUP($S48,แต้มที่ได้!$A$22:$A$43,แต้มที่ได้!$O$22:$O$43,"")</f>
        <v>8157340</v>
      </c>
      <c r="AA48" s="234" t="s">
        <v>262</v>
      </c>
      <c r="AB48" s="207">
        <f>_xlfn.XLOOKUP($S48,แต้มที่ได้!$A$22:$A$43,แต้มที่ได้!$N$22:$N$43,"")</f>
        <v>20</v>
      </c>
      <c r="AC48" s="275">
        <f t="shared" si="4"/>
        <v>-20</v>
      </c>
      <c r="AD48" s="186">
        <f>_xlfn.XLOOKUP($S48,แต้มที่ได้!$A$22:$A$43,แต้มที่ได้!$O$22:$O$43,"")</f>
        <v>8157340</v>
      </c>
      <c r="AE48" s="291">
        <f t="shared" si="5"/>
        <v>20</v>
      </c>
      <c r="AF48" s="305">
        <f>_xlfn.XLOOKUP($S48,แต้มที่ได้!$A$22:$A$43,แต้มที่ได้!$S$22:$S$43,"")</f>
        <v>8287605</v>
      </c>
      <c r="AG48" s="185">
        <f t="shared" si="18"/>
        <v>130265</v>
      </c>
      <c r="AH48" s="292">
        <f>_xlfn.XLOOKUP($S48,แต้มที่ได้!$A$22:$A$43,แต้มที่ได้!$Q$22:$Q$43,"")</f>
        <v>20</v>
      </c>
      <c r="AI48" s="293">
        <f t="shared" si="7"/>
        <v>0</v>
      </c>
      <c r="AJ48" s="294">
        <f>_xlfn.XLOOKUP($S48,แต้มที่ได้!$A$22:$A$43,แต้มที่ได้!$R$22:$R$43,"")</f>
        <v>16444945</v>
      </c>
      <c r="AK48" s="291">
        <f t="shared" si="19"/>
        <v>17</v>
      </c>
      <c r="AL48" s="305">
        <f>_xlfn.XLOOKUP($S48,แต้มที่ได้!$A$22:$A$43,แต้มที่ได้!$V$22:$V$43,"")</f>
        <v>8681615</v>
      </c>
      <c r="AM48" s="185">
        <f t="shared" si="20"/>
        <v>394010</v>
      </c>
      <c r="AN48" s="292">
        <f>_xlfn.XLOOKUP($S48,แต้มที่ได้!$A$22:$A$43,แต้มที่ได้!$T$22:$T$43,"")</f>
        <v>20</v>
      </c>
      <c r="AO48" s="293">
        <f t="shared" si="21"/>
        <v>0</v>
      </c>
      <c r="AP48" s="294">
        <f>_xlfn.XLOOKUP($S48,แต้มที่ได้!$A$22:$A$43,แต้มที่ได้!$U$22:$U$43,"")</f>
        <v>25126560</v>
      </c>
      <c r="AQ48" s="291">
        <f t="shared" si="11"/>
        <v>21</v>
      </c>
      <c r="AR48" s="305">
        <f>_xlfn.XLOOKUP($S48,แต้มที่ได้!$A$22:$A$43,แต้มที่ได้!$Y$22:$Y$43,"")</f>
        <v>8743310</v>
      </c>
      <c r="AS48" s="185">
        <f t="shared" si="12"/>
        <v>61695</v>
      </c>
      <c r="AT48" s="292">
        <f>_xlfn.XLOOKUP($S48,แต้มที่ได้!$A$22:$A$43,แต้มที่ได้!$W$22:$W$43,"")</f>
        <v>20</v>
      </c>
      <c r="AU48" s="293">
        <f t="shared" si="22"/>
        <v>0</v>
      </c>
      <c r="AV48" s="294">
        <f>_xlfn.XLOOKUP($S48,แต้มที่ได้!$A$22:$A$43,แต้มที่ได้!$X$22:$X$43,"")</f>
        <v>33869870</v>
      </c>
    </row>
    <row r="49" spans="1:48" s="2" customFormat="1" ht="14.5" outlineLevel="1" thickBot="1">
      <c r="A49" s="1" t="s">
        <v>196</v>
      </c>
      <c r="B49" s="214">
        <v>22</v>
      </c>
      <c r="C49" s="221">
        <v>-0.14256636340560833</v>
      </c>
      <c r="D49" s="165">
        <v>-1333940</v>
      </c>
      <c r="F49" s="350" t="s">
        <v>211</v>
      </c>
      <c r="G49" s="358">
        <v>20</v>
      </c>
      <c r="H49" s="359">
        <v>-0.12928966583301632</v>
      </c>
      <c r="I49" s="360">
        <v>-2441870</v>
      </c>
      <c r="R49" s="247">
        <f>_xlfn.XLOOKUP($S49,แต้มที่ได้!$A$22:$A$43,แต้มที่ได้!$J$22:$J$43,"")</f>
        <v>7744980</v>
      </c>
      <c r="S49" s="256" t="str">
        <f>_xlfn.XLOOKUP($W49,แต้มที่ได้!$K$22:$K$43,แต้มที่ได้!$A$22:$A$43,"")</f>
        <v>Nobility</v>
      </c>
      <c r="T49" s="319">
        <f>_xlfn.RANK.EQ($U49,$U$29:$U$49,0)</f>
        <v>20</v>
      </c>
      <c r="U49" s="320">
        <f>_xlfn.XLOOKUP($S49,แต้มที่ได้!$A$22:$A$43,แต้มที่ได้!$M$22:$M$43,"")</f>
        <v>7891325</v>
      </c>
      <c r="V49" s="321">
        <f>IFERROR( U49-R49, "n/a")</f>
        <v>146345</v>
      </c>
      <c r="W49" s="322">
        <v>19</v>
      </c>
      <c r="X49" s="323">
        <f>_xlfn.XLOOKUP($S49,แต้มที่ได้!$A$22:$A$43,แต้มที่ได้!$I$22:$I$43,"")</f>
        <v>22114930</v>
      </c>
      <c r="Y49" s="200">
        <f t="shared" si="16"/>
        <v>21</v>
      </c>
      <c r="Z49" s="205">
        <f>_xlfn.XLOOKUP($S49,แต้มที่ได้!$A$22:$A$43,แต้มที่ได้!$O$22:$O$43,"")</f>
        <v>8022685</v>
      </c>
      <c r="AA49" s="239">
        <f>Z49-U49</f>
        <v>131360</v>
      </c>
      <c r="AB49" s="199">
        <f>_xlfn.XLOOKUP($S49,แต้มที่ได้!$A$22:$A$43,แต้มที่ได้!$N$22:$N$43,"")</f>
        <v>22</v>
      </c>
      <c r="AC49" s="278">
        <f t="shared" si="4"/>
        <v>-3</v>
      </c>
      <c r="AD49" s="204">
        <f>_xlfn.XLOOKUP($S49,แต้มที่ได้!$A$22:$A$43,แต้มที่ได้!$O$22:$O$43,"")</f>
        <v>8022685</v>
      </c>
      <c r="AE49" s="300">
        <f t="shared" si="5"/>
        <v>21</v>
      </c>
      <c r="AF49" s="312">
        <f>_xlfn.XLOOKUP($S49,แต้มที่ได้!$A$22:$A$43,แต้มที่ได้!$S$22:$S$43,"")</f>
        <v>8091280</v>
      </c>
      <c r="AG49" s="239">
        <f t="shared" si="18"/>
        <v>68595</v>
      </c>
      <c r="AH49" s="301">
        <f>_xlfn.XLOOKUP($S49,แต้มที่ได้!$A$22:$A$43,แต้มที่ได้!$Q$22:$Q$43,"")</f>
        <v>23</v>
      </c>
      <c r="AI49" s="302">
        <f t="shared" si="7"/>
        <v>-1</v>
      </c>
      <c r="AJ49" s="303">
        <f>_xlfn.XLOOKUP($S49,แต้มที่ได้!$A$22:$A$43,แต้มที่ได้!$R$22:$R$43,"")</f>
        <v>16113965</v>
      </c>
      <c r="AK49" s="300">
        <f t="shared" si="19"/>
        <v>21</v>
      </c>
      <c r="AL49" s="312">
        <f>_xlfn.XLOOKUP($S49,แต้มที่ได้!$A$22:$A$43,แต้มที่ได้!$V$22:$V$43,"")</f>
        <v>8088650</v>
      </c>
      <c r="AM49" s="239">
        <f t="shared" si="20"/>
        <v>-2630</v>
      </c>
      <c r="AN49" s="301">
        <f>_xlfn.XLOOKUP($S49,แต้มที่ได้!$A$22:$A$43,แต้มที่ได้!$T$22:$T$43,"")</f>
        <v>24</v>
      </c>
      <c r="AO49" s="302">
        <f t="shared" si="21"/>
        <v>-1</v>
      </c>
      <c r="AP49" s="303">
        <f>_xlfn.XLOOKUP($S49,แต้มที่ได้!$A$22:$A$43,แต้มที่ได้!$U$22:$U$43,"")</f>
        <v>24202615</v>
      </c>
      <c r="AQ49" s="300">
        <f t="shared" si="11"/>
        <v>20</v>
      </c>
      <c r="AR49" s="312">
        <f>_xlfn.XLOOKUP($S49,แต้มที่ได้!$A$22:$A$43,แต้มที่ได้!$Y$22:$Y$43,"")</f>
        <v>8754070</v>
      </c>
      <c r="AS49" s="239">
        <f t="shared" si="12"/>
        <v>665420</v>
      </c>
      <c r="AT49" s="301">
        <f>_xlfn.XLOOKUP($S49,แต้มที่ได้!$A$22:$A$43,แต้มที่ได้!$W$22:$W$43,"")</f>
        <v>22</v>
      </c>
      <c r="AU49" s="302">
        <f t="shared" si="22"/>
        <v>2</v>
      </c>
      <c r="AV49" s="303">
        <f>_xlfn.XLOOKUP($S49,แต้มที่ได้!$A$22:$A$43,แต้มที่ได้!$X$22:$X$43,"")</f>
        <v>32956685</v>
      </c>
    </row>
    <row r="50" spans="1:48" ht="14.5">
      <c r="S50" s="2"/>
      <c r="T50" s="2"/>
      <c r="U50" s="2"/>
      <c r="V50" s="2"/>
      <c r="W50" s="2"/>
      <c r="X50" s="2"/>
      <c r="Y50" s="2"/>
      <c r="Z50" s="2"/>
      <c r="AA50" s="2"/>
      <c r="AB50" s="2"/>
      <c r="AC50" s="2"/>
      <c r="AD50" s="2"/>
      <c r="AE50" s="2"/>
      <c r="AF50" s="2"/>
      <c r="AG50" s="2"/>
      <c r="AH50" s="2"/>
      <c r="AI50" s="2"/>
      <c r="AJ50" s="2"/>
      <c r="AK50" s="2"/>
      <c r="AL50" s="2"/>
      <c r="AM50" s="2"/>
      <c r="AN50" s="2"/>
      <c r="AO50" s="2"/>
      <c r="AP50" s="2"/>
    </row>
    <row r="51" spans="1:48" thickBot="1">
      <c r="S51" s="2"/>
      <c r="T51" s="2"/>
      <c r="U51" s="2"/>
      <c r="V51" s="2"/>
      <c r="W51" s="2"/>
      <c r="X51" s="2"/>
      <c r="Y51" s="2"/>
      <c r="Z51" s="2"/>
      <c r="AA51" s="2"/>
      <c r="AB51" s="2"/>
      <c r="AC51" s="2"/>
      <c r="AD51" s="2"/>
      <c r="AE51" s="2"/>
      <c r="AF51" s="2"/>
      <c r="AG51" s="2"/>
      <c r="AH51" s="2"/>
      <c r="AI51" s="2"/>
      <c r="AJ51" s="2"/>
      <c r="AK51" s="2"/>
      <c r="AL51" s="2"/>
      <c r="AM51" s="2"/>
      <c r="AN51" s="2"/>
      <c r="AO51" s="2"/>
      <c r="AP51" s="2"/>
    </row>
    <row r="52" spans="1:48" ht="21.5" thickBot="1">
      <c r="R52" s="395" t="s">
        <v>263</v>
      </c>
      <c r="S52" s="421" t="s">
        <v>263</v>
      </c>
      <c r="T52" s="517" t="s">
        <v>236</v>
      </c>
      <c r="U52" s="422"/>
      <c r="V52" s="422"/>
      <c r="W52" s="422"/>
      <c r="X52" s="423">
        <f>AV27</f>
        <v>45370</v>
      </c>
      <c r="Y52" s="516" t="s">
        <v>237</v>
      </c>
      <c r="Z52" s="424"/>
      <c r="AA52" s="424"/>
      <c r="AB52" s="424"/>
      <c r="AC52" s="424"/>
      <c r="AD52" s="425">
        <f>X52+7</f>
        <v>45377</v>
      </c>
      <c r="AE52" s="426" t="s">
        <v>238</v>
      </c>
      <c r="AF52" s="427"/>
      <c r="AG52" s="427"/>
      <c r="AH52" s="427"/>
      <c r="AI52" s="427"/>
      <c r="AJ52" s="428">
        <f>AD52+7</f>
        <v>45384</v>
      </c>
      <c r="AK52" s="426" t="s">
        <v>240</v>
      </c>
      <c r="AL52" s="427"/>
      <c r="AM52" s="427"/>
      <c r="AN52" s="427"/>
      <c r="AO52" s="427"/>
      <c r="AP52" s="428">
        <f>AJ52+7</f>
        <v>45391</v>
      </c>
      <c r="AQ52" s="426" t="s">
        <v>241</v>
      </c>
      <c r="AR52" s="427"/>
      <c r="AS52" s="427"/>
      <c r="AT52" s="427"/>
      <c r="AU52" s="427"/>
      <c r="AV52" s="428">
        <f>AP52+7</f>
        <v>45398</v>
      </c>
    </row>
    <row r="53" spans="1:48" ht="29" outlineLevel="1" thickBot="1">
      <c r="R53" s="215" t="s">
        <v>246</v>
      </c>
      <c r="S53" s="429" t="s">
        <v>246</v>
      </c>
      <c r="T53" s="430" t="s">
        <v>258</v>
      </c>
      <c r="U53" s="431" t="s">
        <v>259</v>
      </c>
      <c r="V53" s="431" t="s">
        <v>260</v>
      </c>
      <c r="W53" s="432" t="s">
        <v>261</v>
      </c>
      <c r="X53" s="433" t="s">
        <v>251</v>
      </c>
      <c r="Y53" s="430" t="s">
        <v>258</v>
      </c>
      <c r="Z53" s="431" t="s">
        <v>259</v>
      </c>
      <c r="AA53" s="431" t="s">
        <v>260</v>
      </c>
      <c r="AB53" s="432" t="s">
        <v>261</v>
      </c>
      <c r="AC53" s="433"/>
      <c r="AD53" s="434" t="s">
        <v>251</v>
      </c>
      <c r="AE53" s="435" t="s">
        <v>258</v>
      </c>
      <c r="AF53" s="436" t="s">
        <v>259</v>
      </c>
      <c r="AG53" s="436" t="s">
        <v>260</v>
      </c>
      <c r="AH53" s="437" t="s">
        <v>261</v>
      </c>
      <c r="AI53" s="438"/>
      <c r="AJ53" s="439" t="s">
        <v>251</v>
      </c>
      <c r="AK53" s="435" t="s">
        <v>258</v>
      </c>
      <c r="AL53" s="436" t="s">
        <v>259</v>
      </c>
      <c r="AM53" s="436" t="s">
        <v>260</v>
      </c>
      <c r="AN53" s="437" t="s">
        <v>261</v>
      </c>
      <c r="AO53" s="438"/>
      <c r="AP53" s="439" t="s">
        <v>251</v>
      </c>
      <c r="AQ53" s="435" t="s">
        <v>258</v>
      </c>
      <c r="AR53" s="436" t="s">
        <v>259</v>
      </c>
      <c r="AS53" s="436" t="s">
        <v>260</v>
      </c>
      <c r="AT53" s="437" t="s">
        <v>261</v>
      </c>
      <c r="AU53" s="438"/>
      <c r="AV53" s="439" t="s">
        <v>251</v>
      </c>
    </row>
    <row r="54" spans="1:48" ht="14.5" outlineLevel="1">
      <c r="R54" s="254" t="e" vm="11">
        <v>#VALUE!</v>
      </c>
      <c r="S54" s="440" t="str" cm="1">
        <f t="array" ref="S54">_xlfn.XLOOKUP($AB54,แต้มที่ได้!Z$22:$Z$43,แต้มที่ได้!$A$22:$A$43,"")</f>
        <v>Spearmint</v>
      </c>
      <c r="T54" s="441">
        <f t="shared" ref="T54:T74" si="23">IFERROR(_xlfn.RANK.EQ($U54,$U$54:$U$74,0),"")</f>
        <v>1</v>
      </c>
      <c r="U54" s="442">
        <f>_xlfn.XLOOKUP($S54,แต้มที่ได้!$A$22:$A$43,แต้มที่ได้!$Y$22:$Y$43,"")</f>
        <v>10779410</v>
      </c>
      <c r="V54" s="443">
        <f>IFERROR( U54-_xlfn.XLOOKUP($S54,แต้มที่ได้!$A$22:$A$43,แต้มที่ได้!$V$22:$V$43,""), "n/a")</f>
        <v>8540</v>
      </c>
      <c r="W54" s="444">
        <f>_xlfn.XLOOKUP($S54,แต้มที่ได้!$A$22:$A$43,แต้มที่ได้!$W$22:$W$43,"")</f>
        <v>1</v>
      </c>
      <c r="X54" s="445">
        <f>_xlfn.XLOOKUP($S54,แต้มที่ได้!$A$22:$A$43,แต้มที่ได้!$X$22:$X$43,"")</f>
        <v>42756015</v>
      </c>
      <c r="Y54" s="446">
        <f t="shared" ref="Y54:Y74" si="24">IFERROR(_xlfn.RANK.EQ($Z54,$Z$54:$Z$74,0),"")</f>
        <v>1</v>
      </c>
      <c r="Z54" s="447">
        <f>_xlfn.XLOOKUP($S54,แต้มที่ได้!$A$22:$A$43,แต้มที่ได้!$AA$22:$AA$43,"")</f>
        <v>10949190</v>
      </c>
      <c r="AA54" s="448">
        <f t="shared" ref="AA54:AA74" si="25">IFERROR(Z54-U54,"")</f>
        <v>169780</v>
      </c>
      <c r="AB54" s="449">
        <v>1</v>
      </c>
      <c r="AC54" s="450">
        <f t="shared" ref="AC54:AC74" si="26">IFERROR(W54-AB54,"")</f>
        <v>0</v>
      </c>
      <c r="AD54" s="451">
        <f>_xlfn.XLOOKUP($S54,แต้มที่ได้!$A$22:$A$43,แต้มที่ได้!$AA$22:$AA$43,"")</f>
        <v>10949190</v>
      </c>
      <c r="AE54" s="446">
        <f t="shared" ref="AE54:AE61" si="27">IFERROR(_xlfn.RANK.EQ($AF54,$AF$54:$AF$74,0),"")</f>
        <v>1</v>
      </c>
      <c r="AF54" s="447">
        <f>_xlfn.XLOOKUP($S54,แต้มที่ได้!$A$22:$A$43,แต้มที่ได้!$AE$22:$AE$43,"")</f>
        <v>11036070</v>
      </c>
      <c r="AG54" s="448">
        <f t="shared" ref="AG54:AG61" si="28">AF54-Z54</f>
        <v>86880</v>
      </c>
      <c r="AH54" s="452">
        <f>_xlfn.XLOOKUP($S54,แต้มที่ได้!$A$22:$A$43,แต้มที่ได้!$AC$22:$AC$43,"")</f>
        <v>1</v>
      </c>
      <c r="AI54" s="450">
        <f t="shared" ref="AI54:AI61" si="29">IFERROR(AB54-AH54,"")</f>
        <v>0</v>
      </c>
      <c r="AJ54" s="451">
        <f>_xlfn.XLOOKUP($S54,แต้มที่ได้!$A$22:$A$43,แต้มที่ได้!$AD$22:$AD$43,"")</f>
        <v>21985260</v>
      </c>
      <c r="AK54" s="446">
        <f t="shared" ref="AK54:AK61" si="30">IFERROR(_xlfn.RANK.EQ($AL54,$AL$54:$AL$74,0),"")</f>
        <v>1</v>
      </c>
      <c r="AL54" s="447">
        <f>_xlfn.XLOOKUP($S54,แต้มที่ได้!$A$22:$A$43,แต้มที่ได้!$AH$22:$AH$43,"")</f>
        <v>11037250</v>
      </c>
      <c r="AM54" s="453">
        <f t="shared" ref="AM54:AM61" si="31">AL54-AF54</f>
        <v>1180</v>
      </c>
      <c r="AN54" s="454">
        <f>_xlfn.XLOOKUP($S54,แต้มที่ได้!$A$22:$A$43,แต้มที่ได้!$AF$22:$AF$43,"")</f>
        <v>1</v>
      </c>
      <c r="AO54" s="450">
        <f t="shared" ref="AO54:AO61" si="32">IFERROR(AH54-AN54,"")</f>
        <v>0</v>
      </c>
      <c r="AP54" s="451">
        <f>_xlfn.XLOOKUP($S54,แต้มที่ได้!$A$22:$A$43,แต้มที่ได้!$AG$22:$AG$43,"")</f>
        <v>33022510</v>
      </c>
      <c r="AQ54" s="446">
        <f t="shared" ref="AQ54:AQ74" si="33">IFERROR(_xlfn.RANK.EQ($AR54,$AR$54:$AR$74,0),"")</f>
        <v>2</v>
      </c>
      <c r="AR54" s="447">
        <f>_xlfn.XLOOKUP($S54,แต้มที่ได้!$A$22:$A$43,แต้มที่ได้!$AK$22:$AK$43,"")</f>
        <v>11044970</v>
      </c>
      <c r="AS54" s="453">
        <f t="shared" ref="AS54:AS74" si="34">AR54-AL54</f>
        <v>7720</v>
      </c>
      <c r="AT54" s="454">
        <f>_xlfn.XLOOKUP($S54,แต้มที่ได้!$A$22:$A$43,แต้มที่ได้!$AI$22:$AI$43,"")</f>
        <v>1</v>
      </c>
      <c r="AU54" s="450">
        <f t="shared" ref="AU54:AU74" si="35">IFERROR(AN54-AT54,"")</f>
        <v>0</v>
      </c>
      <c r="AV54" s="451">
        <f>_xlfn.XLOOKUP($S54,แต้มที่ได้!$A$22:$A$43,แต้มที่ได้!$AJ$22:$AJ$43,"")</f>
        <v>44067480</v>
      </c>
    </row>
    <row r="55" spans="1:48" ht="14.5" outlineLevel="1">
      <c r="R55" s="254" t="e" vm="12">
        <v>#VALUE!</v>
      </c>
      <c r="S55" s="440" t="str" cm="1">
        <f t="array" ref="S55">_xlfn.XLOOKUP($AB55,แต้มที่ได้!Z$22:$Z$43,แต้มที่ได้!$A$22:$A$43,"")</f>
        <v>Vivid</v>
      </c>
      <c r="T55" s="455">
        <f t="shared" si="23"/>
        <v>2</v>
      </c>
      <c r="U55" s="456">
        <f>_xlfn.XLOOKUP($S55,แต้มที่ได้!$A$22:$A$43,แต้มที่ได้!$Y$22:$Y$43,"")</f>
        <v>10702360</v>
      </c>
      <c r="V55" s="457">
        <f>IFERROR( U55-_xlfn.XLOOKUP($S55,แต้มที่ได้!$A$22:$A$43,แต้มที่ได้!$V$22:$V$43,""), "n/a")</f>
        <v>12090</v>
      </c>
      <c r="W55" s="444">
        <f>_xlfn.XLOOKUP($S55,แต้มที่ได้!$A$22:$A$43,แต้มที่ได้!$W$22:$W$43,"")</f>
        <v>2</v>
      </c>
      <c r="X55" s="445">
        <f>_xlfn.XLOOKUP($S55,แต้มที่ได้!$A$22:$A$43,แต้มที่ได้!$X$22:$X$43,"")</f>
        <v>42502265</v>
      </c>
      <c r="Y55" s="446">
        <f t="shared" si="24"/>
        <v>2</v>
      </c>
      <c r="Z55" s="458">
        <f>_xlfn.XLOOKUP($S55,แต้มที่ได้!$A$22:$A$43,แต้มที่ได้!$AA$22:$AA$43,"")</f>
        <v>10866400</v>
      </c>
      <c r="AA55" s="459">
        <f t="shared" si="25"/>
        <v>164040</v>
      </c>
      <c r="AB55" s="460">
        <v>2</v>
      </c>
      <c r="AC55" s="461">
        <f t="shared" si="26"/>
        <v>0</v>
      </c>
      <c r="AD55" s="462">
        <f>_xlfn.XLOOKUP($S55,แต้มที่ได้!$A$22:$A$43,แต้มที่ได้!$AA$22:$AA$43,"")</f>
        <v>10866400</v>
      </c>
      <c r="AE55" s="463">
        <f t="shared" si="27"/>
        <v>2</v>
      </c>
      <c r="AF55" s="464">
        <f>_xlfn.XLOOKUP($S55,แต้มที่ได้!$A$22:$A$43,แต้มที่ได้!$AE$22:$AE$43,"")</f>
        <v>10945065</v>
      </c>
      <c r="AG55" s="459">
        <f t="shared" si="28"/>
        <v>78665</v>
      </c>
      <c r="AH55" s="452">
        <f>_xlfn.XLOOKUP($S55,แต้มที่ได้!$A$22:$A$43,แต้มที่ได้!$AC$22:$AC$43,"")</f>
        <v>2</v>
      </c>
      <c r="AI55" s="465">
        <f t="shared" si="29"/>
        <v>0</v>
      </c>
      <c r="AJ55" s="466">
        <f>_xlfn.XLOOKUP($S55,แต้มที่ได้!$A$22:$A$43,แต้มที่ได้!$AD$22:$AD$43,"")</f>
        <v>21811465</v>
      </c>
      <c r="AK55" s="463">
        <f t="shared" si="30"/>
        <v>2</v>
      </c>
      <c r="AL55" s="464">
        <f>_xlfn.XLOOKUP($S55,แต้มที่ได้!$A$22:$A$43,แต้มที่ได้!$AH$22:$AH$43,"")</f>
        <v>11028425</v>
      </c>
      <c r="AM55" s="467">
        <f t="shared" si="31"/>
        <v>83360</v>
      </c>
      <c r="AN55" s="454">
        <f>_xlfn.XLOOKUP($S55,แต้มที่ได้!$A$22:$A$43,แต้มที่ได้!$AF$22:$AF$43,"")</f>
        <v>2</v>
      </c>
      <c r="AO55" s="465">
        <f t="shared" si="32"/>
        <v>0</v>
      </c>
      <c r="AP55" s="466">
        <f>_xlfn.XLOOKUP($S55,แต้มที่ได้!$A$22:$A$43,แต้มที่ได้!$AG$22:$AG$43,"")</f>
        <v>32839890</v>
      </c>
      <c r="AQ55" s="463">
        <f t="shared" si="33"/>
        <v>1</v>
      </c>
      <c r="AR55" s="464">
        <f>_xlfn.XLOOKUP($S55,แต้มที่ได้!$A$22:$A$43,แต้มที่ได้!$AK$22:$AK$43,"")</f>
        <v>11128220</v>
      </c>
      <c r="AS55" s="467">
        <f t="shared" si="34"/>
        <v>99795</v>
      </c>
      <c r="AT55" s="454">
        <f>_xlfn.XLOOKUP($S55,แต้มที่ได้!$A$22:$A$43,แต้มที่ได้!$AI$22:$AI$43,"")</f>
        <v>2</v>
      </c>
      <c r="AU55" s="465">
        <f t="shared" si="35"/>
        <v>0</v>
      </c>
      <c r="AV55" s="466">
        <f>_xlfn.XLOOKUP($S55,แต้มที่ได้!$A$22:$A$43,แต้มที่ได้!$AJ$22:$AJ$43,"")</f>
        <v>43968110</v>
      </c>
    </row>
    <row r="56" spans="1:48" ht="14.5" outlineLevel="1">
      <c r="R56" s="254" t="e" vm="8">
        <v>#VALUE!</v>
      </c>
      <c r="S56" s="440" t="str" cm="1">
        <f t="array" ref="S56">_xlfn.XLOOKUP($AB56,แต้มที่ได้!Z$22:$Z$43,แต้มที่ได้!$A$22:$A$43,"")</f>
        <v>Nobless</v>
      </c>
      <c r="T56" s="455">
        <f t="shared" si="23"/>
        <v>3</v>
      </c>
      <c r="U56" s="456">
        <f>_xlfn.XLOOKUP($S56,แต้มที่ได้!$A$22:$A$43,แต้มที่ได้!$Y$22:$Y$43,"")</f>
        <v>10349095</v>
      </c>
      <c r="V56" s="457">
        <f>IFERROR( U56-_xlfn.XLOOKUP($S56,แต้มที่ได้!$A$22:$A$43,แต้มที่ได้!$V$22:$V$43,""), "n/a")</f>
        <v>-75165</v>
      </c>
      <c r="W56" s="444">
        <f>_xlfn.XLOOKUP($S56,แต้มที่ได้!$A$22:$A$43,แต้มที่ได้!$W$22:$W$43,"")</f>
        <v>3</v>
      </c>
      <c r="X56" s="445">
        <f>_xlfn.XLOOKUP($S56,แต้มที่ได้!$A$22:$A$43,แต้มที่ได้!$X$22:$X$43,"")</f>
        <v>41284975</v>
      </c>
      <c r="Y56" s="446">
        <f t="shared" si="24"/>
        <v>3</v>
      </c>
      <c r="Z56" s="458">
        <f>_xlfn.XLOOKUP($S56,แต้มที่ได้!$A$22:$A$43,แต้มที่ได้!$AA$22:$AA$43,"")</f>
        <v>10517570</v>
      </c>
      <c r="AA56" s="459">
        <f t="shared" si="25"/>
        <v>168475</v>
      </c>
      <c r="AB56" s="460">
        <v>3</v>
      </c>
      <c r="AC56" s="461">
        <f t="shared" si="26"/>
        <v>0</v>
      </c>
      <c r="AD56" s="462">
        <f>_xlfn.XLOOKUP($S56,แต้มที่ได้!$A$22:$A$43,แต้มที่ได้!$AA$22:$AA$43,"")</f>
        <v>10517570</v>
      </c>
      <c r="AE56" s="463">
        <f t="shared" si="27"/>
        <v>3</v>
      </c>
      <c r="AF56" s="464">
        <f>_xlfn.XLOOKUP($S56,แต้มที่ได้!$A$22:$A$43,แต้มที่ได้!$AE$22:$AE$43,"")</f>
        <v>10532845</v>
      </c>
      <c r="AG56" s="459">
        <f t="shared" si="28"/>
        <v>15275</v>
      </c>
      <c r="AH56" s="452">
        <f>_xlfn.XLOOKUP($S56,แต้มที่ได้!$A$22:$A$43,แต้มที่ได้!$AC$22:$AC$43,"")</f>
        <v>3</v>
      </c>
      <c r="AI56" s="465">
        <f t="shared" si="29"/>
        <v>0</v>
      </c>
      <c r="AJ56" s="466">
        <f>_xlfn.XLOOKUP($S56,แต้มที่ได้!$A$22:$A$43,แต้มที่ได้!$AD$22:$AD$43,"")</f>
        <v>21050415</v>
      </c>
      <c r="AK56" s="463">
        <f t="shared" si="30"/>
        <v>3</v>
      </c>
      <c r="AL56" s="464">
        <f>_xlfn.XLOOKUP($S56,แต้มที่ได้!$A$22:$A$43,แต้มที่ได้!$AH$22:$AH$43,"")</f>
        <v>10762930</v>
      </c>
      <c r="AM56" s="467">
        <f t="shared" si="31"/>
        <v>230085</v>
      </c>
      <c r="AN56" s="454">
        <f>_xlfn.XLOOKUP($S56,แต้มที่ได้!$A$22:$A$43,แต้มที่ได้!$AF$22:$AF$43,"")</f>
        <v>3</v>
      </c>
      <c r="AO56" s="465">
        <f t="shared" si="32"/>
        <v>0</v>
      </c>
      <c r="AP56" s="466">
        <f>_xlfn.XLOOKUP($S56,แต้มที่ได้!$A$22:$A$43,แต้มที่ได้!$AG$22:$AG$43,"")</f>
        <v>31813345</v>
      </c>
      <c r="AQ56" s="463">
        <f t="shared" si="33"/>
        <v>3</v>
      </c>
      <c r="AR56" s="464">
        <f>_xlfn.XLOOKUP($S56,แต้มที่ได้!$A$22:$A$43,แต้มที่ได้!$AK$22:$AK$43,"")</f>
        <v>10767570</v>
      </c>
      <c r="AS56" s="467">
        <f t="shared" si="34"/>
        <v>4640</v>
      </c>
      <c r="AT56" s="454">
        <f>_xlfn.XLOOKUP($S56,แต้มที่ได้!$A$22:$A$43,แต้มที่ได้!$AI$22:$AI$43,"")</f>
        <v>3</v>
      </c>
      <c r="AU56" s="465">
        <f t="shared" si="35"/>
        <v>0</v>
      </c>
      <c r="AV56" s="466">
        <f>_xlfn.XLOOKUP($S56,แต้มที่ได้!$A$22:$A$43,แต้มที่ได้!$AJ$22:$AJ$43,"")</f>
        <v>42580915</v>
      </c>
    </row>
    <row r="57" spans="1:48" ht="14.5" outlineLevel="1">
      <c r="R57" s="254" t="e" vm="15">
        <v>#VALUE!</v>
      </c>
      <c r="S57" s="440" t="str" cm="1">
        <f t="array" ref="S57">_xlfn.XLOOKUP($AB57,แต้มที่ได้!Z$22:$Z$43,แต้มที่ได้!$A$22:$A$43,"")</f>
        <v>LAODA</v>
      </c>
      <c r="T57" s="455">
        <f t="shared" si="23"/>
        <v>5</v>
      </c>
      <c r="U57" s="456">
        <f>_xlfn.XLOOKUP($S57,แต้มที่ได้!$A$22:$A$43,แต้มที่ได้!$Y$22:$Y$43,"")</f>
        <v>10174935</v>
      </c>
      <c r="V57" s="457">
        <f>IFERROR( U57-_xlfn.XLOOKUP($S57,แต้มที่ได้!$A$22:$A$43,แต้มที่ได้!$V$22:$V$43,""), "n/a")</f>
        <v>71335</v>
      </c>
      <c r="W57" s="444">
        <f>_xlfn.XLOOKUP($S57,แต้มที่ได้!$A$22:$A$43,แต้มที่ได้!$W$22:$W$43,"")</f>
        <v>4</v>
      </c>
      <c r="X57" s="445">
        <f>_xlfn.XLOOKUP($S57,แต้มที่ได้!$A$22:$A$43,แต้มที่ได้!$X$22:$X$43,"")</f>
        <v>40382200</v>
      </c>
      <c r="Y57" s="446">
        <f t="shared" si="24"/>
        <v>6</v>
      </c>
      <c r="Z57" s="458">
        <f>_xlfn.XLOOKUP($S57,แต้มที่ได้!$A$22:$A$43,แต้มที่ได้!$AA$22:$AA$43,"")</f>
        <v>10260975</v>
      </c>
      <c r="AA57" s="459">
        <f t="shared" si="25"/>
        <v>86040</v>
      </c>
      <c r="AB57" s="460">
        <v>6</v>
      </c>
      <c r="AC57" s="461">
        <f t="shared" si="26"/>
        <v>-2</v>
      </c>
      <c r="AD57" s="462">
        <f>_xlfn.XLOOKUP($S57,แต้มที่ได้!$A$22:$A$43,แต้มที่ได้!$AA$22:$AA$43,"")</f>
        <v>10260975</v>
      </c>
      <c r="AE57" s="463">
        <f t="shared" si="27"/>
        <v>6</v>
      </c>
      <c r="AF57" s="464">
        <f>_xlfn.XLOOKUP($S57,แต้มที่ได้!$A$22:$A$43,แต้มที่ได้!$AE$22:$AE$43,"")</f>
        <v>10340180</v>
      </c>
      <c r="AG57" s="459">
        <f t="shared" si="28"/>
        <v>79205</v>
      </c>
      <c r="AH57" s="452">
        <f>_xlfn.XLOOKUP($S57,แต้มที่ได้!$A$22:$A$43,แต้มที่ได้!$AC$22:$AC$43,"")</f>
        <v>6</v>
      </c>
      <c r="AI57" s="465">
        <f t="shared" si="29"/>
        <v>0</v>
      </c>
      <c r="AJ57" s="466">
        <f>_xlfn.XLOOKUP($S57,แต้มที่ได้!$A$22:$A$43,แต้มที่ได้!$AD$22:$AD$43,"")</f>
        <v>20601155</v>
      </c>
      <c r="AK57" s="463">
        <f t="shared" si="30"/>
        <v>4</v>
      </c>
      <c r="AL57" s="464">
        <f>_xlfn.XLOOKUP($S57,แต้มที่ได้!$A$22:$A$43,แต้มที่ได้!$AH$22:$AH$43,"")</f>
        <v>10520225</v>
      </c>
      <c r="AM57" s="467">
        <f t="shared" si="31"/>
        <v>180045</v>
      </c>
      <c r="AN57" s="454">
        <f>_xlfn.XLOOKUP($S57,แต้มที่ได้!$A$22:$A$43,แต้มที่ได้!$AF$22:$AF$43,"")</f>
        <v>4</v>
      </c>
      <c r="AO57" s="465">
        <f t="shared" si="32"/>
        <v>2</v>
      </c>
      <c r="AP57" s="466">
        <f>_xlfn.XLOOKUP($S57,แต้มที่ได้!$A$22:$A$43,แต้มที่ได้!$AG$22:$AG$43,"")</f>
        <v>31121380</v>
      </c>
      <c r="AQ57" s="463">
        <f t="shared" si="33"/>
        <v>4</v>
      </c>
      <c r="AR57" s="464">
        <f>_xlfn.XLOOKUP($S57,แต้มที่ได้!$A$22:$A$43,แต้มที่ได้!$AK$22:$AK$43,"")</f>
        <v>10600065</v>
      </c>
      <c r="AS57" s="467">
        <f t="shared" si="34"/>
        <v>79840</v>
      </c>
      <c r="AT57" s="454">
        <f>_xlfn.XLOOKUP($S57,แต้มที่ได้!$A$22:$A$43,แต้มที่ได้!$AI$22:$AI$43,"")</f>
        <v>4</v>
      </c>
      <c r="AU57" s="465">
        <f t="shared" si="35"/>
        <v>0</v>
      </c>
      <c r="AV57" s="466">
        <f>_xlfn.XLOOKUP($S57,แต้มที่ได้!$A$22:$A$43,แต้มที่ได้!$AJ$22:$AJ$43,"")</f>
        <v>41721445</v>
      </c>
    </row>
    <row r="58" spans="1:48" ht="14.5" outlineLevel="1">
      <c r="R58" s="254" t="e" vm="13">
        <v>#VALUE!</v>
      </c>
      <c r="S58" s="440" t="str" cm="1">
        <f t="array" ref="S58">_xlfn.XLOOKUP($AB58,แต้มที่ได้!Z$22:$Z$43,แต้มที่ได้!$A$22:$A$43,"")</f>
        <v>미라클</v>
      </c>
      <c r="T58" s="455">
        <f t="shared" si="23"/>
        <v>4</v>
      </c>
      <c r="U58" s="456">
        <f>_xlfn.XLOOKUP($S58,แต้มที่ได้!$A$22:$A$43,แต้มที่ได้!$Y$22:$Y$43,"")</f>
        <v>10263565</v>
      </c>
      <c r="V58" s="457">
        <f>IFERROR( U58-_xlfn.XLOOKUP($S58,แต้มที่ได้!$A$22:$A$43,แต้มที่ได้!$V$22:$V$43,""), "n/a")</f>
        <v>166655</v>
      </c>
      <c r="W58" s="444">
        <f>_xlfn.XLOOKUP($S58,แต้มที่ได้!$A$22:$A$43,แต้มที่ได้!$W$22:$W$43,"")</f>
        <v>5</v>
      </c>
      <c r="X58" s="445">
        <f>_xlfn.XLOOKUP($S58,แต้มที่ได้!$A$22:$A$43,แต้มที่ได้!$X$22:$X$43,"")</f>
        <v>40221815</v>
      </c>
      <c r="Y58" s="446">
        <f t="shared" si="24"/>
        <v>4</v>
      </c>
      <c r="Z58" s="458">
        <f>_xlfn.XLOOKUP($S58,แต้มที่ได้!$A$22:$A$43,แต้มที่ได้!$AA$22:$AA$43,"")</f>
        <v>10343795</v>
      </c>
      <c r="AA58" s="459">
        <f t="shared" si="25"/>
        <v>80230</v>
      </c>
      <c r="AB58" s="460">
        <v>4</v>
      </c>
      <c r="AC58" s="461">
        <f t="shared" si="26"/>
        <v>1</v>
      </c>
      <c r="AD58" s="462">
        <f>_xlfn.XLOOKUP($S58,แต้มที่ได้!$A$22:$A$43,แต้มที่ได้!$AA$22:$AA$43,"")</f>
        <v>10343795</v>
      </c>
      <c r="AE58" s="463">
        <f t="shared" si="27"/>
        <v>4</v>
      </c>
      <c r="AF58" s="464">
        <f>_xlfn.XLOOKUP($S58,แต้มที่ได้!$A$22:$A$43,แต้มที่ได้!$AE$22:$AE$43,"")</f>
        <v>10352155</v>
      </c>
      <c r="AG58" s="459">
        <f t="shared" si="28"/>
        <v>8360</v>
      </c>
      <c r="AH58" s="452">
        <f>_xlfn.XLOOKUP($S58,แต้มที่ได้!$A$22:$A$43,แต้มที่ได้!$AC$22:$AC$43,"")</f>
        <v>4</v>
      </c>
      <c r="AI58" s="465">
        <f t="shared" si="29"/>
        <v>0</v>
      </c>
      <c r="AJ58" s="466">
        <f>_xlfn.XLOOKUP($S58,แต้มที่ได้!$A$22:$A$43,แต้มที่ได้!$AD$22:$AD$43,"")</f>
        <v>20695950</v>
      </c>
      <c r="AK58" s="463">
        <f t="shared" si="30"/>
        <v>7</v>
      </c>
      <c r="AL58" s="464">
        <f>_xlfn.XLOOKUP($S58,แต้มที่ได้!$A$22:$A$43,แต้มที่ได้!$AH$22:$AH$43,"")</f>
        <v>10346675</v>
      </c>
      <c r="AM58" s="467">
        <f t="shared" si="31"/>
        <v>-5480</v>
      </c>
      <c r="AN58" s="454">
        <f>_xlfn.XLOOKUP($S58,แต้มที่ได้!$A$22:$A$43,แต้มที่ได้!$AF$22:$AF$43,"")</f>
        <v>5</v>
      </c>
      <c r="AO58" s="465">
        <f t="shared" si="32"/>
        <v>-1</v>
      </c>
      <c r="AP58" s="466">
        <f>_xlfn.XLOOKUP($S58,แต้มที่ได้!$A$22:$A$43,แต้มที่ได้!$AG$22:$AG$43,"")</f>
        <v>31042625</v>
      </c>
      <c r="AQ58" s="463">
        <f t="shared" si="33"/>
        <v>7</v>
      </c>
      <c r="AR58" s="464">
        <f>_xlfn.XLOOKUP($S58,แต้มที่ได้!$A$22:$A$43,แต้มที่ได้!$AK$22:$AK$43,"")</f>
        <v>10433690</v>
      </c>
      <c r="AS58" s="467">
        <f t="shared" si="34"/>
        <v>87015</v>
      </c>
      <c r="AT58" s="454">
        <f>_xlfn.XLOOKUP($S58,แต้มที่ได้!$A$22:$A$43,แต้มที่ได้!$AI$22:$AI$43,"")</f>
        <v>5</v>
      </c>
      <c r="AU58" s="465">
        <f t="shared" si="35"/>
        <v>0</v>
      </c>
      <c r="AV58" s="466">
        <f>_xlfn.XLOOKUP($S58,แต้มที่ได้!$A$22:$A$43,แต้มที่ได้!$AJ$22:$AJ$43,"")</f>
        <v>41476315</v>
      </c>
    </row>
    <row r="59" spans="1:48" ht="15" customHeight="1" outlineLevel="1">
      <c r="R59" s="254" t="e" vm="3">
        <v>#VALUE!</v>
      </c>
      <c r="S59" s="440" t="str" cm="1">
        <f t="array" ref="S59">_xlfn.XLOOKUP($AB59,แต้มที่ได้!Z$22:$Z$43,แต้มที่ได้!$A$22:$A$43,"")</f>
        <v>님</v>
      </c>
      <c r="T59" s="455">
        <f t="shared" si="23"/>
        <v>7</v>
      </c>
      <c r="U59" s="456">
        <f>_xlfn.XLOOKUP($S59,แต้มที่ได้!$A$22:$A$43,แต้มที่ได้!$Y$22:$Y$43,"")</f>
        <v>10005140</v>
      </c>
      <c r="V59" s="457">
        <f>IFERROR( U59-_xlfn.XLOOKUP($S59,แต้มที่ได้!$A$22:$A$43,แต้มที่ได้!$V$22:$V$43,""), "n/a")</f>
        <v>326880</v>
      </c>
      <c r="W59" s="444">
        <f>_xlfn.XLOOKUP($S59,แต้มที่ได้!$A$22:$A$43,แต้มที่ได้!$W$22:$W$43,"")</f>
        <v>6</v>
      </c>
      <c r="X59" s="445">
        <f>_xlfn.XLOOKUP($S59,แต้มที่ได้!$A$22:$A$43,แต้มที่ได้!$X$22:$X$43,"")</f>
        <v>39544740</v>
      </c>
      <c r="Y59" s="446">
        <f t="shared" si="24"/>
        <v>5</v>
      </c>
      <c r="Z59" s="458">
        <f>_xlfn.XLOOKUP($S59,แต้มที่ได้!$A$22:$A$43,แต้มที่ได้!$AA$22:$AA$43,"")</f>
        <v>10262110</v>
      </c>
      <c r="AA59" s="459">
        <f t="shared" si="25"/>
        <v>256970</v>
      </c>
      <c r="AB59" s="460">
        <v>5</v>
      </c>
      <c r="AC59" s="461">
        <f t="shared" si="26"/>
        <v>1</v>
      </c>
      <c r="AD59" s="462">
        <f>_xlfn.XLOOKUP($S59,แต้มที่ได้!$A$22:$A$43,แต้มที่ได้!$AA$22:$AA$43,"")</f>
        <v>10262110</v>
      </c>
      <c r="AE59" s="463">
        <f t="shared" si="27"/>
        <v>5</v>
      </c>
      <c r="AF59" s="464">
        <f>_xlfn.XLOOKUP($S59,แต้มที่ได้!$A$22:$A$43,แต้มที่ได้!$AE$22:$AE$43,"")</f>
        <v>10350005</v>
      </c>
      <c r="AG59" s="459">
        <f t="shared" si="28"/>
        <v>87895</v>
      </c>
      <c r="AH59" s="452">
        <f>_xlfn.XLOOKUP($S59,แต้มที่ได้!$A$22:$A$43,แต้มที่ได้!$AC$22:$AC$43,"")</f>
        <v>5</v>
      </c>
      <c r="AI59" s="465">
        <f t="shared" si="29"/>
        <v>0</v>
      </c>
      <c r="AJ59" s="466">
        <f>_xlfn.XLOOKUP($S59,แต้มที่ได้!$A$22:$A$43,แต้มที่ได้!$AD$22:$AD$43,"")</f>
        <v>20612115</v>
      </c>
      <c r="AK59" s="463">
        <f t="shared" si="30"/>
        <v>6</v>
      </c>
      <c r="AL59" s="464">
        <f>_xlfn.XLOOKUP($S59,แต้มที่ได้!$A$22:$A$43,แต้มที่ได้!$AH$22:$AH$43,"")</f>
        <v>10351645</v>
      </c>
      <c r="AM59" s="467">
        <f t="shared" si="31"/>
        <v>1640</v>
      </c>
      <c r="AN59" s="454">
        <f>_xlfn.XLOOKUP($S59,แต้มที่ได้!$A$22:$A$43,แต้มที่ได้!$AF$22:$AF$43,"")</f>
        <v>6</v>
      </c>
      <c r="AO59" s="468">
        <f t="shared" si="32"/>
        <v>-1</v>
      </c>
      <c r="AP59" s="466">
        <f>_xlfn.XLOOKUP($S59,แต้มที่ได้!$A$22:$A$43,แต้มที่ได้!$AG$22:$AG$43,"")</f>
        <v>30963760</v>
      </c>
      <c r="AQ59" s="463">
        <f t="shared" si="33"/>
        <v>8</v>
      </c>
      <c r="AR59" s="464">
        <f>_xlfn.XLOOKUP($S59,แต้มที่ได้!$A$22:$A$43,แต้มที่ได้!$AK$22:$AK$43,"")</f>
        <v>10426780</v>
      </c>
      <c r="AS59" s="467">
        <f t="shared" si="34"/>
        <v>75135</v>
      </c>
      <c r="AT59" s="454">
        <f>_xlfn.XLOOKUP($S59,แต้มที่ได้!$A$22:$A$43,แต้มที่ได้!$AI$22:$AI$43,"")</f>
        <v>6</v>
      </c>
      <c r="AU59" s="465">
        <f t="shared" si="35"/>
        <v>0</v>
      </c>
      <c r="AV59" s="466">
        <f>_xlfn.XLOOKUP($S59,แต้มที่ได้!$A$22:$A$43,แต้มที่ได้!$AJ$22:$AJ$43,"")</f>
        <v>41390540</v>
      </c>
    </row>
    <row r="60" spans="1:48" ht="15" customHeight="1" outlineLevel="1">
      <c r="R60" s="254" t="e" vm="1">
        <v>#VALUE!</v>
      </c>
      <c r="S60" s="440" t="str" cm="1">
        <f t="array" ref="S60">_xlfn.XLOOKUP($AB60,แต้มที่ได้!Z$22:$Z$43,แต้มที่ได้!$A$22:$A$43,"")</f>
        <v>이지스</v>
      </c>
      <c r="T60" s="455">
        <f t="shared" si="23"/>
        <v>8</v>
      </c>
      <c r="U60" s="456">
        <f>_xlfn.XLOOKUP($S60,แต้มที่ได้!$A$22:$A$43,แต้มที่ได้!$Y$22:$Y$43,"")</f>
        <v>9936100</v>
      </c>
      <c r="V60" s="457">
        <f>IFERROR( U60-_xlfn.XLOOKUP($S60,แต้มที่ได้!$A$22:$A$43,แต้มที่ได้!$V$22:$V$43,""), "n/a")</f>
        <v>321715</v>
      </c>
      <c r="W60" s="444">
        <f>_xlfn.XLOOKUP($S60,แต้มที่ได้!$A$22:$A$43,แต้มที่ได้!$W$22:$W$43,"")</f>
        <v>12</v>
      </c>
      <c r="X60" s="445">
        <f>_xlfn.XLOOKUP($S60,แต้มที่ได้!$A$22:$A$43,แต้มที่ได้!$X$22:$X$43,"")</f>
        <v>38204735</v>
      </c>
      <c r="Y60" s="446">
        <f t="shared" si="24"/>
        <v>8</v>
      </c>
      <c r="Z60" s="458">
        <f>_xlfn.XLOOKUP($S60,แต้มที่ได้!$A$22:$A$43,แต้มที่ได้!$AA$22:$AA$43,"")</f>
        <v>10018860</v>
      </c>
      <c r="AA60" s="459">
        <f t="shared" si="25"/>
        <v>82760</v>
      </c>
      <c r="AB60" s="460">
        <v>8</v>
      </c>
      <c r="AC60" s="461">
        <f t="shared" si="26"/>
        <v>4</v>
      </c>
      <c r="AD60" s="462">
        <f>_xlfn.XLOOKUP($S60,แต้มที่ได้!$A$22:$A$43,แต้มที่ได้!$AA$22:$AA$43,"")</f>
        <v>10018860</v>
      </c>
      <c r="AE60" s="463">
        <f t="shared" si="27"/>
        <v>7</v>
      </c>
      <c r="AF60" s="464">
        <f>_xlfn.XLOOKUP($S60,แต้มที่ได้!$A$22:$A$43,แต้มที่ได้!$AE$22:$AE$43,"")</f>
        <v>10186940</v>
      </c>
      <c r="AG60" s="459">
        <f t="shared" si="28"/>
        <v>168080</v>
      </c>
      <c r="AH60" s="452">
        <f>_xlfn.XLOOKUP($S60,แต้มที่ได้!$A$22:$A$43,แต้มที่ได้!$AC$22:$AC$43,"")</f>
        <v>8</v>
      </c>
      <c r="AI60" s="465">
        <f t="shared" si="29"/>
        <v>0</v>
      </c>
      <c r="AJ60" s="466">
        <f>_xlfn.XLOOKUP($S60,แต้มที่ได้!$A$22:$A$43,แต้มที่ได้!$AD$22:$AD$43,"")</f>
        <v>20205800</v>
      </c>
      <c r="AK60" s="463">
        <f t="shared" si="30"/>
        <v>5</v>
      </c>
      <c r="AL60" s="464">
        <f>_xlfn.XLOOKUP($S60,แต้มที่ได้!$A$22:$A$43,แต้มที่ได้!$AH$22:$AH$43,"")</f>
        <v>10361535</v>
      </c>
      <c r="AM60" s="467">
        <f t="shared" si="31"/>
        <v>174595</v>
      </c>
      <c r="AN60" s="454">
        <f>_xlfn.XLOOKUP($S60,แต้มที่ได้!$A$22:$A$43,แต้มที่ได้!$AF$22:$AF$43,"")</f>
        <v>7</v>
      </c>
      <c r="AO60" s="465">
        <f t="shared" si="32"/>
        <v>1</v>
      </c>
      <c r="AP60" s="466">
        <f>_xlfn.XLOOKUP($S60,แต้มที่ได้!$A$22:$A$43,แต้มที่ได้!$AG$22:$AG$43,"")</f>
        <v>30567335</v>
      </c>
      <c r="AQ60" s="463">
        <f t="shared" si="33"/>
        <v>6</v>
      </c>
      <c r="AR60" s="464">
        <f>_xlfn.XLOOKUP($S60,แต้มที่ได้!$A$22:$A$43,แต้มที่ได้!$AK$22:$AK$43,"")</f>
        <v>10433950</v>
      </c>
      <c r="AS60" s="467">
        <f t="shared" si="34"/>
        <v>72415</v>
      </c>
      <c r="AT60" s="454">
        <f>_xlfn.XLOOKUP($S60,แต้มที่ได้!$A$22:$A$43,แต้มที่ได้!$AI$22:$AI$43,"")</f>
        <v>7</v>
      </c>
      <c r="AU60" s="465">
        <f t="shared" si="35"/>
        <v>0</v>
      </c>
      <c r="AV60" s="466">
        <f>_xlfn.XLOOKUP($S60,แต้มที่ได้!$A$22:$A$43,แต้มที่ได้!$AJ$22:$AJ$43,"")</f>
        <v>41001285</v>
      </c>
    </row>
    <row r="61" spans="1:48" ht="15" customHeight="1" outlineLevel="1">
      <c r="R61" s="254" t="e" vm="45">
        <v>#VALUE!</v>
      </c>
      <c r="S61" s="440" t="str" cm="1">
        <f t="array" ref="S61">_xlfn.XLOOKUP($AB61,แต้มที่ได้!Z$22:$Z$43,แต้มที่ได้!$A$22:$A$43,"")</f>
        <v>Crown</v>
      </c>
      <c r="T61" s="455">
        <f t="shared" si="23"/>
        <v>6</v>
      </c>
      <c r="U61" s="456">
        <f>_xlfn.XLOOKUP($S61,แต้มที่ได้!$A$22:$A$43,แต้มที่ได้!$Y$22:$Y$43,"")</f>
        <v>10085080</v>
      </c>
      <c r="V61" s="457">
        <f>IFERROR( U61-_xlfn.XLOOKUP($S61,แต้มที่ได้!$A$22:$A$43,แต้มที่ได้!$V$22:$V$43,""), "n/a")</f>
        <v>249300</v>
      </c>
      <c r="W61" s="444">
        <f>_xlfn.XLOOKUP($S61,แต้มที่ได้!$A$22:$A$43,แต้มที่ได้!$W$22:$W$43,"")</f>
        <v>7</v>
      </c>
      <c r="X61" s="445">
        <f>_xlfn.XLOOKUP($S61,แต้มที่ได้!$A$22:$A$43,แต้มที่ได้!$X$22:$X$43,"")</f>
        <v>39348520</v>
      </c>
      <c r="Y61" s="446">
        <f t="shared" si="24"/>
        <v>7</v>
      </c>
      <c r="Z61" s="458">
        <f>_xlfn.XLOOKUP($S61,แต้มที่ได้!$A$22:$A$43,แต้มที่ได้!$AA$22:$AA$43,"")</f>
        <v>10165695</v>
      </c>
      <c r="AA61" s="459">
        <f t="shared" si="25"/>
        <v>80615</v>
      </c>
      <c r="AB61" s="460">
        <v>7</v>
      </c>
      <c r="AC61" s="461">
        <f t="shared" si="26"/>
        <v>0</v>
      </c>
      <c r="AD61" s="462">
        <f>_xlfn.XLOOKUP($S61,แต้มที่ได้!$A$22:$A$43,แต้มที่ได้!$AA$22:$AA$43,"")</f>
        <v>10165695</v>
      </c>
      <c r="AE61" s="463">
        <f t="shared" si="27"/>
        <v>8</v>
      </c>
      <c r="AF61" s="464">
        <f>_xlfn.XLOOKUP($S61,แต้มที่ได้!$A$22:$A$43,แต้มที่ได้!$AE$22:$AE$43,"")</f>
        <v>10165775</v>
      </c>
      <c r="AG61" s="459">
        <f t="shared" si="28"/>
        <v>80</v>
      </c>
      <c r="AH61" s="452">
        <f>_xlfn.XLOOKUP($S61,แต้มที่ได้!$A$22:$A$43,แต้มที่ได้!$AC$22:$AC$43,"")</f>
        <v>7</v>
      </c>
      <c r="AI61" s="465">
        <f t="shared" si="29"/>
        <v>0</v>
      </c>
      <c r="AJ61" s="466">
        <f>_xlfn.XLOOKUP($S61,แต้มที่ได้!$A$22:$A$43,แต้มที่ได้!$AD$22:$AD$43,"")</f>
        <v>20331470</v>
      </c>
      <c r="AK61" s="463">
        <f t="shared" si="30"/>
        <v>10</v>
      </c>
      <c r="AL61" s="464">
        <f>_xlfn.XLOOKUP($S61,แต้มที่ได้!$A$22:$A$43,แต้มที่ได้!$AH$22:$AH$43,"")</f>
        <v>10084940</v>
      </c>
      <c r="AM61" s="467">
        <f t="shared" si="31"/>
        <v>-80835</v>
      </c>
      <c r="AN61" s="454">
        <f>_xlfn.XLOOKUP($S61,แต้มที่ได้!$A$22:$A$43,แต้มที่ได้!$AF$22:$AF$43,"")</f>
        <v>8</v>
      </c>
      <c r="AO61" s="465">
        <f t="shared" si="32"/>
        <v>-1</v>
      </c>
      <c r="AP61" s="466">
        <f>_xlfn.XLOOKUP($S61,แต้มที่ได้!$A$22:$A$43,แต้มที่ได้!$AG$22:$AG$43,"")</f>
        <v>30416410</v>
      </c>
      <c r="AQ61" s="463">
        <f t="shared" si="33"/>
        <v>5</v>
      </c>
      <c r="AR61" s="464">
        <f>_xlfn.XLOOKUP($S61,แต้มที่ได้!$A$22:$A$43,แต้มที่ได้!$AK$22:$AK$43,"")</f>
        <v>10508315</v>
      </c>
      <c r="AS61" s="467">
        <f t="shared" si="34"/>
        <v>423375</v>
      </c>
      <c r="AT61" s="454">
        <f>_xlfn.XLOOKUP($S61,แต้มที่ได้!$A$22:$A$43,แต้มที่ได้!$AI$22:$AI$43,"")</f>
        <v>8</v>
      </c>
      <c r="AU61" s="465">
        <f t="shared" si="35"/>
        <v>0</v>
      </c>
      <c r="AV61" s="466">
        <f>_xlfn.XLOOKUP($S61,แต้มที่ได้!$A$22:$A$43,แต้มที่ได้!$AJ$22:$AJ$43,"")</f>
        <v>40924725</v>
      </c>
    </row>
    <row r="62" spans="1:48" ht="15" customHeight="1" outlineLevel="1">
      <c r="R62" s="254" t="e" vm="18">
        <v>#VALUE!</v>
      </c>
      <c r="S62" s="440" t="str" cm="1">
        <f t="array" ref="S62">_xlfn.XLOOKUP($AB62,แต้มที่ได้!Z$22:$Z$43,แต้มที่ได้!$A$22:$A$43,"")</f>
        <v>오로라</v>
      </c>
      <c r="T62" s="455">
        <f t="shared" si="23"/>
        <v>9</v>
      </c>
      <c r="U62" s="456">
        <f>_xlfn.XLOOKUP($S62,แต้มที่ได้!$A$22:$A$43,แต้มที่ได้!$Y$22:$Y$43,"")</f>
        <v>9931935</v>
      </c>
      <c r="V62" s="457">
        <f>IFERROR( U62-_xlfn.XLOOKUP($S62,แต้มที่ได้!$A$22:$A$43,แต้มที่ได้!$V$22:$V$43,""), "n/a")</f>
        <v>159905</v>
      </c>
      <c r="W62" s="444">
        <f>_xlfn.XLOOKUP($S62,แต้มที่ได้!$A$22:$A$43,แต้มที่ได้!$W$22:$W$43,"")</f>
        <v>8</v>
      </c>
      <c r="X62" s="445">
        <f>_xlfn.XLOOKUP($S62,แต้มที่ได้!$A$22:$A$43,แต้มที่ได้!$X$22:$X$43,"")</f>
        <v>39064075</v>
      </c>
      <c r="Y62" s="446">
        <f t="shared" si="24"/>
        <v>9</v>
      </c>
      <c r="Z62" s="458">
        <f>_xlfn.XLOOKUP($S62,แต้มที่ได้!$A$22:$A$43,แต้มที่ได้!$AA$22:$AA$43,"")</f>
        <v>10007975</v>
      </c>
      <c r="AA62" s="459">
        <f t="shared" si="25"/>
        <v>76040</v>
      </c>
      <c r="AB62" s="460">
        <v>9</v>
      </c>
      <c r="AC62" s="461">
        <f t="shared" si="26"/>
        <v>-1</v>
      </c>
      <c r="AD62" s="462">
        <f>_xlfn.XLOOKUP($S62,แต้มที่ได้!$A$22:$A$43,แต้มที่ได้!$AA$22:$AA$43,"")</f>
        <v>10007975</v>
      </c>
      <c r="AE62" s="469" t="s">
        <v>264</v>
      </c>
      <c r="AF62" s="470"/>
      <c r="AG62" s="471"/>
      <c r="AH62" s="472"/>
      <c r="AI62" s="473"/>
      <c r="AJ62" s="474"/>
      <c r="AK62" s="469" t="s">
        <v>264</v>
      </c>
      <c r="AL62" s="470"/>
      <c r="AM62" s="471"/>
      <c r="AN62" s="472"/>
      <c r="AO62" s="473"/>
      <c r="AP62" s="474"/>
      <c r="AQ62" s="463">
        <f t="shared" si="33"/>
        <v>21</v>
      </c>
      <c r="AR62" s="464">
        <f>_xlfn.XLOOKUP($S62,แต้มที่ได้!$A$22:$A$43,แต้มที่ได้!$AK$22:$AK$43,"")</f>
        <v>0</v>
      </c>
      <c r="AS62" s="471">
        <f t="shared" si="34"/>
        <v>0</v>
      </c>
      <c r="AT62" s="454">
        <f>_xlfn.XLOOKUP($S62,แต้มที่ได้!$A$22:$A$43,แต้มที่ได้!$AI$22:$AI$43,"")</f>
        <v>0</v>
      </c>
      <c r="AU62" s="465">
        <f t="shared" si="35"/>
        <v>0</v>
      </c>
      <c r="AV62" s="466">
        <f>_xlfn.XLOOKUP($S62,แต้มที่ได้!$A$22:$A$43,แต้มที่ได้!$AJ$22:$AJ$43,"")</f>
        <v>0</v>
      </c>
    </row>
    <row r="63" spans="1:48" ht="15" customHeight="1" outlineLevel="1">
      <c r="R63" s="254" t="e" vm="17">
        <v>#VALUE!</v>
      </c>
      <c r="S63" s="440" t="str" cm="1">
        <f t="array" ref="S63">_xlfn.XLOOKUP($AB63,แต้มที่ได้!Z$22:$Z$43,แต้มที่ได้!$A$22:$A$43,"")</f>
        <v>MolochTH</v>
      </c>
      <c r="T63" s="455">
        <f t="shared" si="23"/>
        <v>10</v>
      </c>
      <c r="U63" s="456">
        <f>_xlfn.XLOOKUP($S63,แต้มที่ได้!$A$22:$A$43,แต้มที่ได้!$Y$22:$Y$43,"")</f>
        <v>9841245</v>
      </c>
      <c r="V63" s="457">
        <f>IFERROR( U63-_xlfn.XLOOKUP($S63,แต้มที่ได้!$A$22:$A$43,แต้มที่ได้!$V$22:$V$43,""), "n/a")</f>
        <v>77755</v>
      </c>
      <c r="W63" s="475">
        <f>_xlfn.XLOOKUP($S63,แต้มที่ได้!$A$22:$A$43,แต้มที่ได้!$W$22:$W$43,"")</f>
        <v>11</v>
      </c>
      <c r="X63" s="476">
        <f>_xlfn.XLOOKUP($S63,แต้มที่ได้!$A$22:$A$43,แต้มที่ได้!$X$22:$X$43,"")</f>
        <v>38491550</v>
      </c>
      <c r="Y63" s="477">
        <f t="shared" si="24"/>
        <v>11</v>
      </c>
      <c r="Z63" s="478">
        <f>_xlfn.XLOOKUP($S63,แต้มที่ได้!$A$22:$A$43,แต้มที่ได้!$AA$22:$AA$43,"")</f>
        <v>9931170</v>
      </c>
      <c r="AA63" s="479">
        <f t="shared" si="25"/>
        <v>89925</v>
      </c>
      <c r="AB63" s="480">
        <v>11</v>
      </c>
      <c r="AC63" s="468">
        <f t="shared" si="26"/>
        <v>0</v>
      </c>
      <c r="AD63" s="481">
        <f>_xlfn.XLOOKUP($S63,แต้มที่ได้!$A$22:$A$43,แต้มที่ได้!$AA$22:$AA$43,"")</f>
        <v>9931170</v>
      </c>
      <c r="AE63" s="482">
        <f t="shared" ref="AE63:AE74" si="36">IFERROR(_xlfn.RANK.EQ($AF63,$AF$54:$AF$74,0),"")</f>
        <v>9</v>
      </c>
      <c r="AF63" s="483">
        <f>_xlfn.XLOOKUP($S63,แต้มที่ได้!$A$22:$A$43,แต้มที่ได้!$AE$22:$AE$43,"")</f>
        <v>10094570</v>
      </c>
      <c r="AG63" s="479">
        <f t="shared" ref="AG63:AG74" si="37">AF63-Z63</f>
        <v>163400</v>
      </c>
      <c r="AH63" s="484">
        <f>_xlfn.XLOOKUP($S63,แต้มที่ได้!$A$22:$A$43,แต้มที่ได้!$AC$22:$AC$43,"")</f>
        <v>9</v>
      </c>
      <c r="AI63" s="485">
        <f t="shared" ref="AI63:AI74" si="38">IFERROR(AB63-AH63,"")</f>
        <v>2</v>
      </c>
      <c r="AJ63" s="486">
        <f>_xlfn.XLOOKUP($S63,แต้มที่ได้!$A$22:$A$43,แต้มที่ได้!$AD$22:$AD$43,"")</f>
        <v>20025740</v>
      </c>
      <c r="AK63" s="482">
        <f t="shared" ref="AK63:AK74" si="39">IFERROR(_xlfn.RANK.EQ($AL63,$AL$54:$AL$74,0),"")</f>
        <v>8</v>
      </c>
      <c r="AL63" s="483">
        <f>_xlfn.XLOOKUP($S63,แต้มที่ได้!$A$22:$A$43,แต้มที่ได้!$AH$22:$AH$43,"")</f>
        <v>10262850</v>
      </c>
      <c r="AM63" s="487">
        <f t="shared" ref="AM63:AM74" si="40">AL63-AF63</f>
        <v>168280</v>
      </c>
      <c r="AN63" s="488">
        <f>_xlfn.XLOOKUP($S63,แต้มที่ได้!$A$22:$A$43,แต้มที่ได้!$AF$22:$AF$43,"")</f>
        <v>9</v>
      </c>
      <c r="AO63" s="468">
        <f t="shared" ref="AO63:AO74" si="41">IFERROR(AH63-AN63,"")</f>
        <v>0</v>
      </c>
      <c r="AP63" s="486">
        <f>_xlfn.XLOOKUP($S63,แต้มที่ได้!$A$22:$A$43,แต้มที่ได้!$AG$22:$AG$43,"")</f>
        <v>30288590</v>
      </c>
      <c r="AQ63" s="482">
        <f t="shared" si="33"/>
        <v>9</v>
      </c>
      <c r="AR63" s="483">
        <f>_xlfn.XLOOKUP($S63,แต้มที่ได้!$A$22:$A$43,แต้มที่ได้!$AK$22:$AK$43,"")</f>
        <v>10256305</v>
      </c>
      <c r="AS63" s="487">
        <f t="shared" si="34"/>
        <v>-6545</v>
      </c>
      <c r="AT63" s="488">
        <f>_xlfn.XLOOKUP($S63,แต้มที่ได้!$A$22:$A$43,แต้มที่ได้!$AI$22:$AI$43,"")</f>
        <v>9</v>
      </c>
      <c r="AU63" s="485">
        <f t="shared" si="35"/>
        <v>0</v>
      </c>
      <c r="AV63" s="486">
        <f>_xlfn.XLOOKUP($S63,แต้มที่ได้!$A$22:$A$43,แต้มที่ได้!$AJ$22:$AJ$43,"")</f>
        <v>40544895</v>
      </c>
    </row>
    <row r="64" spans="1:48" ht="15" customHeight="1" outlineLevel="1">
      <c r="R64" s="255" t="e" vm="4">
        <v>#VALUE!</v>
      </c>
      <c r="S64" s="440" t="str" cm="1">
        <f t="array" ref="S64">_xlfn.XLOOKUP($AB64,แต้มที่ได้!Z$22:$Z$43,แต้มที่ได้!$A$22:$A$43,"")</f>
        <v>열매</v>
      </c>
      <c r="T64" s="455">
        <f t="shared" si="23"/>
        <v>12</v>
      </c>
      <c r="U64" s="456">
        <f>_xlfn.XLOOKUP($S64,แต้มที่ได้!$A$22:$A$43,แต้มที่ได้!$Y$22:$Y$43,"")</f>
        <v>9686065</v>
      </c>
      <c r="V64" s="457">
        <f>IFERROR( U64-_xlfn.XLOOKUP($S64,แต้มที่ได้!$A$22:$A$43,แต้มที่ได้!$V$22:$V$43,""), "n/a")</f>
        <v>1050</v>
      </c>
      <c r="W64" s="444">
        <f>_xlfn.XLOOKUP($S64,แต้มที่ได้!$A$22:$A$43,แต้มที่ได้!$W$22:$W$43,"")</f>
        <v>10</v>
      </c>
      <c r="X64" s="445">
        <f>_xlfn.XLOOKUP($S64,แต้มที่ได้!$A$22:$A$43,แต้มที่ได้!$X$22:$X$43,"")</f>
        <v>38570910</v>
      </c>
      <c r="Y64" s="446">
        <f t="shared" si="24"/>
        <v>10</v>
      </c>
      <c r="Z64" s="458">
        <f>_xlfn.XLOOKUP($S64,แต้มที่ได้!$A$22:$A$43,แต้มที่ได้!$AA$22:$AA$43,"")</f>
        <v>9936820</v>
      </c>
      <c r="AA64" s="459">
        <f t="shared" si="25"/>
        <v>250755</v>
      </c>
      <c r="AB64" s="460">
        <v>10</v>
      </c>
      <c r="AC64" s="461">
        <f t="shared" si="26"/>
        <v>0</v>
      </c>
      <c r="AD64" s="462">
        <f>_xlfn.XLOOKUP($S64,แต้มที่ได้!$A$22:$A$43,แต้มที่ได้!$AA$22:$AA$43,"")</f>
        <v>9936820</v>
      </c>
      <c r="AE64" s="463">
        <f t="shared" si="36"/>
        <v>10</v>
      </c>
      <c r="AF64" s="464">
        <f>_xlfn.XLOOKUP($S64,แต้มที่ได้!$A$22:$A$43,แต้มที่ได้!$AE$22:$AE$43,"")</f>
        <v>9934520</v>
      </c>
      <c r="AG64" s="459">
        <f t="shared" si="37"/>
        <v>-2300</v>
      </c>
      <c r="AH64" s="452">
        <f>_xlfn.XLOOKUP($S64,แต้มที่ได้!$A$22:$A$43,แต้มที่ได้!$AC$22:$AC$43,"")</f>
        <v>10</v>
      </c>
      <c r="AI64" s="465">
        <f t="shared" si="38"/>
        <v>0</v>
      </c>
      <c r="AJ64" s="466">
        <f>_xlfn.XLOOKUP($S64,แต้มที่ได้!$A$22:$A$43,แต้มที่ได้!$AD$22:$AD$43,"")</f>
        <v>19871340</v>
      </c>
      <c r="AK64" s="463">
        <f t="shared" si="39"/>
        <v>9</v>
      </c>
      <c r="AL64" s="464">
        <f>_xlfn.XLOOKUP($S64,แต้มที่ได้!$A$22:$A$43,แต้มที่ได้!$AH$22:$AH$43,"")</f>
        <v>10108120</v>
      </c>
      <c r="AM64" s="467">
        <f t="shared" si="40"/>
        <v>173600</v>
      </c>
      <c r="AN64" s="454">
        <f>_xlfn.XLOOKUP($S64,แต้มที่ได้!$A$22:$A$43,แต้มที่ได้!$AF$22:$AF$43,"")</f>
        <v>10</v>
      </c>
      <c r="AO64" s="465">
        <f t="shared" si="41"/>
        <v>0</v>
      </c>
      <c r="AP64" s="466">
        <f>_xlfn.XLOOKUP($S64,แต้มที่ได้!$A$22:$A$43,แต้มที่ได้!$AG$22:$AG$43,"")</f>
        <v>29979460</v>
      </c>
      <c r="AQ64" s="463">
        <f t="shared" si="33"/>
        <v>10</v>
      </c>
      <c r="AR64" s="464">
        <f>_xlfn.XLOOKUP($S64,แต้มที่ได้!$A$22:$A$43,แต้มที่ได้!$AK$22:$AK$43,"")</f>
        <v>10188930</v>
      </c>
      <c r="AS64" s="467">
        <f t="shared" si="34"/>
        <v>80810</v>
      </c>
      <c r="AT64" s="454">
        <f>_xlfn.XLOOKUP($S64,แต้มที่ได้!$A$22:$A$43,แต้มที่ได้!$AI$22:$AI$43,"")</f>
        <v>10</v>
      </c>
      <c r="AU64" s="465">
        <f t="shared" si="35"/>
        <v>0</v>
      </c>
      <c r="AV64" s="466">
        <f>_xlfn.XLOOKUP($S64,แต้มที่ได้!$A$22:$A$43,แต้มที่ได้!$AJ$22:$AJ$43,"")</f>
        <v>40168390</v>
      </c>
    </row>
    <row r="65" spans="18:48" ht="15" customHeight="1" outlineLevel="1">
      <c r="R65" s="254" t="e" vm="14">
        <v>#VALUE!</v>
      </c>
      <c r="S65" s="440" t="str" cm="1">
        <f t="array" ref="S65">_xlfn.XLOOKUP($AB65,แต้มที่ได้!Z$22:$Z$43,แต้มที่ได้!$A$22:$A$43,"")</f>
        <v>무야호</v>
      </c>
      <c r="T65" s="455">
        <f t="shared" si="23"/>
        <v>11</v>
      </c>
      <c r="U65" s="456">
        <f>_xlfn.XLOOKUP($S65,แต้มที่ได้!$A$22:$A$43,แต้มที่ได้!$Y$22:$Y$43,"")</f>
        <v>9759470</v>
      </c>
      <c r="V65" s="457">
        <f>IFERROR( U65-_xlfn.XLOOKUP($S65,แต้มที่ได้!$A$22:$A$43,แต้มที่ได้!$V$22:$V$43,""), "n/a")</f>
        <v>81000</v>
      </c>
      <c r="W65" s="475">
        <f>_xlfn.XLOOKUP($S65,แต้มที่ได้!$A$22:$A$43,แต้มที่ได้!$W$22:$W$43,"")</f>
        <v>9</v>
      </c>
      <c r="X65" s="476">
        <f>_xlfn.XLOOKUP($S65,แต้มที่ได้!$A$22:$A$43,แต้มที่ได้!$X$22:$X$43,"")</f>
        <v>38576920</v>
      </c>
      <c r="Y65" s="477">
        <f t="shared" si="24"/>
        <v>12</v>
      </c>
      <c r="Z65" s="478">
        <f>_xlfn.XLOOKUP($S65,แต้มที่ได้!$A$22:$A$43,แต้มที่ได้!$AA$22:$AA$43,"")</f>
        <v>9849030</v>
      </c>
      <c r="AA65" s="479">
        <f t="shared" si="25"/>
        <v>89560</v>
      </c>
      <c r="AB65" s="480">
        <v>12</v>
      </c>
      <c r="AC65" s="489">
        <f t="shared" si="26"/>
        <v>-3</v>
      </c>
      <c r="AD65" s="481">
        <f>_xlfn.XLOOKUP($S65,แต้มที่ได้!$A$22:$A$43,แต้มที่ได้!$AA$22:$AA$43,"")</f>
        <v>9849030</v>
      </c>
      <c r="AE65" s="482">
        <f t="shared" si="36"/>
        <v>11</v>
      </c>
      <c r="AF65" s="483">
        <f>_xlfn.XLOOKUP($S65,แต้มที่ได้!$A$22:$A$43,แต้มที่ได้!$AE$22:$AE$43,"")</f>
        <v>9855735</v>
      </c>
      <c r="AG65" s="479">
        <f t="shared" si="37"/>
        <v>6705</v>
      </c>
      <c r="AH65" s="484">
        <f>_xlfn.XLOOKUP($S65,แต้มที่ได้!$A$22:$A$43,แต้มที่ได้!$AC$22:$AC$43,"")</f>
        <v>11</v>
      </c>
      <c r="AI65" s="485">
        <f t="shared" si="38"/>
        <v>1</v>
      </c>
      <c r="AJ65" s="486">
        <f>_xlfn.XLOOKUP($S65,แต้มที่ได้!$A$22:$A$43,แต้มที่ได้!$AD$22:$AD$43,"")</f>
        <v>19704765</v>
      </c>
      <c r="AK65" s="482">
        <f t="shared" si="39"/>
        <v>11</v>
      </c>
      <c r="AL65" s="483">
        <f>_xlfn.XLOOKUP($S65,แต้มที่ได้!$A$22:$A$43,แต้มที่ได้!$AH$22:$AH$43,"")</f>
        <v>9931695</v>
      </c>
      <c r="AM65" s="487">
        <f t="shared" si="40"/>
        <v>75960</v>
      </c>
      <c r="AN65" s="488">
        <f>_xlfn.XLOOKUP($S65,แต้มที่ได้!$A$22:$A$43,แต้มที่ได้!$AF$22:$AF$43,"")</f>
        <v>11</v>
      </c>
      <c r="AO65" s="485">
        <f t="shared" si="41"/>
        <v>0</v>
      </c>
      <c r="AP65" s="486">
        <f>_xlfn.XLOOKUP($S65,แต้มที่ได้!$A$22:$A$43,แต้มที่ได้!$AG$22:$AG$43,"")</f>
        <v>29636460</v>
      </c>
      <c r="AQ65" s="482">
        <f t="shared" si="33"/>
        <v>11</v>
      </c>
      <c r="AR65" s="483">
        <f>_xlfn.XLOOKUP($S65,แต้มที่ได้!$A$22:$A$43,แต้มที่ได้!$AK$22:$AK$43,"")</f>
        <v>10091360</v>
      </c>
      <c r="AS65" s="487">
        <f t="shared" si="34"/>
        <v>159665</v>
      </c>
      <c r="AT65" s="488">
        <f>_xlfn.XLOOKUP($S65,แต้มที่ได้!$A$22:$A$43,แต้มที่ได้!$AI$22:$AI$43,"")</f>
        <v>11</v>
      </c>
      <c r="AU65" s="485">
        <f t="shared" si="35"/>
        <v>0</v>
      </c>
      <c r="AV65" s="486">
        <f>_xlfn.XLOOKUP($S65,แต้มที่ได้!$A$22:$A$43,แต้มที่ได้!$AJ$22:$AJ$43,"")</f>
        <v>39727820</v>
      </c>
    </row>
    <row r="66" spans="18:48" ht="15" customHeight="1" outlineLevel="1">
      <c r="R66" s="254" t="e" vm="9">
        <v>#VALUE!</v>
      </c>
      <c r="S66" s="440" t="str" cm="1">
        <f t="array" ref="S66">_xlfn.XLOOKUP($AB66,แต้มที่ได้!Z$22:$Z$43,แต้มที่ได้!$A$22:$A$43,"")</f>
        <v>Peppermint</v>
      </c>
      <c r="T66" s="455">
        <f t="shared" si="23"/>
        <v>13</v>
      </c>
      <c r="U66" s="456">
        <f>_xlfn.XLOOKUP($S66,แต้มที่ได้!$A$22:$A$43,แต้มที่ได้!$Y$22:$Y$43,"")</f>
        <v>9678895</v>
      </c>
      <c r="V66" s="457">
        <f>IFERROR( U66-_xlfn.XLOOKUP($S66,แต้มที่ได้!$A$22:$A$43,แต้มที่ได้!$V$22:$V$43,""), "n/a")</f>
        <v>242685</v>
      </c>
      <c r="W66" s="444">
        <f>_xlfn.XLOOKUP($S66,แต้มที่ได้!$A$22:$A$43,แต้มที่ได้!$W$22:$W$43,"")</f>
        <v>14</v>
      </c>
      <c r="X66" s="445">
        <f>_xlfn.XLOOKUP($S66,แต้มที่ได้!$A$22:$A$43,แต้มที่ได้!$X$22:$X$43,"")</f>
        <v>37373875</v>
      </c>
      <c r="Y66" s="446">
        <f t="shared" si="24"/>
        <v>13</v>
      </c>
      <c r="Z66" s="458">
        <f>_xlfn.XLOOKUP($S66,แต้มที่ได้!$A$22:$A$43,แต้มที่ได้!$AA$22:$AA$43,"")</f>
        <v>9762440</v>
      </c>
      <c r="AA66" s="459">
        <f t="shared" si="25"/>
        <v>83545</v>
      </c>
      <c r="AB66" s="460">
        <v>13</v>
      </c>
      <c r="AC66" s="461">
        <f t="shared" si="26"/>
        <v>1</v>
      </c>
      <c r="AD66" s="462">
        <f>_xlfn.XLOOKUP($S66,แต้มที่ได้!$A$22:$A$43,แต้มที่ได้!$AA$22:$AA$43,"")</f>
        <v>9762440</v>
      </c>
      <c r="AE66" s="463">
        <f t="shared" si="36"/>
        <v>12</v>
      </c>
      <c r="AF66" s="464">
        <f>_xlfn.XLOOKUP($S66,แต้มที่ได้!$A$22:$A$43,แต้มที่ได้!$AE$22:$AE$43,"")</f>
        <v>9845765</v>
      </c>
      <c r="AG66" s="459">
        <f t="shared" si="37"/>
        <v>83325</v>
      </c>
      <c r="AH66" s="452">
        <f>_xlfn.XLOOKUP($S66,แต้มที่ได้!$A$22:$A$43,แต้มที่ได้!$AC$22:$AC$43,"")</f>
        <v>12</v>
      </c>
      <c r="AI66" s="465">
        <f t="shared" si="38"/>
        <v>1</v>
      </c>
      <c r="AJ66" s="466">
        <f>_xlfn.XLOOKUP($S66,แต้มที่ได้!$A$22:$A$43,แต้มที่ได้!$AD$22:$AD$43,"")</f>
        <v>19608205</v>
      </c>
      <c r="AK66" s="463">
        <f t="shared" si="39"/>
        <v>12</v>
      </c>
      <c r="AL66" s="464">
        <f>_xlfn.XLOOKUP($S66,แต้มที่ได้!$A$22:$A$43,แต้มที่ได้!$AH$22:$AH$43,"")</f>
        <v>9673590</v>
      </c>
      <c r="AM66" s="467">
        <f t="shared" si="40"/>
        <v>-172175</v>
      </c>
      <c r="AN66" s="454">
        <f>_xlfn.XLOOKUP($S66,แต้มที่ได้!$A$22:$A$43,แต้มที่ได้!$AF$22:$AF$43,"")</f>
        <v>12</v>
      </c>
      <c r="AO66" s="465">
        <f t="shared" si="41"/>
        <v>0</v>
      </c>
      <c r="AP66" s="466">
        <f>_xlfn.XLOOKUP($S66,แต้มที่ได้!$A$22:$A$43,แต้มที่ได้!$AG$22:$AG$43,"")</f>
        <v>29281795</v>
      </c>
      <c r="AQ66" s="463">
        <f t="shared" si="33"/>
        <v>12</v>
      </c>
      <c r="AR66" s="464">
        <f>_xlfn.XLOOKUP($S66,แต้มที่ได้!$A$22:$A$43,แต้มที่ได้!$AK$22:$AK$43,"")</f>
        <v>9756810</v>
      </c>
      <c r="AS66" s="467">
        <f t="shared" si="34"/>
        <v>83220</v>
      </c>
      <c r="AT66" s="454">
        <f>_xlfn.XLOOKUP($S66,แต้มที่ได้!$A$22:$A$43,แต้มที่ได้!$AI$22:$AI$43,"")</f>
        <v>12</v>
      </c>
      <c r="AU66" s="465">
        <f t="shared" si="35"/>
        <v>0</v>
      </c>
      <c r="AV66" s="466">
        <f>_xlfn.XLOOKUP($S66,แต้มที่ได้!$A$22:$A$43,แต้มที่ได้!$AJ$22:$AJ$43,"")</f>
        <v>39038605</v>
      </c>
    </row>
    <row r="67" spans="18:48" ht="15" customHeight="1" outlineLevel="1">
      <c r="R67" s="254" t="e" vm="5">
        <v>#VALUE!</v>
      </c>
      <c r="S67" s="440" t="str" cm="1">
        <f t="array" ref="S67">_xlfn.XLOOKUP($AB67,แต้มที่ได้!Z$22:$Z$43,แต้มที่ได้!$A$22:$A$43,"")</f>
        <v>사혼</v>
      </c>
      <c r="T67" s="455">
        <f t="shared" si="23"/>
        <v>15</v>
      </c>
      <c r="U67" s="456">
        <f>_xlfn.XLOOKUP($S67,แต้มที่ได้!$A$22:$A$43,แต้มที่ได้!$Y$22:$Y$43,"")</f>
        <v>9132590</v>
      </c>
      <c r="V67" s="457">
        <f>IFERROR( U67-_xlfn.XLOOKUP($S67,แต้มที่ได้!$A$22:$A$43,แต้มที่ได้!$V$22:$V$43,""), "n/a")</f>
        <v>164245</v>
      </c>
      <c r="W67" s="475">
        <f>_xlfn.XLOOKUP($S67,แต้มที่ได้!$A$22:$A$43,แต้มที่ได้!$W$22:$W$43,"")</f>
        <v>16</v>
      </c>
      <c r="X67" s="476">
        <f>_xlfn.XLOOKUP($S67,แต้มที่ได้!$A$22:$A$43,แต้มที่ได้!$X$22:$X$43,"")</f>
        <v>35457875</v>
      </c>
      <c r="Y67" s="477">
        <f t="shared" si="24"/>
        <v>15</v>
      </c>
      <c r="Z67" s="478">
        <f>_xlfn.XLOOKUP($S67,แต้มที่ได้!$A$22:$A$43,แต้มที่ได้!$AA$22:$AA$43,"")</f>
        <v>9285030</v>
      </c>
      <c r="AA67" s="479">
        <f t="shared" si="25"/>
        <v>152440</v>
      </c>
      <c r="AB67" s="480">
        <v>15</v>
      </c>
      <c r="AC67" s="489">
        <f t="shared" si="26"/>
        <v>1</v>
      </c>
      <c r="AD67" s="481">
        <f>_xlfn.XLOOKUP($S67,แต้มที่ได้!$A$22:$A$43,แต้มที่ได้!$AA$22:$AA$43,"")</f>
        <v>9285030</v>
      </c>
      <c r="AE67" s="482">
        <f t="shared" si="36"/>
        <v>13</v>
      </c>
      <c r="AF67" s="483">
        <f>_xlfn.XLOOKUP($S67,แต้มที่ได้!$A$22:$A$43,แต้มที่ได้!$AE$22:$AE$43,"")</f>
        <v>9436450</v>
      </c>
      <c r="AG67" s="479">
        <f t="shared" si="37"/>
        <v>151420</v>
      </c>
      <c r="AH67" s="484">
        <f>_xlfn.XLOOKUP($S67,แต้มที่ได้!$A$22:$A$43,แต้มที่ได้!$AC$22:$AC$43,"")</f>
        <v>13</v>
      </c>
      <c r="AI67" s="485">
        <f t="shared" si="38"/>
        <v>2</v>
      </c>
      <c r="AJ67" s="486">
        <f>_xlfn.XLOOKUP($S67,แต้มที่ได้!$A$22:$A$43,แต้มที่ได้!$AD$22:$AD$43,"")</f>
        <v>18721480</v>
      </c>
      <c r="AK67" s="482">
        <f t="shared" si="39"/>
        <v>13</v>
      </c>
      <c r="AL67" s="483">
        <f>_xlfn.XLOOKUP($S67,แต้มที่ได้!$A$22:$A$43,แต้มที่ได้!$AH$22:$AH$43,"")</f>
        <v>9523570</v>
      </c>
      <c r="AM67" s="487">
        <f t="shared" si="40"/>
        <v>87120</v>
      </c>
      <c r="AN67" s="488">
        <f>_xlfn.XLOOKUP($S67,แต้มที่ได้!$A$22:$A$43,แต้มที่ได้!$AF$22:$AF$43,"")</f>
        <v>13</v>
      </c>
      <c r="AO67" s="485">
        <f t="shared" si="41"/>
        <v>0</v>
      </c>
      <c r="AP67" s="486">
        <f>_xlfn.XLOOKUP($S67,แต้มที่ได้!$A$22:$A$43,แต้มที่ได้!$AG$22:$AG$43,"")</f>
        <v>28245050</v>
      </c>
      <c r="AQ67" s="482">
        <f t="shared" si="33"/>
        <v>13</v>
      </c>
      <c r="AR67" s="483">
        <f>_xlfn.XLOOKUP($S67,แต้มที่ได้!$A$22:$A$43,แต้มที่ได้!$AK$22:$AK$43,"")</f>
        <v>9598815</v>
      </c>
      <c r="AS67" s="487">
        <f t="shared" si="34"/>
        <v>75245</v>
      </c>
      <c r="AT67" s="488">
        <f>_xlfn.XLOOKUP($S67,แต้มที่ได้!$A$22:$A$43,แต้มที่ได้!$AI$22:$AI$43,"")</f>
        <v>13</v>
      </c>
      <c r="AU67" s="485">
        <f t="shared" si="35"/>
        <v>0</v>
      </c>
      <c r="AV67" s="486">
        <f>_xlfn.XLOOKUP($S67,แต้มที่ได้!$A$22:$A$43,แต้มที่ได้!$AJ$22:$AJ$43,"")</f>
        <v>37843865</v>
      </c>
    </row>
    <row r="68" spans="18:48" ht="15" customHeight="1" outlineLevel="1">
      <c r="R68" s="254" t="e" vm="16">
        <v>#VALUE!</v>
      </c>
      <c r="S68" s="440" t="str" cm="1">
        <f t="array" ref="S68">_xlfn.XLOOKUP($AB68,แต้มที่ได้!Z$22:$Z$43,แต้มที่ได้!$A$22:$A$43,"")</f>
        <v>재난경보</v>
      </c>
      <c r="T68" s="455">
        <f t="shared" si="23"/>
        <v>16</v>
      </c>
      <c r="U68" s="456">
        <f>_xlfn.XLOOKUP($S68,แต้มที่ได้!$A$22:$A$43,แต้มที่ได้!$Y$22:$Y$43,"")</f>
        <v>9049535</v>
      </c>
      <c r="V68" s="457">
        <f>IFERROR( U68-_xlfn.XLOOKUP($S68,แต้มที่ได้!$A$22:$A$43,แต้มที่ได้!$V$22:$V$43,""), "n/a")</f>
        <v>81280</v>
      </c>
      <c r="W68" s="444">
        <f>_xlfn.XLOOKUP($S68,แต้มที่ได้!$A$22:$A$43,แต้มที่ได้!$W$22:$W$43,"")</f>
        <v>15</v>
      </c>
      <c r="X68" s="445">
        <f>_xlfn.XLOOKUP($S68,แต้มที่ได้!$A$22:$A$43,แต้มที่ได้!$X$22:$X$43,"")</f>
        <v>36417570</v>
      </c>
      <c r="Y68" s="446">
        <f t="shared" si="24"/>
        <v>16</v>
      </c>
      <c r="Z68" s="458">
        <f>_xlfn.XLOOKUP($S68,แต้มที่ได้!$A$22:$A$43,แต้มที่ได้!$AA$22:$AA$43,"")</f>
        <v>9203435</v>
      </c>
      <c r="AA68" s="459">
        <f t="shared" si="25"/>
        <v>153900</v>
      </c>
      <c r="AB68" s="460">
        <v>16</v>
      </c>
      <c r="AC68" s="461">
        <f t="shared" si="26"/>
        <v>-1</v>
      </c>
      <c r="AD68" s="462">
        <f>_xlfn.XLOOKUP($S68,แต้มที่ได้!$A$22:$A$43,แต้มที่ได้!$AA$22:$AA$43,"")</f>
        <v>9203435</v>
      </c>
      <c r="AE68" s="463">
        <f t="shared" si="36"/>
        <v>14</v>
      </c>
      <c r="AF68" s="464">
        <f>_xlfn.XLOOKUP($S68,แต้มที่ได้!$A$22:$A$43,แต้มที่ได้!$AE$22:$AE$43,"")</f>
        <v>9436410</v>
      </c>
      <c r="AG68" s="459">
        <f t="shared" si="37"/>
        <v>232975</v>
      </c>
      <c r="AH68" s="452">
        <f>_xlfn.XLOOKUP($S68,แต้มที่ได้!$A$22:$A$43,แต้มที่ได้!$AC$22:$AC$43,"")</f>
        <v>15</v>
      </c>
      <c r="AI68" s="465">
        <f t="shared" si="38"/>
        <v>1</v>
      </c>
      <c r="AJ68" s="466">
        <f>_xlfn.XLOOKUP($S68,แต้มที่ได้!$A$22:$A$43,แต้มที่ได้!$AD$22:$AD$43,"")</f>
        <v>18639845</v>
      </c>
      <c r="AK68" s="463">
        <f t="shared" si="39"/>
        <v>14</v>
      </c>
      <c r="AL68" s="464">
        <f>_xlfn.XLOOKUP($S68,แต้มที่ได้!$A$22:$A$43,แต้มที่ได้!$AH$22:$AH$43,"")</f>
        <v>9520260</v>
      </c>
      <c r="AM68" s="467">
        <f t="shared" si="40"/>
        <v>83850</v>
      </c>
      <c r="AN68" s="454">
        <f>_xlfn.XLOOKUP($S68,แต้มที่ได้!$A$22:$A$43,แต้มที่ได้!$AF$22:$AF$43,"")</f>
        <v>14</v>
      </c>
      <c r="AO68" s="465">
        <f t="shared" si="41"/>
        <v>1</v>
      </c>
      <c r="AP68" s="466">
        <f>_xlfn.XLOOKUP($S68,แต้มที่ได้!$A$22:$A$43,แต้มที่ได้!$AG$22:$AG$43,"")</f>
        <v>28160105</v>
      </c>
      <c r="AQ68" s="463">
        <f t="shared" si="33"/>
        <v>14</v>
      </c>
      <c r="AR68" s="464">
        <f>_xlfn.XLOOKUP($S68,แต้มที่ได้!$A$22:$A$43,แต้มที่ได้!$AK$22:$AK$43,"")</f>
        <v>9529180</v>
      </c>
      <c r="AS68" s="467">
        <f t="shared" si="34"/>
        <v>8920</v>
      </c>
      <c r="AT68" s="454">
        <f>_xlfn.XLOOKUP($S68,แต้มที่ได้!$A$22:$A$43,แต้มที่ได้!$AI$22:$AI$43,"")</f>
        <v>14</v>
      </c>
      <c r="AU68" s="465">
        <f t="shared" si="35"/>
        <v>0</v>
      </c>
      <c r="AV68" s="466">
        <f>_xlfn.XLOOKUP($S68,แต้มที่ได้!$A$22:$A$43,แต้มที่ได้!$AJ$22:$AJ$43,"")</f>
        <v>37689285</v>
      </c>
    </row>
    <row r="69" spans="18:48" ht="15" customHeight="1" outlineLevel="1">
      <c r="R69" s="254" t="e" vm="20">
        <v>#VALUE!</v>
      </c>
      <c r="S69" s="440" t="str" cm="1">
        <f t="array" ref="S69">_xlfn.XLOOKUP($AB69,แต้มที่ได้!Z$22:$Z$43,แต้มที่ได้!$A$22:$A$43,"")</f>
        <v>MyTH</v>
      </c>
      <c r="T69" s="455">
        <f t="shared" si="23"/>
        <v>14</v>
      </c>
      <c r="U69" s="456">
        <f>_xlfn.XLOOKUP($S69,แต้มที่ได้!$A$22:$A$43,แต้มที่ได้!$Y$22:$Y$43,"")</f>
        <v>9595775</v>
      </c>
      <c r="V69" s="457">
        <f>IFERROR( U69-_xlfn.XLOOKUP($S69,แต้มที่ได้!$A$22:$A$43,แต้มที่ได้!$V$22:$V$43,""), "n/a")</f>
        <v>235575</v>
      </c>
      <c r="W69" s="475">
        <f>_xlfn.XLOOKUP($S69,แต้มที่ได้!$A$22:$A$43,แต้มที่ได้!$W$22:$W$43,"")</f>
        <v>13</v>
      </c>
      <c r="X69" s="476">
        <f>_xlfn.XLOOKUP($S69,แต้มที่ได้!$A$22:$A$43,แต้มที่ได้!$X$22:$X$43,"")</f>
        <v>37829835</v>
      </c>
      <c r="Y69" s="477">
        <f t="shared" si="24"/>
        <v>14</v>
      </c>
      <c r="Z69" s="478">
        <f>_xlfn.XLOOKUP($S69,แต้มที่ได้!$A$22:$A$43,แต้มที่ได้!$AA$22:$AA$43,"")</f>
        <v>9595795</v>
      </c>
      <c r="AA69" s="479">
        <f t="shared" si="25"/>
        <v>20</v>
      </c>
      <c r="AB69" s="480">
        <v>14</v>
      </c>
      <c r="AC69" s="489">
        <f t="shared" si="26"/>
        <v>-1</v>
      </c>
      <c r="AD69" s="481">
        <f>_xlfn.XLOOKUP($S69,แต้มที่ได้!$A$22:$A$43,แต้มที่ได้!$AA$22:$AA$43,"")</f>
        <v>9595795</v>
      </c>
      <c r="AE69" s="482">
        <f t="shared" si="36"/>
        <v>17</v>
      </c>
      <c r="AF69" s="483">
        <f>_xlfn.XLOOKUP($S69,แต้มที่ได้!$A$22:$A$43,แต้มที่ได้!$AE$22:$AE$43,"")</f>
        <v>9047905</v>
      </c>
      <c r="AG69" s="479">
        <f t="shared" si="37"/>
        <v>-547890</v>
      </c>
      <c r="AH69" s="484">
        <f>_xlfn.XLOOKUP($S69,แต้มที่ได้!$A$22:$A$43,แต้มที่ได้!$AC$22:$AC$43,"")</f>
        <v>14</v>
      </c>
      <c r="AI69" s="485">
        <f t="shared" si="38"/>
        <v>0</v>
      </c>
      <c r="AJ69" s="486">
        <f>_xlfn.XLOOKUP($S69,แต้มที่ได้!$A$22:$A$43,แต้มที่ได้!$AD$22:$AD$43,"")</f>
        <v>18643700</v>
      </c>
      <c r="AK69" s="482">
        <f t="shared" si="39"/>
        <v>15</v>
      </c>
      <c r="AL69" s="483">
        <f>_xlfn.XLOOKUP($S69,แต้มที่ได้!$A$22:$A$43,แต้มที่ได้!$AH$22:$AH$43,"")</f>
        <v>9354565</v>
      </c>
      <c r="AM69" s="487">
        <f t="shared" si="40"/>
        <v>306660</v>
      </c>
      <c r="AN69" s="488">
        <f>_xlfn.XLOOKUP($S69,แต้มที่ได้!$A$22:$A$43,แต้มที่ได้!$AF$22:$AF$43,"")</f>
        <v>15</v>
      </c>
      <c r="AO69" s="485">
        <f t="shared" si="41"/>
        <v>-1</v>
      </c>
      <c r="AP69" s="486">
        <f>_xlfn.XLOOKUP($S69,แต้มที่ได้!$A$22:$A$43,แต้มที่ได้!$AG$22:$AG$43,"")</f>
        <v>27998265</v>
      </c>
      <c r="AQ69" s="482">
        <f t="shared" si="33"/>
        <v>20</v>
      </c>
      <c r="AR69" s="483">
        <f>_xlfn.XLOOKUP($S69,แต้มที่ได้!$A$22:$A$43,แต้มที่ได้!$AK$22:$AK$43,"")</f>
        <v>9047945</v>
      </c>
      <c r="AS69" s="487">
        <f t="shared" si="34"/>
        <v>-306620</v>
      </c>
      <c r="AT69" s="488">
        <f>_xlfn.XLOOKUP($S69,แต้มที่ได้!$A$22:$A$43,แต้มที่ได้!$AI$22:$AI$43,"")</f>
        <v>15</v>
      </c>
      <c r="AU69" s="485">
        <f t="shared" si="35"/>
        <v>0</v>
      </c>
      <c r="AV69" s="486">
        <f>_xlfn.XLOOKUP($S69,แต้มที่ได้!$A$22:$A$43,แต้มที่ได้!$AJ$22:$AJ$43,"")</f>
        <v>37046210</v>
      </c>
    </row>
    <row r="70" spans="18:48" ht="15" customHeight="1" outlineLevel="1">
      <c r="R70" s="254" t="e" vm="10">
        <v>#VALUE!</v>
      </c>
      <c r="S70" s="440" t="str" cm="1">
        <f t="array" ref="S70">_xlfn.XLOOKUP($AB70,แต้มที่ได้!Z$22:$Z$43,แต้มที่ได้!$A$22:$A$43,"")</f>
        <v>S7AR</v>
      </c>
      <c r="T70" s="455">
        <f t="shared" si="23"/>
        <v>19</v>
      </c>
      <c r="U70" s="456">
        <f>_xlfn.XLOOKUP($S70,แต้มที่ได้!$A$22:$A$43,แต้มที่ได้!$Y$22:$Y$43,"")</f>
        <v>8891645</v>
      </c>
      <c r="V70" s="457">
        <f>IFERROR( U70-_xlfn.XLOOKUP($S70,แต้มที่ได้!$A$22:$A$43,แต้มที่ได้!$V$22:$V$43,""), "n/a")</f>
        <v>230295</v>
      </c>
      <c r="W70" s="444">
        <f>_xlfn.XLOOKUP($S70,แต้มที่ได้!$A$22:$A$43,แต้มที่ได้!$W$22:$W$43,"")</f>
        <v>18</v>
      </c>
      <c r="X70" s="445">
        <f>_xlfn.XLOOKUP($S70,แต้มที่ได้!$A$22:$A$43,แต้มที่ได้!$X$22:$X$43,"")</f>
        <v>34511775</v>
      </c>
      <c r="Y70" s="446">
        <f t="shared" si="24"/>
        <v>17</v>
      </c>
      <c r="Z70" s="458">
        <f>_xlfn.XLOOKUP($S70,แต้มที่ได้!$A$22:$A$43,แต้มที่ได้!$AA$22:$AA$43,"")</f>
        <v>9047070</v>
      </c>
      <c r="AA70" s="459">
        <f t="shared" si="25"/>
        <v>155425</v>
      </c>
      <c r="AB70" s="460">
        <v>17</v>
      </c>
      <c r="AC70" s="461">
        <f t="shared" si="26"/>
        <v>1</v>
      </c>
      <c r="AD70" s="462">
        <f>_xlfn.XLOOKUP($S70,แต้มที่ได้!$A$22:$A$43,แต้มที่ได้!$AA$22:$AA$43,"")</f>
        <v>9047070</v>
      </c>
      <c r="AE70" s="463">
        <f t="shared" si="36"/>
        <v>15</v>
      </c>
      <c r="AF70" s="464">
        <f>_xlfn.XLOOKUP($S70,แต้มที่ได้!$A$22:$A$43,แต้มที่ได้!$AE$22:$AE$43,"")</f>
        <v>9200020</v>
      </c>
      <c r="AG70" s="459">
        <f t="shared" si="37"/>
        <v>152950</v>
      </c>
      <c r="AH70" s="452">
        <f>_xlfn.XLOOKUP($S70,แต้มที่ได้!$A$22:$A$43,แต้มที่ได้!$AC$22:$AC$43,"")</f>
        <v>16</v>
      </c>
      <c r="AI70" s="465">
        <f t="shared" si="38"/>
        <v>1</v>
      </c>
      <c r="AJ70" s="466">
        <f>_xlfn.XLOOKUP($S70,แต้มที่ได้!$A$22:$A$43,แต้มที่ได้!$AD$22:$AD$43,"")</f>
        <v>18247090</v>
      </c>
      <c r="AK70" s="463">
        <f t="shared" si="39"/>
        <v>17</v>
      </c>
      <c r="AL70" s="464">
        <f>_xlfn.XLOOKUP($S70,แต้มที่ได้!$A$22:$A$43,แต้มที่ได้!$AH$22:$AH$43,"")</f>
        <v>9200510</v>
      </c>
      <c r="AM70" s="467">
        <f t="shared" si="40"/>
        <v>490</v>
      </c>
      <c r="AN70" s="454">
        <f>_xlfn.XLOOKUP($S70,แต้มที่ได้!$A$22:$A$43,แต้มที่ได้!$AF$22:$AF$43,"")</f>
        <v>16</v>
      </c>
      <c r="AO70" s="465">
        <f t="shared" si="41"/>
        <v>0</v>
      </c>
      <c r="AP70" s="466">
        <f>_xlfn.XLOOKUP($S70,แต้มที่ได้!$A$22:$A$43,แต้มที่ได้!$AG$22:$AG$43,"")</f>
        <v>27447600</v>
      </c>
      <c r="AQ70" s="463">
        <f t="shared" si="33"/>
        <v>16</v>
      </c>
      <c r="AR70" s="464">
        <f>_xlfn.XLOOKUP($S70,แต้มที่ได้!$A$22:$A$43,แต้มที่ได้!$AK$22:$AK$43,"")</f>
        <v>9208600</v>
      </c>
      <c r="AS70" s="467">
        <f t="shared" si="34"/>
        <v>8090</v>
      </c>
      <c r="AT70" s="454">
        <f>_xlfn.XLOOKUP($S70,แต้มที่ได้!$A$22:$A$43,แต้มที่ได้!$AI$22:$AI$43,"")</f>
        <v>16</v>
      </c>
      <c r="AU70" s="465">
        <f t="shared" si="35"/>
        <v>0</v>
      </c>
      <c r="AV70" s="466">
        <f>_xlfn.XLOOKUP($S70,แต้มที่ได้!$A$22:$A$43,แต้มที่ได้!$AJ$22:$AJ$43,"")</f>
        <v>36656200</v>
      </c>
    </row>
    <row r="71" spans="18:48" ht="15" customHeight="1" outlineLevel="1">
      <c r="R71" s="254" t="e" vm="6">
        <v>#VALUE!</v>
      </c>
      <c r="S71" s="440" t="str" cm="1">
        <f t="array" ref="S71">_xlfn.XLOOKUP($AB71,แต้มที่ได้!Z$22:$Z$43,แต้มที่ได้!$A$22:$A$43,"")</f>
        <v>DEKWAT</v>
      </c>
      <c r="T71" s="455">
        <f t="shared" si="23"/>
        <v>17</v>
      </c>
      <c r="U71" s="456">
        <f>_xlfn.XLOOKUP($S71,แต้มที่ได้!$A$22:$A$43,แต้มที่ได้!$Y$22:$Y$43,"")</f>
        <v>8894960</v>
      </c>
      <c r="V71" s="457">
        <f>IFERROR( U71-_xlfn.XLOOKUP($S71,แต้มที่ได้!$A$22:$A$43,แต้มที่ได้!$V$22:$V$43,""), "n/a")</f>
        <v>296685</v>
      </c>
      <c r="W71" s="475">
        <f>_xlfn.XLOOKUP($S71,แต้มที่ได้!$A$22:$A$43,แต้มที่ได้!$W$22:$W$43,"")</f>
        <v>19</v>
      </c>
      <c r="X71" s="476">
        <f>_xlfn.XLOOKUP($S71,แต้มที่ได้!$A$22:$A$43,แต้มที่ได้!$X$22:$X$43,"")</f>
        <v>34182330</v>
      </c>
      <c r="Y71" s="477">
        <f t="shared" si="24"/>
        <v>19</v>
      </c>
      <c r="Z71" s="478">
        <f>_xlfn.XLOOKUP($S71,แต้มที่ได้!$A$22:$A$43,แต้มที่ได้!$AA$22:$AA$43,"")</f>
        <v>8980530</v>
      </c>
      <c r="AA71" s="479">
        <f t="shared" si="25"/>
        <v>85570</v>
      </c>
      <c r="AB71" s="480">
        <v>19</v>
      </c>
      <c r="AC71" s="489">
        <f t="shared" si="26"/>
        <v>0</v>
      </c>
      <c r="AD71" s="481">
        <f>_xlfn.XLOOKUP($S71,แต้มที่ได้!$A$22:$A$43,แต้มที่ได้!$AA$22:$AA$43,"")</f>
        <v>8980530</v>
      </c>
      <c r="AE71" s="482">
        <f t="shared" si="36"/>
        <v>16</v>
      </c>
      <c r="AF71" s="483">
        <f>_xlfn.XLOOKUP($S71,แต้มที่ได้!$A$22:$A$43,แต้มที่ได้!$AE$22:$AE$43,"")</f>
        <v>9130900</v>
      </c>
      <c r="AG71" s="479">
        <f t="shared" si="37"/>
        <v>150370</v>
      </c>
      <c r="AH71" s="484">
        <f>_xlfn.XLOOKUP($S71,แต้มที่ได้!$A$22:$A$43,แต้มที่ได้!$AC$22:$AC$43,"")</f>
        <v>17</v>
      </c>
      <c r="AI71" s="485">
        <f t="shared" si="38"/>
        <v>2</v>
      </c>
      <c r="AJ71" s="486">
        <f>_xlfn.XLOOKUP($S71,แต้มที่ได้!$A$22:$A$43,แต้มที่ได้!$AD$22:$AD$43,"")</f>
        <v>18111430</v>
      </c>
      <c r="AK71" s="482">
        <f t="shared" si="39"/>
        <v>16</v>
      </c>
      <c r="AL71" s="483">
        <f>_xlfn.XLOOKUP($S71,แต้มที่ได้!$A$22:$A$43,แต้มที่ได้!$AH$22:$AH$43,"")</f>
        <v>9205955</v>
      </c>
      <c r="AM71" s="487">
        <f t="shared" si="40"/>
        <v>75055</v>
      </c>
      <c r="AN71" s="488">
        <f>_xlfn.XLOOKUP($S71,แต้มที่ได้!$A$22:$A$43,แต้มที่ได้!$AF$22:$AF$43,"")</f>
        <v>17</v>
      </c>
      <c r="AO71" s="485">
        <f t="shared" si="41"/>
        <v>0</v>
      </c>
      <c r="AP71" s="486">
        <f>_xlfn.XLOOKUP($S71,แต้มที่ได้!$A$22:$A$43,แต้มที่ได้!$AG$22:$AG$43,"")</f>
        <v>27317385</v>
      </c>
      <c r="AQ71" s="482">
        <f t="shared" si="33"/>
        <v>18</v>
      </c>
      <c r="AR71" s="483">
        <f>_xlfn.XLOOKUP($S71,แต้มที่ได้!$A$22:$A$43,แต้มที่ได้!$AK$22:$AK$43,"")</f>
        <v>9136550</v>
      </c>
      <c r="AS71" s="487">
        <f t="shared" si="34"/>
        <v>-69405</v>
      </c>
      <c r="AT71" s="488">
        <f>_xlfn.XLOOKUP($S71,แต้มที่ได้!$A$22:$A$43,แต้มที่ได้!$AI$22:$AI$43,"")</f>
        <v>17</v>
      </c>
      <c r="AU71" s="485">
        <f t="shared" si="35"/>
        <v>0</v>
      </c>
      <c r="AV71" s="486">
        <f>_xlfn.XLOOKUP($S71,แต้มที่ได้!$A$22:$A$43,แต้มที่ได้!$AJ$22:$AJ$43,"")</f>
        <v>36453935</v>
      </c>
    </row>
    <row r="72" spans="18:48" ht="15" customHeight="1" outlineLevel="1">
      <c r="R72" s="254" t="e" vm="2">
        <v>#VALUE!</v>
      </c>
      <c r="S72" s="440" t="str" cm="1">
        <f t="array" ref="S72">_xlfn.XLOOKUP($AB72,แต้มที่ได้!Z$22:$Z$43,แต้มที่ได้!$A$22:$A$43,"")</f>
        <v>Nobility</v>
      </c>
      <c r="T72" s="455">
        <f t="shared" si="23"/>
        <v>20</v>
      </c>
      <c r="U72" s="456">
        <f>_xlfn.XLOOKUP($S72,แต้มที่ได้!$A$22:$A$43,แต้มที่ได้!$Y$22:$Y$43,"")</f>
        <v>8754070</v>
      </c>
      <c r="V72" s="457">
        <f>IFERROR( U72-_xlfn.XLOOKUP($S72,แต้มที่ได้!$A$22:$A$43,แต้มที่ได้!$V$22:$V$43,""), "n/a")</f>
        <v>665420</v>
      </c>
      <c r="W72" s="444">
        <f>_xlfn.XLOOKUP($S72,แต้มที่ได้!$A$22:$A$43,แต้มที่ได้!$W$22:$W$43,"")</f>
        <v>22</v>
      </c>
      <c r="X72" s="445">
        <f>_xlfn.XLOOKUP($S72,แต้มที่ได้!$A$22:$A$43,แต้มที่ได้!$X$22:$X$43,"")</f>
        <v>32956685</v>
      </c>
      <c r="Y72" s="446">
        <f t="shared" si="24"/>
        <v>21</v>
      </c>
      <c r="Z72" s="458">
        <f>_xlfn.XLOOKUP($S72,แต้มที่ได้!$A$22:$A$43,แต้มที่ได้!$AA$22:$AA$43,"")</f>
        <v>8833320</v>
      </c>
      <c r="AA72" s="459">
        <f t="shared" si="25"/>
        <v>79250</v>
      </c>
      <c r="AB72" s="460">
        <v>21</v>
      </c>
      <c r="AC72" s="461">
        <f t="shared" si="26"/>
        <v>1</v>
      </c>
      <c r="AD72" s="462">
        <f>_xlfn.XLOOKUP($S72,แต้มที่ได้!$A$22:$A$43,แต้มที่ได้!$AA$22:$AA$43,"")</f>
        <v>8833320</v>
      </c>
      <c r="AE72" s="463">
        <f t="shared" si="36"/>
        <v>18</v>
      </c>
      <c r="AF72" s="464">
        <f>_xlfn.XLOOKUP($S72,แต้มที่ได้!$A$22:$A$43,แต้มที่ได้!$AE$22:$AE$43,"")</f>
        <v>8991395</v>
      </c>
      <c r="AG72" s="459">
        <f t="shared" si="37"/>
        <v>158075</v>
      </c>
      <c r="AH72" s="452">
        <f>_xlfn.XLOOKUP($S72,แต้มที่ได้!$A$22:$A$43,แต้มที่ได้!$AC$22:$AC$43,"")</f>
        <v>19</v>
      </c>
      <c r="AI72" s="465">
        <f t="shared" si="38"/>
        <v>2</v>
      </c>
      <c r="AJ72" s="466">
        <f>_xlfn.XLOOKUP($S72,แต้มที่ได้!$A$22:$A$43,แต้มที่ได้!$AD$22:$AD$43,"")</f>
        <v>17824715</v>
      </c>
      <c r="AK72" s="463">
        <f t="shared" si="39"/>
        <v>18</v>
      </c>
      <c r="AL72" s="464">
        <f>_xlfn.XLOOKUP($S72,แต้มที่ได้!$A$22:$A$43,แต้มที่ได้!$AH$22:$AH$43,"")</f>
        <v>8917135</v>
      </c>
      <c r="AM72" s="467">
        <f t="shared" si="40"/>
        <v>-74260</v>
      </c>
      <c r="AN72" s="454">
        <f>_xlfn.XLOOKUP($S72,แต้มที่ได้!$A$22:$A$43,แต้มที่ได้!$AF$22:$AF$43,"")</f>
        <v>18</v>
      </c>
      <c r="AO72" s="465">
        <f t="shared" si="41"/>
        <v>1</v>
      </c>
      <c r="AP72" s="466">
        <f>_xlfn.XLOOKUP($S72,แต้มที่ได้!$A$22:$A$43,แต้มที่ได้!$AG$22:$AG$43,"")</f>
        <v>26741850</v>
      </c>
      <c r="AQ72" s="463">
        <f t="shared" si="33"/>
        <v>17</v>
      </c>
      <c r="AR72" s="464">
        <f>_xlfn.XLOOKUP($S72,แต้มที่ได้!$A$22:$A$43,แต้มที่ได้!$AK$22:$AK$43,"")</f>
        <v>9142300</v>
      </c>
      <c r="AS72" s="467">
        <f t="shared" si="34"/>
        <v>225165</v>
      </c>
      <c r="AT72" s="454">
        <f>_xlfn.XLOOKUP($S72,แต้มที่ได้!$A$22:$A$43,แต้มที่ได้!$AI$22:$AI$43,"")</f>
        <v>19</v>
      </c>
      <c r="AU72" s="465">
        <f t="shared" si="35"/>
        <v>-1</v>
      </c>
      <c r="AV72" s="466">
        <f>_xlfn.XLOOKUP($S72,แต้มที่ได้!$A$22:$A$43,แต้มที่ได้!$AJ$22:$AJ$43,"")</f>
        <v>35884150</v>
      </c>
    </row>
    <row r="73" spans="18:48" ht="15" customHeight="1" outlineLevel="1">
      <c r="R73" s="254" t="e" vm="21">
        <v>#VALUE!</v>
      </c>
      <c r="S73" s="440" t="str" cm="1">
        <f t="array" ref="S73">_xlfn.XLOOKUP($AB73,แต้มที่ได้!Z$22:$Z$43,แต้มที่ได้!$A$22:$A$43,"")</f>
        <v>Nigiri</v>
      </c>
      <c r="T73" s="455">
        <f t="shared" si="23"/>
        <v>18</v>
      </c>
      <c r="U73" s="456">
        <f>_xlfn.XLOOKUP($S73,แต้มที่ได้!$A$22:$A$43,แต้มที่ได้!$Y$22:$Y$43,"")</f>
        <v>8894760</v>
      </c>
      <c r="V73" s="457">
        <f>IFERROR( U73-_xlfn.XLOOKUP($S73,แต้มที่ได้!$A$22:$A$43,แต้มที่ได้!$V$22:$V$43,""), "n/a")</f>
        <v>223450</v>
      </c>
      <c r="W73" s="444">
        <f>_xlfn.XLOOKUP($S73,แต้มที่ได้!$A$22:$A$43,แต้มที่ได้!$W$22:$W$43,"")</f>
        <v>17</v>
      </c>
      <c r="X73" s="445">
        <f>_xlfn.XLOOKUP($S73,แต้มที่ได้!$A$22:$A$43,แต้มที่ได้!$X$22:$X$43,"")</f>
        <v>34682725</v>
      </c>
      <c r="Y73" s="446">
        <f t="shared" si="24"/>
        <v>18</v>
      </c>
      <c r="Z73" s="458">
        <f>_xlfn.XLOOKUP($S73,แต้มที่ได้!$A$22:$A$43,แต้มที่ได้!$AA$22:$AA$43,"")</f>
        <v>8984405</v>
      </c>
      <c r="AA73" s="459">
        <f t="shared" si="25"/>
        <v>89645</v>
      </c>
      <c r="AB73" s="460">
        <v>18</v>
      </c>
      <c r="AC73" s="461">
        <f t="shared" si="26"/>
        <v>-1</v>
      </c>
      <c r="AD73" s="462">
        <f>_xlfn.XLOOKUP($S73,แต้มที่ได้!$A$22:$A$43,แต้มที่ได้!$AA$22:$AA$43,"")</f>
        <v>8984405</v>
      </c>
      <c r="AE73" s="463">
        <f t="shared" si="36"/>
        <v>19</v>
      </c>
      <c r="AF73" s="464">
        <f>_xlfn.XLOOKUP($S73,แต้มที่ได้!$A$22:$A$43,แต้มที่ได้!$AE$22:$AE$43,"")</f>
        <v>8901670</v>
      </c>
      <c r="AG73" s="459">
        <f t="shared" si="37"/>
        <v>-82735</v>
      </c>
      <c r="AH73" s="452">
        <f>_xlfn.XLOOKUP($S73,แต้มที่ได้!$A$22:$A$43,แต้มที่ได้!$AC$22:$AC$43,"")</f>
        <v>18</v>
      </c>
      <c r="AI73" s="465">
        <f t="shared" si="38"/>
        <v>0</v>
      </c>
      <c r="AJ73" s="466">
        <f>_xlfn.XLOOKUP($S73,แต้มที่ได้!$A$22:$A$43,แต้มที่ได้!$AD$22:$AD$43,"")</f>
        <v>17886075</v>
      </c>
      <c r="AK73" s="463">
        <f t="shared" si="39"/>
        <v>20</v>
      </c>
      <c r="AL73" s="464">
        <f>_xlfn.XLOOKUP($S73,แต้มที่ได้!$A$22:$A$43,แต้มที่ได้!$AH$22:$AH$43,"")</f>
        <v>8743210</v>
      </c>
      <c r="AM73" s="467">
        <f t="shared" si="40"/>
        <v>-158460</v>
      </c>
      <c r="AN73" s="454">
        <f>_xlfn.XLOOKUP($S73,แต้มที่ได้!$A$22:$A$43,แต้มที่ได้!$AF$22:$AF$43,"")</f>
        <v>19</v>
      </c>
      <c r="AO73" s="465">
        <f t="shared" si="41"/>
        <v>-1</v>
      </c>
      <c r="AP73" s="466">
        <f>_xlfn.XLOOKUP($S73,แต้มที่ได้!$A$22:$A$43,แต้มที่ได้!$AG$22:$AG$43,"")</f>
        <v>26629285</v>
      </c>
      <c r="AQ73" s="463">
        <f t="shared" si="33"/>
        <v>15</v>
      </c>
      <c r="AR73" s="464">
        <f>_xlfn.XLOOKUP($S73,แต้มที่ได้!$A$22:$A$43,แต้มที่ได้!$AK$22:$AK$43,"")</f>
        <v>9360090</v>
      </c>
      <c r="AS73" s="467">
        <f t="shared" si="34"/>
        <v>616880</v>
      </c>
      <c r="AT73" s="454">
        <f>_xlfn.XLOOKUP($S73,แต้มที่ได้!$A$22:$A$43,แต้มที่ได้!$AI$22:$AI$43,"")</f>
        <v>18</v>
      </c>
      <c r="AU73" s="465">
        <f t="shared" si="35"/>
        <v>1</v>
      </c>
      <c r="AV73" s="466">
        <f>_xlfn.XLOOKUP($S73,แต้มที่ได้!$A$22:$A$43,แต้มที่ได้!$AJ$22:$AJ$43,"")</f>
        <v>35989375</v>
      </c>
    </row>
    <row r="74" spans="18:48" ht="15" customHeight="1" outlineLevel="1" thickBot="1">
      <c r="R74" s="256" t="e" vm="7">
        <v>#VALUE!</v>
      </c>
      <c r="S74" s="490" t="str" cm="1">
        <f t="array" ref="S74">_xlfn.XLOOKUP($AB74,แต้มที่ได้!Z$22:$Z$43,แต้มที่ได้!$A$22:$A$43,"")</f>
        <v>쿠벤저스</v>
      </c>
      <c r="T74" s="491">
        <f t="shared" si="23"/>
        <v>21</v>
      </c>
      <c r="U74" s="492">
        <f>_xlfn.XLOOKUP($S74,แต้มที่ได้!$A$22:$A$43,แต้มที่ได้!$Y$22:$Y$43,"")</f>
        <v>8743310</v>
      </c>
      <c r="V74" s="493">
        <f>IFERROR( U74-_xlfn.XLOOKUP($S74,แต้มที่ได้!$A$22:$A$43,แต้มที่ได้!$V$22:$V$43,""), "n/a")</f>
        <v>61695</v>
      </c>
      <c r="W74" s="494">
        <f>_xlfn.XLOOKUP($S74,แต้มที่ได้!$A$22:$A$43,แต้มที่ได้!$W$22:$W$43,"")</f>
        <v>20</v>
      </c>
      <c r="X74" s="495">
        <f>_xlfn.XLOOKUP($S74,แต้มที่ได้!$A$22:$A$43,แต้มที่ได้!$X$22:$X$43,"")</f>
        <v>33869870</v>
      </c>
      <c r="Y74" s="496">
        <f t="shared" si="24"/>
        <v>20</v>
      </c>
      <c r="Z74" s="497">
        <f>_xlfn.XLOOKUP($S74,แต้มที่ได้!$A$22:$A$43,แต้มที่ได้!$AA$22:$AA$43,"")</f>
        <v>8901790</v>
      </c>
      <c r="AA74" s="498">
        <f t="shared" si="25"/>
        <v>158480</v>
      </c>
      <c r="AB74" s="499">
        <v>20</v>
      </c>
      <c r="AC74" s="500">
        <f t="shared" si="26"/>
        <v>0</v>
      </c>
      <c r="AD74" s="501">
        <f>_xlfn.XLOOKUP($S74,แต้มที่ได้!$A$22:$A$43,แต้มที่ได้!$AA$22:$AA$43,"")</f>
        <v>8901790</v>
      </c>
      <c r="AE74" s="502">
        <f t="shared" si="36"/>
        <v>20</v>
      </c>
      <c r="AF74" s="503">
        <f>_xlfn.XLOOKUP($S74,แต้มที่ได้!$A$22:$A$43,แต้มที่ได้!$AE$22:$AE$43,"")</f>
        <v>8839530</v>
      </c>
      <c r="AG74" s="498">
        <f t="shared" si="37"/>
        <v>-62260</v>
      </c>
      <c r="AH74" s="504">
        <f>_xlfn.XLOOKUP($S74,แต้มที่ได้!$A$22:$A$43,แต้มที่ได้!$AC$22:$AC$43,"")</f>
        <v>20</v>
      </c>
      <c r="AI74" s="505">
        <f t="shared" si="38"/>
        <v>0</v>
      </c>
      <c r="AJ74" s="506">
        <f>_xlfn.XLOOKUP($S74,แต้มที่ได้!$A$22:$A$43,แต้มที่ได้!$AD$22:$AD$43,"")</f>
        <v>17741320</v>
      </c>
      <c r="AK74" s="502">
        <f t="shared" si="39"/>
        <v>19</v>
      </c>
      <c r="AL74" s="503">
        <f>_xlfn.XLOOKUP($S74,แต้มที่ได้!$A$22:$A$43,แต้มที่ได้!$AH$22:$AH$43,"")</f>
        <v>8822070</v>
      </c>
      <c r="AM74" s="507">
        <f t="shared" si="40"/>
        <v>-17460</v>
      </c>
      <c r="AN74" s="508">
        <f>_xlfn.XLOOKUP($S74,แต้มที่ได้!$A$22:$A$43,แต้มที่ได้!$AF$22:$AF$43,"")</f>
        <v>20</v>
      </c>
      <c r="AO74" s="505">
        <f t="shared" si="41"/>
        <v>0</v>
      </c>
      <c r="AP74" s="506">
        <f>_xlfn.XLOOKUP($S74,แต้มที่ได้!$A$22:$A$43,แต้มที่ได้!$AG$22:$AG$43,"")</f>
        <v>26563390</v>
      </c>
      <c r="AQ74" s="502">
        <f t="shared" si="33"/>
        <v>19</v>
      </c>
      <c r="AR74" s="503">
        <f>_xlfn.XLOOKUP($S74,แต้มที่ได้!$A$22:$A$43,แต้มที่ได้!$AK$22:$AK$43,"")</f>
        <v>9128730</v>
      </c>
      <c r="AS74" s="507">
        <f t="shared" si="34"/>
        <v>306660</v>
      </c>
      <c r="AT74" s="508">
        <f>_xlfn.XLOOKUP($S74,แต้มที่ได้!$A$22:$A$43,แต้มที่ได้!$AI$22:$AI$43,"")</f>
        <v>20</v>
      </c>
      <c r="AU74" s="505">
        <f t="shared" si="35"/>
        <v>0</v>
      </c>
      <c r="AV74" s="506">
        <f>_xlfn.XLOOKUP($S74,แต้มที่ได้!$A$22:$A$43,แต้มที่ได้!$AJ$22:$AJ$43,"")</f>
        <v>35692120</v>
      </c>
    </row>
    <row r="76" spans="18:48" ht="12" customHeight="1" thickBot="1"/>
    <row r="77" spans="18:48" ht="20.399999999999999" customHeight="1" thickBot="1">
      <c r="S77" s="421" t="s">
        <v>295</v>
      </c>
      <c r="T77" s="517" t="s">
        <v>241</v>
      </c>
      <c r="U77" s="422"/>
      <c r="V77" s="422"/>
      <c r="W77" s="422"/>
      <c r="X77" s="423">
        <f>AV52</f>
        <v>45398</v>
      </c>
      <c r="Y77" s="516" t="s">
        <v>291</v>
      </c>
      <c r="Z77" s="424"/>
      <c r="AA77" s="424"/>
      <c r="AB77" s="424"/>
      <c r="AC77" s="424"/>
      <c r="AD77" s="530">
        <f>X77+7</f>
        <v>45405</v>
      </c>
      <c r="AE77" s="426" t="s">
        <v>292</v>
      </c>
      <c r="AF77" s="427"/>
      <c r="AG77" s="427"/>
      <c r="AH77" s="427"/>
      <c r="AI77" s="427"/>
      <c r="AJ77" s="531">
        <f>AD77+7</f>
        <v>45412</v>
      </c>
      <c r="AK77" s="426" t="s">
        <v>293</v>
      </c>
      <c r="AL77" s="427"/>
      <c r="AM77" s="427"/>
      <c r="AN77" s="427"/>
      <c r="AO77" s="427"/>
      <c r="AP77" s="531">
        <f>AJ77+7</f>
        <v>45419</v>
      </c>
    </row>
    <row r="78" spans="18:48" ht="30.25" customHeight="1" thickBot="1">
      <c r="S78" s="429" t="s">
        <v>246</v>
      </c>
      <c r="T78" s="430" t="s">
        <v>258</v>
      </c>
      <c r="U78" s="431" t="s">
        <v>259</v>
      </c>
      <c r="V78" s="431" t="s">
        <v>260</v>
      </c>
      <c r="W78" s="432" t="s">
        <v>261</v>
      </c>
      <c r="X78" s="433" t="s">
        <v>251</v>
      </c>
      <c r="Y78" s="430" t="s">
        <v>258</v>
      </c>
      <c r="Z78" s="431" t="s">
        <v>259</v>
      </c>
      <c r="AA78" s="431" t="s">
        <v>260</v>
      </c>
      <c r="AB78" s="432" t="s">
        <v>261</v>
      </c>
      <c r="AC78" s="433"/>
      <c r="AD78" s="434" t="s">
        <v>251</v>
      </c>
      <c r="AE78" s="435" t="s">
        <v>258</v>
      </c>
      <c r="AF78" s="436" t="s">
        <v>259</v>
      </c>
      <c r="AG78" s="436" t="s">
        <v>260</v>
      </c>
      <c r="AH78" s="437" t="s">
        <v>261</v>
      </c>
      <c r="AI78" s="438"/>
      <c r="AJ78" s="439" t="s">
        <v>251</v>
      </c>
      <c r="AK78" s="435" t="s">
        <v>258</v>
      </c>
      <c r="AL78" s="436" t="s">
        <v>259</v>
      </c>
      <c r="AM78" s="436" t="s">
        <v>260</v>
      </c>
      <c r="AN78" s="437" t="s">
        <v>261</v>
      </c>
      <c r="AO78" s="438"/>
      <c r="AP78" s="439" t="s">
        <v>251</v>
      </c>
    </row>
    <row r="79" spans="18:48" ht="15" customHeight="1">
      <c r="S79" s="583" t="str" cm="1">
        <f t="array" ref="S79">_xlfn.XLOOKUP($AB79,แต้มที่ได้!AL$22:$AL$43,แต้มที่ได้!$A$22:$A$43,"")</f>
        <v>Spearmint</v>
      </c>
      <c r="T79" s="441">
        <f>IFERROR(_xlfn.RANK.EQ($U79,$U$79:$U$99,0),"")</f>
        <v>2</v>
      </c>
      <c r="U79" s="442">
        <f>_xlfn.XLOOKUP($S79,แต้มที่ได้!$A$22:$A$43,แต้มที่ได้!$AK$22:$AK$43,"")</f>
        <v>11044970</v>
      </c>
      <c r="V79" s="443">
        <f>IFERROR( U79-_xlfn.XLOOKUP($S79,แต้มที่ได้!$A$22:$A$43,แต้มที่ได้!$AH$22:$AH$43,""), "n/a")</f>
        <v>7720</v>
      </c>
      <c r="W79" s="444">
        <f>_xlfn.XLOOKUP($S79,แต้มที่ได้!$A$22:$A$43,แต้มที่ได้!$AI$22:$AI$43,"")</f>
        <v>1</v>
      </c>
      <c r="X79" s="445">
        <f>_xlfn.XLOOKUP($S79,แต้มที่ได้!$A$22:$A$43,แต้มที่ได้!$AJ$22:$AJ$43,"")</f>
        <v>44067480</v>
      </c>
      <c r="Y79" s="446">
        <f>IFERROR(_xlfn.RANK.EQ($Z79,$Z$79:$Z$99,0),"")</f>
        <v>1</v>
      </c>
      <c r="Z79" s="447">
        <f>_xlfn.XLOOKUP($S79,แต้มที่ได้!$A$22:$A$43,แต้มที่ได้!$AM$22:$AM$43,"")</f>
        <v>11216060</v>
      </c>
      <c r="AA79" s="518">
        <f t="shared" ref="AA79:AA99" si="42">IFERROR(Z79-U79,"")</f>
        <v>171090</v>
      </c>
      <c r="AB79" s="449">
        <v>1</v>
      </c>
      <c r="AC79" s="573">
        <f t="shared" ref="AC79:AC99" si="43">IFERROR(W79-AB79,"")</f>
        <v>0</v>
      </c>
      <c r="AD79" s="451">
        <f>_xlfn.XLOOKUP($S79,แต้มที่ได้!$A$22:$A$43,แต้มที่ได้!$AM$22:$AM$43,"")</f>
        <v>11216060</v>
      </c>
      <c r="AE79" s="446">
        <f>IFERROR(_xlfn.RANK.EQ($AF79,$AF$79:$AF$99,0),"")</f>
        <v>1</v>
      </c>
      <c r="AF79" s="447">
        <f>_xlfn.XLOOKUP($S79,แต้มที่ได้!$A$22:$A$43,แต้มที่ได้!$AQ$22:$AQ$43,"")</f>
        <v>11211090</v>
      </c>
      <c r="AG79" s="448">
        <f t="shared" ref="AG79:AG99" si="44">AF79-Z79</f>
        <v>-4970</v>
      </c>
      <c r="AH79" s="452">
        <f>_xlfn.XLOOKUP($S79,แต้มที่ได้!$A$22:$A$43,แต้มที่ได้!$AO$22:$AO$43,"")</f>
        <v>1</v>
      </c>
      <c r="AI79" s="573">
        <f t="shared" ref="AI79:AI99" si="45">IFERROR(AB79-AH79,"")</f>
        <v>0</v>
      </c>
      <c r="AJ79" s="451">
        <f>_xlfn.XLOOKUP($S79,แต้มที่ได้!$A$22:$A$43,แต้มที่ได้!$AP$22:$AP$43,"")</f>
        <v>22427150</v>
      </c>
      <c r="AK79" s="446">
        <f>IFERROR(_xlfn.RANK.EQ($AL79,$AL$79:$AL$99,0),"")</f>
        <v>2</v>
      </c>
      <c r="AL79" s="447">
        <f>_xlfn.XLOOKUP($S79,แต้มที่ได้!$A$22:$A$43,แต้มที่ได้!$AT$22:$AT$43,"")</f>
        <v>11122140</v>
      </c>
      <c r="AM79" s="448">
        <f t="shared" ref="AM79:AM99" si="46">AL79-AF79</f>
        <v>-88950</v>
      </c>
      <c r="AN79" s="452">
        <f>_xlfn.XLOOKUP($S79,แต้มที่ได้!$A$22:$A$43,แต้มที่ได้!$AR$22:$AR$43,"")</f>
        <v>2</v>
      </c>
      <c r="AO79" s="573">
        <f t="shared" ref="AO79:AO99" si="47">IFERROR(AH79-AN79,"")</f>
        <v>-1</v>
      </c>
      <c r="AP79" s="451">
        <f>_xlfn.XLOOKUP($S79,แต้มที่ได้!$A$22:$A$43,แต้มที่ได้!$AS$22:$AS$43,"")</f>
        <v>33549290</v>
      </c>
    </row>
    <row r="80" spans="18:48" ht="15" customHeight="1">
      <c r="S80" s="583" t="str" cm="1">
        <f t="array" ref="S80">_xlfn.XLOOKUP($AB80,แต้มที่ได้!AL$22:$AL$43,แต้มที่ได้!$A$22:$A$43,"")</f>
        <v>Vivid</v>
      </c>
      <c r="T80" s="455">
        <f t="shared" ref="T80:T99" si="48">IFERROR(_xlfn.RANK.EQ($U80,$U$79:$U$99,0),"")</f>
        <v>1</v>
      </c>
      <c r="U80" s="456">
        <f>_xlfn.XLOOKUP($S80,แต้มที่ได้!$A$22:$A$43,แต้มที่ได้!$AK$22:$AK$43,"")</f>
        <v>11128220</v>
      </c>
      <c r="V80" s="457">
        <f>IFERROR( U80-_xlfn.XLOOKUP($S80,แต้มที่ได้!$A$22:$A$43,แต้มที่ได้!$AH$22:$AH$43,""), "n/a")</f>
        <v>99795</v>
      </c>
      <c r="W80" s="444">
        <f>_xlfn.XLOOKUP($S80,แต้มที่ได้!$A$22:$A$43,แต้มที่ได้!$AI$22:$AI$43,"")</f>
        <v>2</v>
      </c>
      <c r="X80" s="445">
        <f>_xlfn.XLOOKUP($S80,แต้มที่ได้!$A$22:$A$43,แต้มที่ได้!$AJ$22:$AJ$43,"")</f>
        <v>43968110</v>
      </c>
      <c r="Y80" s="446">
        <f t="shared" ref="Y80:Y99" si="49">IFERROR(_xlfn.RANK.EQ($Z80,$Z$79:$Z$99,0),"")</f>
        <v>2</v>
      </c>
      <c r="Z80" s="458">
        <f>_xlfn.XLOOKUP($S80,แต้มที่ได้!$A$22:$A$43,แต้มที่ได้!$AM$22:$AM$43,"")</f>
        <v>11041545</v>
      </c>
      <c r="AA80" s="519">
        <f t="shared" si="42"/>
        <v>-86675</v>
      </c>
      <c r="AB80" s="460">
        <v>2</v>
      </c>
      <c r="AC80" s="574">
        <f t="shared" si="43"/>
        <v>0</v>
      </c>
      <c r="AD80" s="462">
        <f>_xlfn.XLOOKUP($S80,แต้มที่ได้!$A$22:$A$43,แต้มที่ได้!$AM$22:$AM$43,"")</f>
        <v>11041545</v>
      </c>
      <c r="AE80" s="463">
        <f t="shared" ref="AE80:AE99" si="50">IFERROR(_xlfn.RANK.EQ($AF80,$AF$79:$AF$99,0),"")</f>
        <v>2</v>
      </c>
      <c r="AF80" s="464">
        <f>_xlfn.XLOOKUP($S80,แต้มที่ได้!$A$22:$A$43,แต้มที่ได้!$AQ$22:$AQ$43,"")</f>
        <v>11115440</v>
      </c>
      <c r="AG80" s="459">
        <f t="shared" si="44"/>
        <v>73895</v>
      </c>
      <c r="AH80" s="452">
        <f>_xlfn.XLOOKUP($S80,แต้มที่ได้!$A$22:$A$43,แต้มที่ได้!$AO$22:$AO$43,"")</f>
        <v>2</v>
      </c>
      <c r="AI80" s="578">
        <f t="shared" si="45"/>
        <v>0</v>
      </c>
      <c r="AJ80" s="466">
        <f>_xlfn.XLOOKUP($S80,แต้มที่ได้!$A$22:$A$43,แต้มที่ได้!$AP$22:$AP$43,"")</f>
        <v>22156985</v>
      </c>
      <c r="AK80" s="446">
        <f t="shared" ref="AK80:AK99" si="51">IFERROR(_xlfn.RANK.EQ($AL80,$AL$79:$AL$99,0),"")</f>
        <v>1</v>
      </c>
      <c r="AL80" s="464">
        <f>_xlfn.XLOOKUP($S80,แต้มที่ได้!$A$22:$A$43,แต้มที่ได้!$AT$22:$AT$43,"")</f>
        <v>11398630</v>
      </c>
      <c r="AM80" s="459">
        <f t="shared" si="46"/>
        <v>283190</v>
      </c>
      <c r="AN80" s="452">
        <f>_xlfn.XLOOKUP($S80,แต้มที่ได้!$A$22:$A$43,แต้มที่ได้!$AR$22:$AR$43,"")</f>
        <v>1</v>
      </c>
      <c r="AO80" s="578">
        <f t="shared" si="47"/>
        <v>1</v>
      </c>
      <c r="AP80" s="466">
        <f>_xlfn.XLOOKUP($S80,แต้มที่ได้!$A$22:$A$43,แต้มที่ได้!$AS$22:$AS$43,"")</f>
        <v>33555615</v>
      </c>
    </row>
    <row r="81" spans="19:42" ht="15" customHeight="1">
      <c r="S81" s="583" t="str" cm="1">
        <f t="array" ref="S81">_xlfn.XLOOKUP($AB81,แต้มที่ได้!AL$22:$AL$43,แต้มที่ได้!$A$22:$A$43,"")</f>
        <v>Nobless</v>
      </c>
      <c r="T81" s="455">
        <f t="shared" si="48"/>
        <v>3</v>
      </c>
      <c r="U81" s="456">
        <f>_xlfn.XLOOKUP($S81,แต้มที่ได้!$A$22:$A$43,แต้มที่ได้!$AK$22:$AK$43,"")</f>
        <v>10767570</v>
      </c>
      <c r="V81" s="457">
        <f>IFERROR( U81-_xlfn.XLOOKUP($S81,แต้มที่ได้!$A$22:$A$43,แต้มที่ได้!$AH$22:$AH$43,""), "n/a")</f>
        <v>4640</v>
      </c>
      <c r="W81" s="444">
        <f>_xlfn.XLOOKUP($S81,แต้มที่ได้!$A$22:$A$43,แต้มที่ได้!$AI$22:$AI$43,"")</f>
        <v>3</v>
      </c>
      <c r="X81" s="445">
        <f>_xlfn.XLOOKUP($S81,แต้มที่ได้!$A$22:$A$43,แต้มที่ได้!$AJ$22:$AJ$43,"")</f>
        <v>42580915</v>
      </c>
      <c r="Y81" s="446">
        <f t="shared" si="49"/>
        <v>3</v>
      </c>
      <c r="Z81" s="458">
        <f>_xlfn.XLOOKUP($S81,แต้มที่ได้!$A$22:$A$43,แต้มที่ได้!$AM$22:$AM$43,"")</f>
        <v>10792615</v>
      </c>
      <c r="AA81" s="519">
        <f t="shared" si="42"/>
        <v>25045</v>
      </c>
      <c r="AB81" s="460">
        <v>3</v>
      </c>
      <c r="AC81" s="574">
        <f t="shared" si="43"/>
        <v>0</v>
      </c>
      <c r="AD81" s="462">
        <f>_xlfn.XLOOKUP($S81,แต้มที่ได้!$A$22:$A$43,แต้มที่ได้!$AM$22:$AM$43,"")</f>
        <v>10792615</v>
      </c>
      <c r="AE81" s="463">
        <f t="shared" si="50"/>
        <v>3</v>
      </c>
      <c r="AF81" s="464">
        <f>_xlfn.XLOOKUP($S81,แต้มที่ได้!$A$22:$A$43,แต้มที่ได้!$AQ$22:$AQ$43,"")</f>
        <v>10781320</v>
      </c>
      <c r="AG81" s="459">
        <f t="shared" si="44"/>
        <v>-11295</v>
      </c>
      <c r="AH81" s="452">
        <f>_xlfn.XLOOKUP($S81,แต้มที่ได้!$A$22:$A$43,แต้มที่ได้!$AO$22:$AO$43,"")</f>
        <v>3</v>
      </c>
      <c r="AI81" s="578">
        <f t="shared" si="45"/>
        <v>0</v>
      </c>
      <c r="AJ81" s="466">
        <f>_xlfn.XLOOKUP($S81,แต้มที่ได้!$A$22:$A$43,แต้มที่ได้!$AP$22:$AP$43,"")</f>
        <v>21573935</v>
      </c>
      <c r="AK81" s="446">
        <f t="shared" si="51"/>
        <v>3</v>
      </c>
      <c r="AL81" s="464">
        <f>_xlfn.XLOOKUP($S81,แต้มที่ได้!$A$22:$A$43,แต้มที่ได้!$AT$22:$AT$43,"")</f>
        <v>10865505</v>
      </c>
      <c r="AM81" s="459">
        <f t="shared" si="46"/>
        <v>84185</v>
      </c>
      <c r="AN81" s="452">
        <f>_xlfn.XLOOKUP($S81,แต้มที่ได้!$A$22:$A$43,แต้มที่ได้!$AR$22:$AR$43,"")</f>
        <v>3</v>
      </c>
      <c r="AO81" s="578">
        <f t="shared" si="47"/>
        <v>0</v>
      </c>
      <c r="AP81" s="466">
        <f>_xlfn.XLOOKUP($S81,แต้มที่ได้!$A$22:$A$43,แต้มที่ได้!$AS$22:$AS$43,"")</f>
        <v>32439440</v>
      </c>
    </row>
    <row r="82" spans="19:42" ht="15" customHeight="1">
      <c r="S82" s="583" t="str" cm="1">
        <f t="array" ref="S82">_xlfn.XLOOKUP($AB82,แต้มที่ได้!AL$22:$AL$43,แต้มที่ได้!$A$22:$A$43,"")</f>
        <v>님</v>
      </c>
      <c r="T82" s="455">
        <f t="shared" si="48"/>
        <v>8</v>
      </c>
      <c r="U82" s="456">
        <f>_xlfn.XLOOKUP($S82,แต้มที่ได้!$A$22:$A$43,แต้มที่ได้!$AK$22:$AK$43,"")</f>
        <v>10426780</v>
      </c>
      <c r="V82" s="457">
        <f>IFERROR( U82-_xlfn.XLOOKUP($S82,แต้มที่ได้!$A$22:$A$43,แต้มที่ได้!$AH$22:$AH$43,""), "n/a")</f>
        <v>75135</v>
      </c>
      <c r="W82" s="444">
        <f>_xlfn.XLOOKUP($S82,แต้มที่ได้!$A$22:$A$43,แต้มที่ได้!$AI$22:$AI$43,"")</f>
        <v>6</v>
      </c>
      <c r="X82" s="445">
        <f>_xlfn.XLOOKUP($S82,แต้มที่ได้!$A$22:$A$43,แต้มที่ได้!$AJ$22:$AJ$43,"")</f>
        <v>41390540</v>
      </c>
      <c r="Y82" s="446">
        <f t="shared" si="49"/>
        <v>4</v>
      </c>
      <c r="Z82" s="458">
        <f>_xlfn.XLOOKUP($S82,แต้มที่ได้!$A$22:$A$43,แต้มที่ได้!$AM$22:$AM$43,"")</f>
        <v>10621980</v>
      </c>
      <c r="AA82" s="519">
        <f t="shared" si="42"/>
        <v>195200</v>
      </c>
      <c r="AB82" s="460">
        <v>4</v>
      </c>
      <c r="AC82" s="574">
        <f t="shared" si="43"/>
        <v>2</v>
      </c>
      <c r="AD82" s="462">
        <f>_xlfn.XLOOKUP($S82,แต้มที่ได้!$A$22:$A$43,แต้มที่ได้!$AM$22:$AM$43,"")</f>
        <v>10621980</v>
      </c>
      <c r="AE82" s="463">
        <f t="shared" si="50"/>
        <v>5</v>
      </c>
      <c r="AF82" s="464">
        <f>_xlfn.XLOOKUP($S82,แต้มที่ได้!$A$22:$A$43,แต้มที่ได้!$AQ$22:$AQ$43,"")</f>
        <v>10683770</v>
      </c>
      <c r="AG82" s="459">
        <f t="shared" si="44"/>
        <v>61790</v>
      </c>
      <c r="AH82" s="452">
        <f>_xlfn.XLOOKUP($S82,แต้มที่ได้!$A$22:$A$43,แต้มที่ได้!$AO$22:$AO$43,"")</f>
        <v>4</v>
      </c>
      <c r="AI82" s="578">
        <f t="shared" si="45"/>
        <v>0</v>
      </c>
      <c r="AJ82" s="466">
        <f>_xlfn.XLOOKUP($S82,แต้มที่ได้!$A$22:$A$43,แต้มที่ได้!$AP$22:$AP$43,"")</f>
        <v>21305750</v>
      </c>
      <c r="AK82" s="446">
        <f t="shared" si="51"/>
        <v>4</v>
      </c>
      <c r="AL82" s="464">
        <f>_xlfn.XLOOKUP($S82,แต้มที่ได้!$A$22:$A$43,แต้มที่ได้!$AT$22:$AT$43,"")</f>
        <v>10791950</v>
      </c>
      <c r="AM82" s="459">
        <f t="shared" si="46"/>
        <v>108180</v>
      </c>
      <c r="AN82" s="452">
        <f>_xlfn.XLOOKUP($S82,แต้มที่ได้!$A$22:$A$43,แต้มที่ได้!$AR$22:$AR$43,"")</f>
        <v>4</v>
      </c>
      <c r="AO82" s="578">
        <f t="shared" si="47"/>
        <v>0</v>
      </c>
      <c r="AP82" s="466">
        <f>_xlfn.XLOOKUP($S82,แต้มที่ได้!$A$22:$A$43,แต้มที่ได้!$AS$22:$AS$43,"")</f>
        <v>32097700</v>
      </c>
    </row>
    <row r="83" spans="19:42" ht="15" customHeight="1">
      <c r="S83" s="583" t="str" cm="1">
        <f t="array" ref="S83">_xlfn.XLOOKUP($AB83,แต้มที่ได้!AL$22:$AL$43,แต้มที่ได้!$A$22:$A$43,"")</f>
        <v>LAODA</v>
      </c>
      <c r="T83" s="455">
        <f t="shared" si="48"/>
        <v>4</v>
      </c>
      <c r="U83" s="456">
        <f>_xlfn.XLOOKUP($S83,แต้มที่ได้!$A$22:$A$43,แต้มที่ได้!$AK$22:$AK$43,"")</f>
        <v>10600065</v>
      </c>
      <c r="V83" s="457">
        <f>IFERROR( U83-_xlfn.XLOOKUP($S83,แต้มที่ได้!$A$22:$A$43,แต้มที่ได้!$AH$22:$AH$43,""), "n/a")</f>
        <v>79840</v>
      </c>
      <c r="W83" s="444">
        <f>_xlfn.XLOOKUP($S83,แต้มที่ได้!$A$22:$A$43,แต้มที่ได้!$AI$22:$AI$43,"")</f>
        <v>4</v>
      </c>
      <c r="X83" s="445">
        <f>_xlfn.XLOOKUP($S83,แต้มที่ได้!$A$22:$A$43,แต้มที่ได้!$AJ$22:$AJ$43,"")</f>
        <v>41721445</v>
      </c>
      <c r="Y83" s="446">
        <f t="shared" si="49"/>
        <v>5</v>
      </c>
      <c r="Z83" s="458">
        <f>_xlfn.XLOOKUP($S83,แต้มที่ได้!$A$22:$A$43,แต้มที่ได้!$AM$22:$AM$43,"")</f>
        <v>10609375</v>
      </c>
      <c r="AA83" s="519">
        <f t="shared" si="42"/>
        <v>9310</v>
      </c>
      <c r="AB83" s="460">
        <v>5</v>
      </c>
      <c r="AC83" s="574">
        <f t="shared" si="43"/>
        <v>-1</v>
      </c>
      <c r="AD83" s="462">
        <f>_xlfn.XLOOKUP($S83,แต้มที่ได้!$A$22:$A$43,แต้มที่ได้!$AM$22:$AM$43,"")</f>
        <v>10609375</v>
      </c>
      <c r="AE83" s="463">
        <f t="shared" si="50"/>
        <v>4</v>
      </c>
      <c r="AF83" s="464">
        <f>_xlfn.XLOOKUP($S83,แต้มที่ได้!$A$22:$A$43,แต้มที่ได้!$AQ$22:$AQ$43,"")</f>
        <v>10691550</v>
      </c>
      <c r="AG83" s="459">
        <f t="shared" si="44"/>
        <v>82175</v>
      </c>
      <c r="AH83" s="452">
        <f>_xlfn.XLOOKUP($S83,แต้มที่ได้!$A$22:$A$43,แต้มที่ได้!$AO$22:$AO$43,"")</f>
        <v>5</v>
      </c>
      <c r="AI83" s="578">
        <f t="shared" si="45"/>
        <v>0</v>
      </c>
      <c r="AJ83" s="466">
        <f>_xlfn.XLOOKUP($S83,แต้มที่ได้!$A$22:$A$43,แต้มที่ได้!$AP$22:$AP$43,"")</f>
        <v>21300925</v>
      </c>
      <c r="AK83" s="446">
        <f t="shared" si="51"/>
        <v>6</v>
      </c>
      <c r="AL83" s="464">
        <f>_xlfn.XLOOKUP($S83,แต้มที่ได้!$A$22:$A$43,แต้มที่ได้!$AT$22:$AT$43,"")</f>
        <v>10778080</v>
      </c>
      <c r="AM83" s="459">
        <f t="shared" si="46"/>
        <v>86530</v>
      </c>
      <c r="AN83" s="452">
        <f>_xlfn.XLOOKUP($S83,แต้มที่ได้!$A$22:$A$43,แต้มที่ได้!$AR$22:$AR$43,"")</f>
        <v>5</v>
      </c>
      <c r="AO83" s="578">
        <f t="shared" si="47"/>
        <v>0</v>
      </c>
      <c r="AP83" s="466">
        <f>_xlfn.XLOOKUP($S83,แต้มที่ได้!$A$22:$A$43,แต้มที่ได้!$AS$22:$AS$43,"")</f>
        <v>32079005</v>
      </c>
    </row>
    <row r="84" spans="19:42" ht="15" customHeight="1">
      <c r="S84" s="583" t="str" cm="1">
        <f t="array" ref="S84">_xlfn.XLOOKUP($AB84,แต้มที่ได้!AL$22:$AL$43,แต้มที่ได้!$A$22:$A$43,"")</f>
        <v>이지스</v>
      </c>
      <c r="T84" s="455">
        <f t="shared" si="48"/>
        <v>6</v>
      </c>
      <c r="U84" s="456">
        <f>_xlfn.XLOOKUP($S84,แต้มที่ได้!$A$22:$A$43,แต้มที่ได้!$AK$22:$AK$43,"")</f>
        <v>10433950</v>
      </c>
      <c r="V84" s="457">
        <f>IFERROR( U84-_xlfn.XLOOKUP($S84,แต้มที่ได้!$A$22:$A$43,แต้มที่ได้!$AH$22:$AH$43,""), "n/a")</f>
        <v>72415</v>
      </c>
      <c r="W84" s="444">
        <f>_xlfn.XLOOKUP($S84,แต้มที่ได้!$A$22:$A$43,แต้มที่ได้!$AI$22:$AI$43,"")</f>
        <v>7</v>
      </c>
      <c r="X84" s="445">
        <f>_xlfn.XLOOKUP($S84,แต้มที่ได้!$A$22:$A$43,แต้มที่ได้!$AJ$22:$AJ$43,"")</f>
        <v>41001285</v>
      </c>
      <c r="Y84" s="446">
        <f t="shared" si="49"/>
        <v>6</v>
      </c>
      <c r="Z84" s="458">
        <f>_xlfn.XLOOKUP($S84,แต้มที่ได้!$A$22:$A$43,แต้มที่ได้!$AM$22:$AM$43,"")</f>
        <v>10525165</v>
      </c>
      <c r="AA84" s="519">
        <f t="shared" si="42"/>
        <v>91215</v>
      </c>
      <c r="AB84" s="460">
        <v>6</v>
      </c>
      <c r="AC84" s="574">
        <f t="shared" si="43"/>
        <v>1</v>
      </c>
      <c r="AD84" s="462">
        <f>_xlfn.XLOOKUP($S84,แต้มที่ได้!$A$22:$A$43,แต้มที่ได้!$AM$22:$AM$43,"")</f>
        <v>10525165</v>
      </c>
      <c r="AE84" s="463">
        <f t="shared" si="50"/>
        <v>6</v>
      </c>
      <c r="AF84" s="464">
        <f>_xlfn.XLOOKUP($S84,แต้มที่ได้!$A$22:$A$43,แต้มที่ได้!$AQ$22:$AQ$43,"")</f>
        <v>10614170</v>
      </c>
      <c r="AG84" s="459">
        <f t="shared" si="44"/>
        <v>89005</v>
      </c>
      <c r="AH84" s="452">
        <f>_xlfn.XLOOKUP($S84,แต้มที่ได้!$A$22:$A$43,แต้มที่ได้!$AO$22:$AO$43,"")</f>
        <v>6</v>
      </c>
      <c r="AI84" s="578">
        <f t="shared" si="45"/>
        <v>0</v>
      </c>
      <c r="AJ84" s="466">
        <f>_xlfn.XLOOKUP($S84,แต้มที่ได้!$A$22:$A$43,แต้มที่ได้!$AP$22:$AP$43,"")</f>
        <v>21139335</v>
      </c>
      <c r="AK84" s="446">
        <f t="shared" si="51"/>
        <v>5</v>
      </c>
      <c r="AL84" s="464">
        <f>_xlfn.XLOOKUP($S84,แต้มที่ได้!$A$22:$A$43,แต้มที่ได้!$AT$22:$AT$43,"")</f>
        <v>10784790</v>
      </c>
      <c r="AM84" s="459">
        <f t="shared" si="46"/>
        <v>170620</v>
      </c>
      <c r="AN84" s="452">
        <f>_xlfn.XLOOKUP($S84,แต้มที่ได้!$A$22:$A$43,แต้มที่ได้!$AR$22:$AR$43,"")</f>
        <v>6</v>
      </c>
      <c r="AO84" s="578">
        <f t="shared" si="47"/>
        <v>0</v>
      </c>
      <c r="AP84" s="466">
        <f>_xlfn.XLOOKUP($S84,แต้มที่ได้!$A$22:$A$43,แต้มที่ได้!$AS$22:$AS$43,"")</f>
        <v>31924125</v>
      </c>
    </row>
    <row r="85" spans="19:42" ht="15" customHeight="1">
      <c r="S85" s="583" t="str" cm="1">
        <f t="array" ref="S85">_xlfn.XLOOKUP($AB85,แต้มที่ได้!AL$22:$AL$43,แต้มที่ได้!$A$22:$A$43,"")</f>
        <v>Crown</v>
      </c>
      <c r="T85" s="455">
        <f t="shared" si="48"/>
        <v>5</v>
      </c>
      <c r="U85" s="456">
        <f>_xlfn.XLOOKUP($S85,แต้มที่ได้!$A$22:$A$43,แต้มที่ได้!$AK$22:$AK$43,"")</f>
        <v>10508315</v>
      </c>
      <c r="V85" s="457">
        <f>IFERROR( U85-_xlfn.XLOOKUP($S85,แต้มที่ได้!$A$22:$A$43,แต้มที่ได้!$AH$22:$AH$43,""), "n/a")</f>
        <v>423375</v>
      </c>
      <c r="W85" s="444">
        <f>_xlfn.XLOOKUP($S85,แต้มที่ได้!$A$22:$A$43,แต้มที่ได้!$AI$22:$AI$43,"")</f>
        <v>8</v>
      </c>
      <c r="X85" s="445">
        <f>_xlfn.XLOOKUP($S85,แต้มที่ได้!$A$22:$A$43,แต้มที่ได้!$AJ$22:$AJ$43,"")</f>
        <v>40924725</v>
      </c>
      <c r="Y85" s="446">
        <f t="shared" si="49"/>
        <v>9</v>
      </c>
      <c r="Z85" s="458">
        <f>_xlfn.XLOOKUP($S85,แต้มที่ได้!$A$22:$A$43,แต้มที่ได้!$AM$22:$AM$43,"")</f>
        <v>10430030</v>
      </c>
      <c r="AA85" s="519">
        <f t="shared" si="42"/>
        <v>-78285</v>
      </c>
      <c r="AB85" s="460">
        <v>9</v>
      </c>
      <c r="AC85" s="574">
        <f t="shared" si="43"/>
        <v>-1</v>
      </c>
      <c r="AD85" s="462">
        <f>_xlfn.XLOOKUP($S85,แต้มที่ได้!$A$22:$A$43,แต้มที่ได้!$AM$22:$AM$43,"")</f>
        <v>10430030</v>
      </c>
      <c r="AE85" s="463">
        <f t="shared" si="50"/>
        <v>8</v>
      </c>
      <c r="AF85" s="464">
        <f>_xlfn.XLOOKUP($S85,แต้มที่ได้!$A$22:$A$43,แต้มที่ได้!$AQ$22:$AQ$43,"")</f>
        <v>10595575</v>
      </c>
      <c r="AG85" s="459">
        <f t="shared" si="44"/>
        <v>165545</v>
      </c>
      <c r="AH85" s="452">
        <f>_xlfn.XLOOKUP($S85,แต้มที่ได้!$A$22:$A$43,แต้มที่ได้!$AO$22:$AO$43,"")</f>
        <v>8</v>
      </c>
      <c r="AI85" s="578">
        <f t="shared" si="45"/>
        <v>1</v>
      </c>
      <c r="AJ85" s="466">
        <f>_xlfn.XLOOKUP($S85,แต้มที่ได้!$A$22:$A$43,แต้มที่ได้!$AP$22:$AP$43,"")</f>
        <v>21025605</v>
      </c>
      <c r="AK85" s="446">
        <f t="shared" si="51"/>
        <v>7</v>
      </c>
      <c r="AL85" s="464">
        <f>_xlfn.XLOOKUP($S85,แต้มที่ได้!$A$22:$A$43,แต้มที่ได้!$AT$22:$AT$43,"")</f>
        <v>10679720</v>
      </c>
      <c r="AM85" s="459">
        <f t="shared" si="46"/>
        <v>84145</v>
      </c>
      <c r="AN85" s="452">
        <f>_xlfn.XLOOKUP($S85,แต้มที่ได้!$A$22:$A$43,แต้มที่ได้!$AR$22:$AR$43,"")</f>
        <v>7</v>
      </c>
      <c r="AO85" s="578">
        <f t="shared" si="47"/>
        <v>1</v>
      </c>
      <c r="AP85" s="466">
        <f>_xlfn.XLOOKUP($S85,แต้มที่ได้!$A$22:$A$43,แต้มที่ได้!$AS$22:$AS$43,"")</f>
        <v>31705325</v>
      </c>
    </row>
    <row r="86" spans="19:42" ht="15" customHeight="1">
      <c r="S86" s="583" t="str" cm="1">
        <f t="array" ref="S86">_xlfn.XLOOKUP($AB86,แต้มที่ได้!AL$22:$AL$43,แต้มที่ได้!$A$22:$A$43,"")</f>
        <v>미라클</v>
      </c>
      <c r="T86" s="455">
        <f t="shared" si="48"/>
        <v>7</v>
      </c>
      <c r="U86" s="456">
        <f>_xlfn.XLOOKUP($S86,แต้มที่ได้!$A$22:$A$43,แต้มที่ได้!$AK$22:$AK$43,"")</f>
        <v>10433690</v>
      </c>
      <c r="V86" s="457">
        <f>IFERROR( U86-_xlfn.XLOOKUP($S86,แต้มที่ได้!$A$22:$A$43,แต้มที่ได้!$AH$22:$AH$43,""), "n/a")</f>
        <v>87015</v>
      </c>
      <c r="W86" s="444">
        <f>_xlfn.XLOOKUP($S86,แต้มที่ได้!$A$22:$A$43,แต้มที่ได้!$AI$22:$AI$43,"")</f>
        <v>5</v>
      </c>
      <c r="X86" s="445">
        <f>_xlfn.XLOOKUP($S86,แต้มที่ได้!$A$22:$A$43,แต้มที่ได้!$AJ$22:$AJ$43,"")</f>
        <v>41476315</v>
      </c>
      <c r="Y86" s="446">
        <f t="shared" si="49"/>
        <v>7</v>
      </c>
      <c r="Z86" s="458">
        <f>_xlfn.XLOOKUP($S86,แต้มที่ได้!$A$22:$A$43,แต้มที่ได้!$AM$22:$AM$43,"")</f>
        <v>10510435</v>
      </c>
      <c r="AA86" s="519">
        <f t="shared" si="42"/>
        <v>76745</v>
      </c>
      <c r="AB86" s="460">
        <v>7</v>
      </c>
      <c r="AC86" s="574">
        <f t="shared" si="43"/>
        <v>-2</v>
      </c>
      <c r="AD86" s="462">
        <f>_xlfn.XLOOKUP($S86,แต้มที่ได้!$A$22:$A$43,แต้มที่ได้!$AM$22:$AM$43,"")</f>
        <v>10510435</v>
      </c>
      <c r="AE86" s="463">
        <f t="shared" si="50"/>
        <v>7</v>
      </c>
      <c r="AF86" s="464">
        <f>_xlfn.XLOOKUP($S86,แต้มที่ได้!$A$22:$A$43,แต้มที่ได้!$AQ$22:$AQ$43,"")</f>
        <v>10599700</v>
      </c>
      <c r="AG86" s="459">
        <f t="shared" si="44"/>
        <v>89265</v>
      </c>
      <c r="AH86" s="452">
        <f>_xlfn.XLOOKUP($S86,แต้มที่ได้!$A$22:$A$43,แต้มที่ได้!$AO$22:$AO$43,"")</f>
        <v>7</v>
      </c>
      <c r="AI86" s="578">
        <f t="shared" si="45"/>
        <v>0</v>
      </c>
      <c r="AJ86" s="466">
        <f>_xlfn.XLOOKUP($S86,แต้มที่ได้!$A$22:$A$43,แต้มที่ได้!$AP$22:$AP$43,"")</f>
        <v>21110135</v>
      </c>
      <c r="AK86" s="446">
        <f t="shared" si="51"/>
        <v>9</v>
      </c>
      <c r="AL86" s="464">
        <f>_xlfn.XLOOKUP($S86,แต้มที่ได้!$A$22:$A$43,แต้มที่ได้!$AT$22:$AT$43,"")</f>
        <v>10518955</v>
      </c>
      <c r="AM86" s="459">
        <f t="shared" si="46"/>
        <v>-80745</v>
      </c>
      <c r="AN86" s="452">
        <f>_xlfn.XLOOKUP($S86,แต้มที่ได้!$A$22:$A$43,แต้มที่ได้!$AR$22:$AR$43,"")</f>
        <v>8</v>
      </c>
      <c r="AO86" s="578">
        <f t="shared" si="47"/>
        <v>-1</v>
      </c>
      <c r="AP86" s="466">
        <f>_xlfn.XLOOKUP($S86,แต้มที่ได้!$A$22:$A$43,แต้มที่ได้!$AS$22:$AS$43,"")</f>
        <v>31629090</v>
      </c>
    </row>
    <row r="87" spans="19:42" ht="15" customHeight="1">
      <c r="S87" s="584" t="str" cm="1">
        <f t="array" ref="S87">_xlfn.XLOOKUP($AB87,แต้มที่ได้!AL$22:$AL$43,แต้มที่ได้!$A$22:$A$43,"")</f>
        <v>MolochTH</v>
      </c>
      <c r="T87" s="532">
        <f t="shared" si="48"/>
        <v>9</v>
      </c>
      <c r="U87" s="533">
        <f>_xlfn.XLOOKUP($S87,แต้มที่ได้!$A$22:$A$43,แต้มที่ได้!$AK$22:$AK$43,"")</f>
        <v>10256305</v>
      </c>
      <c r="V87" s="534">
        <f>IFERROR( U87-_xlfn.XLOOKUP($S87,แต้มที่ได้!$A$22:$A$43,แต้มที่ได้!$AH$22:$AH$43,""), "n/a")</f>
        <v>-6545</v>
      </c>
      <c r="W87" s="535">
        <f>_xlfn.XLOOKUP($S87,แต้มที่ได้!$A$22:$A$43,แต้มที่ได้!$AI$22:$AI$43,"")</f>
        <v>9</v>
      </c>
      <c r="X87" s="536">
        <f>_xlfn.XLOOKUP($S87,แต้มที่ได้!$A$22:$A$43,แต้มที่ได้!$AJ$22:$AJ$43,"")</f>
        <v>40544895</v>
      </c>
      <c r="Y87" s="537">
        <f t="shared" si="49"/>
        <v>8</v>
      </c>
      <c r="Z87" s="538">
        <f>_xlfn.XLOOKUP($S87,แต้มที่ได้!$A$22:$A$43,แต้มที่ได้!$AM$22:$AM$43,"")</f>
        <v>10430590</v>
      </c>
      <c r="AA87" s="539">
        <f t="shared" si="42"/>
        <v>174285</v>
      </c>
      <c r="AB87" s="540">
        <v>8</v>
      </c>
      <c r="AC87" s="575">
        <f t="shared" si="43"/>
        <v>1</v>
      </c>
      <c r="AD87" s="541">
        <f>_xlfn.XLOOKUP($S87,แต้มที่ได้!$A$22:$A$43,แต้มที่ได้!$AM$22:$AM$43,"")</f>
        <v>10430590</v>
      </c>
      <c r="AE87" s="542">
        <f t="shared" si="50"/>
        <v>9</v>
      </c>
      <c r="AF87" s="543">
        <f>_xlfn.XLOOKUP($S87,แต้มที่ได้!$A$22:$A$43,แต้มที่ได้!$AQ$22:$AQ$43,"")</f>
        <v>10520085</v>
      </c>
      <c r="AG87" s="544">
        <f t="shared" si="44"/>
        <v>89495</v>
      </c>
      <c r="AH87" s="545">
        <f>_xlfn.XLOOKUP($S87,แต้มที่ได้!$A$22:$A$43,แต้มที่ได้!$AO$22:$AO$43,"")</f>
        <v>9</v>
      </c>
      <c r="AI87" s="579">
        <f t="shared" si="45"/>
        <v>-1</v>
      </c>
      <c r="AJ87" s="546">
        <f>_xlfn.XLOOKUP($S87,แต้มที่ได้!$A$22:$A$43,แต้มที่ได้!$AP$22:$AP$43,"")</f>
        <v>20950675</v>
      </c>
      <c r="AK87" s="547">
        <f t="shared" si="51"/>
        <v>8</v>
      </c>
      <c r="AL87" s="543">
        <f>_xlfn.XLOOKUP($S87,แต้มที่ได้!$A$22:$A$43,แต้มที่ได้!$AT$22:$AT$43,"")</f>
        <v>10598615</v>
      </c>
      <c r="AM87" s="544">
        <f t="shared" si="46"/>
        <v>78530</v>
      </c>
      <c r="AN87" s="545">
        <f>_xlfn.XLOOKUP($S87,แต้มที่ได้!$A$22:$A$43,แต้มที่ได้!$AR$22:$AR$43,"")</f>
        <v>9</v>
      </c>
      <c r="AO87" s="575">
        <f t="shared" si="47"/>
        <v>0</v>
      </c>
      <c r="AP87" s="546">
        <f>_xlfn.XLOOKUP($S87,แต้มที่ได้!$A$22:$A$43,แต้มที่ได้!$AS$22:$AS$43,"")</f>
        <v>31549290</v>
      </c>
    </row>
    <row r="88" spans="19:42" ht="15" customHeight="1">
      <c r="S88" s="583" t="str" cm="1">
        <f t="array" ref="S88">_xlfn.XLOOKUP($AB88,แต้มที่ได้!AL$22:$AL$43,แต้มที่ได้!$A$22:$A$43,"")</f>
        <v>열매</v>
      </c>
      <c r="T88" s="455">
        <f t="shared" si="48"/>
        <v>10</v>
      </c>
      <c r="U88" s="456">
        <f>_xlfn.XLOOKUP($S88,แต้มที่ได้!$A$22:$A$43,แต้มที่ได้!$AK$22:$AK$43,"")</f>
        <v>10188930</v>
      </c>
      <c r="V88" s="457">
        <f>IFERROR( U88-_xlfn.XLOOKUP($S88,แต้มที่ได้!$A$22:$A$43,แต้มที่ได้!$AH$22:$AH$43,""), "n/a")</f>
        <v>80810</v>
      </c>
      <c r="W88" s="444">
        <f>_xlfn.XLOOKUP($S88,แต้มที่ได้!$A$22:$A$43,แต้มที่ได้!$AI$22:$AI$43,"")</f>
        <v>10</v>
      </c>
      <c r="X88" s="445">
        <f>_xlfn.XLOOKUP($S88,แต้มที่ได้!$A$22:$A$43,แต้มที่ได้!$AJ$22:$AJ$43,"")</f>
        <v>40168390</v>
      </c>
      <c r="Y88" s="446">
        <f t="shared" si="49"/>
        <v>10</v>
      </c>
      <c r="Z88" s="458">
        <f>_xlfn.XLOOKUP($S88,แต้มที่ได้!$A$22:$A$43,แต้มที่ได้!$AM$22:$AM$43,"")</f>
        <v>10265120</v>
      </c>
      <c r="AA88" s="519">
        <f t="shared" si="42"/>
        <v>76190</v>
      </c>
      <c r="AB88" s="460">
        <v>10</v>
      </c>
      <c r="AC88" s="574">
        <f t="shared" si="43"/>
        <v>0</v>
      </c>
      <c r="AD88" s="462">
        <f>_xlfn.XLOOKUP($S88,แต้มที่ได้!$A$22:$A$43,แต้มที่ได้!$AM$22:$AM$43,"")</f>
        <v>10265120</v>
      </c>
      <c r="AE88" s="463">
        <f t="shared" si="50"/>
        <v>10</v>
      </c>
      <c r="AF88" s="464">
        <f>_xlfn.XLOOKUP($S88,แต้มที่ได้!$A$22:$A$43,แต้มที่ได้!$AQ$22:$AQ$43,"")</f>
        <v>10350345</v>
      </c>
      <c r="AG88" s="459">
        <f t="shared" si="44"/>
        <v>85225</v>
      </c>
      <c r="AH88" s="452">
        <f>_xlfn.XLOOKUP($S88,แต้มที่ได้!$A$22:$A$43,แต้มที่ได้!$AO$22:$AO$43,"")</f>
        <v>10</v>
      </c>
      <c r="AI88" s="578">
        <f t="shared" si="45"/>
        <v>0</v>
      </c>
      <c r="AJ88" s="466">
        <f>_xlfn.XLOOKUP($S88,แต้มที่ได้!$A$22:$A$43,แต้มที่ได้!$AP$22:$AP$43,"")</f>
        <v>20615465</v>
      </c>
      <c r="AK88" s="446">
        <f t="shared" si="51"/>
        <v>10</v>
      </c>
      <c r="AL88" s="464">
        <f>_xlfn.XLOOKUP($S88,แต้มที่ได้!$A$22:$A$43,แต้มที่ได้!$AT$22:$AT$43,"")</f>
        <v>10433560</v>
      </c>
      <c r="AM88" s="459">
        <f t="shared" si="46"/>
        <v>83215</v>
      </c>
      <c r="AN88" s="452">
        <f>_xlfn.XLOOKUP($S88,แต้มที่ได้!$A$22:$A$43,แต้มที่ได้!$AR$22:$AR$43,"")</f>
        <v>10</v>
      </c>
      <c r="AO88" s="578">
        <f t="shared" si="47"/>
        <v>0</v>
      </c>
      <c r="AP88" s="466">
        <f>_xlfn.XLOOKUP($S88,แต้มที่ได้!$A$22:$A$43,แต้มที่ได้!$AS$22:$AS$43,"")</f>
        <v>31049025</v>
      </c>
    </row>
    <row r="89" spans="19:42" ht="15" customHeight="1">
      <c r="S89" s="583" t="str" cm="1">
        <f t="array" ref="S89">_xlfn.XLOOKUP($AB89,แต้มที่ได้!AL$22:$AL$43,แต้มที่ได้!$A$22:$A$43,"")</f>
        <v>무야호</v>
      </c>
      <c r="T89" s="455">
        <f t="shared" si="48"/>
        <v>11</v>
      </c>
      <c r="U89" s="456">
        <f>_xlfn.XLOOKUP($S89,แต้มที่ได้!$A$22:$A$43,แต้มที่ได้!$AK$22:$AK$43,"")</f>
        <v>10091360</v>
      </c>
      <c r="V89" s="457">
        <f>IFERROR( U89-_xlfn.XLOOKUP($S89,แต้มที่ได้!$A$22:$A$43,แต้มที่ได้!$AH$22:$AH$43,""), "n/a")</f>
        <v>159665</v>
      </c>
      <c r="W89" s="475">
        <f>_xlfn.XLOOKUP($S89,แต้มที่ได้!$A$22:$A$43,แต้มที่ได้!$AI$22:$AI$43,"")</f>
        <v>11</v>
      </c>
      <c r="X89" s="476">
        <f>_xlfn.XLOOKUP($S89,แต้มที่ได้!$A$22:$A$43,แต้มที่ได้!$AJ$22:$AJ$43,"")</f>
        <v>39727820</v>
      </c>
      <c r="Y89" s="477">
        <f t="shared" si="49"/>
        <v>11</v>
      </c>
      <c r="Z89" s="478">
        <f>_xlfn.XLOOKUP($S89,แต้มที่ได้!$A$22:$A$43,แต้มที่ได้!$AM$22:$AM$43,"")</f>
        <v>10101510</v>
      </c>
      <c r="AA89" s="520">
        <f t="shared" si="42"/>
        <v>10150</v>
      </c>
      <c r="AB89" s="480">
        <v>11</v>
      </c>
      <c r="AC89" s="576">
        <f t="shared" si="43"/>
        <v>0</v>
      </c>
      <c r="AD89" s="481">
        <f>_xlfn.XLOOKUP($S89,แต้มที่ได้!$A$22:$A$43,แต้มที่ได้!$AM$22:$AM$43,"")</f>
        <v>10101510</v>
      </c>
      <c r="AE89" s="482">
        <f t="shared" si="50"/>
        <v>11</v>
      </c>
      <c r="AF89" s="483">
        <f>_xlfn.XLOOKUP($S89,แต้มที่ได้!$A$22:$A$43,แต้มที่ได้!$AQ$22:$AQ$43,"")</f>
        <v>10258140</v>
      </c>
      <c r="AG89" s="479">
        <f t="shared" si="44"/>
        <v>156630</v>
      </c>
      <c r="AH89" s="484">
        <f>_xlfn.XLOOKUP($S89,แต้มที่ได้!$A$22:$A$43,แต้มที่ได้!$AO$22:$AO$43,"")</f>
        <v>11</v>
      </c>
      <c r="AI89" s="580">
        <f t="shared" si="45"/>
        <v>0</v>
      </c>
      <c r="AJ89" s="486">
        <f>_xlfn.XLOOKUP($S89,แต้มที่ได้!$A$22:$A$43,แต้มที่ได้!$AP$22:$AP$43,"")</f>
        <v>20359650</v>
      </c>
      <c r="AK89" s="446">
        <f t="shared" si="51"/>
        <v>11</v>
      </c>
      <c r="AL89" s="483">
        <f>_xlfn.XLOOKUP($S89,แต้มที่ได้!$A$22:$A$43,แต้มที่ได้!$AT$22:$AT$43,"")</f>
        <v>10348885</v>
      </c>
      <c r="AM89" s="479">
        <f t="shared" si="46"/>
        <v>90745</v>
      </c>
      <c r="AN89" s="484">
        <f>_xlfn.XLOOKUP($S89,แต้มที่ได้!$A$22:$A$43,แต้มที่ได้!$AR$22:$AR$43,"")</f>
        <v>11</v>
      </c>
      <c r="AO89" s="580">
        <f t="shared" si="47"/>
        <v>0</v>
      </c>
      <c r="AP89" s="486">
        <f>_xlfn.XLOOKUP($S89,แต้มที่ได้!$A$22:$A$43,แต้มที่ได้!$AS$22:$AS$43,"")</f>
        <v>30708535</v>
      </c>
    </row>
    <row r="90" spans="19:42" ht="15" customHeight="1">
      <c r="S90" s="583" t="str" cm="1">
        <f t="array" ref="S90">_xlfn.XLOOKUP($AB90,แต้มที่ได้!AL$22:$AL$43,แต้มที่ได้!$A$22:$A$43,"")</f>
        <v>Peppermint</v>
      </c>
      <c r="T90" s="455">
        <f t="shared" si="48"/>
        <v>12</v>
      </c>
      <c r="U90" s="456">
        <f>_xlfn.XLOOKUP($S90,แต้มที่ได้!$A$22:$A$43,แต้มที่ได้!$AK$22:$AK$43,"")</f>
        <v>9756810</v>
      </c>
      <c r="V90" s="457">
        <f>IFERROR( U90-_xlfn.XLOOKUP($S90,แต้มที่ได้!$A$22:$A$43,แต้มที่ได้!$AH$22:$AH$43,""), "n/a")</f>
        <v>83220</v>
      </c>
      <c r="W90" s="444">
        <f>_xlfn.XLOOKUP($S90,แต้มที่ได้!$A$22:$A$43,แต้มที่ได้!$AI$22:$AI$43,"")</f>
        <v>12</v>
      </c>
      <c r="X90" s="445">
        <f>_xlfn.XLOOKUP($S90,แต้มที่ได้!$A$22:$A$43,แต้มที่ได้!$AJ$22:$AJ$43,"")</f>
        <v>39038605</v>
      </c>
      <c r="Y90" s="446">
        <f t="shared" si="49"/>
        <v>12</v>
      </c>
      <c r="Z90" s="458">
        <f>_xlfn.XLOOKUP($S90,แต้มที่ได้!$A$22:$A$43,แต้มที่ได้!$AM$22:$AM$43,"")</f>
        <v>9929095</v>
      </c>
      <c r="AA90" s="519">
        <f t="shared" si="42"/>
        <v>172285</v>
      </c>
      <c r="AB90" s="460">
        <v>12</v>
      </c>
      <c r="AC90" s="574">
        <f t="shared" si="43"/>
        <v>0</v>
      </c>
      <c r="AD90" s="462">
        <f>_xlfn.XLOOKUP($S90,แต้มที่ได้!$A$22:$A$43,แต้มที่ได้!$AM$22:$AM$43,"")</f>
        <v>9929095</v>
      </c>
      <c r="AE90" s="463">
        <f t="shared" si="50"/>
        <v>12</v>
      </c>
      <c r="AF90" s="464">
        <f>_xlfn.XLOOKUP($S90,แต้มที่ได้!$A$22:$A$43,แต้มที่ได้!$AQ$22:$AQ$43,"")</f>
        <v>10084960</v>
      </c>
      <c r="AG90" s="459">
        <f t="shared" si="44"/>
        <v>155865</v>
      </c>
      <c r="AH90" s="452">
        <f>_xlfn.XLOOKUP($S90,แต้มที่ได้!$A$22:$A$43,แต้มที่ได้!$AO$22:$AO$43,"")</f>
        <v>12</v>
      </c>
      <c r="AI90" s="578">
        <f t="shared" si="45"/>
        <v>0</v>
      </c>
      <c r="AJ90" s="466">
        <f>_xlfn.XLOOKUP($S90,แต้มที่ได้!$A$22:$A$43,แต้มที่ได้!$AP$22:$AP$43,"")</f>
        <v>20014055</v>
      </c>
      <c r="AK90" s="446">
        <f t="shared" si="51"/>
        <v>12</v>
      </c>
      <c r="AL90" s="464">
        <f>_xlfn.XLOOKUP($S90,แต้มที่ได้!$A$22:$A$43,แต้มที่ได้!$AT$22:$AT$43,"")</f>
        <v>9926350</v>
      </c>
      <c r="AM90" s="459">
        <f t="shared" si="46"/>
        <v>-158610</v>
      </c>
      <c r="AN90" s="452">
        <f>_xlfn.XLOOKUP($S90,แต้มที่ได้!$A$22:$A$43,แต้มที่ได้!$AR$22:$AR$43,"")</f>
        <v>12</v>
      </c>
      <c r="AO90" s="578">
        <f t="shared" si="47"/>
        <v>0</v>
      </c>
      <c r="AP90" s="466">
        <f>_xlfn.XLOOKUP($S90,แต้มที่ได้!$A$22:$A$43,แต้มที่ได้!$AS$22:$AS$43,"")</f>
        <v>29940405</v>
      </c>
    </row>
    <row r="91" spans="19:42" ht="15" customHeight="1">
      <c r="S91" s="583" t="str" cm="1">
        <f t="array" ref="S91">_xlfn.XLOOKUP($AB91,แต้มที่ได้!AL$22:$AL$43,แต้มที่ได้!$A$22:$A$43,"")</f>
        <v>사혼</v>
      </c>
      <c r="T91" s="455">
        <f t="shared" si="48"/>
        <v>13</v>
      </c>
      <c r="U91" s="456">
        <f>_xlfn.XLOOKUP($S91,แต้มที่ได้!$A$22:$A$43,แต้มที่ได้!$AK$22:$AK$43,"")</f>
        <v>9598815</v>
      </c>
      <c r="V91" s="457">
        <f>IFERROR( U91-_xlfn.XLOOKUP($S91,แต้มที่ได้!$A$22:$A$43,แต้มที่ได้!$AH$22:$AH$43,""), "n/a")</f>
        <v>75245</v>
      </c>
      <c r="W91" s="475">
        <f>_xlfn.XLOOKUP($S91,แต้มที่ได้!$A$22:$A$43,แต้มที่ได้!$AI$22:$AI$43,"")</f>
        <v>13</v>
      </c>
      <c r="X91" s="476">
        <f>_xlfn.XLOOKUP($S91,แต้มที่ได้!$A$22:$A$43,แต้มที่ได้!$AJ$22:$AJ$43,"")</f>
        <v>37843865</v>
      </c>
      <c r="Y91" s="477">
        <f t="shared" si="49"/>
        <v>14</v>
      </c>
      <c r="Z91" s="478">
        <f>_xlfn.XLOOKUP($S91,แต้มที่ได้!$A$22:$A$43,แต้มที่ได้!$AM$22:$AM$43,"")</f>
        <v>9682255</v>
      </c>
      <c r="AA91" s="520">
        <f t="shared" si="42"/>
        <v>83440</v>
      </c>
      <c r="AB91" s="480">
        <v>14</v>
      </c>
      <c r="AC91" s="576">
        <f t="shared" si="43"/>
        <v>-1</v>
      </c>
      <c r="AD91" s="481">
        <f>_xlfn.XLOOKUP($S91,แต้มที่ได้!$A$22:$A$43,แต้มที่ได้!$AM$22:$AM$43,"")</f>
        <v>9682255</v>
      </c>
      <c r="AE91" s="482">
        <f t="shared" si="50"/>
        <v>13</v>
      </c>
      <c r="AF91" s="483">
        <f>_xlfn.XLOOKUP($S91,แต้มที่ได้!$A$22:$A$43,แต้มที่ได้!$AQ$22:$AQ$43,"")</f>
        <v>9763190</v>
      </c>
      <c r="AG91" s="479">
        <f t="shared" si="44"/>
        <v>80935</v>
      </c>
      <c r="AH91" s="484">
        <f>_xlfn.XLOOKUP($S91,แต้มที่ได้!$A$22:$A$43,แต้มที่ได้!$AO$22:$AO$43,"")</f>
        <v>14</v>
      </c>
      <c r="AI91" s="580">
        <f t="shared" si="45"/>
        <v>0</v>
      </c>
      <c r="AJ91" s="486">
        <f>_xlfn.XLOOKUP($S91,แต้มที่ได้!$A$22:$A$43,แต้มที่ได้!$AP$22:$AP$43,"")</f>
        <v>19445445</v>
      </c>
      <c r="AK91" s="446">
        <f t="shared" si="51"/>
        <v>13</v>
      </c>
      <c r="AL91" s="483">
        <f>_xlfn.XLOOKUP($S91,แต้มที่ได้!$A$22:$A$43,แต้มที่ได้!$AT$22:$AT$43,"")</f>
        <v>9841175</v>
      </c>
      <c r="AM91" s="479">
        <f t="shared" si="46"/>
        <v>77985</v>
      </c>
      <c r="AN91" s="484">
        <f>_xlfn.XLOOKUP($S91,แต้มที่ได้!$A$22:$A$43,แต้มที่ได้!$AR$22:$AR$43,"")</f>
        <v>13</v>
      </c>
      <c r="AO91" s="580">
        <f t="shared" si="47"/>
        <v>1</v>
      </c>
      <c r="AP91" s="486">
        <f>_xlfn.XLOOKUP($S91,แต้มที่ได้!$A$22:$A$43,แต้มที่ได้!$AS$22:$AS$43,"")</f>
        <v>29286620</v>
      </c>
    </row>
    <row r="92" spans="19:42" ht="15" customHeight="1">
      <c r="S92" s="583" t="str" cm="1">
        <f t="array" ref="S92">_xlfn.XLOOKUP($AB92,แต้มที่ได้!AL$22:$AL$43,แต้มที่ได้!$A$22:$A$43,"")</f>
        <v>재난경보</v>
      </c>
      <c r="T92" s="455">
        <f t="shared" si="48"/>
        <v>14</v>
      </c>
      <c r="U92" s="456">
        <f>_xlfn.XLOOKUP($S92,แต้มที่ได้!$A$22:$A$43,แต้มที่ได้!$AK$22:$AK$43,"")</f>
        <v>9529180</v>
      </c>
      <c r="V92" s="457">
        <f>IFERROR( U92-_xlfn.XLOOKUP($S92,แต้มที่ได้!$A$22:$A$43,แต้มที่ได้!$AH$22:$AH$43,""), "n/a")</f>
        <v>8920</v>
      </c>
      <c r="W92" s="444">
        <f>_xlfn.XLOOKUP($S92,แต้มที่ได้!$A$22:$A$43,แต้มที่ได้!$AI$22:$AI$43,"")</f>
        <v>14</v>
      </c>
      <c r="X92" s="445">
        <f>_xlfn.XLOOKUP($S92,แต้มที่ได้!$A$22:$A$43,แต้มที่ได้!$AJ$22:$AJ$43,"")</f>
        <v>37689285</v>
      </c>
      <c r="Y92" s="446">
        <f t="shared" si="49"/>
        <v>13</v>
      </c>
      <c r="Z92" s="458">
        <f>_xlfn.XLOOKUP($S92,แต้มที่ได้!$A$22:$A$43,แต้มที่ได้!$AM$22:$AM$43,"")</f>
        <v>9841595</v>
      </c>
      <c r="AA92" s="519">
        <f t="shared" si="42"/>
        <v>312415</v>
      </c>
      <c r="AB92" s="460">
        <v>13</v>
      </c>
      <c r="AC92" s="574">
        <f t="shared" si="43"/>
        <v>1</v>
      </c>
      <c r="AD92" s="462">
        <f>_xlfn.XLOOKUP($S92,แต้มที่ได้!$A$22:$A$43,แต้มที่ได้!$AM$22:$AM$43,"")</f>
        <v>9841595</v>
      </c>
      <c r="AE92" s="463">
        <f t="shared" si="50"/>
        <v>14</v>
      </c>
      <c r="AF92" s="464">
        <f>_xlfn.XLOOKUP($S92,แต้มที่ได้!$A$22:$A$43,แต้มที่ได้!$AQ$22:$AQ$43,"")</f>
        <v>9606920</v>
      </c>
      <c r="AG92" s="459">
        <f t="shared" si="44"/>
        <v>-234675</v>
      </c>
      <c r="AH92" s="452">
        <f>_xlfn.XLOOKUP($S92,แต้มที่ได้!$A$22:$A$43,แต้มที่ได้!$AO$22:$AO$43,"")</f>
        <v>13</v>
      </c>
      <c r="AI92" s="578">
        <f t="shared" si="45"/>
        <v>0</v>
      </c>
      <c r="AJ92" s="466">
        <f>_xlfn.XLOOKUP($S92,แต้มที่ได้!$A$22:$A$43,แต้มที่ได้!$AP$22:$AP$43,"")</f>
        <v>19448515</v>
      </c>
      <c r="AK92" s="446">
        <f t="shared" si="51"/>
        <v>19</v>
      </c>
      <c r="AL92" s="464">
        <f>_xlfn.XLOOKUP($S92,แต้มที่ได้!$A$22:$A$43,แต้มที่ได้!$AT$22:$AT$43,"")</f>
        <v>9225125</v>
      </c>
      <c r="AM92" s="459">
        <f t="shared" si="46"/>
        <v>-381795</v>
      </c>
      <c r="AN92" s="452">
        <f>_xlfn.XLOOKUP($S92,แต้มที่ได้!$A$22:$A$43,แต้มที่ได้!$AR$22:$AR$43,"")</f>
        <v>14</v>
      </c>
      <c r="AO92" s="578">
        <f t="shared" si="47"/>
        <v>-1</v>
      </c>
      <c r="AP92" s="466">
        <f>_xlfn.XLOOKUP($S92,แต้มที่ได้!$A$22:$A$43,แต้มที่ได้!$AS$22:$AS$43,"")</f>
        <v>28673640</v>
      </c>
    </row>
    <row r="93" spans="19:42" ht="15" customHeight="1">
      <c r="S93" s="583" t="str" cm="1">
        <f t="array" ref="S93">_xlfn.XLOOKUP($AB93,แต้มที่ได้!AL$22:$AL$43,แต้มที่ได้!$A$22:$A$43,"")</f>
        <v>Nigiri</v>
      </c>
      <c r="T93" s="455">
        <f t="shared" si="48"/>
        <v>15</v>
      </c>
      <c r="U93" s="456">
        <f>_xlfn.XLOOKUP($S93,แต้มที่ได้!$A$22:$A$43,แต้มที่ได้!$AK$22:$AK$43,"")</f>
        <v>9360090</v>
      </c>
      <c r="V93" s="457">
        <f>IFERROR( U93-_xlfn.XLOOKUP($S93,แต้มที่ได้!$A$22:$A$43,แต้มที่ได้!$AH$22:$AH$43,""), "n/a")</f>
        <v>616880</v>
      </c>
      <c r="W93" s="475">
        <f>_xlfn.XLOOKUP($S93,แต้มที่ได้!$A$22:$A$43,แต้มที่ได้!$AI$22:$AI$43,"")</f>
        <v>18</v>
      </c>
      <c r="X93" s="476">
        <f>_xlfn.XLOOKUP($S93,แต้มที่ได้!$A$22:$A$43,แต้มที่ได้!$AJ$22:$AJ$43,"")</f>
        <v>35989375</v>
      </c>
      <c r="Y93" s="477">
        <f t="shared" si="49"/>
        <v>16</v>
      </c>
      <c r="Z93" s="478">
        <f>_xlfn.XLOOKUP($S93,แต้มที่ได้!$A$22:$A$43,แต้มที่ได้!$AM$22:$AM$43,"")</f>
        <v>9442580</v>
      </c>
      <c r="AA93" s="520">
        <f t="shared" si="42"/>
        <v>82490</v>
      </c>
      <c r="AB93" s="480">
        <v>16</v>
      </c>
      <c r="AC93" s="576">
        <f t="shared" si="43"/>
        <v>2</v>
      </c>
      <c r="AD93" s="481">
        <f>_xlfn.XLOOKUP($S93,แต้มที่ได้!$A$22:$A$43,แต้มที่ได้!$AM$22:$AM$43,"")</f>
        <v>9442580</v>
      </c>
      <c r="AE93" s="482">
        <f t="shared" si="50"/>
        <v>15</v>
      </c>
      <c r="AF93" s="483">
        <f>_xlfn.XLOOKUP($S93,แต้มที่ได้!$A$22:$A$43,แต้มที่ได้!$AQ$22:$AQ$43,"")</f>
        <v>9525970</v>
      </c>
      <c r="AG93" s="479">
        <f t="shared" si="44"/>
        <v>83390</v>
      </c>
      <c r="AH93" s="484">
        <f>_xlfn.XLOOKUP($S93,แต้มที่ได้!$A$22:$A$43,แต้มที่ได้!$AO$22:$AO$43,"")</f>
        <v>15</v>
      </c>
      <c r="AI93" s="580">
        <f t="shared" si="45"/>
        <v>1</v>
      </c>
      <c r="AJ93" s="486">
        <f>_xlfn.XLOOKUP($S93,แต้มที่ได้!$A$22:$A$43,แต้มที่ได้!$AP$22:$AP$43,"")</f>
        <v>18968550</v>
      </c>
      <c r="AK93" s="446">
        <f t="shared" si="51"/>
        <v>14</v>
      </c>
      <c r="AL93" s="483">
        <f>_xlfn.XLOOKUP($S93,แต้มที่ได้!$A$22:$A$43,แต้มที่ได้!$AT$22:$AT$43,"")</f>
        <v>9679125</v>
      </c>
      <c r="AM93" s="479">
        <f t="shared" si="46"/>
        <v>153155</v>
      </c>
      <c r="AN93" s="484">
        <f>_xlfn.XLOOKUP($S93,แต้มที่ได้!$A$22:$A$43,แต้มที่ได้!$AR$22:$AR$43,"")</f>
        <v>15</v>
      </c>
      <c r="AO93" s="580">
        <f t="shared" si="47"/>
        <v>0</v>
      </c>
      <c r="AP93" s="486">
        <f>_xlfn.XLOOKUP($S93,แต้มที่ได้!$A$22:$A$43,แต้มที่ได้!$AS$22:$AS$43,"")</f>
        <v>28647675</v>
      </c>
    </row>
    <row r="94" spans="19:42" ht="15" customHeight="1">
      <c r="S94" s="583" t="str" cm="1">
        <f t="array" ref="S94">_xlfn.XLOOKUP($AB94,แต้มที่ได้!AL$22:$AL$43,แต้มที่ได้!$A$22:$A$43,"")</f>
        <v>Nobility</v>
      </c>
      <c r="T94" s="455">
        <f t="shared" si="48"/>
        <v>17</v>
      </c>
      <c r="U94" s="456">
        <f>_xlfn.XLOOKUP($S94,แต้มที่ได้!$A$22:$A$43,แต้มที่ได้!$AK$22:$AK$43,"")</f>
        <v>9142300</v>
      </c>
      <c r="V94" s="457">
        <f>IFERROR( U94-_xlfn.XLOOKUP($S94,แต้มที่ได้!$A$22:$A$43,แต้มที่ได้!$AH$22:$AH$43,""), "n/a")</f>
        <v>225165</v>
      </c>
      <c r="W94" s="444">
        <f>_xlfn.XLOOKUP($S94,แต้มที่ได้!$A$22:$A$43,แต้มที่ได้!$AI$22:$AI$43,"")</f>
        <v>19</v>
      </c>
      <c r="X94" s="445">
        <f>_xlfn.XLOOKUP($S94,แต้มที่ได้!$A$22:$A$43,แต้มที่ได้!$AJ$22:$AJ$43,"")</f>
        <v>35884150</v>
      </c>
      <c r="Y94" s="446">
        <f t="shared" si="49"/>
        <v>15</v>
      </c>
      <c r="Z94" s="458">
        <f>_xlfn.XLOOKUP($S94,แต้มที่ได้!$A$22:$A$43,แต้มที่ได้!$AM$22:$AM$43,"")</f>
        <v>9453630</v>
      </c>
      <c r="AA94" s="519">
        <f t="shared" si="42"/>
        <v>311330</v>
      </c>
      <c r="AB94" s="460">
        <v>15</v>
      </c>
      <c r="AC94" s="574">
        <f t="shared" si="43"/>
        <v>4</v>
      </c>
      <c r="AD94" s="462">
        <f>_xlfn.XLOOKUP($S94,แต้มที่ได้!$A$22:$A$43,แต้มที่ได้!$AM$22:$AM$43,"")</f>
        <v>9453630</v>
      </c>
      <c r="AE94" s="463">
        <f t="shared" si="50"/>
        <v>16</v>
      </c>
      <c r="AF94" s="464">
        <f>_xlfn.XLOOKUP($S94,แต้มที่ได้!$A$22:$A$43,แต้มที่ได้!$AQ$22:$AQ$43,"")</f>
        <v>9456020</v>
      </c>
      <c r="AG94" s="459">
        <f t="shared" si="44"/>
        <v>2390</v>
      </c>
      <c r="AH94" s="452">
        <f>_xlfn.XLOOKUP($S94,แต้มที่ได้!$A$22:$A$43,แต้มที่ได้!$AO$22:$AO$43,"")</f>
        <v>16</v>
      </c>
      <c r="AI94" s="578">
        <f t="shared" si="45"/>
        <v>-1</v>
      </c>
      <c r="AJ94" s="466">
        <f>_xlfn.XLOOKUP($S94,แต้มที่ได้!$A$22:$A$43,แต้มที่ได้!$AP$22:$AP$43,"")</f>
        <v>18909650</v>
      </c>
      <c r="AK94" s="446">
        <f t="shared" si="51"/>
        <v>15</v>
      </c>
      <c r="AL94" s="464">
        <f>_xlfn.XLOOKUP($S94,แต้มที่ได้!$A$22:$A$43,แต้มที่ได้!$AT$22:$AT$43,"")</f>
        <v>9371020</v>
      </c>
      <c r="AM94" s="459">
        <f t="shared" si="46"/>
        <v>-85000</v>
      </c>
      <c r="AN94" s="452">
        <f>_xlfn.XLOOKUP($S94,แต้มที่ได้!$A$22:$A$43,แต้มที่ได้!$AR$22:$AR$43,"")</f>
        <v>16</v>
      </c>
      <c r="AO94" s="578">
        <f t="shared" si="47"/>
        <v>0</v>
      </c>
      <c r="AP94" s="466">
        <f>_xlfn.XLOOKUP($S94,แต้มที่ได้!$A$22:$A$43,แต้มที่ได้!$AS$22:$AS$43,"")</f>
        <v>28280670</v>
      </c>
    </row>
    <row r="95" spans="19:42" ht="15" customHeight="1">
      <c r="S95" s="583" t="str" cm="1">
        <f t="array" ref="S95">_xlfn.XLOOKUP($AB95,แต้มที่ได้!AL$22:$AL$43,แต้มที่ได้!$A$22:$A$43,"")</f>
        <v>S7AR</v>
      </c>
      <c r="T95" s="455">
        <f t="shared" si="48"/>
        <v>16</v>
      </c>
      <c r="U95" s="456">
        <f>_xlfn.XLOOKUP($S95,แต้มที่ได้!$A$22:$A$43,แต้มที่ได้!$AK$22:$AK$43,"")</f>
        <v>9208600</v>
      </c>
      <c r="V95" s="457">
        <f>IFERROR( U95-_xlfn.XLOOKUP($S95,แต้มที่ได้!$A$22:$A$43,แต้มที่ได้!$AH$22:$AH$43,""), "n/a")</f>
        <v>8090</v>
      </c>
      <c r="W95" s="475">
        <f>_xlfn.XLOOKUP($S95,แต้มที่ได้!$A$22:$A$43,แต้มที่ได้!$AI$22:$AI$43,"")</f>
        <v>16</v>
      </c>
      <c r="X95" s="476">
        <f>_xlfn.XLOOKUP($S95,แต้มที่ได้!$A$22:$A$43,แต้มที่ได้!$AJ$22:$AJ$43,"")</f>
        <v>36656200</v>
      </c>
      <c r="Y95" s="477">
        <f t="shared" si="49"/>
        <v>17</v>
      </c>
      <c r="Z95" s="478">
        <f>_xlfn.XLOOKUP($S95,แต้มที่ได้!$A$22:$A$43,แต้มที่ได้!$AM$22:$AM$43,"")</f>
        <v>9360565</v>
      </c>
      <c r="AA95" s="520">
        <f t="shared" si="42"/>
        <v>151965</v>
      </c>
      <c r="AB95" s="480">
        <v>17</v>
      </c>
      <c r="AC95" s="576">
        <f t="shared" si="43"/>
        <v>-1</v>
      </c>
      <c r="AD95" s="481">
        <f>_xlfn.XLOOKUP($S95,แต้มที่ได้!$A$22:$A$43,แต้มที่ได้!$AM$22:$AM$43,"")</f>
        <v>9360565</v>
      </c>
      <c r="AE95" s="482">
        <f t="shared" si="50"/>
        <v>17</v>
      </c>
      <c r="AF95" s="483">
        <f>_xlfn.XLOOKUP($S95,แต้มที่ได้!$A$22:$A$43,แต้มที่ได้!$AQ$22:$AQ$43,"")</f>
        <v>9286535</v>
      </c>
      <c r="AG95" s="479">
        <f t="shared" si="44"/>
        <v>-74030</v>
      </c>
      <c r="AH95" s="484">
        <f>_xlfn.XLOOKUP($S95,แต้มที่ได้!$A$22:$A$43,แต้มที่ได้!$AO$22:$AO$43,"")</f>
        <v>17</v>
      </c>
      <c r="AI95" s="580">
        <f t="shared" si="45"/>
        <v>0</v>
      </c>
      <c r="AJ95" s="486">
        <f>_xlfn.XLOOKUP($S95,แต้มที่ได้!$A$22:$A$43,แต้มที่ได้!$AP$22:$AP$43,"")</f>
        <v>18647100</v>
      </c>
      <c r="AK95" s="446">
        <f t="shared" si="51"/>
        <v>18</v>
      </c>
      <c r="AL95" s="483">
        <f>_xlfn.XLOOKUP($S95,แต้มที่ได้!$A$22:$A$43,แต้มที่ได้!$AT$22:$AT$43,"")</f>
        <v>9281345</v>
      </c>
      <c r="AM95" s="479">
        <f t="shared" si="46"/>
        <v>-5190</v>
      </c>
      <c r="AN95" s="484">
        <f>_xlfn.XLOOKUP($S95,แต้มที่ได้!$A$22:$A$43,แต้มที่ได้!$AR$22:$AR$43,"")</f>
        <v>17</v>
      </c>
      <c r="AO95" s="580">
        <f t="shared" si="47"/>
        <v>0</v>
      </c>
      <c r="AP95" s="486">
        <f>_xlfn.XLOOKUP($S95,แต้มที่ได้!$A$22:$A$43,แต้มที่ได้!$AS$22:$AS$43,"")</f>
        <v>27928445</v>
      </c>
    </row>
    <row r="96" spans="19:42" ht="15" customHeight="1">
      <c r="S96" s="583" t="str" cm="1">
        <f t="array" ref="S96">_xlfn.XLOOKUP($AB96,แต้มที่ได้!AL$22:$AL$43,แต้มที่ได้!$A$22:$A$43,"")</f>
        <v>DEKWAT</v>
      </c>
      <c r="T96" s="455">
        <f t="shared" si="48"/>
        <v>18</v>
      </c>
      <c r="U96" s="456">
        <f>_xlfn.XLOOKUP($S96,แต้มที่ได้!$A$22:$A$43,แต้มที่ได้!$AK$22:$AK$43,"")</f>
        <v>9136550</v>
      </c>
      <c r="V96" s="457">
        <f>IFERROR( U96-_xlfn.XLOOKUP($S96,แต้มที่ได้!$A$22:$A$43,แต้มที่ได้!$AH$22:$AH$43,""), "n/a")</f>
        <v>-69405</v>
      </c>
      <c r="W96" s="444">
        <f>_xlfn.XLOOKUP($S96,แต้มที่ได้!$A$22:$A$43,แต้มที่ได้!$AI$22:$AI$43,"")</f>
        <v>17</v>
      </c>
      <c r="X96" s="445">
        <f>_xlfn.XLOOKUP($S96,แต้มที่ได้!$A$22:$A$43,แต้มที่ได้!$AJ$22:$AJ$43,"")</f>
        <v>36453935</v>
      </c>
      <c r="Y96" s="446">
        <f t="shared" si="49"/>
        <v>18</v>
      </c>
      <c r="Z96" s="458">
        <f>_xlfn.XLOOKUP($S96,แต้มที่ได้!$A$22:$A$43,แต้มที่ได้!$AM$22:$AM$43,"")</f>
        <v>9209055</v>
      </c>
      <c r="AA96" s="519">
        <f t="shared" si="42"/>
        <v>72505</v>
      </c>
      <c r="AB96" s="460">
        <v>18</v>
      </c>
      <c r="AC96" s="574">
        <f t="shared" si="43"/>
        <v>-1</v>
      </c>
      <c r="AD96" s="462">
        <f>_xlfn.XLOOKUP($S96,แต้มที่ได้!$A$22:$A$43,แต้มที่ได้!$AM$22:$AM$43,"")</f>
        <v>9209055</v>
      </c>
      <c r="AE96" s="463">
        <f t="shared" si="50"/>
        <v>18</v>
      </c>
      <c r="AF96" s="464">
        <f>_xlfn.XLOOKUP($S96,แต้มที่ได้!$A$22:$A$43,แต้มที่ได้!$AQ$22:$AQ$43,"")</f>
        <v>9213865</v>
      </c>
      <c r="AG96" s="459">
        <f t="shared" si="44"/>
        <v>4810</v>
      </c>
      <c r="AH96" s="452">
        <f>_xlfn.XLOOKUP($S96,แต้มที่ได้!$A$22:$A$43,แต้มที่ได้!$AO$22:$AO$43,"")</f>
        <v>18</v>
      </c>
      <c r="AI96" s="578">
        <f t="shared" si="45"/>
        <v>0</v>
      </c>
      <c r="AJ96" s="466">
        <f>_xlfn.XLOOKUP($S96,แต้มที่ได้!$A$22:$A$43,แต้มที่ได้!$AP$22:$AP$43,"")</f>
        <v>18422920</v>
      </c>
      <c r="AK96" s="446">
        <f t="shared" si="51"/>
        <v>17</v>
      </c>
      <c r="AL96" s="464">
        <f>_xlfn.XLOOKUP($S96,แต้มที่ได้!$A$22:$A$43,แต้มที่ได้!$AT$22:$AT$43,"")</f>
        <v>9284940</v>
      </c>
      <c r="AM96" s="459">
        <f t="shared" si="46"/>
        <v>71075</v>
      </c>
      <c r="AN96" s="452">
        <f>_xlfn.XLOOKUP($S96,แต้มที่ได้!$A$22:$A$43,แต้มที่ได้!$AR$22:$AR$43,"")</f>
        <v>18</v>
      </c>
      <c r="AO96" s="578">
        <f t="shared" si="47"/>
        <v>0</v>
      </c>
      <c r="AP96" s="466">
        <f>_xlfn.XLOOKUP($S96,แต้มที่ได้!$A$22:$A$43,แต้มที่ได้!$AS$22:$AS$43,"")</f>
        <v>27707860</v>
      </c>
    </row>
    <row r="97" spans="19:48" ht="15" customHeight="1">
      <c r="S97" s="583" t="str" cm="1">
        <f t="array" ref="S97">_xlfn.XLOOKUP($AB97,แต้มที่ได้!AL$22:$AL$43,แต้มที่ได้!$A$22:$A$43,"")</f>
        <v>MyTH</v>
      </c>
      <c r="T97" s="455">
        <f t="shared" si="48"/>
        <v>20</v>
      </c>
      <c r="U97" s="456">
        <f>_xlfn.XLOOKUP($S97,แต้มที่ได้!$A$22:$A$43,แต้มที่ได้!$AK$22:$AK$43,"")</f>
        <v>9047945</v>
      </c>
      <c r="V97" s="457">
        <f>IFERROR( U97-_xlfn.XLOOKUP($S97,แต้มที่ได้!$A$22:$A$43,แต้มที่ได้!$AH$22:$AH$43,""), "n/a")</f>
        <v>-306620</v>
      </c>
      <c r="W97" s="444">
        <f>_xlfn.XLOOKUP($S97,แต้มที่ได้!$A$22:$A$43,แต้มที่ได้!$AI$22:$AI$43,"")</f>
        <v>15</v>
      </c>
      <c r="X97" s="445">
        <f>_xlfn.XLOOKUP($S97,แต้มที่ได้!$A$22:$A$43,แต้มที่ได้!$AJ$22:$AJ$43,"")</f>
        <v>37046210</v>
      </c>
      <c r="Y97" s="446">
        <f t="shared" si="49"/>
        <v>19</v>
      </c>
      <c r="Z97" s="458">
        <f>_xlfn.XLOOKUP($S97,แต้มที่ได้!$A$22:$A$43,แต้มที่ได้!$AM$22:$AM$43,"")</f>
        <v>9197790</v>
      </c>
      <c r="AA97" s="519">
        <f t="shared" si="42"/>
        <v>149845</v>
      </c>
      <c r="AB97" s="460">
        <v>19</v>
      </c>
      <c r="AC97" s="574">
        <f t="shared" si="43"/>
        <v>-4</v>
      </c>
      <c r="AD97" s="462">
        <f>_xlfn.XLOOKUP($S97,แต้มที่ได้!$A$22:$A$43,แต้มที่ได้!$AM$22:$AM$43,"")</f>
        <v>9197790</v>
      </c>
      <c r="AE97" s="463">
        <f t="shared" si="50"/>
        <v>19</v>
      </c>
      <c r="AF97" s="464">
        <f>_xlfn.XLOOKUP($S97,แต้มที่ได้!$A$22:$A$43,แต้มที่ได้!$AQ$22:$AQ$43,"")</f>
        <v>9118120</v>
      </c>
      <c r="AG97" s="459">
        <f t="shared" si="44"/>
        <v>-79670</v>
      </c>
      <c r="AH97" s="452">
        <f>_xlfn.XLOOKUP($S97,แต้มที่ได้!$A$22:$A$43,แต้มที่ได้!$AO$22:$AO$43,"")</f>
        <v>19</v>
      </c>
      <c r="AI97" s="578">
        <f t="shared" si="45"/>
        <v>0</v>
      </c>
      <c r="AJ97" s="466">
        <f>_xlfn.XLOOKUP($S97,แต้มที่ได้!$A$22:$A$43,แต้มที่ได้!$AP$22:$AP$43,"")</f>
        <v>18315910</v>
      </c>
      <c r="AK97" s="446">
        <f t="shared" si="51"/>
        <v>16</v>
      </c>
      <c r="AL97" s="464">
        <f>_xlfn.XLOOKUP($S97,แต้มที่ได้!$A$22:$A$43,แต้มที่ได้!$AT$22:$AT$43,"")</f>
        <v>9354955</v>
      </c>
      <c r="AM97" s="459">
        <f t="shared" si="46"/>
        <v>236835</v>
      </c>
      <c r="AN97" s="452">
        <f>_xlfn.XLOOKUP($S97,แต้มที่ได้!$A$22:$A$43,แต้มที่ได้!$AR$22:$AR$43,"")</f>
        <v>19</v>
      </c>
      <c r="AO97" s="578">
        <f t="shared" si="47"/>
        <v>0</v>
      </c>
      <c r="AP97" s="466">
        <f>_xlfn.XLOOKUP($S97,แต้มที่ได้!$A$22:$A$43,แต้มที่ได้!$AS$22:$AS$43,"")</f>
        <v>27670865</v>
      </c>
    </row>
    <row r="98" spans="19:48" ht="15" customHeight="1">
      <c r="S98" s="583" t="str" cm="1">
        <f t="array" ref="S98">_xlfn.XLOOKUP($AB98,แต้มที่ได้!AL$22:$AL$43,แต้มที่ได้!$A$22:$A$43,"")</f>
        <v>秋</v>
      </c>
      <c r="T98" s="258"/>
      <c r="U98" s="259">
        <f>_xlfn.XLOOKUP($S98,แต้มที่ได้!$A$22:$A$43,แต้มที่ได้!$AK$22:$AK$43,"")</f>
        <v>0</v>
      </c>
      <c r="V98" s="561" t="s">
        <v>262</v>
      </c>
      <c r="W98" s="562"/>
      <c r="X98" s="262"/>
      <c r="Y98" s="563"/>
      <c r="Z98" s="564"/>
      <c r="AA98" s="561" t="s">
        <v>262</v>
      </c>
      <c r="AB98" s="565"/>
      <c r="AC98" s="572">
        <f t="shared" si="43"/>
        <v>0</v>
      </c>
      <c r="AD98" s="566"/>
      <c r="AE98" s="567"/>
      <c r="AF98" s="568"/>
      <c r="AG98" s="561" t="s">
        <v>262</v>
      </c>
      <c r="AH98" s="569"/>
      <c r="AI98" s="572">
        <f t="shared" si="45"/>
        <v>0</v>
      </c>
      <c r="AJ98" s="570"/>
      <c r="AK98" s="567" t="str">
        <f t="shared" si="51"/>
        <v/>
      </c>
      <c r="AL98" s="568"/>
      <c r="AM98" s="571" t="s">
        <v>262</v>
      </c>
      <c r="AN98" s="452">
        <f>_xlfn.XLOOKUP($S98,แต้มที่ได้!$A$22:$A$43,แต้มที่ได้!$AR$22:$AR$43,"")</f>
        <v>20</v>
      </c>
      <c r="AO98" s="578">
        <f t="shared" si="47"/>
        <v>-20</v>
      </c>
      <c r="AP98" s="466">
        <f>_xlfn.XLOOKUP($S98,แต้มที่ได้!$A$22:$A$43,แต้มที่ได้!$AS$22:$AS$43,"")</f>
        <v>26826630</v>
      </c>
    </row>
    <row r="99" spans="19:48" ht="15" customHeight="1" thickBot="1">
      <c r="S99" s="585" t="str" cm="1">
        <f t="array" ref="S99">_xlfn.XLOOKUP($AB99,แต้มที่ได้!AL$22:$AL$43,แต้มที่ได้!$A$22:$A$43,"")</f>
        <v>쿠벤저스</v>
      </c>
      <c r="T99" s="491">
        <f t="shared" si="48"/>
        <v>19</v>
      </c>
      <c r="U99" s="492">
        <f>_xlfn.XLOOKUP($S99,แต้มที่ได้!$A$22:$A$43,แต้มที่ได้!$AK$22:$AK$43,"")</f>
        <v>9128730</v>
      </c>
      <c r="V99" s="493">
        <f>IFERROR( U99-_xlfn.XLOOKUP($S99,แต้มที่ได้!$A$22:$A$43,แต้มที่ได้!$AH$22:$AH$43,""), "n/a")</f>
        <v>306660</v>
      </c>
      <c r="W99" s="494">
        <f>_xlfn.XLOOKUP($S99,แต้มที่ได้!$A$22:$A$43,แต้มที่ได้!$AI$22:$AI$43,"")</f>
        <v>20</v>
      </c>
      <c r="X99" s="495">
        <f>_xlfn.XLOOKUP($S99,แต้มที่ได้!$A$22:$A$43,แต้มที่ได้!$AJ$22:$AJ$43,"")</f>
        <v>35692120</v>
      </c>
      <c r="Y99" s="496">
        <f t="shared" si="49"/>
        <v>20</v>
      </c>
      <c r="Z99" s="497">
        <f>_xlfn.XLOOKUP($S99,แต้มที่ได้!$A$22:$A$43,แต้มที่ได้!$AM$22:$AM$43,"")</f>
        <v>9055195</v>
      </c>
      <c r="AA99" s="521">
        <f t="shared" si="42"/>
        <v>-73535</v>
      </c>
      <c r="AB99" s="499">
        <v>20</v>
      </c>
      <c r="AC99" s="577">
        <f t="shared" si="43"/>
        <v>0</v>
      </c>
      <c r="AD99" s="501">
        <f>_xlfn.XLOOKUP($S99,แต้มที่ได้!$A$22:$A$43,แต้มที่ได้!$AM$22:$AM$43,"")</f>
        <v>9055195</v>
      </c>
      <c r="AE99" s="502">
        <f t="shared" si="50"/>
        <v>20</v>
      </c>
      <c r="AF99" s="503">
        <f>_xlfn.XLOOKUP($S99,แต้มที่ได้!$A$22:$A$43,แต้มที่ได้!$AQ$22:$AQ$43,"")</f>
        <v>9055055</v>
      </c>
      <c r="AG99" s="498">
        <f t="shared" si="44"/>
        <v>-140</v>
      </c>
      <c r="AH99" s="504">
        <f>_xlfn.XLOOKUP($S99,แต้มที่ได้!$A$22:$A$43,แต้มที่ได้!$AO$22:$AO$43,"")</f>
        <v>20</v>
      </c>
      <c r="AI99" s="581">
        <f t="shared" si="45"/>
        <v>0</v>
      </c>
      <c r="AJ99" s="506">
        <f>_xlfn.XLOOKUP($S99,แต้มที่ได้!$A$22:$A$43,แต้มที่ได้!$AP$22:$AP$43,"")</f>
        <v>18110250</v>
      </c>
      <c r="AK99" s="496">
        <f t="shared" si="51"/>
        <v>20</v>
      </c>
      <c r="AL99" s="503">
        <f>_xlfn.XLOOKUP($S99,แต้มที่ได้!$A$22:$A$43,แต้มที่ได้!$AT$22:$AT$43,"")</f>
        <v>8600205</v>
      </c>
      <c r="AM99" s="498">
        <f t="shared" si="46"/>
        <v>-454850</v>
      </c>
      <c r="AN99" s="504">
        <f>_xlfn.XLOOKUP($S99,แต้มที่ได้!$A$22:$A$43,แต้มที่ได้!$AR$22:$AR$43,"")</f>
        <v>21</v>
      </c>
      <c r="AO99" s="581">
        <f t="shared" si="47"/>
        <v>-1</v>
      </c>
      <c r="AP99" s="506">
        <f>_xlfn.XLOOKUP($S99,แต้มที่ได้!$A$22:$A$43,แต้มที่ได้!$AS$22:$AS$43,"")</f>
        <v>26710455</v>
      </c>
    </row>
    <row r="101" spans="19:48" ht="15" customHeight="1" thickBot="1"/>
    <row r="102" spans="19:48" ht="21" customHeight="1" thickBot="1">
      <c r="S102" s="421" t="s">
        <v>305</v>
      </c>
      <c r="T102" s="517" t="s">
        <v>293</v>
      </c>
      <c r="U102" s="422"/>
      <c r="V102" s="422"/>
      <c r="W102" s="422"/>
      <c r="X102" s="530">
        <f>AP77</f>
        <v>45419</v>
      </c>
      <c r="Y102" s="516" t="s">
        <v>301</v>
      </c>
      <c r="Z102" s="424"/>
      <c r="AA102" s="424"/>
      <c r="AB102" s="424"/>
      <c r="AC102" s="424"/>
      <c r="AD102" s="530">
        <f>X102+7</f>
        <v>45426</v>
      </c>
      <c r="AE102" s="426" t="s">
        <v>302</v>
      </c>
      <c r="AF102" s="426"/>
      <c r="AG102" s="426"/>
      <c r="AH102" s="426"/>
      <c r="AI102" s="426"/>
      <c r="AJ102" s="531">
        <f>AD102+7</f>
        <v>45433</v>
      </c>
      <c r="AK102" s="426" t="s">
        <v>303</v>
      </c>
      <c r="AL102" s="427"/>
      <c r="AM102" s="427"/>
      <c r="AN102" s="427"/>
      <c r="AO102" s="427"/>
      <c r="AP102" s="531">
        <f>AJ102+7</f>
        <v>45440</v>
      </c>
      <c r="AQ102" s="426" t="s">
        <v>304</v>
      </c>
      <c r="AR102" s="427"/>
      <c r="AS102" s="427"/>
      <c r="AT102" s="427"/>
      <c r="AU102" s="427"/>
      <c r="AV102" s="531">
        <f>AP102+7</f>
        <v>45447</v>
      </c>
    </row>
    <row r="103" spans="19:48" ht="34.25" customHeight="1" thickBot="1">
      <c r="S103" s="429" t="s">
        <v>246</v>
      </c>
      <c r="T103" s="430" t="s">
        <v>258</v>
      </c>
      <c r="U103" s="431" t="s">
        <v>259</v>
      </c>
      <c r="V103" s="431" t="s">
        <v>260</v>
      </c>
      <c r="W103" s="432" t="s">
        <v>261</v>
      </c>
      <c r="X103" s="433" t="s">
        <v>251</v>
      </c>
      <c r="Y103" s="430" t="s">
        <v>258</v>
      </c>
      <c r="Z103" s="431" t="s">
        <v>259</v>
      </c>
      <c r="AA103" s="431" t="s">
        <v>260</v>
      </c>
      <c r="AB103" s="432" t="s">
        <v>261</v>
      </c>
      <c r="AC103" s="433"/>
      <c r="AD103" s="434" t="s">
        <v>251</v>
      </c>
      <c r="AE103" s="435" t="s">
        <v>258</v>
      </c>
      <c r="AF103" s="436" t="s">
        <v>259</v>
      </c>
      <c r="AG103" s="436" t="s">
        <v>260</v>
      </c>
      <c r="AH103" s="437" t="s">
        <v>261</v>
      </c>
      <c r="AI103" s="438"/>
      <c r="AJ103" s="439" t="s">
        <v>251</v>
      </c>
      <c r="AK103" s="435" t="s">
        <v>258</v>
      </c>
      <c r="AL103" s="436" t="s">
        <v>259</v>
      </c>
      <c r="AM103" s="436" t="s">
        <v>260</v>
      </c>
      <c r="AN103" s="437" t="s">
        <v>261</v>
      </c>
      <c r="AO103" s="438"/>
      <c r="AP103" s="439" t="s">
        <v>251</v>
      </c>
      <c r="AQ103" s="435" t="s">
        <v>258</v>
      </c>
      <c r="AR103" s="436" t="s">
        <v>259</v>
      </c>
      <c r="AS103" s="436" t="s">
        <v>260</v>
      </c>
      <c r="AT103" s="437" t="s">
        <v>261</v>
      </c>
      <c r="AU103" s="438"/>
      <c r="AV103" s="439" t="s">
        <v>251</v>
      </c>
    </row>
    <row r="104" spans="19:48" ht="15" customHeight="1">
      <c r="S104" s="440" t="str" cm="1">
        <f t="array" ref="S104">_xlfn.XLOOKUP($AB104,แต้มที่ได้!AU$22:$AU$44,แต้มที่ได้!$A$22:$A$44,"")</f>
        <v>Vivid</v>
      </c>
      <c r="T104" s="441">
        <f t="shared" ref="T104:T124" si="52">IFERROR(_xlfn.RANK.EQ($U104,$U$104:$U$124,0),"")</f>
        <v>1</v>
      </c>
      <c r="U104" s="442">
        <f>_xlfn.XLOOKUP($S104,แต้มที่ได้!$A$22:$A$44,แต้มที่ได้!$AT$22:$AT$44,"")</f>
        <v>11398630</v>
      </c>
      <c r="V104" s="443">
        <f>IFERROR( U104-_xlfn.XLOOKUP($S104,แต้มที่ได้!$A$22:$A$44,แต้มที่ได้!$AQ$22:$AQ$44,""), "n/a")</f>
        <v>283190</v>
      </c>
      <c r="W104" s="444">
        <f>_xlfn.XLOOKUP($S104,แต้มที่ได้!$A$22:$A$44,แต้มที่ได้!$AR$22:$AR$44,"")</f>
        <v>1</v>
      </c>
      <c r="X104" s="445">
        <f>_xlfn.XLOOKUP($S104,แต้มที่ได้!$A$22:$A$44,แต้มที่ได้!$AS$22:$AS$44,"")</f>
        <v>33555615</v>
      </c>
      <c r="Y104" s="446">
        <f t="shared" ref="Y104:Y124" si="53">IFERROR(_xlfn.RANK.EQ($Z104,$Z$104:$Z$124,0),"")</f>
        <v>1</v>
      </c>
      <c r="Z104" s="447">
        <f>_xlfn.XLOOKUP($S104,แต้มที่ได้!$A$22:$A$44,แต้มที่ได้!$AV$22:$AV$44,"")</f>
        <v>11856320</v>
      </c>
      <c r="AA104" s="518">
        <f>IFERROR(Z104-U104,"")</f>
        <v>457690</v>
      </c>
      <c r="AB104" s="449">
        <v>1</v>
      </c>
      <c r="AC104" s="573">
        <f t="shared" ref="AC104:AC124" si="54">IFERROR(W104-AB104,"")</f>
        <v>0</v>
      </c>
      <c r="AD104" s="451">
        <f>_xlfn.XLOOKUP($S104,แต้มที่ได้!$A$22:$A$44,แต้มที่ได้!$AV$22:$AV$44,"")</f>
        <v>11856320</v>
      </c>
      <c r="AE104" s="446">
        <f t="shared" ref="AE104:AE124" si="55">IFERROR(_xlfn.RANK.EQ($AF104,$AF$104:$AF$124,0),"")</f>
        <v>1</v>
      </c>
      <c r="AF104" s="447">
        <f>_xlfn.XLOOKUP($S104,แต้มที่ได้!$A$22:$A$44,แต้มที่ได้!$AZ$22:$AZ$44,"")</f>
        <v>11782185</v>
      </c>
      <c r="AG104" s="448">
        <f>AF104-Z104</f>
        <v>-74135</v>
      </c>
      <c r="AH104" s="452">
        <f>_xlfn.XLOOKUP($S104,แต้มที่ได้!$A$22:$A$44,แต้มที่ได้!$AX$22:$AX$44,"")</f>
        <v>1</v>
      </c>
      <c r="AI104" s="573">
        <f t="shared" ref="AI104:AI124" si="56">IFERROR(AB104-AH104,"")</f>
        <v>0</v>
      </c>
      <c r="AJ104" s="451">
        <f>_xlfn.XLOOKUP($S104,แต้มที่ได้!$A$22:$A$44,แต้มที่ได้!$AY$22:$AY$44,"")</f>
        <v>23638505</v>
      </c>
      <c r="AK104" s="446">
        <f t="shared" ref="AK104:AK124" si="57">IFERROR(_xlfn.RANK.EQ($AL104,$AL$104:$AL$124,0),"")</f>
        <v>21</v>
      </c>
      <c r="AL104" s="447">
        <f>_xlfn.XLOOKUP($S104,แต้มที่ได้!$A$22:$A$44,แต้มที่ได้!$BC$22:$BC$44,"")</f>
        <v>-23638505</v>
      </c>
      <c r="AM104" s="453">
        <f t="shared" ref="AM104:AM124" si="58">AL104-AF104</f>
        <v>-35420690</v>
      </c>
      <c r="AN104" s="454">
        <f>_xlfn.XLOOKUP($S104,แต้มที่ได้!$A$22:$A$44,แต้มที่ได้!$BA$22:$BA$44,"")</f>
        <v>2</v>
      </c>
      <c r="AO104" s="573">
        <f t="shared" ref="AO104:AO124" si="59">IFERROR(AH104-AN104,"")</f>
        <v>-1</v>
      </c>
      <c r="AP104" s="451">
        <f>_xlfn.XLOOKUP($S104,แต้มที่ได้!$A$22:$A$44,แต้มที่ได้!$BB$22:$BB$44,"")</f>
        <v>0</v>
      </c>
      <c r="AQ104" s="446">
        <f t="shared" ref="AQ104:AQ124" si="60">IFERROR(_xlfn.RANK.EQ($AR104,$AR$104:$AR$124,0),"")</f>
        <v>1</v>
      </c>
      <c r="AR104" s="447">
        <f>_xlfn.XLOOKUP($S104,แต้มที่ได้!$A$22:$A$44,แต้มที่ได้!$BF$22:$BF$44,"")</f>
        <v>0</v>
      </c>
      <c r="AS104" s="453">
        <f t="shared" ref="AS104:AS124" si="61">AR104-AL104</f>
        <v>23638505</v>
      </c>
      <c r="AT104" s="454">
        <f>_xlfn.XLOOKUP($S104,แต้มที่ได้!$A$22:$A$44,แต้มที่ได้!$BD$22:$BD$44,"")</f>
        <v>2</v>
      </c>
      <c r="AU104" s="573">
        <f t="shared" ref="AU104:AU124" si="62">IFERROR(AN104-AT104,"")</f>
        <v>0</v>
      </c>
      <c r="AV104" s="451">
        <f>_xlfn.XLOOKUP($S104,แต้มที่ได้!$A$22:$A$44,แต้มที่ได้!$BE$22:$BE$44,"")</f>
        <v>0</v>
      </c>
    </row>
    <row r="105" spans="19:48" ht="15" customHeight="1">
      <c r="S105" s="440" t="str" cm="1">
        <f t="array" ref="S105">_xlfn.XLOOKUP($AB105,แต้มที่ได้!AU$22:$AU$44,แต้มที่ได้!$A$22:$A$44,"")</f>
        <v>Spearmint</v>
      </c>
      <c r="T105" s="455">
        <f t="shared" si="52"/>
        <v>2</v>
      </c>
      <c r="U105" s="456">
        <f>_xlfn.XLOOKUP($S105,แต้มที่ได้!$A$22:$A$44,แต้มที่ได้!$AT$22:$AT$44,"")</f>
        <v>11122140</v>
      </c>
      <c r="V105" s="457">
        <f>IFERROR( U105-_xlfn.XLOOKUP($S105,แต้มที่ได้!$A$22:$A$44,แต้มที่ได้!$AQ$22:$AQ$44,""), "n/a")</f>
        <v>-88950</v>
      </c>
      <c r="W105" s="444">
        <f>_xlfn.XLOOKUP($S105,แต้มที่ได้!$A$22:$A$44,แต้มที่ได้!$AR$22:$AR$44,"")</f>
        <v>2</v>
      </c>
      <c r="X105" s="445">
        <f>_xlfn.XLOOKUP($S105,แต้มที่ได้!$A$22:$A$44,แต้มที่ได้!$AS$22:$AS$44,"")</f>
        <v>33549290</v>
      </c>
      <c r="Y105" s="446">
        <f t="shared" si="53"/>
        <v>2</v>
      </c>
      <c r="Z105" s="458">
        <f>_xlfn.XLOOKUP($S105,แต้มที่ได้!$A$22:$A$44,แต้มที่ได้!$AV$22:$AV$44,"")</f>
        <v>11773265</v>
      </c>
      <c r="AA105" s="519">
        <f t="shared" ref="AA105:AA124" si="63">IFERROR(Z105-U105,"")</f>
        <v>651125</v>
      </c>
      <c r="AB105" s="460">
        <v>2</v>
      </c>
      <c r="AC105" s="574">
        <f t="shared" si="54"/>
        <v>0</v>
      </c>
      <c r="AD105" s="462">
        <f>_xlfn.XLOOKUP($S105,แต้มที่ได้!$A$22:$A$44,แต้มที่ได้!$AV$22:$AV$44,"")</f>
        <v>11773265</v>
      </c>
      <c r="AE105" s="463">
        <f t="shared" si="55"/>
        <v>2</v>
      </c>
      <c r="AF105" s="464">
        <f>_xlfn.XLOOKUP($S105,แต้มที่ได้!$A$22:$A$44,แต้มที่ได้!$AZ$22:$AZ$44,"")</f>
        <v>11768065</v>
      </c>
      <c r="AG105" s="459">
        <f>AF105-Z105</f>
        <v>-5200</v>
      </c>
      <c r="AH105" s="452">
        <f>_xlfn.XLOOKUP($S105,แต้มที่ได้!$A$22:$A$44,แต้มที่ได้!$AX$22:$AX$44,"")</f>
        <v>2</v>
      </c>
      <c r="AI105" s="578">
        <f t="shared" si="56"/>
        <v>0</v>
      </c>
      <c r="AJ105" s="466">
        <f>_xlfn.XLOOKUP($S105,แต้มที่ได้!$A$22:$A$44,แต้มที่ได้!$AY$22:$AY$44,"")</f>
        <v>23541330</v>
      </c>
      <c r="AK105" s="446">
        <f t="shared" si="57"/>
        <v>20</v>
      </c>
      <c r="AL105" s="464">
        <f>_xlfn.XLOOKUP($S105,แต้มที่ได้!$A$22:$A$44,แต้มที่ได้!$BC$22:$BC$44,"")</f>
        <v>-23541330</v>
      </c>
      <c r="AM105" s="467">
        <f t="shared" si="58"/>
        <v>-35309395</v>
      </c>
      <c r="AN105" s="454">
        <f>_xlfn.XLOOKUP($S105,แต้มที่ได้!$A$22:$A$44,แต้มที่ได้!$BA$22:$BA$44,"")</f>
        <v>1</v>
      </c>
      <c r="AO105" s="578">
        <f t="shared" si="59"/>
        <v>1</v>
      </c>
      <c r="AP105" s="466">
        <f>_xlfn.XLOOKUP($S105,แต้มที่ได้!$A$22:$A$44,แต้มที่ได้!$BB$22:$BB$44,"")</f>
        <v>0</v>
      </c>
      <c r="AQ105" s="446">
        <f t="shared" si="60"/>
        <v>1</v>
      </c>
      <c r="AR105" s="464">
        <f>_xlfn.XLOOKUP($S105,แต้มที่ได้!$A$22:$A$44,แต้มที่ได้!$BF$22:$BF$44,"")</f>
        <v>0</v>
      </c>
      <c r="AS105" s="467">
        <f t="shared" si="61"/>
        <v>23541330</v>
      </c>
      <c r="AT105" s="454">
        <f>_xlfn.XLOOKUP($S105,แต้มที่ได้!$A$22:$A$44,แต้มที่ได้!$BD$22:$BD$44,"")</f>
        <v>1</v>
      </c>
      <c r="AU105" s="578">
        <f t="shared" si="62"/>
        <v>0</v>
      </c>
      <c r="AV105" s="466">
        <f>_xlfn.XLOOKUP($S105,แต้มที่ได้!$A$22:$A$44,แต้มที่ได้!$BE$22:$BE$44,"")</f>
        <v>0</v>
      </c>
    </row>
    <row r="106" spans="19:48" ht="15" customHeight="1">
      <c r="S106" s="440" t="str" cm="1">
        <f t="array" ref="S106">_xlfn.XLOOKUP($AB106,แต้มที่ได้!AU$22:$AU$44,แต้มที่ได้!$A$22:$A$44,"")</f>
        <v>Nobless</v>
      </c>
      <c r="T106" s="455">
        <f t="shared" si="52"/>
        <v>3</v>
      </c>
      <c r="U106" s="456">
        <f>_xlfn.XLOOKUP($S106,แต้มที่ได้!$A$22:$A$44,แต้มที่ได้!$AT$22:$AT$44,"")</f>
        <v>10865505</v>
      </c>
      <c r="V106" s="457">
        <f>IFERROR( U106-_xlfn.XLOOKUP($S106,แต้มที่ได้!$A$22:$A$44,แต้มที่ได้!$AQ$22:$AQ$44,""), "n/a")</f>
        <v>84185</v>
      </c>
      <c r="W106" s="444">
        <f>_xlfn.XLOOKUP($S106,แต้มที่ได้!$A$22:$A$44,แต้มที่ได้!$AR$22:$AR$44,"")</f>
        <v>3</v>
      </c>
      <c r="X106" s="445">
        <f>_xlfn.XLOOKUP($S106,แต้มที่ได้!$A$22:$A$44,แต้มที่ได้!$AS$22:$AS$44,"")</f>
        <v>32439440</v>
      </c>
      <c r="Y106" s="446">
        <f t="shared" si="53"/>
        <v>3</v>
      </c>
      <c r="Z106" s="458">
        <f>_xlfn.XLOOKUP($S106,แต้มที่ได้!$A$22:$A$44,แต้มที่ได้!$AV$22:$AV$44,"")</f>
        <v>11397880</v>
      </c>
      <c r="AA106" s="519">
        <f t="shared" si="63"/>
        <v>532375</v>
      </c>
      <c r="AB106" s="460">
        <v>3</v>
      </c>
      <c r="AC106" s="574">
        <f t="shared" si="54"/>
        <v>0</v>
      </c>
      <c r="AD106" s="462">
        <f>_xlfn.XLOOKUP($S106,แต้มที่ได้!$A$22:$A$44,แต้มที่ได้!$AV$22:$AV$44,"")</f>
        <v>11397880</v>
      </c>
      <c r="AE106" s="463">
        <f t="shared" si="55"/>
        <v>5</v>
      </c>
      <c r="AF106" s="464">
        <f>_xlfn.XLOOKUP($S106,แต้มที่ได้!$A$22:$A$44,แต้มที่ได้!$AZ$22:$AZ$44,"")</f>
        <v>11407690</v>
      </c>
      <c r="AG106" s="459">
        <f t="shared" ref="AG106:AG124" si="64">AF106-Z106</f>
        <v>9810</v>
      </c>
      <c r="AH106" s="452">
        <f>_xlfn.XLOOKUP($S106,แต้มที่ได้!$A$22:$A$44,แต้มที่ได้!$AX$22:$AX$44,"")</f>
        <v>3</v>
      </c>
      <c r="AI106" s="578">
        <f t="shared" si="56"/>
        <v>0</v>
      </c>
      <c r="AJ106" s="466">
        <f>_xlfn.XLOOKUP($S106,แต้มที่ได้!$A$22:$A$44,แต้มที่ได้!$AY$22:$AY$44,"")</f>
        <v>22805570</v>
      </c>
      <c r="AK106" s="446">
        <f t="shared" si="57"/>
        <v>19</v>
      </c>
      <c r="AL106" s="464">
        <f>_xlfn.XLOOKUP($S106,แต้มที่ได้!$A$22:$A$44,แต้มที่ได้!$BC$22:$BC$44,"")</f>
        <v>-22805570</v>
      </c>
      <c r="AM106" s="467">
        <f t="shared" si="58"/>
        <v>-34213260</v>
      </c>
      <c r="AN106" s="454">
        <f>_xlfn.XLOOKUP($S106,แต้มที่ได้!$A$22:$A$44,แต้มที่ได้!$BA$22:$BA$44,"")</f>
        <v>3</v>
      </c>
      <c r="AO106" s="578">
        <f t="shared" si="59"/>
        <v>0</v>
      </c>
      <c r="AP106" s="466">
        <f>_xlfn.XLOOKUP($S106,แต้มที่ได้!$A$22:$A$44,แต้มที่ได้!$BB$22:$BB$44,"")</f>
        <v>0</v>
      </c>
      <c r="AQ106" s="446">
        <f t="shared" si="60"/>
        <v>1</v>
      </c>
      <c r="AR106" s="464">
        <f>_xlfn.XLOOKUP($S106,แต้มที่ได้!$A$22:$A$44,แต้มที่ได้!$BF$22:$BF$44,"")</f>
        <v>0</v>
      </c>
      <c r="AS106" s="467">
        <f t="shared" si="61"/>
        <v>22805570</v>
      </c>
      <c r="AT106" s="454">
        <f>_xlfn.XLOOKUP($S106,แต้มที่ได้!$A$22:$A$44,แต้มที่ได้!$BD$22:$BD$44,"")</f>
        <v>3</v>
      </c>
      <c r="AU106" s="578">
        <f t="shared" si="62"/>
        <v>0</v>
      </c>
      <c r="AV106" s="466">
        <f>_xlfn.XLOOKUP($S106,แต้มที่ได้!$A$22:$A$44,แต้มที่ได้!$BE$22:$BE$44,"")</f>
        <v>0</v>
      </c>
    </row>
    <row r="107" spans="19:48" ht="15" customHeight="1">
      <c r="S107" s="440" t="str" cm="1">
        <f t="array" ref="S107">_xlfn.XLOOKUP($AB107,แต้มที่ได้!AU$22:$AU$44,แต้มที่ได้!$A$22:$A$44,"")</f>
        <v>LAODA</v>
      </c>
      <c r="T107" s="455">
        <f t="shared" si="52"/>
        <v>6</v>
      </c>
      <c r="U107" s="456">
        <f>_xlfn.XLOOKUP($S107,แต้มที่ได้!$A$22:$A$44,แต้มที่ได้!$AT$22:$AT$44,"")</f>
        <v>10778080</v>
      </c>
      <c r="V107" s="457">
        <f>IFERROR( U107-_xlfn.XLOOKUP($S107,แต้มที่ได้!$A$22:$A$44,แต้มที่ได้!$AQ$22:$AQ$44,""), "n/a")</f>
        <v>86530</v>
      </c>
      <c r="W107" s="444">
        <f>_xlfn.XLOOKUP($S107,แต้มที่ได้!$A$22:$A$44,แต้มที่ได้!$AR$22:$AR$44,"")</f>
        <v>5</v>
      </c>
      <c r="X107" s="445">
        <f>_xlfn.XLOOKUP($S107,แต้มที่ได้!$A$22:$A$44,แต้มที่ได้!$AS$22:$AS$44,"")</f>
        <v>32079005</v>
      </c>
      <c r="Y107" s="446">
        <f t="shared" si="53"/>
        <v>4</v>
      </c>
      <c r="Z107" s="458">
        <f>_xlfn.XLOOKUP($S107,แต้มที่ได้!$A$22:$A$44,แต้มที่ได้!$AV$22:$AV$44,"")</f>
        <v>11242265</v>
      </c>
      <c r="AA107" s="519">
        <f t="shared" si="63"/>
        <v>464185</v>
      </c>
      <c r="AB107" s="460">
        <v>4</v>
      </c>
      <c r="AC107" s="574">
        <f t="shared" si="54"/>
        <v>1</v>
      </c>
      <c r="AD107" s="462">
        <f>_xlfn.XLOOKUP($S107,แต้มที่ได้!$A$22:$A$44,แต้มที่ได้!$AV$22:$AV$44,"")</f>
        <v>11242265</v>
      </c>
      <c r="AE107" s="463">
        <f t="shared" si="55"/>
        <v>3</v>
      </c>
      <c r="AF107" s="464">
        <f>_xlfn.XLOOKUP($S107,แต้มที่ได้!$A$22:$A$44,แต้มที่ได้!$AZ$22:$AZ$44,"")</f>
        <v>11411315</v>
      </c>
      <c r="AG107" s="459">
        <f t="shared" si="64"/>
        <v>169050</v>
      </c>
      <c r="AH107" s="452">
        <f>_xlfn.XLOOKUP($S107,แต้มที่ได้!$A$22:$A$44,แต้มที่ได้!$AX$22:$AX$44,"")</f>
        <v>4</v>
      </c>
      <c r="AI107" s="578">
        <f t="shared" si="56"/>
        <v>0</v>
      </c>
      <c r="AJ107" s="466">
        <f>_xlfn.XLOOKUP($S107,แต้มที่ได้!$A$22:$A$44,แต้มที่ได้!$AY$22:$AY$44,"")</f>
        <v>22653580</v>
      </c>
      <c r="AK107" s="446">
        <f t="shared" si="57"/>
        <v>18</v>
      </c>
      <c r="AL107" s="464">
        <f>_xlfn.XLOOKUP($S107,แต้มที่ได้!$A$22:$A$44,แต้มที่ได้!$BC$22:$BC$44,"")</f>
        <v>-22653580</v>
      </c>
      <c r="AM107" s="467">
        <f t="shared" si="58"/>
        <v>-34064895</v>
      </c>
      <c r="AN107" s="454">
        <f>_xlfn.XLOOKUP($S107,แต้มที่ได้!$A$22:$A$44,แต้มที่ได้!$BA$22:$BA$44,"")</f>
        <v>5</v>
      </c>
      <c r="AO107" s="578">
        <f t="shared" si="59"/>
        <v>-1</v>
      </c>
      <c r="AP107" s="466">
        <f>_xlfn.XLOOKUP($S107,แต้มที่ได้!$A$22:$A$44,แต้มที่ได้!$BB$22:$BB$44,"")</f>
        <v>0</v>
      </c>
      <c r="AQ107" s="446">
        <f t="shared" si="60"/>
        <v>1</v>
      </c>
      <c r="AR107" s="464">
        <f>_xlfn.XLOOKUP($S107,แต้มที่ได้!$A$22:$A$44,แต้มที่ได้!$BF$22:$BF$44,"")</f>
        <v>0</v>
      </c>
      <c r="AS107" s="467">
        <f t="shared" si="61"/>
        <v>22653580</v>
      </c>
      <c r="AT107" s="454">
        <f>_xlfn.XLOOKUP($S107,แต้มที่ได้!$A$22:$A$44,แต้มที่ได้!$BD$22:$BD$44,"")</f>
        <v>5</v>
      </c>
      <c r="AU107" s="578">
        <f t="shared" si="62"/>
        <v>0</v>
      </c>
      <c r="AV107" s="466">
        <f>_xlfn.XLOOKUP($S107,แต้มที่ได้!$A$22:$A$44,แต้มที่ได้!$BE$22:$BE$44,"")</f>
        <v>0</v>
      </c>
    </row>
    <row r="108" spans="19:48" ht="15" customHeight="1">
      <c r="S108" s="440" t="str" cm="1">
        <f t="array" ref="S108">_xlfn.XLOOKUP($AB108,แต้มที่ได้!AU$22:$AU$44,แต้มที่ได้!$A$22:$A$44,"")</f>
        <v>님</v>
      </c>
      <c r="T108" s="455">
        <f t="shared" si="52"/>
        <v>4</v>
      </c>
      <c r="U108" s="456">
        <f>_xlfn.XLOOKUP($S108,แต้มที่ได้!$A$22:$A$44,แต้มที่ได้!$AT$22:$AT$44,"")</f>
        <v>10791950</v>
      </c>
      <c r="V108" s="457">
        <f>IFERROR( U108-_xlfn.XLOOKUP($S108,แต้มที่ได้!$A$22:$A$44,แต้มที่ได้!$AQ$22:$AQ$44,""), "n/a")</f>
        <v>108180</v>
      </c>
      <c r="W108" s="444">
        <f>_xlfn.XLOOKUP($S108,แต้มที่ได้!$A$22:$A$44,แต้มที่ได้!$AR$22:$AR$44,"")</f>
        <v>4</v>
      </c>
      <c r="X108" s="445">
        <f>_xlfn.XLOOKUP($S108,แต้มที่ได้!$A$22:$A$44,แต้มที่ได้!$AS$22:$AS$44,"")</f>
        <v>32097700</v>
      </c>
      <c r="Y108" s="446">
        <f t="shared" si="53"/>
        <v>5</v>
      </c>
      <c r="Z108" s="458">
        <f>_xlfn.XLOOKUP($S108,แต้มที่ได้!$A$22:$A$44,แต้มที่ได้!$AV$22:$AV$44,"")</f>
        <v>11240180</v>
      </c>
      <c r="AA108" s="519">
        <f t="shared" si="63"/>
        <v>448230</v>
      </c>
      <c r="AB108" s="460">
        <v>5</v>
      </c>
      <c r="AC108" s="574">
        <f t="shared" si="54"/>
        <v>-1</v>
      </c>
      <c r="AD108" s="462">
        <f>_xlfn.XLOOKUP($S108,แต้มที่ได้!$A$22:$A$44,แต้มที่ได้!$AV$22:$AV$44,"")</f>
        <v>11240180</v>
      </c>
      <c r="AE108" s="463">
        <f t="shared" si="55"/>
        <v>7</v>
      </c>
      <c r="AF108" s="464">
        <f>_xlfn.XLOOKUP($S108,แต้มที่ได้!$A$22:$A$44,แต้มที่ได้!$AZ$22:$AZ$44,"")</f>
        <v>11230760</v>
      </c>
      <c r="AG108" s="459">
        <f t="shared" si="64"/>
        <v>-9420</v>
      </c>
      <c r="AH108" s="452">
        <f>_xlfn.XLOOKUP($S108,แต้มที่ได้!$A$22:$A$44,แต้มที่ได้!$AX$22:$AX$44,"")</f>
        <v>6</v>
      </c>
      <c r="AI108" s="578">
        <f t="shared" si="56"/>
        <v>-1</v>
      </c>
      <c r="AJ108" s="466">
        <f>_xlfn.XLOOKUP($S108,แต้มที่ได้!$A$22:$A$44,แต้มที่ได้!$AY$22:$AY$44,"")</f>
        <v>22470940</v>
      </c>
      <c r="AK108" s="446">
        <f t="shared" si="57"/>
        <v>16</v>
      </c>
      <c r="AL108" s="464">
        <f>_xlfn.XLOOKUP($S108,แต้มที่ได้!$A$22:$A$44,แต้มที่ได้!$BC$22:$BC$44,"")</f>
        <v>-22470940</v>
      </c>
      <c r="AM108" s="467">
        <f t="shared" si="58"/>
        <v>-33701700</v>
      </c>
      <c r="AN108" s="454">
        <f>_xlfn.XLOOKUP($S108,แต้มที่ได้!$A$22:$A$44,แต้มที่ได้!$BA$22:$BA$44,"")</f>
        <v>4</v>
      </c>
      <c r="AO108" s="578">
        <f t="shared" si="59"/>
        <v>2</v>
      </c>
      <c r="AP108" s="466">
        <f>_xlfn.XLOOKUP($S108,แต้มที่ได้!$A$22:$A$44,แต้มที่ได้!$BB$22:$BB$44,"")</f>
        <v>0</v>
      </c>
      <c r="AQ108" s="446">
        <f t="shared" si="60"/>
        <v>1</v>
      </c>
      <c r="AR108" s="464">
        <f>_xlfn.XLOOKUP($S108,แต้มที่ได้!$A$22:$A$44,แต้มที่ได้!$BF$22:$BF$44,"")</f>
        <v>0</v>
      </c>
      <c r="AS108" s="467">
        <f t="shared" si="61"/>
        <v>22470940</v>
      </c>
      <c r="AT108" s="454">
        <f>_xlfn.XLOOKUP($S108,แต้มที่ได้!$A$22:$A$44,แต้มที่ได้!$BD$22:$BD$44,"")</f>
        <v>4</v>
      </c>
      <c r="AU108" s="578">
        <f t="shared" si="62"/>
        <v>0</v>
      </c>
      <c r="AV108" s="466">
        <f>_xlfn.XLOOKUP($S108,แต้มที่ได้!$A$22:$A$44,แต้มที่ได้!$BE$22:$BE$44,"")</f>
        <v>0</v>
      </c>
    </row>
    <row r="109" spans="19:48" ht="15" customHeight="1">
      <c r="S109" s="440" t="str" cm="1">
        <f t="array" ref="S109">_xlfn.XLOOKUP($AB109,แต้มที่ได้!AU$22:$AU$44,แต้มที่ได้!$A$22:$A$44,"")</f>
        <v>이지스</v>
      </c>
      <c r="T109" s="455">
        <f t="shared" si="52"/>
        <v>5</v>
      </c>
      <c r="U109" s="456">
        <f>_xlfn.XLOOKUP($S109,แต้มที่ได้!$A$22:$A$44,แต้มที่ได้!$AT$22:$AT$44,"")</f>
        <v>10784790</v>
      </c>
      <c r="V109" s="457">
        <f>IFERROR( U109-_xlfn.XLOOKUP($S109,แต้มที่ได้!$A$22:$A$44,แต้มที่ได้!$AQ$22:$AQ$44,""), "n/a")</f>
        <v>170620</v>
      </c>
      <c r="W109" s="444">
        <f>_xlfn.XLOOKUP($S109,แต้มที่ได้!$A$22:$A$44,แต้มที่ได้!$AR$22:$AR$44,"")</f>
        <v>6</v>
      </c>
      <c r="X109" s="445">
        <f>_xlfn.XLOOKUP($S109,แต้มที่ได้!$A$22:$A$44,แต้มที่ได้!$AS$22:$AS$44,"")</f>
        <v>31924125</v>
      </c>
      <c r="Y109" s="446">
        <f t="shared" si="53"/>
        <v>6</v>
      </c>
      <c r="Z109" s="458">
        <f>_xlfn.XLOOKUP($S109,แต้มที่ได้!$A$22:$A$44,แต้มที่ได้!$AV$22:$AV$44,"")</f>
        <v>11148110</v>
      </c>
      <c r="AA109" s="519">
        <f t="shared" si="63"/>
        <v>363320</v>
      </c>
      <c r="AB109" s="460">
        <v>6</v>
      </c>
      <c r="AC109" s="574">
        <f t="shared" si="54"/>
        <v>0</v>
      </c>
      <c r="AD109" s="462">
        <f>_xlfn.XLOOKUP($S109,แต้มที่ได้!$A$22:$A$44,แต้มที่ได้!$AV$22:$AV$44,"")</f>
        <v>11148110</v>
      </c>
      <c r="AE109" s="463">
        <f t="shared" si="55"/>
        <v>4</v>
      </c>
      <c r="AF109" s="464">
        <f>_xlfn.XLOOKUP($S109,แต้มที่ได้!$A$22:$A$44,แต้มที่ได้!$AZ$22:$AZ$44,"")</f>
        <v>11408945</v>
      </c>
      <c r="AG109" s="459">
        <f t="shared" si="64"/>
        <v>260835</v>
      </c>
      <c r="AH109" s="452">
        <f>_xlfn.XLOOKUP($S109,แต้มที่ได้!$A$22:$A$44,แต้มที่ได้!$AX$22:$AX$44,"")</f>
        <v>5</v>
      </c>
      <c r="AI109" s="578">
        <f t="shared" si="56"/>
        <v>1</v>
      </c>
      <c r="AJ109" s="466">
        <f>_xlfn.XLOOKUP($S109,แต้มที่ได้!$A$22:$A$44,แต้มที่ได้!$AY$22:$AY$44,"")</f>
        <v>22557055</v>
      </c>
      <c r="AK109" s="446">
        <f t="shared" si="57"/>
        <v>17</v>
      </c>
      <c r="AL109" s="464">
        <f>_xlfn.XLOOKUP($S109,แต้มที่ได้!$A$22:$A$44,แต้มที่ได้!$BC$22:$BC$44,"")</f>
        <v>-22557055</v>
      </c>
      <c r="AM109" s="467">
        <f t="shared" si="58"/>
        <v>-33966000</v>
      </c>
      <c r="AN109" s="454">
        <f>_xlfn.XLOOKUP($S109,แต้มที่ได้!$A$22:$A$44,แต้มที่ได้!$BA$22:$BA$44,"")</f>
        <v>6</v>
      </c>
      <c r="AO109" s="578">
        <f t="shared" si="59"/>
        <v>-1</v>
      </c>
      <c r="AP109" s="466">
        <f>_xlfn.XLOOKUP($S109,แต้มที่ได้!$A$22:$A$44,แต้มที่ได้!$BB$22:$BB$44,"")</f>
        <v>0</v>
      </c>
      <c r="AQ109" s="446">
        <f t="shared" si="60"/>
        <v>1</v>
      </c>
      <c r="AR109" s="464">
        <f>_xlfn.XLOOKUP($S109,แต้มที่ได้!$A$22:$A$44,แต้มที่ได้!$BF$22:$BF$44,"")</f>
        <v>0</v>
      </c>
      <c r="AS109" s="467">
        <f t="shared" si="61"/>
        <v>22557055</v>
      </c>
      <c r="AT109" s="454">
        <f>_xlfn.XLOOKUP($S109,แต้มที่ได้!$A$22:$A$44,แต้มที่ได้!$BD$22:$BD$44,"")</f>
        <v>6</v>
      </c>
      <c r="AU109" s="578">
        <f t="shared" si="62"/>
        <v>0</v>
      </c>
      <c r="AV109" s="466">
        <f>_xlfn.XLOOKUP($S109,แต้มที่ได้!$A$22:$A$44,แต้มที่ได้!$BE$22:$BE$44,"")</f>
        <v>0</v>
      </c>
    </row>
    <row r="110" spans="19:48" ht="15" customHeight="1">
      <c r="S110" s="440" t="str" cm="1">
        <f t="array" ref="S110">_xlfn.XLOOKUP($AB110,แต้มที่ได้!AU$22:$AU$44,แต้มที่ได้!$A$22:$A$44,"")</f>
        <v>미라클</v>
      </c>
      <c r="T110" s="455">
        <f t="shared" si="52"/>
        <v>9</v>
      </c>
      <c r="U110" s="456">
        <f>_xlfn.XLOOKUP($S110,แต้มที่ได้!$A$22:$A$44,แต้มที่ได้!$AT$22:$AT$44,"")</f>
        <v>10518955</v>
      </c>
      <c r="V110" s="457">
        <f>IFERROR( U110-_xlfn.XLOOKUP($S110,แต้มที่ได้!$A$22:$A$44,แต้มที่ได้!$AQ$22:$AQ$44,""), "n/a")</f>
        <v>-80745</v>
      </c>
      <c r="W110" s="444">
        <f>_xlfn.XLOOKUP($S110,แต้มที่ได้!$A$22:$A$44,แต้มที่ได้!$AR$22:$AR$44,"")</f>
        <v>8</v>
      </c>
      <c r="X110" s="445">
        <f>_xlfn.XLOOKUP($S110,แต้มที่ได้!$A$22:$A$44,แต้มที่ได้!$AS$22:$AS$44,"")</f>
        <v>31629090</v>
      </c>
      <c r="Y110" s="446">
        <f t="shared" si="53"/>
        <v>7</v>
      </c>
      <c r="Z110" s="458">
        <f>_xlfn.XLOOKUP($S110,แต้มที่ได้!$A$22:$A$44,แต้มที่ได้!$AV$22:$AV$44,"")</f>
        <v>11141720</v>
      </c>
      <c r="AA110" s="519">
        <f t="shared" si="63"/>
        <v>622765</v>
      </c>
      <c r="AB110" s="460">
        <v>7</v>
      </c>
      <c r="AC110" s="574">
        <f t="shared" si="54"/>
        <v>1</v>
      </c>
      <c r="AD110" s="462">
        <f>_xlfn.XLOOKUP($S110,แต้มที่ได้!$A$22:$A$44,แต้มที่ได้!$AV$22:$AV$44,"")</f>
        <v>11141720</v>
      </c>
      <c r="AE110" s="463">
        <f t="shared" si="55"/>
        <v>6</v>
      </c>
      <c r="AF110" s="464">
        <f>_xlfn.XLOOKUP($S110,แต้มที่ได้!$A$22:$A$44,แต้มที่ได้!$AZ$22:$AZ$44,"")</f>
        <v>11233590</v>
      </c>
      <c r="AG110" s="459">
        <f t="shared" si="64"/>
        <v>91870</v>
      </c>
      <c r="AH110" s="452">
        <f>_xlfn.XLOOKUP($S110,แต้มที่ได้!$A$22:$A$44,แต้มที่ได้!$AX$22:$AX$44,"")</f>
        <v>7</v>
      </c>
      <c r="AI110" s="578">
        <f t="shared" si="56"/>
        <v>0</v>
      </c>
      <c r="AJ110" s="466">
        <f>_xlfn.XLOOKUP($S110,แต้มที่ได้!$A$22:$A$44,แต้มที่ได้!$AY$22:$AY$44,"")</f>
        <v>22375310</v>
      </c>
      <c r="AK110" s="446">
        <f t="shared" si="57"/>
        <v>15</v>
      </c>
      <c r="AL110" s="464">
        <f>_xlfn.XLOOKUP($S110,แต้มที่ได้!$A$22:$A$44,แต้มที่ได้!$BC$22:$BC$44,"")</f>
        <v>-22375310</v>
      </c>
      <c r="AM110" s="467">
        <f t="shared" si="58"/>
        <v>-33608900</v>
      </c>
      <c r="AN110" s="454">
        <f>_xlfn.XLOOKUP($S110,แต้มที่ได้!$A$22:$A$44,แต้มที่ได้!$BA$22:$BA$44,"")</f>
        <v>7</v>
      </c>
      <c r="AO110" s="578">
        <f t="shared" si="59"/>
        <v>0</v>
      </c>
      <c r="AP110" s="466">
        <f>_xlfn.XLOOKUP($S110,แต้มที่ได้!$A$22:$A$44,แต้มที่ได้!$BB$22:$BB$44,"")</f>
        <v>0</v>
      </c>
      <c r="AQ110" s="446">
        <f t="shared" si="60"/>
        <v>1</v>
      </c>
      <c r="AR110" s="464">
        <f>_xlfn.XLOOKUP($S110,แต้มที่ได้!$A$22:$A$44,แต้มที่ได้!$BF$22:$BF$44,"")</f>
        <v>0</v>
      </c>
      <c r="AS110" s="467">
        <f t="shared" si="61"/>
        <v>22375310</v>
      </c>
      <c r="AT110" s="454">
        <f>_xlfn.XLOOKUP($S110,แต้มที่ได้!$A$22:$A$44,แต้มที่ได้!$BD$22:$BD$44,"")</f>
        <v>7</v>
      </c>
      <c r="AU110" s="578">
        <f t="shared" si="62"/>
        <v>0</v>
      </c>
      <c r="AV110" s="466">
        <f>_xlfn.XLOOKUP($S110,แต้มที่ได้!$A$22:$A$44,แต้มที่ได้!$BE$22:$BE$44,"")</f>
        <v>0</v>
      </c>
    </row>
    <row r="111" spans="19:48" ht="15" customHeight="1">
      <c r="S111" s="440" t="str" cm="1">
        <f t="array" ref="S111">_xlfn.XLOOKUP($AB111,แต้มที่ได้!AU$22:$AU$44,แต้มที่ได้!$A$22:$A$44,"")</f>
        <v>Crown</v>
      </c>
      <c r="T111" s="455">
        <f t="shared" si="52"/>
        <v>7</v>
      </c>
      <c r="U111" s="456">
        <f>_xlfn.XLOOKUP($S111,แต้มที่ได้!$A$22:$A$44,แต้มที่ได้!$AT$22:$AT$44,"")</f>
        <v>10679720</v>
      </c>
      <c r="V111" s="457">
        <f>IFERROR( U111-_xlfn.XLOOKUP($S111,แต้มที่ได้!$A$22:$A$44,แต้มที่ได้!$AQ$22:$AQ$44,""), "n/a")</f>
        <v>84145</v>
      </c>
      <c r="W111" s="444">
        <f>_xlfn.XLOOKUP($S111,แต้มที่ได้!$A$22:$A$44,แต้มที่ได้!$AR$22:$AR$44,"")</f>
        <v>7</v>
      </c>
      <c r="X111" s="445">
        <f>_xlfn.XLOOKUP($S111,แต้มที่ได้!$A$22:$A$44,แต้มที่ได้!$AS$22:$AS$44,"")</f>
        <v>31705325</v>
      </c>
      <c r="Y111" s="446">
        <f t="shared" si="53"/>
        <v>8</v>
      </c>
      <c r="Z111" s="458">
        <f>_xlfn.XLOOKUP($S111,แต้มที่ได้!$A$22:$A$44,แต้มที่ได้!$AV$22:$AV$44,"")</f>
        <v>11053810</v>
      </c>
      <c r="AA111" s="519">
        <f t="shared" si="63"/>
        <v>374090</v>
      </c>
      <c r="AB111" s="460">
        <v>8</v>
      </c>
      <c r="AC111" s="574">
        <f t="shared" si="54"/>
        <v>-1</v>
      </c>
      <c r="AD111" s="462">
        <f>_xlfn.XLOOKUP($S111,แต้มที่ได้!$A$22:$A$44,แต้มที่ได้!$AV$22:$AV$44,"")</f>
        <v>11053810</v>
      </c>
      <c r="AE111" s="463">
        <f t="shared" si="55"/>
        <v>8</v>
      </c>
      <c r="AF111" s="464">
        <f>_xlfn.XLOOKUP($S111,แต้มที่ได้!$A$22:$A$44,แต้มที่ได้!$AZ$22:$AZ$44,"")</f>
        <v>11226560</v>
      </c>
      <c r="AG111" s="459">
        <f t="shared" si="64"/>
        <v>172750</v>
      </c>
      <c r="AH111" s="452">
        <f>_xlfn.XLOOKUP($S111,แต้มที่ได้!$A$22:$A$44,แต้มที่ได้!$AX$22:$AX$44,"")</f>
        <v>8</v>
      </c>
      <c r="AI111" s="578">
        <f t="shared" si="56"/>
        <v>0</v>
      </c>
      <c r="AJ111" s="466">
        <f>_xlfn.XLOOKUP($S111,แต้มที่ได้!$A$22:$A$44,แต้มที่ได้!$AY$22:$AY$44,"")</f>
        <v>22280370</v>
      </c>
      <c r="AK111" s="446">
        <f t="shared" si="57"/>
        <v>14</v>
      </c>
      <c r="AL111" s="464">
        <f>_xlfn.XLOOKUP($S111,แต้มที่ได้!$A$22:$A$44,แต้มที่ได้!$BC$22:$BC$44,"")</f>
        <v>-22280370</v>
      </c>
      <c r="AM111" s="467">
        <f t="shared" si="58"/>
        <v>-33506930</v>
      </c>
      <c r="AN111" s="454">
        <f>_xlfn.XLOOKUP($S111,แต้มที่ได้!$A$22:$A$44,แต้มที่ได้!$BA$22:$BA$44,"")</f>
        <v>8</v>
      </c>
      <c r="AO111" s="578">
        <f t="shared" si="59"/>
        <v>0</v>
      </c>
      <c r="AP111" s="466">
        <f>_xlfn.XLOOKUP($S111,แต้มที่ได้!$A$22:$A$44,แต้มที่ได้!$BB$22:$BB$44,"")</f>
        <v>0</v>
      </c>
      <c r="AQ111" s="446">
        <f t="shared" si="60"/>
        <v>1</v>
      </c>
      <c r="AR111" s="464">
        <f>_xlfn.XLOOKUP($S111,แต้มที่ได้!$A$22:$A$44,แต้มที่ได้!$BF$22:$BF$44,"")</f>
        <v>0</v>
      </c>
      <c r="AS111" s="467">
        <f t="shared" si="61"/>
        <v>22280370</v>
      </c>
      <c r="AT111" s="454">
        <f>_xlfn.XLOOKUP($S111,แต้มที่ได้!$A$22:$A$44,แต้มที่ได้!$BD$22:$BD$44,"")</f>
        <v>8</v>
      </c>
      <c r="AU111" s="578">
        <f t="shared" si="62"/>
        <v>0</v>
      </c>
      <c r="AV111" s="466">
        <f>_xlfn.XLOOKUP($S111,แต้มที่ได้!$A$22:$A$44,แต้มที่ได้!$BE$22:$BE$44,"")</f>
        <v>0</v>
      </c>
    </row>
    <row r="112" spans="19:48" ht="15" customHeight="1">
      <c r="S112" s="440" t="str" cm="1">
        <f t="array" ref="S112">_xlfn.XLOOKUP($AB112,แต้มที่ได้!AU$22:$AU$44,แต้มที่ได้!$A$22:$A$44,"")</f>
        <v>MolochTH</v>
      </c>
      <c r="T112" s="532">
        <f t="shared" si="52"/>
        <v>8</v>
      </c>
      <c r="U112" s="533">
        <f>_xlfn.XLOOKUP($S112,แต้มที่ได้!$A$22:$A$44,แต้มที่ได้!$AT$22:$AT$44,"")</f>
        <v>10598615</v>
      </c>
      <c r="V112" s="534">
        <f>IFERROR( U112-_xlfn.XLOOKUP($S112,แต้มที่ได้!$A$22:$A$44,แต้มที่ได้!$AQ$22:$AQ$44,""), "n/a")</f>
        <v>78530</v>
      </c>
      <c r="W112" s="535">
        <f>_xlfn.XLOOKUP($S112,แต้มที่ได้!$A$22:$A$44,แต้มที่ได้!$AR$22:$AR$44,"")</f>
        <v>9</v>
      </c>
      <c r="X112" s="536">
        <f>_xlfn.XLOOKUP($S112,แต้มที่ได้!$A$22:$A$44,แต้มที่ได้!$AS$22:$AS$44,"")</f>
        <v>31549290</v>
      </c>
      <c r="Y112" s="174">
        <f t="shared" si="53"/>
        <v>9</v>
      </c>
      <c r="Z112" s="226">
        <f>_xlfn.XLOOKUP($S112,แต้มที่ได้!$A$22:$A$44,แต้มที่ได้!$AV$22:$AV$44,"")</f>
        <v>11048890</v>
      </c>
      <c r="AA112" s="586">
        <f t="shared" si="63"/>
        <v>450275</v>
      </c>
      <c r="AB112" s="587">
        <v>9</v>
      </c>
      <c r="AC112" s="588">
        <f t="shared" si="54"/>
        <v>0</v>
      </c>
      <c r="AD112" s="189">
        <f>_xlfn.XLOOKUP($S112,แต้มที่ได้!$A$22:$A$44,แต้มที่ได้!$AV$22:$AV$44,"")</f>
        <v>11048890</v>
      </c>
      <c r="AE112" s="295">
        <f t="shared" si="55"/>
        <v>9</v>
      </c>
      <c r="AF112" s="296">
        <f>_xlfn.XLOOKUP($S112,แต้มที่ได้!$A$22:$A$44,แต้มที่ได้!$AZ$22:$AZ$44,"")</f>
        <v>11142940</v>
      </c>
      <c r="AG112" s="589">
        <f t="shared" si="64"/>
        <v>94050</v>
      </c>
      <c r="AH112" s="590">
        <f>_xlfn.XLOOKUP($S112,แต้มที่ได้!$A$22:$A$44,แต้มที่ได้!$AX$22:$AX$44,"")</f>
        <v>9</v>
      </c>
      <c r="AI112" s="591">
        <f t="shared" si="56"/>
        <v>0</v>
      </c>
      <c r="AJ112" s="299">
        <f>_xlfn.XLOOKUP($S112,แต้มที่ได้!$A$22:$A$44,แต้มที่ได้!$AY$22:$AY$44,"")</f>
        <v>22191830</v>
      </c>
      <c r="AK112" s="182">
        <f t="shared" si="57"/>
        <v>13</v>
      </c>
      <c r="AL112" s="296">
        <f>_xlfn.XLOOKUP($S112,แต้มที่ได้!$A$22:$A$44,แต้มที่ได้!$BC$22:$BC$44,"")</f>
        <v>-22191830</v>
      </c>
      <c r="AM112" s="191">
        <f t="shared" si="58"/>
        <v>-33334770</v>
      </c>
      <c r="AN112" s="297">
        <f>_xlfn.XLOOKUP($S112,แต้มที่ได้!$A$22:$A$44,แต้มที่ได้!$BA$22:$BA$44,"")</f>
        <v>9</v>
      </c>
      <c r="AO112" s="588">
        <f t="shared" si="59"/>
        <v>0</v>
      </c>
      <c r="AP112" s="299">
        <f>_xlfn.XLOOKUP($S112,แต้มที่ได้!$A$22:$A$44,แต้มที่ได้!$BB$22:$BB$44,"")</f>
        <v>0</v>
      </c>
      <c r="AQ112" s="182">
        <f t="shared" si="60"/>
        <v>1</v>
      </c>
      <c r="AR112" s="296">
        <f>_xlfn.XLOOKUP($S112,แต้มที่ได้!$A$22:$A$44,แต้มที่ได้!$BF$22:$BF$44,"")</f>
        <v>0</v>
      </c>
      <c r="AS112" s="191">
        <f t="shared" si="61"/>
        <v>22191830</v>
      </c>
      <c r="AT112" s="292">
        <f>_xlfn.XLOOKUP($S112,แต้มที่ได้!$A$22:$A$44,แต้มที่ได้!$BD$22:$BD$44,"")</f>
        <v>9</v>
      </c>
      <c r="AU112" s="588">
        <f t="shared" si="62"/>
        <v>0</v>
      </c>
      <c r="AV112" s="299">
        <f>_xlfn.XLOOKUP($S112,แต้มที่ได้!$A$22:$A$44,แต้มที่ได้!$BE$22:$BE$44,"")</f>
        <v>0</v>
      </c>
    </row>
    <row r="113" spans="19:48" ht="15" customHeight="1">
      <c r="S113" s="440" t="str" cm="1">
        <f t="array" ref="S113">_xlfn.XLOOKUP($AB113,แต้มที่ได้!AU$22:$AU$44,แต้มที่ได้!$A$22:$A$44,"")</f>
        <v>열매</v>
      </c>
      <c r="T113" s="455">
        <f t="shared" si="52"/>
        <v>10</v>
      </c>
      <c r="U113" s="456">
        <f>_xlfn.XLOOKUP($S113,แต้มที่ได้!$A$22:$A$44,แต้มที่ได้!$AT$22:$AT$44,"")</f>
        <v>10433560</v>
      </c>
      <c r="V113" s="457">
        <f>IFERROR( U113-_xlfn.XLOOKUP($S113,แต้มที่ได้!$A$22:$A$44,แต้มที่ได้!$AQ$22:$AQ$44,""), "n/a")</f>
        <v>83215</v>
      </c>
      <c r="W113" s="444">
        <f>_xlfn.XLOOKUP($S113,แต้มที่ได้!$A$22:$A$44,แต้มที่ได้!$AR$22:$AR$44,"")</f>
        <v>10</v>
      </c>
      <c r="X113" s="445">
        <f>_xlfn.XLOOKUP($S113,แต้มที่ได้!$A$22:$A$44,แต้มที่ได้!$AS$22:$AS$44,"")</f>
        <v>31049025</v>
      </c>
      <c r="Y113" s="446">
        <f t="shared" si="53"/>
        <v>10</v>
      </c>
      <c r="Z113" s="458">
        <f>_xlfn.XLOOKUP($S113,แต้มที่ได้!$A$22:$A$44,แต้มที่ได้!$AV$22:$AV$44,"")</f>
        <v>11045180</v>
      </c>
      <c r="AA113" s="519">
        <f t="shared" si="63"/>
        <v>611620</v>
      </c>
      <c r="AB113" s="460">
        <v>10</v>
      </c>
      <c r="AC113" s="574">
        <f t="shared" si="54"/>
        <v>0</v>
      </c>
      <c r="AD113" s="462">
        <f>_xlfn.XLOOKUP($S113,แต้มที่ได้!$A$22:$A$44,แต้มที่ได้!$AV$22:$AV$44,"")</f>
        <v>11045180</v>
      </c>
      <c r="AE113" s="463">
        <f t="shared" si="55"/>
        <v>11</v>
      </c>
      <c r="AF113" s="464">
        <f>_xlfn.XLOOKUP($S113,แต้มที่ได้!$A$22:$A$44,แต้มที่ได้!$AZ$22:$AZ$44,"")</f>
        <v>10885185</v>
      </c>
      <c r="AG113" s="459">
        <f t="shared" si="64"/>
        <v>-159995</v>
      </c>
      <c r="AH113" s="452">
        <f>_xlfn.XLOOKUP($S113,แต้มที่ได้!$A$22:$A$44,แต้มที่ได้!$AX$22:$AX$44,"")</f>
        <v>10</v>
      </c>
      <c r="AI113" s="578">
        <f t="shared" si="56"/>
        <v>0</v>
      </c>
      <c r="AJ113" s="466">
        <f>_xlfn.XLOOKUP($S113,แต้มที่ได้!$A$22:$A$44,แต้มที่ได้!$AY$22:$AY$44,"")</f>
        <v>21930365</v>
      </c>
      <c r="AK113" s="446">
        <f t="shared" si="57"/>
        <v>12</v>
      </c>
      <c r="AL113" s="464">
        <f>_xlfn.XLOOKUP($S113,แต้มที่ได้!$A$22:$A$44,แต้มที่ได้!$BC$22:$BC$44,"")</f>
        <v>-21930365</v>
      </c>
      <c r="AM113" s="467">
        <f t="shared" si="58"/>
        <v>-32815550</v>
      </c>
      <c r="AN113" s="454">
        <f>_xlfn.XLOOKUP($S113,แต้มที่ได้!$A$22:$A$44,แต้มที่ได้!$BA$22:$BA$44,"")</f>
        <v>10</v>
      </c>
      <c r="AO113" s="578">
        <f t="shared" si="59"/>
        <v>0</v>
      </c>
      <c r="AP113" s="466">
        <f>_xlfn.XLOOKUP($S113,แต้มที่ได้!$A$22:$A$44,แต้มที่ได้!$BB$22:$BB$44,"")</f>
        <v>0</v>
      </c>
      <c r="AQ113" s="446">
        <f t="shared" si="60"/>
        <v>1</v>
      </c>
      <c r="AR113" s="464">
        <f>_xlfn.XLOOKUP($S113,แต้มที่ได้!$A$22:$A$44,แต้มที่ได้!$BF$22:$BF$44,"")</f>
        <v>0</v>
      </c>
      <c r="AS113" s="467">
        <f t="shared" si="61"/>
        <v>21930365</v>
      </c>
      <c r="AT113" s="454">
        <f>_xlfn.XLOOKUP($S113,แต้มที่ได้!$A$22:$A$44,แต้มที่ได้!$BD$22:$BD$44,"")</f>
        <v>10</v>
      </c>
      <c r="AU113" s="578">
        <f t="shared" si="62"/>
        <v>0</v>
      </c>
      <c r="AV113" s="466">
        <f>_xlfn.XLOOKUP($S113,แต้มที่ได้!$A$22:$A$44,แต้มที่ได้!$BE$22:$BE$44,"")</f>
        <v>0</v>
      </c>
    </row>
    <row r="114" spans="19:48" ht="15" customHeight="1">
      <c r="S114" s="440" t="str" cm="1">
        <f t="array" ref="S114">_xlfn.XLOOKUP($AB114,แต้มที่ได้!AU$22:$AU$44,แต้มที่ได้!$A$22:$A$44,"")</f>
        <v>무야호</v>
      </c>
      <c r="T114" s="455">
        <f t="shared" si="52"/>
        <v>11</v>
      </c>
      <c r="U114" s="456">
        <f>_xlfn.XLOOKUP($S114,แต้มที่ได้!$A$22:$A$44,แต้มที่ได้!$AT$22:$AT$44,"")</f>
        <v>10348885</v>
      </c>
      <c r="V114" s="457">
        <f>IFERROR( U114-_xlfn.XLOOKUP($S114,แต้มที่ได้!$A$22:$A$44,แต้มที่ได้!$AQ$22:$AQ$44,""), "n/a")</f>
        <v>90745</v>
      </c>
      <c r="W114" s="475">
        <f>_xlfn.XLOOKUP($S114,แต้มที่ได้!$A$22:$A$44,แต้มที่ได้!$AR$22:$AR$44,"")</f>
        <v>11</v>
      </c>
      <c r="X114" s="476">
        <f>_xlfn.XLOOKUP($S114,แต้มที่ได้!$A$22:$A$44,แต้มที่ได้!$AS$22:$AS$44,"")</f>
        <v>30708535</v>
      </c>
      <c r="Y114" s="477">
        <f t="shared" si="53"/>
        <v>11</v>
      </c>
      <c r="Z114" s="478">
        <f>_xlfn.XLOOKUP($S114,แต้มที่ได้!$A$22:$A$44,แต้มที่ได้!$AV$22:$AV$44,"")</f>
        <v>10804960</v>
      </c>
      <c r="AA114" s="520">
        <f t="shared" si="63"/>
        <v>456075</v>
      </c>
      <c r="AB114" s="480">
        <v>11</v>
      </c>
      <c r="AC114" s="576">
        <f t="shared" si="54"/>
        <v>0</v>
      </c>
      <c r="AD114" s="481">
        <f>_xlfn.XLOOKUP($S114,แต้มที่ได้!$A$22:$A$44,แต้มที่ได้!$AV$22:$AV$44,"")</f>
        <v>10804960</v>
      </c>
      <c r="AE114" s="482">
        <f t="shared" si="55"/>
        <v>10</v>
      </c>
      <c r="AF114" s="483">
        <f>_xlfn.XLOOKUP($S114,แต้มที่ได้!$A$22:$A$44,แต้มที่ได้!$AZ$22:$AZ$44,"")</f>
        <v>10970180</v>
      </c>
      <c r="AG114" s="479">
        <f t="shared" si="64"/>
        <v>165220</v>
      </c>
      <c r="AH114" s="484">
        <f>_xlfn.XLOOKUP($S114,แต้มที่ได้!$A$22:$A$44,แต้มที่ได้!$AX$22:$AX$44,"")</f>
        <v>11</v>
      </c>
      <c r="AI114" s="580">
        <f t="shared" si="56"/>
        <v>0</v>
      </c>
      <c r="AJ114" s="486">
        <f>_xlfn.XLOOKUP($S114,แต้มที่ได้!$A$22:$A$44,แต้มที่ได้!$AY$22:$AY$44,"")</f>
        <v>21775140</v>
      </c>
      <c r="AK114" s="446">
        <f t="shared" si="57"/>
        <v>11</v>
      </c>
      <c r="AL114" s="483">
        <f>_xlfn.XLOOKUP($S114,แต้มที่ได้!$A$22:$A$44,แต้มที่ได้!$BC$22:$BC$44,"")</f>
        <v>-21775140</v>
      </c>
      <c r="AM114" s="487">
        <f t="shared" si="58"/>
        <v>-32745320</v>
      </c>
      <c r="AN114" s="488">
        <f>_xlfn.XLOOKUP($S114,แต้มที่ได้!$A$22:$A$44,แต้มที่ได้!$BA$22:$BA$44,"")</f>
        <v>11</v>
      </c>
      <c r="AO114" s="580">
        <f t="shared" si="59"/>
        <v>0</v>
      </c>
      <c r="AP114" s="486">
        <f>_xlfn.XLOOKUP($S114,แต้มที่ได้!$A$22:$A$44,แต้มที่ได้!$BB$22:$BB$44,"")</f>
        <v>0</v>
      </c>
      <c r="AQ114" s="446">
        <f t="shared" si="60"/>
        <v>1</v>
      </c>
      <c r="AR114" s="483">
        <f>_xlfn.XLOOKUP($S114,แต้มที่ได้!$A$22:$A$44,แต้มที่ได้!$BF$22:$BF$44,"")</f>
        <v>0</v>
      </c>
      <c r="AS114" s="487">
        <f t="shared" si="61"/>
        <v>21775140</v>
      </c>
      <c r="AT114" s="454">
        <f>_xlfn.XLOOKUP($S114,แต้มที่ได้!$A$22:$A$44,แต้มที่ได้!$BD$22:$BD$44,"")</f>
        <v>11</v>
      </c>
      <c r="AU114" s="580">
        <f t="shared" si="62"/>
        <v>0</v>
      </c>
      <c r="AV114" s="486">
        <f>_xlfn.XLOOKUP($S114,แต้มที่ได้!$A$22:$A$44,แต้มที่ได้!$BE$22:$BE$44,"")</f>
        <v>0</v>
      </c>
    </row>
    <row r="115" spans="19:48" ht="15" customHeight="1">
      <c r="S115" s="440" t="str" cm="1">
        <f t="array" ref="S115">_xlfn.XLOOKUP($AB115,แต้มที่ได้!AU$22:$AU$44,แต้มที่ได้!$A$22:$A$44,"")</f>
        <v>Peppermint</v>
      </c>
      <c r="T115" s="455">
        <f t="shared" si="52"/>
        <v>12</v>
      </c>
      <c r="U115" s="456">
        <f>_xlfn.XLOOKUP($S115,แต้มที่ได้!$A$22:$A$44,แต้มที่ได้!$AT$22:$AT$44,"")</f>
        <v>9926350</v>
      </c>
      <c r="V115" s="457">
        <f>IFERROR( U115-_xlfn.XLOOKUP($S115,แต้มที่ได้!$A$22:$A$44,แต้มที่ได้!$AQ$22:$AQ$44,""), "n/a")</f>
        <v>-158610</v>
      </c>
      <c r="W115" s="444">
        <f>_xlfn.XLOOKUP($S115,แต้มที่ได้!$A$22:$A$44,แต้มที่ได้!$AR$22:$AR$44,"")</f>
        <v>12</v>
      </c>
      <c r="X115" s="445">
        <f>_xlfn.XLOOKUP($S115,แต้มที่ได้!$A$22:$A$44,แต้มที่ได้!$AS$22:$AS$44,"")</f>
        <v>29940405</v>
      </c>
      <c r="Y115" s="446">
        <f t="shared" si="53"/>
        <v>12</v>
      </c>
      <c r="Z115" s="458">
        <f>_xlfn.XLOOKUP($S115,แต้มที่ได้!$A$22:$A$44,แต้มที่ได้!$AV$22:$AV$44,"")</f>
        <v>10355160</v>
      </c>
      <c r="AA115" s="519">
        <f t="shared" si="63"/>
        <v>428810</v>
      </c>
      <c r="AB115" s="460">
        <v>12</v>
      </c>
      <c r="AC115" s="574">
        <f t="shared" si="54"/>
        <v>0</v>
      </c>
      <c r="AD115" s="462">
        <f>_xlfn.XLOOKUP($S115,แต้มที่ได้!$A$22:$A$44,แต้มที่ได้!$AV$22:$AV$44,"")</f>
        <v>10355160</v>
      </c>
      <c r="AE115" s="463">
        <f t="shared" si="55"/>
        <v>12</v>
      </c>
      <c r="AF115" s="464">
        <f>_xlfn.XLOOKUP($S115,แต้มที่ได้!$A$22:$A$44,แต้มที่ได้!$AZ$22:$AZ$44,"")</f>
        <v>10366070</v>
      </c>
      <c r="AG115" s="459">
        <f t="shared" si="64"/>
        <v>10910</v>
      </c>
      <c r="AH115" s="452">
        <f>_xlfn.XLOOKUP($S115,แต้มที่ได้!$A$22:$A$44,แต้มที่ได้!$AX$22:$AX$44,"")</f>
        <v>12</v>
      </c>
      <c r="AI115" s="578">
        <f t="shared" si="56"/>
        <v>0</v>
      </c>
      <c r="AJ115" s="466">
        <f>_xlfn.XLOOKUP($S115,แต้มที่ได้!$A$22:$A$44,แต้มที่ได้!$AY$22:$AY$44,"")</f>
        <v>20721230</v>
      </c>
      <c r="AK115" s="446">
        <f t="shared" si="57"/>
        <v>10</v>
      </c>
      <c r="AL115" s="464">
        <f>_xlfn.XLOOKUP($S115,แต้มที่ได้!$A$22:$A$44,แต้มที่ได้!$BC$22:$BC$44,"")</f>
        <v>-20721230</v>
      </c>
      <c r="AM115" s="467">
        <f t="shared" si="58"/>
        <v>-31087300</v>
      </c>
      <c r="AN115" s="454">
        <f>_xlfn.XLOOKUP($S115,แต้มที่ได้!$A$22:$A$44,แต้มที่ได้!$BA$22:$BA$44,"")</f>
        <v>12</v>
      </c>
      <c r="AO115" s="578">
        <f t="shared" si="59"/>
        <v>0</v>
      </c>
      <c r="AP115" s="466">
        <f>_xlfn.XLOOKUP($S115,แต้มที่ได้!$A$22:$A$44,แต้มที่ได้!$BB$22:$BB$44,"")</f>
        <v>0</v>
      </c>
      <c r="AQ115" s="446">
        <f t="shared" si="60"/>
        <v>1</v>
      </c>
      <c r="AR115" s="464">
        <f>_xlfn.XLOOKUP($S115,แต้มที่ได้!$A$22:$A$44,แต้มที่ได้!$BF$22:$BF$44,"")</f>
        <v>0</v>
      </c>
      <c r="AS115" s="467">
        <f t="shared" si="61"/>
        <v>20721230</v>
      </c>
      <c r="AT115" s="454">
        <f>_xlfn.XLOOKUP($S115,แต้มที่ได้!$A$22:$A$44,แต้มที่ได้!$BD$22:$BD$44,"")</f>
        <v>12</v>
      </c>
      <c r="AU115" s="578">
        <f t="shared" si="62"/>
        <v>0</v>
      </c>
      <c r="AV115" s="466">
        <f>_xlfn.XLOOKUP($S115,แต้มที่ได้!$A$22:$A$44,แต้มที่ได้!$BE$22:$BE$44,"")</f>
        <v>0</v>
      </c>
    </row>
    <row r="116" spans="19:48" ht="15" customHeight="1">
      <c r="S116" s="440" t="str" cm="1">
        <f t="array" ref="S116">_xlfn.XLOOKUP($AB116,แต้มที่ได้!AU$22:$AU$44,แต้มที่ได้!$A$22:$A$44,"")</f>
        <v>재난경보</v>
      </c>
      <c r="T116" s="455">
        <f t="shared" si="52"/>
        <v>19</v>
      </c>
      <c r="U116" s="456">
        <f>_xlfn.XLOOKUP($S116,แต้มที่ได้!$A$22:$A$44,แต้มที่ได้!$AT$22:$AT$44,"")</f>
        <v>9225125</v>
      </c>
      <c r="V116" s="457">
        <f>IFERROR( U116-_xlfn.XLOOKUP($S116,แต้มที่ได้!$A$22:$A$44,แต้มที่ได้!$AQ$22:$AQ$44,""), "n/a")</f>
        <v>-381795</v>
      </c>
      <c r="W116" s="475">
        <f>_xlfn.XLOOKUP($S116,แต้มที่ได้!$A$22:$A$44,แต้มที่ได้!$AR$22:$AR$44,"")</f>
        <v>14</v>
      </c>
      <c r="X116" s="476">
        <f>_xlfn.XLOOKUP($S116,แต้มที่ได้!$A$22:$A$44,แต้มที่ได้!$AS$22:$AS$44,"")</f>
        <v>28673640</v>
      </c>
      <c r="Y116" s="477">
        <f t="shared" si="53"/>
        <v>13</v>
      </c>
      <c r="Z116" s="478">
        <f>_xlfn.XLOOKUP($S116,แต้มที่ได้!$A$22:$A$44,แต้มที่ได้!$AV$22:$AV$44,"")</f>
        <v>10269885</v>
      </c>
      <c r="AA116" s="520">
        <f t="shared" si="63"/>
        <v>1044760</v>
      </c>
      <c r="AB116" s="480">
        <v>13</v>
      </c>
      <c r="AC116" s="576">
        <f t="shared" si="54"/>
        <v>1</v>
      </c>
      <c r="AD116" s="481">
        <f>_xlfn.XLOOKUP($S116,แต้มที่ได้!$A$22:$A$44,แต้มที่ได้!$AV$22:$AV$44,"")</f>
        <v>10269885</v>
      </c>
      <c r="AE116" s="482">
        <f t="shared" si="55"/>
        <v>13</v>
      </c>
      <c r="AF116" s="483">
        <f>_xlfn.XLOOKUP($S116,แต้มที่ได้!$A$22:$A$44,แต้มที่ได้!$AZ$22:$AZ$44,"")</f>
        <v>10269705</v>
      </c>
      <c r="AG116" s="479">
        <f t="shared" si="64"/>
        <v>-180</v>
      </c>
      <c r="AH116" s="484">
        <f>_xlfn.XLOOKUP($S116,แต้มที่ได้!$A$22:$A$44,แต้มที่ได้!$AX$22:$AX$44,"")</f>
        <v>13</v>
      </c>
      <c r="AI116" s="580">
        <f t="shared" si="56"/>
        <v>0</v>
      </c>
      <c r="AJ116" s="486">
        <f>_xlfn.XLOOKUP($S116,แต้มที่ได้!$A$22:$A$44,แต้มที่ได้!$AY$22:$AY$44,"")</f>
        <v>20539590</v>
      </c>
      <c r="AK116" s="446">
        <f t="shared" si="57"/>
        <v>9</v>
      </c>
      <c r="AL116" s="483">
        <f>_xlfn.XLOOKUP($S116,แต้มที่ได้!$A$22:$A$44,แต้มที่ได้!$BC$22:$BC$44,"")</f>
        <v>-20539590</v>
      </c>
      <c r="AM116" s="487">
        <f t="shared" si="58"/>
        <v>-30809295</v>
      </c>
      <c r="AN116" s="488">
        <f>_xlfn.XLOOKUP($S116,แต้มที่ได้!$A$22:$A$44,แต้มที่ได้!$BA$22:$BA$44,"")</f>
        <v>13</v>
      </c>
      <c r="AO116" s="580">
        <f t="shared" si="59"/>
        <v>0</v>
      </c>
      <c r="AP116" s="486">
        <f>_xlfn.XLOOKUP($S116,แต้มที่ได้!$A$22:$A$44,แต้มที่ได้!$BB$22:$BB$44,"")</f>
        <v>0</v>
      </c>
      <c r="AQ116" s="446">
        <f t="shared" si="60"/>
        <v>1</v>
      </c>
      <c r="AR116" s="483">
        <f>_xlfn.XLOOKUP($S116,แต้มที่ได้!$A$22:$A$44,แต้มที่ได้!$BF$22:$BF$44,"")</f>
        <v>0</v>
      </c>
      <c r="AS116" s="487">
        <f t="shared" si="61"/>
        <v>20539590</v>
      </c>
      <c r="AT116" s="454">
        <f>_xlfn.XLOOKUP($S116,แต้มที่ได้!$A$22:$A$44,แต้มที่ได้!$BD$22:$BD$44,"")</f>
        <v>13</v>
      </c>
      <c r="AU116" s="580">
        <f t="shared" si="62"/>
        <v>0</v>
      </c>
      <c r="AV116" s="486">
        <f>_xlfn.XLOOKUP($S116,แต้มที่ได้!$A$22:$A$44,แต้มที่ได้!$BE$22:$BE$44,"")</f>
        <v>0</v>
      </c>
    </row>
    <row r="117" spans="19:48" ht="15" customHeight="1">
      <c r="S117" s="440" t="str" cm="1">
        <f t="array" ref="S117">_xlfn.XLOOKUP($AB117,แต้มที่ได้!AU$22:$AU$44,แต้มที่ได้!$A$22:$A$44,"")</f>
        <v>사혼</v>
      </c>
      <c r="T117" s="455">
        <f t="shared" si="52"/>
        <v>13</v>
      </c>
      <c r="U117" s="456">
        <f>_xlfn.XLOOKUP($S117,แต้มที่ได้!$A$22:$A$44,แต้มที่ได้!$AT$22:$AT$44,"")</f>
        <v>9841175</v>
      </c>
      <c r="V117" s="457">
        <f>IFERROR( U117-_xlfn.XLOOKUP($S117,แต้มที่ได้!$A$22:$A$44,แต้มที่ได้!$AQ$22:$AQ$44,""), "n/a")</f>
        <v>77985</v>
      </c>
      <c r="W117" s="444">
        <f>_xlfn.XLOOKUP($S117,แต้มที่ได้!$A$22:$A$44,แต้มที่ได้!$AR$22:$AR$44,"")</f>
        <v>13</v>
      </c>
      <c r="X117" s="445">
        <f>_xlfn.XLOOKUP($S117,แต้มที่ได้!$A$22:$A$44,แต้มที่ได้!$AS$22:$AS$44,"")</f>
        <v>29286620</v>
      </c>
      <c r="Y117" s="446">
        <f t="shared" si="53"/>
        <v>14</v>
      </c>
      <c r="Z117" s="458">
        <f>_xlfn.XLOOKUP($S117,แต้มที่ได้!$A$22:$A$44,แต้มที่ได้!$AV$22:$AV$44,"")</f>
        <v>10187485</v>
      </c>
      <c r="AA117" s="519">
        <f t="shared" si="63"/>
        <v>346310</v>
      </c>
      <c r="AB117" s="460">
        <v>14</v>
      </c>
      <c r="AC117" s="574">
        <f t="shared" si="54"/>
        <v>-1</v>
      </c>
      <c r="AD117" s="462">
        <f>_xlfn.XLOOKUP($S117,แต้มที่ได้!$A$22:$A$44,แต้มที่ได้!$AV$22:$AV$44,"")</f>
        <v>10187485</v>
      </c>
      <c r="AE117" s="463">
        <f t="shared" si="55"/>
        <v>14</v>
      </c>
      <c r="AF117" s="464">
        <f>_xlfn.XLOOKUP($S117,แต้มที่ได้!$A$22:$A$44,แต้มที่ได้!$AZ$22:$AZ$44,"")</f>
        <v>10179930</v>
      </c>
      <c r="AG117" s="459">
        <f t="shared" si="64"/>
        <v>-7555</v>
      </c>
      <c r="AH117" s="452">
        <f>_xlfn.XLOOKUP($S117,แต้มที่ได้!$A$22:$A$44,แต้มที่ได้!$AX$22:$AX$44,"")</f>
        <v>14</v>
      </c>
      <c r="AI117" s="578">
        <f t="shared" si="56"/>
        <v>0</v>
      </c>
      <c r="AJ117" s="466">
        <f>_xlfn.XLOOKUP($S117,แต้มที่ได้!$A$22:$A$44,แต้มที่ได้!$AY$22:$AY$44,"")</f>
        <v>20367415</v>
      </c>
      <c r="AK117" s="446">
        <f t="shared" si="57"/>
        <v>8</v>
      </c>
      <c r="AL117" s="464">
        <f>_xlfn.XLOOKUP($S117,แต้มที่ได้!$A$22:$A$44,แต้มที่ได้!$BC$22:$BC$44,"")</f>
        <v>-20367415</v>
      </c>
      <c r="AM117" s="467">
        <f t="shared" si="58"/>
        <v>-30547345</v>
      </c>
      <c r="AN117" s="454">
        <f>_xlfn.XLOOKUP($S117,แต้มที่ได้!$A$22:$A$44,แต้มที่ได้!$BA$22:$BA$44,"")</f>
        <v>14</v>
      </c>
      <c r="AO117" s="578">
        <f t="shared" si="59"/>
        <v>0</v>
      </c>
      <c r="AP117" s="466">
        <f>_xlfn.XLOOKUP($S117,แต้มที่ได้!$A$22:$A$44,แต้มที่ได้!$BB$22:$BB$44,"")</f>
        <v>0</v>
      </c>
      <c r="AQ117" s="446">
        <f t="shared" si="60"/>
        <v>1</v>
      </c>
      <c r="AR117" s="464">
        <f>_xlfn.XLOOKUP($S117,แต้มที่ได้!$A$22:$A$44,แต้มที่ได้!$BF$22:$BF$44,"")</f>
        <v>0</v>
      </c>
      <c r="AS117" s="467">
        <f t="shared" si="61"/>
        <v>20367415</v>
      </c>
      <c r="AT117" s="454">
        <f>_xlfn.XLOOKUP($S117,แต้มที่ได้!$A$22:$A$44,แต้มที่ได้!$BD$22:$BD$44,"")</f>
        <v>14</v>
      </c>
      <c r="AU117" s="578">
        <f t="shared" si="62"/>
        <v>0</v>
      </c>
      <c r="AV117" s="466">
        <f>_xlfn.XLOOKUP($S117,แต้มที่ได้!$A$22:$A$44,แต้มที่ได้!$BE$22:$BE$44,"")</f>
        <v>0</v>
      </c>
    </row>
    <row r="118" spans="19:48" ht="15" customHeight="1">
      <c r="S118" s="440" t="str" cm="1">
        <f t="array" ref="S118">_xlfn.XLOOKUP($AB118,แต้มที่ได้!AU$22:$AU$44,แต้มที่ได้!$A$22:$A$44,"")</f>
        <v>Nigiri</v>
      </c>
      <c r="T118" s="455">
        <f t="shared" si="52"/>
        <v>14</v>
      </c>
      <c r="U118" s="456">
        <f>_xlfn.XLOOKUP($S118,แต้มที่ได้!$A$22:$A$44,แต้มที่ได้!$AT$22:$AT$44,"")</f>
        <v>9679125</v>
      </c>
      <c r="V118" s="457">
        <f>IFERROR( U118-_xlfn.XLOOKUP($S118,แต้มที่ได้!$A$22:$A$44,แต้มที่ได้!$AQ$22:$AQ$44,""), "n/a")</f>
        <v>153155</v>
      </c>
      <c r="W118" s="475">
        <f>_xlfn.XLOOKUP($S118,แต้มที่ได้!$A$22:$A$44,แต้มที่ได้!$AR$22:$AR$44,"")</f>
        <v>15</v>
      </c>
      <c r="X118" s="476">
        <f>_xlfn.XLOOKUP($S118,แต้มที่ได้!$A$22:$A$44,แต้มที่ได้!$AS$22:$AS$44,"")</f>
        <v>28647675</v>
      </c>
      <c r="Y118" s="477">
        <f t="shared" si="53"/>
        <v>15</v>
      </c>
      <c r="Z118" s="478">
        <f>_xlfn.XLOOKUP($S118,แต้มที่ได้!$A$22:$A$44,แต้มที่ได้!$AV$22:$AV$44,"")</f>
        <v>10183210</v>
      </c>
      <c r="AA118" s="520">
        <f t="shared" si="63"/>
        <v>504085</v>
      </c>
      <c r="AB118" s="480">
        <v>15</v>
      </c>
      <c r="AC118" s="576">
        <f t="shared" si="54"/>
        <v>0</v>
      </c>
      <c r="AD118" s="481">
        <f>_xlfn.XLOOKUP($S118,แต้มที่ได้!$A$22:$A$44,แต้มที่ได้!$AV$22:$AV$44,"")</f>
        <v>10183210</v>
      </c>
      <c r="AE118" s="482">
        <f t="shared" si="55"/>
        <v>15</v>
      </c>
      <c r="AF118" s="483">
        <f>_xlfn.XLOOKUP($S118,แต้มที่ได้!$A$22:$A$44,แต้มที่ได้!$AZ$22:$AZ$44,"")</f>
        <v>10024945</v>
      </c>
      <c r="AG118" s="479">
        <f t="shared" si="64"/>
        <v>-158265</v>
      </c>
      <c r="AH118" s="484">
        <f>_xlfn.XLOOKUP($S118,แต้มที่ได้!$A$22:$A$44,แต้มที่ได้!$AX$22:$AX$44,"")</f>
        <v>15</v>
      </c>
      <c r="AI118" s="580">
        <f t="shared" si="56"/>
        <v>0</v>
      </c>
      <c r="AJ118" s="486">
        <f>_xlfn.XLOOKUP($S118,แต้มที่ได้!$A$22:$A$44,แต้มที่ได้!$AY$22:$AY$44,"")</f>
        <v>20208155</v>
      </c>
      <c r="AK118" s="446">
        <f t="shared" si="57"/>
        <v>7</v>
      </c>
      <c r="AL118" s="483">
        <f>_xlfn.XLOOKUP($S118,แต้มที่ได้!$A$22:$A$44,แต้มที่ได้!$BC$22:$BC$44,"")</f>
        <v>-20208155</v>
      </c>
      <c r="AM118" s="487">
        <f t="shared" si="58"/>
        <v>-30233100</v>
      </c>
      <c r="AN118" s="488">
        <f>_xlfn.XLOOKUP($S118,แต้มที่ได้!$A$22:$A$44,แต้มที่ได้!$BA$22:$BA$44,"")</f>
        <v>15</v>
      </c>
      <c r="AO118" s="580">
        <f t="shared" si="59"/>
        <v>0</v>
      </c>
      <c r="AP118" s="486">
        <f>_xlfn.XLOOKUP($S118,แต้มที่ได้!$A$22:$A$44,แต้มที่ได้!$BB$22:$BB$44,"")</f>
        <v>0</v>
      </c>
      <c r="AQ118" s="446">
        <f t="shared" si="60"/>
        <v>1</v>
      </c>
      <c r="AR118" s="483">
        <f>_xlfn.XLOOKUP($S118,แต้มที่ได้!$A$22:$A$44,แต้มที่ได้!$BF$22:$BF$44,"")</f>
        <v>0</v>
      </c>
      <c r="AS118" s="487">
        <f t="shared" si="61"/>
        <v>20208155</v>
      </c>
      <c r="AT118" s="454">
        <f>_xlfn.XLOOKUP($S118,แต้มที่ได้!$A$22:$A$44,แต้มที่ได้!$BD$22:$BD$44,"")</f>
        <v>15</v>
      </c>
      <c r="AU118" s="580">
        <f t="shared" si="62"/>
        <v>0</v>
      </c>
      <c r="AV118" s="486">
        <f>_xlfn.XLOOKUP($S118,แต้มที่ได้!$A$22:$A$44,แต้มที่ได้!$BE$22:$BE$44,"")</f>
        <v>0</v>
      </c>
    </row>
    <row r="119" spans="19:48" ht="15" customHeight="1">
      <c r="S119" s="440" t="str" cm="1">
        <f t="array" ref="S119">_xlfn.XLOOKUP($AB119,แต้มที่ได้!AU$22:$AU$44,แต้มที่ได้!$A$22:$A$44,"")</f>
        <v>MyTH</v>
      </c>
      <c r="T119" s="455">
        <f t="shared" si="52"/>
        <v>16</v>
      </c>
      <c r="U119" s="456">
        <f>_xlfn.XLOOKUP($S119,แต้มที่ได้!$A$22:$A$44,แต้มที่ได้!$AT$22:$AT$44,"")</f>
        <v>9354955</v>
      </c>
      <c r="V119" s="457">
        <f>IFERROR( U119-_xlfn.XLOOKUP($S119,แต้มที่ได้!$A$22:$A$44,แต้มที่ได้!$AQ$22:$AQ$44,""), "n/a")</f>
        <v>236835</v>
      </c>
      <c r="W119" s="444">
        <f>_xlfn.XLOOKUP($S119,แต้มที่ได้!$A$22:$A$44,แต้มที่ได้!$AR$22:$AR$44,"")</f>
        <v>19</v>
      </c>
      <c r="X119" s="445">
        <f>_xlfn.XLOOKUP($S119,แต้มที่ได้!$A$22:$A$44,แต้มที่ได้!$AS$22:$AS$44,"")</f>
        <v>27670865</v>
      </c>
      <c r="Y119" s="446">
        <f t="shared" si="53"/>
        <v>16</v>
      </c>
      <c r="Z119" s="458">
        <f>_xlfn.XLOOKUP($S119,แต้มที่ได้!$A$22:$A$44,แต้มที่ได้!$AV$22:$AV$44,"")</f>
        <v>9848575</v>
      </c>
      <c r="AA119" s="519">
        <f t="shared" si="63"/>
        <v>493620</v>
      </c>
      <c r="AB119" s="460">
        <v>16</v>
      </c>
      <c r="AC119" s="574">
        <f t="shared" si="54"/>
        <v>3</v>
      </c>
      <c r="AD119" s="462">
        <f>_xlfn.XLOOKUP($S119,แต้มที่ได้!$A$22:$A$44,แต้มที่ได้!$AV$22:$AV$44,"")</f>
        <v>9848575</v>
      </c>
      <c r="AE119" s="463">
        <f t="shared" si="55"/>
        <v>16</v>
      </c>
      <c r="AF119" s="464">
        <f>_xlfn.XLOOKUP($S119,แต้มที่ได้!$A$22:$A$44,แต้มที่ได้!$AZ$22:$AZ$44,"")</f>
        <v>9944370</v>
      </c>
      <c r="AG119" s="459">
        <f t="shared" si="64"/>
        <v>95795</v>
      </c>
      <c r="AH119" s="452">
        <f>_xlfn.XLOOKUP($S119,แต้มที่ได้!$A$22:$A$44,แต้มที่ได้!$AX$22:$AX$44,"")</f>
        <v>16</v>
      </c>
      <c r="AI119" s="578">
        <f t="shared" si="56"/>
        <v>0</v>
      </c>
      <c r="AJ119" s="466">
        <f>_xlfn.XLOOKUP($S119,แต้มที่ได้!$A$22:$A$44,แต้มที่ได้!$AY$22:$AY$44,"")</f>
        <v>19792945</v>
      </c>
      <c r="AK119" s="446">
        <f t="shared" si="57"/>
        <v>6</v>
      </c>
      <c r="AL119" s="464">
        <f>_xlfn.XLOOKUP($S119,แต้มที่ได้!$A$22:$A$44,แต้มที่ได้!$BC$22:$BC$44,"")</f>
        <v>-19792945</v>
      </c>
      <c r="AM119" s="467">
        <f t="shared" si="58"/>
        <v>-29737315</v>
      </c>
      <c r="AN119" s="454">
        <f>_xlfn.XLOOKUP($S119,แต้มที่ได้!$A$22:$A$44,แต้มที่ได้!$BA$22:$BA$44,"")</f>
        <v>19</v>
      </c>
      <c r="AO119" s="578">
        <f t="shared" si="59"/>
        <v>-3</v>
      </c>
      <c r="AP119" s="466">
        <f>_xlfn.XLOOKUP($S119,แต้มที่ได้!$A$22:$A$44,แต้มที่ได้!$BB$22:$BB$44,"")</f>
        <v>0</v>
      </c>
      <c r="AQ119" s="446">
        <f t="shared" si="60"/>
        <v>1</v>
      </c>
      <c r="AR119" s="464">
        <f>_xlfn.XLOOKUP($S119,แต้มที่ได้!$A$22:$A$44,แต้มที่ได้!$BF$22:$BF$44,"")</f>
        <v>0</v>
      </c>
      <c r="AS119" s="467">
        <f t="shared" si="61"/>
        <v>19792945</v>
      </c>
      <c r="AT119" s="454">
        <f>_xlfn.XLOOKUP($S119,แต้มที่ได้!$A$22:$A$44,แต้มที่ได้!$BD$22:$BD$44,"")</f>
        <v>19</v>
      </c>
      <c r="AU119" s="578">
        <f t="shared" si="62"/>
        <v>0</v>
      </c>
      <c r="AV119" s="466">
        <f>_xlfn.XLOOKUP($S119,แต้มที่ได้!$A$22:$A$44,แต้มที่ได้!$BE$22:$BE$44,"")</f>
        <v>0</v>
      </c>
    </row>
    <row r="120" spans="19:48" ht="15" customHeight="1">
      <c r="S120" s="440" t="str" cm="1">
        <f t="array" ref="S120">_xlfn.XLOOKUP($AB120,แต้มที่ได้!AU$22:$AU$44,แต้มที่ได้!$A$22:$A$44,"")</f>
        <v>S7AR</v>
      </c>
      <c r="T120" s="455">
        <f t="shared" si="52"/>
        <v>18</v>
      </c>
      <c r="U120" s="456">
        <f>_xlfn.XLOOKUP($S120,แต้มที่ได้!$A$22:$A$44,แต้มที่ได้!$AT$22:$AT$44,"")</f>
        <v>9281345</v>
      </c>
      <c r="V120" s="457">
        <f>IFERROR( U120-_xlfn.XLOOKUP($S120,แต้มที่ได้!$A$22:$A$44,แต้มที่ได้!$AQ$22:$AQ$44,""), "n/a")</f>
        <v>-5190</v>
      </c>
      <c r="W120" s="475">
        <f>_xlfn.XLOOKUP($S120,แต้มที่ได้!$A$22:$A$44,แต้มที่ได้!$AR$22:$AR$44,"")</f>
        <v>17</v>
      </c>
      <c r="X120" s="476">
        <f>_xlfn.XLOOKUP($S120,แต้มที่ได้!$A$22:$A$44,แต้มที่ได้!$AS$22:$AS$44,"")</f>
        <v>27928445</v>
      </c>
      <c r="Y120" s="477">
        <f t="shared" si="53"/>
        <v>17</v>
      </c>
      <c r="Z120" s="478">
        <f>_xlfn.XLOOKUP($S120,แต้มที่ได้!$A$22:$A$44,แต้มที่ได้!$AV$22:$AV$44,"")</f>
        <v>9771950</v>
      </c>
      <c r="AA120" s="520">
        <f t="shared" si="63"/>
        <v>490605</v>
      </c>
      <c r="AB120" s="480">
        <v>17</v>
      </c>
      <c r="AC120" s="576">
        <f t="shared" si="54"/>
        <v>0</v>
      </c>
      <c r="AD120" s="481">
        <f>_xlfn.XLOOKUP($S120,แต้มที่ได้!$A$22:$A$44,แต้มที่ได้!$AV$22:$AV$44,"")</f>
        <v>9771950</v>
      </c>
      <c r="AE120" s="482">
        <f t="shared" si="55"/>
        <v>17</v>
      </c>
      <c r="AF120" s="483">
        <f>_xlfn.XLOOKUP($S120,แต้มที่ได้!$A$22:$A$44,แต้มที่ได้!$AZ$22:$AZ$44,"")</f>
        <v>9942625</v>
      </c>
      <c r="AG120" s="479">
        <f t="shared" si="64"/>
        <v>170675</v>
      </c>
      <c r="AH120" s="484">
        <f>_xlfn.XLOOKUP($S120,แต้มที่ได้!$A$22:$A$44,แต้มที่ได้!$AX$22:$AX$44,"")</f>
        <v>17</v>
      </c>
      <c r="AI120" s="580">
        <f t="shared" si="56"/>
        <v>0</v>
      </c>
      <c r="AJ120" s="486">
        <f>_xlfn.XLOOKUP($S120,แต้มที่ได้!$A$22:$A$44,แต้มที่ได้!$AY$22:$AY$44,"")</f>
        <v>19714575</v>
      </c>
      <c r="AK120" s="446">
        <f t="shared" si="57"/>
        <v>5</v>
      </c>
      <c r="AL120" s="483">
        <f>_xlfn.XLOOKUP($S120,แต้มที่ได้!$A$22:$A$44,แต้มที่ได้!$BC$22:$BC$44,"")</f>
        <v>-19714575</v>
      </c>
      <c r="AM120" s="487">
        <f t="shared" si="58"/>
        <v>-29657200</v>
      </c>
      <c r="AN120" s="488">
        <f>_xlfn.XLOOKUP($S120,แต้มที่ได้!$A$22:$A$44,แต้มที่ได้!$BA$22:$BA$44,"")</f>
        <v>17</v>
      </c>
      <c r="AO120" s="580">
        <f t="shared" si="59"/>
        <v>0</v>
      </c>
      <c r="AP120" s="486">
        <f>_xlfn.XLOOKUP($S120,แต้มที่ได้!$A$22:$A$44,แต้มที่ได้!$BB$22:$BB$44,"")</f>
        <v>0</v>
      </c>
      <c r="AQ120" s="446">
        <f t="shared" si="60"/>
        <v>1</v>
      </c>
      <c r="AR120" s="483">
        <f>_xlfn.XLOOKUP($S120,แต้มที่ได้!$A$22:$A$44,แต้มที่ได้!$BF$22:$BF$44,"")</f>
        <v>0</v>
      </c>
      <c r="AS120" s="487">
        <f t="shared" si="61"/>
        <v>19714575</v>
      </c>
      <c r="AT120" s="454">
        <f>_xlfn.XLOOKUP($S120,แต้มที่ได้!$A$22:$A$44,แต้มที่ได้!$BD$22:$BD$44,"")</f>
        <v>17</v>
      </c>
      <c r="AU120" s="580">
        <f t="shared" si="62"/>
        <v>0</v>
      </c>
      <c r="AV120" s="486">
        <f>_xlfn.XLOOKUP($S120,แต้มที่ได้!$A$22:$A$44,แต้มที่ได้!$BE$22:$BE$44,"")</f>
        <v>0</v>
      </c>
    </row>
    <row r="121" spans="19:48" ht="15" customHeight="1">
      <c r="S121" s="440" t="str" cm="1">
        <f t="array" ref="S121">_xlfn.XLOOKUP($AB121,แต้มที่ได้!AU$22:$AU$44,แต้มที่ได้!$A$22:$A$44,"")</f>
        <v>Nobility</v>
      </c>
      <c r="T121" s="455">
        <f t="shared" si="52"/>
        <v>15</v>
      </c>
      <c r="U121" s="456">
        <f>_xlfn.XLOOKUP($S121,แต้มที่ได้!$A$22:$A$44,แต้มที่ได้!$AT$22:$AT$44,"")</f>
        <v>9371020</v>
      </c>
      <c r="V121" s="457">
        <f>IFERROR( U121-_xlfn.XLOOKUP($S121,แต้มที่ได้!$A$22:$A$44,แต้มที่ได้!$AQ$22:$AQ$44,""), "n/a")</f>
        <v>-85000</v>
      </c>
      <c r="W121" s="444">
        <f>_xlfn.XLOOKUP($S121,แต้มที่ได้!$A$22:$A$44,แต้มที่ได้!$AR$22:$AR$44,"")</f>
        <v>16</v>
      </c>
      <c r="X121" s="445">
        <f>_xlfn.XLOOKUP($S121,แต้มที่ได้!$A$22:$A$44,แต้มที่ได้!$AS$22:$AS$44,"")</f>
        <v>28280670</v>
      </c>
      <c r="Y121" s="446">
        <f t="shared" si="53"/>
        <v>18</v>
      </c>
      <c r="Z121" s="458">
        <f>_xlfn.XLOOKUP($S121,แต้มที่ได้!$A$22:$A$44,แต้มที่ได้!$AV$22:$AV$44,"")</f>
        <v>9721785</v>
      </c>
      <c r="AA121" s="519">
        <f t="shared" si="63"/>
        <v>350765</v>
      </c>
      <c r="AB121" s="460">
        <v>18</v>
      </c>
      <c r="AC121" s="574">
        <f t="shared" si="54"/>
        <v>-2</v>
      </c>
      <c r="AD121" s="462">
        <f>_xlfn.XLOOKUP($S121,แต้มที่ได้!$A$22:$A$44,แต้มที่ได้!$AV$22:$AV$44,"")</f>
        <v>9721785</v>
      </c>
      <c r="AE121" s="463">
        <f t="shared" si="55"/>
        <v>18</v>
      </c>
      <c r="AF121" s="464">
        <f>_xlfn.XLOOKUP($S121,แต้มที่ได้!$A$22:$A$44,แต้มที่ได้!$AZ$22:$AZ$44,"")</f>
        <v>9875030</v>
      </c>
      <c r="AG121" s="459">
        <f t="shared" si="64"/>
        <v>153245</v>
      </c>
      <c r="AH121" s="452">
        <f>_xlfn.XLOOKUP($S121,แต้มที่ได้!$A$22:$A$44,แต้มที่ได้!$AX$22:$AX$44,"")</f>
        <v>18</v>
      </c>
      <c r="AI121" s="578">
        <f t="shared" si="56"/>
        <v>0</v>
      </c>
      <c r="AJ121" s="466">
        <f>_xlfn.XLOOKUP($S121,แต้มที่ได้!$A$22:$A$44,แต้มที่ได้!$AY$22:$AY$44,"")</f>
        <v>19596815</v>
      </c>
      <c r="AK121" s="446">
        <f t="shared" si="57"/>
        <v>4</v>
      </c>
      <c r="AL121" s="464">
        <f>_xlfn.XLOOKUP($S121,แต้มที่ได้!$A$22:$A$44,แต้มที่ได้!$BC$22:$BC$44,"")</f>
        <v>-19596815</v>
      </c>
      <c r="AM121" s="467">
        <f t="shared" si="58"/>
        <v>-29471845</v>
      </c>
      <c r="AN121" s="454">
        <f>_xlfn.XLOOKUP($S121,แต้มที่ได้!$A$22:$A$44,แต้มที่ได้!$BA$22:$BA$44,"")</f>
        <v>16</v>
      </c>
      <c r="AO121" s="578">
        <f t="shared" si="59"/>
        <v>2</v>
      </c>
      <c r="AP121" s="466">
        <f>_xlfn.XLOOKUP($S121,แต้มที่ได้!$A$22:$A$44,แต้มที่ได้!$BB$22:$BB$44,"")</f>
        <v>0</v>
      </c>
      <c r="AQ121" s="446">
        <f t="shared" si="60"/>
        <v>1</v>
      </c>
      <c r="AR121" s="464">
        <f>_xlfn.XLOOKUP($S121,แต้มที่ได้!$A$22:$A$44,แต้มที่ได้!$BF$22:$BF$44,"")</f>
        <v>0</v>
      </c>
      <c r="AS121" s="467">
        <f t="shared" si="61"/>
        <v>19596815</v>
      </c>
      <c r="AT121" s="454">
        <f>_xlfn.XLOOKUP($S121,แต้มที่ได้!$A$22:$A$44,แต้มที่ได้!$BD$22:$BD$44,"")</f>
        <v>16</v>
      </c>
      <c r="AU121" s="578">
        <f t="shared" si="62"/>
        <v>0</v>
      </c>
      <c r="AV121" s="466">
        <f>_xlfn.XLOOKUP($S121,แต้มที่ได้!$A$22:$A$44,แต้มที่ได้!$BE$22:$BE$44,"")</f>
        <v>0</v>
      </c>
    </row>
    <row r="122" spans="19:48" ht="15" customHeight="1">
      <c r="S122" s="440" t="str" cm="1">
        <f t="array" ref="S122">_xlfn.XLOOKUP($AB122,แต้มที่ได้!AU$22:$AU$44,แต้มที่ได้!$A$22:$A$44,"")</f>
        <v>감동</v>
      </c>
      <c r="T122" s="455">
        <f t="shared" si="52"/>
        <v>20</v>
      </c>
      <c r="U122" s="456">
        <f>_xlfn.XLOOKUP($S122,แต้มที่ได้!$A$22:$A$44,แต้มที่ได้!$AT$22:$AT$44,"")</f>
        <v>0</v>
      </c>
      <c r="V122" s="457">
        <f>IFERROR( U122-_xlfn.XLOOKUP($S122,แต้มที่ได้!$A$22:$A$44,แต้มที่ได้!$AQ$22:$AQ$44,""), "n/a")</f>
        <v>0</v>
      </c>
      <c r="W122" s="444">
        <f>_xlfn.XLOOKUP($S122,แต้มที่ได้!$A$22:$A$44,แต้มที่ได้!$AR$22:$AR$44,"")</f>
        <v>0</v>
      </c>
      <c r="X122" s="445">
        <f>_xlfn.XLOOKUP($S122,แต้มที่ได้!$A$22:$A$44,แต้มที่ได้!$AS$22:$AS$44,"")</f>
        <v>0</v>
      </c>
      <c r="Y122" s="446">
        <f t="shared" si="53"/>
        <v>19</v>
      </c>
      <c r="Z122" s="458">
        <f>_xlfn.XLOOKUP($S122,แต้มที่ได้!$A$22:$A$44,แต้มที่ได้!$AV$22:$AV$44,"")</f>
        <v>9718605</v>
      </c>
      <c r="AA122" s="519">
        <f t="shared" ref="AA122:AA123" si="65">IFERROR(Z122-U122,"")</f>
        <v>9718605</v>
      </c>
      <c r="AB122" s="460">
        <v>19</v>
      </c>
      <c r="AC122" s="574">
        <f t="shared" ref="AC122:AC123" si="66">IFERROR(W122-AB122,"")</f>
        <v>-19</v>
      </c>
      <c r="AD122" s="462">
        <f>_xlfn.XLOOKUP($S122,แต้มที่ได้!$A$22:$A$44,แต้มที่ได้!$AV$22:$AV$44,"")</f>
        <v>9718605</v>
      </c>
      <c r="AE122" s="463">
        <f t="shared" si="55"/>
        <v>19</v>
      </c>
      <c r="AF122" s="464">
        <f>_xlfn.XLOOKUP($S122,แต้มที่ได้!$A$22:$A$44,แต้มที่ได้!$AZ$22:$AZ$44,"")</f>
        <v>9793060</v>
      </c>
      <c r="AG122" s="459">
        <f t="shared" ref="AG122:AG123" si="67">AF122-Z122</f>
        <v>74455</v>
      </c>
      <c r="AH122" s="452">
        <f>_xlfn.XLOOKUP($S122,แต้มที่ได้!$A$22:$A$44,แต้มที่ได้!$AX$22:$AX$44,"")</f>
        <v>19</v>
      </c>
      <c r="AI122" s="578">
        <f t="shared" ref="AI122:AI123" si="68">IFERROR(AB122-AH122,"")</f>
        <v>0</v>
      </c>
      <c r="AJ122" s="466">
        <f>_xlfn.XLOOKUP($S122,แต้มที่ได้!$A$22:$A$44,แต้มที่ได้!$AY$22:$AY$44,"")</f>
        <v>19511665</v>
      </c>
      <c r="AK122" s="446">
        <f t="shared" si="57"/>
        <v>3</v>
      </c>
      <c r="AL122" s="464">
        <f>_xlfn.XLOOKUP($S122,แต้มที่ได้!$A$22:$A$44,แต้มที่ได้!$BC$22:$BC$44,"")</f>
        <v>-19511665</v>
      </c>
      <c r="AM122" s="467">
        <f t="shared" ref="AM122:AM123" si="69">AL122-AF122</f>
        <v>-29304725</v>
      </c>
      <c r="AN122" s="454">
        <f>_xlfn.XLOOKUP($S122,แต้มที่ได้!$A$22:$A$44,แต้มที่ได้!$BA$22:$BA$44,"")</f>
        <v>0</v>
      </c>
      <c r="AO122" s="578">
        <f t="shared" ref="AO122:AO123" si="70">IFERROR(AH122-AN122,"")</f>
        <v>19</v>
      </c>
      <c r="AP122" s="466">
        <f>_xlfn.XLOOKUP($S122,แต้มที่ได้!$A$22:$A$44,แต้มที่ได้!$BB$22:$BB$44,"")</f>
        <v>0</v>
      </c>
      <c r="AQ122" s="446">
        <f t="shared" si="60"/>
        <v>1</v>
      </c>
      <c r="AR122" s="464">
        <f>_xlfn.XLOOKUP($S122,แต้มที่ได้!$A$22:$A$44,แต้มที่ได้!$BF$22:$BF$44,"")</f>
        <v>0</v>
      </c>
      <c r="AS122" s="467">
        <f t="shared" ref="AS122:AS123" si="71">AR122-AL122</f>
        <v>19511665</v>
      </c>
      <c r="AT122" s="454">
        <f>_xlfn.XLOOKUP($S122,แต้มที่ได้!$A$22:$A$44,แต้มที่ได้!$BD$22:$BD$44,"")</f>
        <v>0</v>
      </c>
      <c r="AU122" s="578">
        <f t="shared" ref="AU122:AU123" si="72">IFERROR(AN122-AT122,"")</f>
        <v>0</v>
      </c>
      <c r="AV122" s="466">
        <f>_xlfn.XLOOKUP($S122,แต้มที่ได้!$A$22:$A$44,แต้มที่ได้!$BE$22:$BE$44,"")</f>
        <v>0</v>
      </c>
    </row>
    <row r="123" spans="19:48" ht="15" customHeight="1">
      <c r="S123" s="440" t="str" cm="1">
        <f t="array" ref="S123">_xlfn.XLOOKUP($AB123,แต้มที่ได้!AU$22:$AU$44,แต้มที่ได้!$A$22:$A$44,"")</f>
        <v>DEKWAT</v>
      </c>
      <c r="T123" s="455">
        <f t="shared" si="52"/>
        <v>17</v>
      </c>
      <c r="U123" s="456">
        <f>_xlfn.XLOOKUP($S123,แต้มที่ได้!$A$22:$A$44,แต้มที่ได้!$AT$22:$AT$44,"")</f>
        <v>9284940</v>
      </c>
      <c r="V123" s="457">
        <f>IFERROR( U123-_xlfn.XLOOKUP($S123,แต้มที่ได้!$A$22:$A$44,แต้มที่ได้!$AQ$22:$AQ$44,""), "n/a")</f>
        <v>71075</v>
      </c>
      <c r="W123" s="444">
        <f>_xlfn.XLOOKUP($S123,แต้มที่ได้!$A$22:$A$44,แต้มที่ได้!$AR$22:$AR$44,"")</f>
        <v>18</v>
      </c>
      <c r="X123" s="445">
        <f>_xlfn.XLOOKUP($S123,แต้มที่ได้!$A$22:$A$44,แต้มที่ได้!$AS$22:$AS$44,"")</f>
        <v>27707860</v>
      </c>
      <c r="Y123" s="446">
        <f t="shared" si="53"/>
        <v>20</v>
      </c>
      <c r="Z123" s="458">
        <f>_xlfn.XLOOKUP($S123,แต้มที่ได้!$A$22:$A$44,แต้มที่ได้!$AV$22:$AV$44,"")</f>
        <v>9710100</v>
      </c>
      <c r="AA123" s="519">
        <f t="shared" si="65"/>
        <v>425160</v>
      </c>
      <c r="AB123" s="460">
        <v>20</v>
      </c>
      <c r="AC123" s="574">
        <f t="shared" si="66"/>
        <v>-2</v>
      </c>
      <c r="AD123" s="462">
        <f>_xlfn.XLOOKUP($S123,แต้มที่ได้!$A$22:$A$44,แต้มที่ได้!$AV$22:$AV$44,"")</f>
        <v>9710100</v>
      </c>
      <c r="AE123" s="463">
        <f t="shared" si="55"/>
        <v>20</v>
      </c>
      <c r="AF123" s="464">
        <f>_xlfn.XLOOKUP($S123,แต้มที่ได้!$A$22:$A$44,แต้มที่ได้!$AZ$22:$AZ$44,"")</f>
        <v>9701790</v>
      </c>
      <c r="AG123" s="459">
        <f t="shared" si="67"/>
        <v>-8310</v>
      </c>
      <c r="AH123" s="452">
        <f>_xlfn.XLOOKUP($S123,แต้มที่ได้!$A$22:$A$44,แต้มที่ได้!$AX$22:$AX$44,"")</f>
        <v>20</v>
      </c>
      <c r="AI123" s="578">
        <f t="shared" si="68"/>
        <v>0</v>
      </c>
      <c r="AJ123" s="466">
        <f>_xlfn.XLOOKUP($S123,แต้มที่ได้!$A$22:$A$44,แต้มที่ได้!$AY$22:$AY$44,"")</f>
        <v>19411890</v>
      </c>
      <c r="AK123" s="463">
        <f t="shared" si="57"/>
        <v>2</v>
      </c>
      <c r="AL123" s="464">
        <f>_xlfn.XLOOKUP($S123,แต้มที่ได้!$A$22:$A$44,แต้มที่ได้!$BC$22:$BC$44,"")</f>
        <v>-19411890</v>
      </c>
      <c r="AM123" s="467">
        <f t="shared" si="69"/>
        <v>-29113680</v>
      </c>
      <c r="AN123" s="454">
        <f>_xlfn.XLOOKUP($S123,แต้มที่ได้!$A$22:$A$44,แต้มที่ได้!$BA$22:$BA$44,"")</f>
        <v>18</v>
      </c>
      <c r="AO123" s="578">
        <f t="shared" si="70"/>
        <v>2</v>
      </c>
      <c r="AP123" s="466">
        <f>_xlfn.XLOOKUP($S123,แต้มที่ได้!$A$22:$A$44,แต้มที่ได้!$BB$22:$BB$44,"")</f>
        <v>0</v>
      </c>
      <c r="AQ123" s="463">
        <f t="shared" si="60"/>
        <v>1</v>
      </c>
      <c r="AR123" s="464">
        <f>_xlfn.XLOOKUP($S123,แต้มที่ได้!$A$22:$A$44,แต้มที่ได้!$BF$22:$BF$44,"")</f>
        <v>0</v>
      </c>
      <c r="AS123" s="467">
        <f t="shared" si="71"/>
        <v>19411890</v>
      </c>
      <c r="AT123" s="454">
        <f>_xlfn.XLOOKUP($S123,แต้มที่ได้!$A$22:$A$44,แต้มที่ได้!$BD$22:$BD$44,"")</f>
        <v>18</v>
      </c>
      <c r="AU123" s="578">
        <f t="shared" si="72"/>
        <v>0</v>
      </c>
      <c r="AV123" s="466">
        <f>_xlfn.XLOOKUP($S123,แต้มที่ได้!$A$22:$A$44,แต้มที่ได้!$BE$22:$BE$44,"")</f>
        <v>0</v>
      </c>
    </row>
    <row r="124" spans="19:48" ht="15" customHeight="1" thickBot="1">
      <c r="S124" s="440" t="str" cm="1">
        <f t="array" ref="S124">_xlfn.XLOOKUP($AB124,แต้มที่ได้!AU$22:$AU$44,แต้มที่ได้!$A$22:$A$44,"")</f>
        <v>쿠벤저스</v>
      </c>
      <c r="T124" s="555">
        <f t="shared" si="52"/>
        <v>20</v>
      </c>
      <c r="U124" s="556"/>
      <c r="V124" s="557">
        <f>IFERROR( U124-_xlfn.XLOOKUP($S124,แต้มที่ได้!$A$22:$A$44,แต้มที่ได้!$AQ$22:$AQ$44,""), "n/a")</f>
        <v>-9055055</v>
      </c>
      <c r="W124" s="494">
        <f>_xlfn.XLOOKUP($S124,แต้มที่ได้!$A$22:$A$44,แต้มที่ได้!$AR$22:$AR$44,"")</f>
        <v>21</v>
      </c>
      <c r="X124" s="495">
        <f>_xlfn.XLOOKUP($S124,แต้มที่ได้!$A$22:$A$44,แต้มที่ได้!$AS$22:$AS$44,"")</f>
        <v>26710455</v>
      </c>
      <c r="Y124" s="496">
        <f t="shared" si="53"/>
        <v>21</v>
      </c>
      <c r="Z124" s="497">
        <f>_xlfn.XLOOKUP($S124,แต้มที่ได้!$A$22:$A$44,แต้มที่ได้!$AV$22:$AV$44,"")</f>
        <v>0</v>
      </c>
      <c r="AA124" s="558">
        <f t="shared" si="63"/>
        <v>0</v>
      </c>
      <c r="AB124" s="499"/>
      <c r="AC124" s="581">
        <f t="shared" si="54"/>
        <v>21</v>
      </c>
      <c r="AD124" s="501">
        <f>_xlfn.XLOOKUP($S124,แต้มที่ได้!$A$22:$A$44,แต้มที่ได้!$AV$22:$AV$44,"")</f>
        <v>0</v>
      </c>
      <c r="AE124" s="502">
        <f t="shared" si="55"/>
        <v>21</v>
      </c>
      <c r="AF124" s="503">
        <f>_xlfn.XLOOKUP($S124,แต้มที่ได้!$A$22:$A$44,แต้มที่ได้!$AZ$22:$AZ$44,"")</f>
        <v>0</v>
      </c>
      <c r="AG124" s="559">
        <f t="shared" si="64"/>
        <v>0</v>
      </c>
      <c r="AH124" s="504">
        <f>_xlfn.XLOOKUP($S124,แต้มที่ได้!$A$22:$A$44,แต้มที่ได้!$AX$22:$AX$44,"")</f>
        <v>0</v>
      </c>
      <c r="AI124" s="581">
        <f t="shared" si="56"/>
        <v>0</v>
      </c>
      <c r="AJ124" s="506">
        <f>_xlfn.XLOOKUP($S124,แต้มที่ได้!$A$22:$A$44,แต้มที่ได้!$AY$22:$AY$44,"")</f>
        <v>0</v>
      </c>
      <c r="AK124" s="502">
        <f t="shared" si="57"/>
        <v>1</v>
      </c>
      <c r="AL124" s="503">
        <f>_xlfn.XLOOKUP($S124,แต้มที่ได้!$A$22:$A$44,แต้มที่ได้!$BC$22:$BC$44,"")</f>
        <v>0</v>
      </c>
      <c r="AM124" s="560">
        <f t="shared" si="58"/>
        <v>0</v>
      </c>
      <c r="AN124" s="508">
        <f>_xlfn.XLOOKUP($S124,แต้มที่ได้!$A$22:$A$44,แต้มที่ได้!$BA$22:$BA$44,"")</f>
        <v>20</v>
      </c>
      <c r="AO124" s="581">
        <f t="shared" si="59"/>
        <v>-20</v>
      </c>
      <c r="AP124" s="506">
        <f>_xlfn.XLOOKUP($S124,แต้มที่ได้!$A$22:$A$44,แต้มที่ได้!$BB$22:$BB$44,"")</f>
        <v>0</v>
      </c>
      <c r="AQ124" s="502">
        <f t="shared" si="60"/>
        <v>1</v>
      </c>
      <c r="AR124" s="503">
        <f>_xlfn.XLOOKUP($S124,แต้มที่ได้!$A$22:$A$44,แต้มที่ได้!$BF$22:$BF$44,"")</f>
        <v>0</v>
      </c>
      <c r="AS124" s="560">
        <f t="shared" si="61"/>
        <v>0</v>
      </c>
      <c r="AT124" s="508">
        <f>_xlfn.XLOOKUP($S124,แต้มที่ได้!$A$22:$A$44,แต้มที่ได้!$BD$22:$BD$44,"")</f>
        <v>20</v>
      </c>
      <c r="AU124" s="581">
        <f t="shared" si="62"/>
        <v>0</v>
      </c>
      <c r="AV124" s="506">
        <f>_xlfn.XLOOKUP($S124,แต้มที่ได้!$A$22:$A$44,แต้มที่ได้!$BE$22:$BE$44,"")</f>
        <v>0</v>
      </c>
    </row>
  </sheetData>
  <sortState xmlns:xlrd2="http://schemas.microsoft.com/office/spreadsheetml/2017/richdata2" ref="S79:AP99">
    <sortCondition ref="AN79:AN99"/>
  </sortState>
  <dataConsolidate/>
  <conditionalFormatting sqref="C29:C49">
    <cfRule type="dataBar" priority="98">
      <dataBar>
        <cfvo type="min"/>
        <cfvo type="max"/>
        <color rgb="FFADC3E1"/>
      </dataBar>
      <extLst>
        <ext xmlns:x14="http://schemas.microsoft.com/office/spreadsheetml/2009/9/main" uri="{B025F937-C7B1-47D3-B67F-A62EFF666E3E}">
          <x14:id>{889B2A4E-0A68-4793-93D7-9204061E94F3}</x14:id>
        </ext>
      </extLst>
    </cfRule>
  </conditionalFormatting>
  <conditionalFormatting sqref="H30:H49">
    <cfRule type="dataBar" priority="89">
      <dataBar>
        <cfvo type="min"/>
        <cfvo type="max"/>
        <color rgb="FFADC3E1"/>
      </dataBar>
      <extLst>
        <ext xmlns:x14="http://schemas.microsoft.com/office/spreadsheetml/2009/9/main" uri="{B025F937-C7B1-47D3-B67F-A62EFF666E3E}">
          <x14:id>{D715DBB7-2B23-4DF6-8908-7734B62859A7}</x14:id>
        </ext>
      </extLst>
    </cfRule>
  </conditionalFormatting>
  <conditionalFormatting sqref="V29:V49">
    <cfRule type="dataBar" priority="109">
      <dataBar>
        <cfvo type="min"/>
        <cfvo type="max"/>
        <color rgb="FFADC3E1"/>
      </dataBar>
      <extLst>
        <ext xmlns:x14="http://schemas.microsoft.com/office/spreadsheetml/2009/9/main" uri="{B025F937-C7B1-47D3-B67F-A62EFF666E3E}">
          <x14:id>{5415CD31-247F-4196-94C7-332170EF564E}</x14:id>
        </ext>
      </extLst>
    </cfRule>
  </conditionalFormatting>
  <conditionalFormatting sqref="V54:V74">
    <cfRule type="dataBar" priority="77">
      <dataBar>
        <cfvo type="min"/>
        <cfvo type="max"/>
        <color rgb="FFADC3E1"/>
      </dataBar>
      <extLst>
        <ext xmlns:x14="http://schemas.microsoft.com/office/spreadsheetml/2009/9/main" uri="{B025F937-C7B1-47D3-B67F-A62EFF666E3E}">
          <x14:id>{E49976A4-67BA-46EF-8309-09C393BE3CB0}</x14:id>
        </ext>
      </extLst>
    </cfRule>
  </conditionalFormatting>
  <conditionalFormatting sqref="V79:V97 V99">
    <cfRule type="dataBar" priority="111">
      <dataBar>
        <cfvo type="min"/>
        <cfvo type="max"/>
        <color rgb="FFADC3E1"/>
      </dataBar>
      <extLst>
        <ext xmlns:x14="http://schemas.microsoft.com/office/spreadsheetml/2009/9/main" uri="{B025F937-C7B1-47D3-B67F-A62EFF666E3E}">
          <x14:id>{C9EF4EF9-D4B8-4473-9206-9A30B8C6E6CA}</x14:id>
        </ext>
      </extLst>
    </cfRule>
  </conditionalFormatting>
  <conditionalFormatting sqref="V104:V124">
    <cfRule type="dataBar" priority="114">
      <dataBar>
        <cfvo type="min"/>
        <cfvo type="max"/>
        <color rgb="FFADC3E1"/>
      </dataBar>
      <extLst>
        <ext xmlns:x14="http://schemas.microsoft.com/office/spreadsheetml/2009/9/main" uri="{B025F937-C7B1-47D3-B67F-A62EFF666E3E}">
          <x14:id>{9B753212-DE6A-43D6-9A7A-C3169163CE01}</x14:id>
        </ext>
      </extLst>
    </cfRule>
  </conditionalFormatting>
  <conditionalFormatting sqref="AA29:AA49">
    <cfRule type="dataBar" priority="110">
      <dataBar>
        <cfvo type="min"/>
        <cfvo type="max"/>
        <color rgb="FFADC3E1"/>
      </dataBar>
      <extLst>
        <ext xmlns:x14="http://schemas.microsoft.com/office/spreadsheetml/2009/9/main" uri="{B025F937-C7B1-47D3-B67F-A62EFF666E3E}">
          <x14:id>{AF9953A2-676B-41C9-B0F5-D8578A19E0EF}</x14:id>
        </ext>
      </extLst>
    </cfRule>
  </conditionalFormatting>
  <conditionalFormatting sqref="AA54:AA74">
    <cfRule type="dataBar" priority="78">
      <dataBar>
        <cfvo type="min"/>
        <cfvo type="max"/>
        <color rgb="FFADC3E1"/>
      </dataBar>
      <extLst>
        <ext xmlns:x14="http://schemas.microsoft.com/office/spreadsheetml/2009/9/main" uri="{B025F937-C7B1-47D3-B67F-A62EFF666E3E}">
          <x14:id>{43E31F65-565C-4F62-BCA8-BC926128F68E}</x14:id>
        </ext>
      </extLst>
    </cfRule>
  </conditionalFormatting>
  <conditionalFormatting sqref="AA79:AA97 AA99">
    <cfRule type="dataBar" priority="113">
      <dataBar>
        <cfvo type="min"/>
        <cfvo type="max"/>
        <color rgb="FFADC3E1"/>
      </dataBar>
      <extLst>
        <ext xmlns:x14="http://schemas.microsoft.com/office/spreadsheetml/2009/9/main" uri="{B025F937-C7B1-47D3-B67F-A62EFF666E3E}">
          <x14:id>{B151367B-2ED5-495B-AFA4-1D3870A009CC}</x14:id>
        </ext>
      </extLst>
    </cfRule>
  </conditionalFormatting>
  <conditionalFormatting sqref="AA104:AA124">
    <cfRule type="dataBar" priority="116">
      <dataBar>
        <cfvo type="min"/>
        <cfvo type="max"/>
        <color rgb="FFADC3E1"/>
      </dataBar>
      <extLst>
        <ext xmlns:x14="http://schemas.microsoft.com/office/spreadsheetml/2009/9/main" uri="{B025F937-C7B1-47D3-B67F-A62EFF666E3E}">
          <x14:id>{E86A3DFE-C6C0-4656-BE7B-FBD7FF97CAC3}</x14:id>
        </ext>
      </extLst>
    </cfRule>
  </conditionalFormatting>
  <conditionalFormatting sqref="AC29:AC49">
    <cfRule type="cellIs" dxfId="652" priority="94" operator="equal">
      <formula>0</formula>
    </cfRule>
    <cfRule type="cellIs" dxfId="651" priority="95" operator="notBetween">
      <formula>4</formula>
      <formula>-4</formula>
    </cfRule>
  </conditionalFormatting>
  <conditionalFormatting sqref="AC54:AC74 AC79:AC99 AI79:AI99 AO79:AO99 AC104:AC124 AI104:AI124 AO104:AO124 AU104:AU124">
    <cfRule type="cellIs" dxfId="650" priority="41" operator="equal">
      <formula>0</formula>
    </cfRule>
    <cfRule type="cellIs" dxfId="649" priority="42" operator="notBetween">
      <formula>4</formula>
      <formula>-4</formula>
    </cfRule>
  </conditionalFormatting>
  <conditionalFormatting sqref="AG29:AG49">
    <cfRule type="dataBar" priority="87">
      <dataBar>
        <cfvo type="min"/>
        <cfvo type="max"/>
        <color rgb="FFADC3E1"/>
      </dataBar>
      <extLst>
        <ext xmlns:x14="http://schemas.microsoft.com/office/spreadsheetml/2009/9/main" uri="{B025F937-C7B1-47D3-B67F-A62EFF666E3E}">
          <x14:id>{FC55CA25-876C-44D6-A99B-DABA7046568A}</x14:id>
        </ext>
      </extLst>
    </cfRule>
  </conditionalFormatting>
  <conditionalFormatting sqref="AG54:AG61 AG63:AG74">
    <cfRule type="dataBar" priority="70">
      <dataBar>
        <cfvo type="min"/>
        <cfvo type="max"/>
        <color rgb="FFADC3E1"/>
      </dataBar>
      <extLst>
        <ext xmlns:x14="http://schemas.microsoft.com/office/spreadsheetml/2009/9/main" uri="{B025F937-C7B1-47D3-B67F-A62EFF666E3E}">
          <x14:id>{2D4A9CBC-A8BF-4A78-B3E0-9424A0CCF5DF}</x14:id>
        </ext>
      </extLst>
    </cfRule>
  </conditionalFormatting>
  <conditionalFormatting sqref="AG79:AG97 AG99">
    <cfRule type="dataBar" priority="35">
      <dataBar>
        <cfvo type="min"/>
        <cfvo type="max"/>
        <color rgb="FFADC3E1"/>
      </dataBar>
      <extLst>
        <ext xmlns:x14="http://schemas.microsoft.com/office/spreadsheetml/2009/9/main" uri="{B025F937-C7B1-47D3-B67F-A62EFF666E3E}">
          <x14:id>{12B531ED-9993-4C81-A206-88AFFBE83783}</x14:id>
        </ext>
      </extLst>
    </cfRule>
  </conditionalFormatting>
  <conditionalFormatting sqref="AG104:AG124">
    <cfRule type="dataBar" priority="133">
      <dataBar>
        <cfvo type="min"/>
        <cfvo type="max"/>
        <color rgb="FFADC3E1"/>
      </dataBar>
      <extLst>
        <ext xmlns:x14="http://schemas.microsoft.com/office/spreadsheetml/2009/9/main" uri="{B025F937-C7B1-47D3-B67F-A62EFF666E3E}">
          <x14:id>{B514E52D-51A7-4ADE-A0B2-DC88E7DA3327}</x14:id>
        </ext>
      </extLst>
    </cfRule>
  </conditionalFormatting>
  <conditionalFormatting sqref="AI29:AI49">
    <cfRule type="cellIs" dxfId="648" priority="90" operator="equal">
      <formula>0</formula>
    </cfRule>
    <cfRule type="cellIs" dxfId="647" priority="91" operator="notBetween">
      <formula>4</formula>
      <formula>-4</formula>
    </cfRule>
  </conditionalFormatting>
  <conditionalFormatting sqref="AI54:AI74">
    <cfRule type="cellIs" dxfId="646" priority="47" operator="equal">
      <formula>0</formula>
    </cfRule>
    <cfRule type="cellIs" dxfId="645" priority="48" operator="notBetween">
      <formula>4</formula>
      <formula>-4</formula>
    </cfRule>
  </conditionalFormatting>
  <conditionalFormatting sqref="AM29:AM49">
    <cfRule type="dataBar" priority="83">
      <dataBar>
        <cfvo type="min"/>
        <cfvo type="max"/>
        <color rgb="FFADC3E1"/>
      </dataBar>
      <extLst>
        <ext xmlns:x14="http://schemas.microsoft.com/office/spreadsheetml/2009/9/main" uri="{B025F937-C7B1-47D3-B67F-A62EFF666E3E}">
          <x14:id>{63D6A36E-D478-48EB-90B1-8FE02030379A}</x14:id>
        </ext>
      </extLst>
    </cfRule>
  </conditionalFormatting>
  <conditionalFormatting sqref="AM54:AM61 AM63:AM74">
    <cfRule type="dataBar" priority="66">
      <dataBar>
        <cfvo type="min"/>
        <cfvo type="max"/>
        <color rgb="FFADC3E1"/>
      </dataBar>
      <extLst>
        <ext xmlns:x14="http://schemas.microsoft.com/office/spreadsheetml/2009/9/main" uri="{B025F937-C7B1-47D3-B67F-A62EFF666E3E}">
          <x14:id>{08097A96-CA30-436B-BCD9-F13B6ED7DB3F}</x14:id>
        </ext>
      </extLst>
    </cfRule>
  </conditionalFormatting>
  <conditionalFormatting sqref="AM79:AM97 AM99">
    <cfRule type="dataBar" priority="4">
      <dataBar>
        <cfvo type="min"/>
        <cfvo type="max"/>
        <color rgb="FFADC3E1"/>
      </dataBar>
      <extLst>
        <ext xmlns:x14="http://schemas.microsoft.com/office/spreadsheetml/2009/9/main" uri="{B025F937-C7B1-47D3-B67F-A62EFF666E3E}">
          <x14:id>{43E632D2-CBB9-429F-894E-D51CFC21D84F}</x14:id>
        </ext>
      </extLst>
    </cfRule>
  </conditionalFormatting>
  <conditionalFormatting sqref="AM98">
    <cfRule type="dataBar" priority="3">
      <dataBar>
        <cfvo type="min"/>
        <cfvo type="max"/>
        <color rgb="FFADC3E1"/>
      </dataBar>
      <extLst>
        <ext xmlns:x14="http://schemas.microsoft.com/office/spreadsheetml/2009/9/main" uri="{B025F937-C7B1-47D3-B67F-A62EFF666E3E}">
          <x14:id>{5BB18E1C-7358-4741-BE5F-61F3425B376F}</x14:id>
        </ext>
      </extLst>
    </cfRule>
  </conditionalFormatting>
  <conditionalFormatting sqref="AM104:AM124">
    <cfRule type="dataBar" priority="137">
      <dataBar>
        <cfvo type="min"/>
        <cfvo type="max"/>
        <color rgb="FFADC3E1"/>
      </dataBar>
      <extLst>
        <ext xmlns:x14="http://schemas.microsoft.com/office/spreadsheetml/2009/9/main" uri="{B025F937-C7B1-47D3-B67F-A62EFF666E3E}">
          <x14:id>{9100DEFF-030C-421E-813D-7A9B1CAA11EB}</x14:id>
        </ext>
      </extLst>
    </cfRule>
  </conditionalFormatting>
  <conditionalFormatting sqref="AO29:AO49">
    <cfRule type="cellIs" dxfId="644" priority="85" operator="notBetween">
      <formula>4</formula>
      <formula>-4</formula>
    </cfRule>
    <cfRule type="cellIs" dxfId="643" priority="84" operator="equal">
      <formula>0</formula>
    </cfRule>
  </conditionalFormatting>
  <conditionalFormatting sqref="AO54:AO74">
    <cfRule type="cellIs" dxfId="642" priority="45" operator="notBetween">
      <formula>4</formula>
      <formula>-4</formula>
    </cfRule>
    <cfRule type="cellIs" dxfId="641" priority="44" operator="equal">
      <formula>0</formula>
    </cfRule>
  </conditionalFormatting>
  <conditionalFormatting sqref="AS29:AS49">
    <cfRule type="dataBar" priority="79">
      <dataBar>
        <cfvo type="min"/>
        <cfvo type="max"/>
        <color rgb="FFADC3E1"/>
      </dataBar>
      <extLst>
        <ext xmlns:x14="http://schemas.microsoft.com/office/spreadsheetml/2009/9/main" uri="{B025F937-C7B1-47D3-B67F-A62EFF666E3E}">
          <x14:id>{1764F997-49C6-49AC-B1B2-D46D0791F071}</x14:id>
        </ext>
      </extLst>
    </cfRule>
  </conditionalFormatting>
  <conditionalFormatting sqref="AS54:AS61 AS63:AS74">
    <cfRule type="dataBar" priority="40">
      <dataBar>
        <cfvo type="min"/>
        <cfvo type="max"/>
        <color rgb="FFADC3E1"/>
      </dataBar>
      <extLst>
        <ext xmlns:x14="http://schemas.microsoft.com/office/spreadsheetml/2009/9/main" uri="{B025F937-C7B1-47D3-B67F-A62EFF666E3E}">
          <x14:id>{8734DD7D-EB53-421B-9080-64EE64FD76E2}</x14:id>
        </ext>
      </extLst>
    </cfRule>
  </conditionalFormatting>
  <conditionalFormatting sqref="AS104:AS124">
    <cfRule type="dataBar" priority="141">
      <dataBar>
        <cfvo type="min"/>
        <cfvo type="max"/>
        <color rgb="FFADC3E1"/>
      </dataBar>
      <extLst>
        <ext xmlns:x14="http://schemas.microsoft.com/office/spreadsheetml/2009/9/main" uri="{B025F937-C7B1-47D3-B67F-A62EFF666E3E}">
          <x14:id>{E07CF2AF-B9C6-4104-AC46-FB12B6DF127C}</x14:id>
        </ext>
      </extLst>
    </cfRule>
  </conditionalFormatting>
  <conditionalFormatting sqref="AU29:AU49">
    <cfRule type="cellIs" dxfId="640" priority="81" operator="notBetween">
      <formula>4</formula>
      <formula>-4</formula>
    </cfRule>
    <cfRule type="cellIs" dxfId="639" priority="80" operator="equal">
      <formula>0</formula>
    </cfRule>
  </conditionalFormatting>
  <conditionalFormatting sqref="AU54:AU74">
    <cfRule type="cellIs" dxfId="638" priority="51" operator="notBetween">
      <formula>4</formula>
      <formula>-4</formula>
    </cfRule>
    <cfRule type="cellIs" dxfId="637" priority="50" operator="equal">
      <formula>0</formula>
    </cfRule>
  </conditionalFormatting>
  <pageMargins left="0.7" right="0.7" top="0.75" bottom="0.75" header="0.3" footer="0.3"/>
  <drawing r:id="rId1"/>
  <tableParts count="5">
    <tablePart r:id="rId2"/>
    <tablePart r:id="rId3"/>
    <tablePart r:id="rId4"/>
    <tablePart r:id="rId5"/>
    <tablePart r:id="rId6"/>
  </tableParts>
  <extLst>
    <ext xmlns:x14="http://schemas.microsoft.com/office/spreadsheetml/2009/9/main" uri="{78C0D931-6437-407d-A8EE-F0AAD7539E65}">
      <x14:conditionalFormattings>
        <x14:conditionalFormatting xmlns:xm="http://schemas.microsoft.com/office/excel/2006/main">
          <x14:cfRule type="dataBar" id="{889B2A4E-0A68-4793-93D7-9204061E94F3}">
            <x14:dataBar minLength="0" maxLength="100" border="1" gradient="0" direction="leftToRight" axisPosition="middle">
              <x14:cfvo type="autoMin"/>
              <x14:cfvo type="autoMax"/>
              <x14:borderColor theme="0" tint="-0.34998626667073579"/>
              <x14:negativeFillColor rgb="FFFB958D"/>
              <x14:axisColor rgb="FF000000"/>
            </x14:dataBar>
          </x14:cfRule>
          <xm:sqref>C29:C49</xm:sqref>
        </x14:conditionalFormatting>
        <x14:conditionalFormatting xmlns:xm="http://schemas.microsoft.com/office/excel/2006/main">
          <x14:cfRule type="dataBar" id="{D715DBB7-2B23-4DF6-8908-7734B62859A7}">
            <x14:dataBar minLength="0" maxLength="100" gradient="0">
              <x14:cfvo type="autoMin"/>
              <x14:cfvo type="autoMax"/>
              <x14:negativeFillColor rgb="FFE6BCB4"/>
              <x14:axisColor rgb="FF000000"/>
            </x14:dataBar>
          </x14:cfRule>
          <xm:sqref>H30:H49</xm:sqref>
        </x14:conditionalFormatting>
        <x14:conditionalFormatting xmlns:xm="http://schemas.microsoft.com/office/excel/2006/main">
          <x14:cfRule type="dataBar" id="{5415CD31-247F-4196-94C7-332170EF564E}">
            <x14:dataBar minLength="0" maxLength="100" gradient="0">
              <x14:cfvo type="autoMin"/>
              <x14:cfvo type="autoMax"/>
              <x14:negativeFillColor rgb="FFFB958D"/>
              <x14:axisColor rgb="FF000000"/>
            </x14:dataBar>
          </x14:cfRule>
          <xm:sqref>V29:V49</xm:sqref>
        </x14:conditionalFormatting>
        <x14:conditionalFormatting xmlns:xm="http://schemas.microsoft.com/office/excel/2006/main">
          <x14:cfRule type="dataBar" id="{E49976A4-67BA-46EF-8309-09C393BE3CB0}">
            <x14:dataBar minLength="0" maxLength="100" gradient="0">
              <x14:cfvo type="autoMin"/>
              <x14:cfvo type="autoMax"/>
              <x14:negativeFillColor rgb="FFFB958D"/>
              <x14:axisColor rgb="FF000000"/>
            </x14:dataBar>
          </x14:cfRule>
          <xm:sqref>V54:V74</xm:sqref>
        </x14:conditionalFormatting>
        <x14:conditionalFormatting xmlns:xm="http://schemas.microsoft.com/office/excel/2006/main">
          <x14:cfRule type="dataBar" id="{C9EF4EF9-D4B8-4473-9206-9A30B8C6E6CA}">
            <x14:dataBar minLength="0" maxLength="100" gradient="0">
              <x14:cfvo type="autoMin"/>
              <x14:cfvo type="autoMax"/>
              <x14:negativeFillColor rgb="FFFB958D"/>
              <x14:axisColor rgb="FF000000"/>
            </x14:dataBar>
          </x14:cfRule>
          <xm:sqref>V79:V97 V99</xm:sqref>
        </x14:conditionalFormatting>
        <x14:conditionalFormatting xmlns:xm="http://schemas.microsoft.com/office/excel/2006/main">
          <x14:cfRule type="dataBar" id="{9B753212-DE6A-43D6-9A7A-C3169163CE01}">
            <x14:dataBar minLength="0" maxLength="100" gradient="0">
              <x14:cfvo type="autoMin"/>
              <x14:cfvo type="autoMax"/>
              <x14:negativeFillColor rgb="FFFB958D"/>
              <x14:axisColor rgb="FF000000"/>
            </x14:dataBar>
          </x14:cfRule>
          <xm:sqref>V104:V124</xm:sqref>
        </x14:conditionalFormatting>
        <x14:conditionalFormatting xmlns:xm="http://schemas.microsoft.com/office/excel/2006/main">
          <x14:cfRule type="dataBar" id="{AF9953A2-676B-41C9-B0F5-D8578A19E0EF}">
            <x14:dataBar minLength="0" maxLength="100" gradient="0">
              <x14:cfvo type="autoMin"/>
              <x14:cfvo type="autoMax"/>
              <x14:negativeFillColor rgb="FFFB958D"/>
              <x14:axisColor rgb="FF000000"/>
            </x14:dataBar>
          </x14:cfRule>
          <xm:sqref>AA29:AA49</xm:sqref>
        </x14:conditionalFormatting>
        <x14:conditionalFormatting xmlns:xm="http://schemas.microsoft.com/office/excel/2006/main">
          <x14:cfRule type="dataBar" id="{43E31F65-565C-4F62-BCA8-BC926128F68E}">
            <x14:dataBar minLength="0" maxLength="100" gradient="0">
              <x14:cfvo type="autoMin"/>
              <x14:cfvo type="autoMax"/>
              <x14:negativeFillColor rgb="FFFB958D"/>
              <x14:axisColor rgb="FF000000"/>
            </x14:dataBar>
          </x14:cfRule>
          <xm:sqref>AA54:AA74</xm:sqref>
        </x14:conditionalFormatting>
        <x14:conditionalFormatting xmlns:xm="http://schemas.microsoft.com/office/excel/2006/main">
          <x14:cfRule type="dataBar" id="{B151367B-2ED5-495B-AFA4-1D3870A009CC}">
            <x14:dataBar minLength="0" maxLength="100" gradient="0">
              <x14:cfvo type="autoMin"/>
              <x14:cfvo type="autoMax"/>
              <x14:negativeFillColor rgb="FFFB958D"/>
              <x14:axisColor rgb="FF000000"/>
            </x14:dataBar>
          </x14:cfRule>
          <xm:sqref>AA79:AA97 AA99</xm:sqref>
        </x14:conditionalFormatting>
        <x14:conditionalFormatting xmlns:xm="http://schemas.microsoft.com/office/excel/2006/main">
          <x14:cfRule type="dataBar" id="{E86A3DFE-C6C0-4656-BE7B-FBD7FF97CAC3}">
            <x14:dataBar minLength="0" maxLength="100" gradient="0">
              <x14:cfvo type="autoMin"/>
              <x14:cfvo type="autoMax"/>
              <x14:negativeFillColor rgb="FFFB958D"/>
              <x14:axisColor rgb="FF000000"/>
            </x14:dataBar>
          </x14:cfRule>
          <xm:sqref>AA104:AA124</xm:sqref>
        </x14:conditionalFormatting>
        <x14:conditionalFormatting xmlns:xm="http://schemas.microsoft.com/office/excel/2006/main">
          <x14:cfRule type="iconSet" priority="96" id="{DFB1B27A-81DB-44D6-B83B-460AF731D1C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AC29:AC49</xm:sqref>
        </x14:conditionalFormatting>
        <x14:conditionalFormatting xmlns:xm="http://schemas.microsoft.com/office/excel/2006/main">
          <x14:cfRule type="iconSet" priority="76" id="{976321FA-B998-47CC-BA7C-DB90B1548AD6}">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AC54:AC62 AC64:AC74</xm:sqref>
        </x14:conditionalFormatting>
        <x14:conditionalFormatting xmlns:xm="http://schemas.microsoft.com/office/excel/2006/main">
          <x14:cfRule type="iconSet" priority="43" id="{F4508D6B-96E6-4B50-8686-27CCFE28E39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AC63</xm:sqref>
        </x14:conditionalFormatting>
        <x14:conditionalFormatting xmlns:xm="http://schemas.microsoft.com/office/excel/2006/main">
          <x14:cfRule type="iconSet" priority="37" id="{B5FA2E2F-EBD7-48B5-9C9A-9D232218B3F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AC79:AC86 AC88:AC99</xm:sqref>
        </x14:conditionalFormatting>
        <x14:conditionalFormatting xmlns:xm="http://schemas.microsoft.com/office/excel/2006/main">
          <x14:cfRule type="iconSet" priority="24" id="{EB38FAC2-F161-4C2F-A5ED-6E5F6013273C}">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AC87</xm:sqref>
        </x14:conditionalFormatting>
        <x14:conditionalFormatting xmlns:xm="http://schemas.microsoft.com/office/excel/2006/main">
          <x14:cfRule type="iconSet" priority="130" id="{C616799F-4BF4-4DE6-8D65-9BD3CEDBEE6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AC104:AC111 AC113:AC124</xm:sqref>
        </x14:conditionalFormatting>
        <x14:conditionalFormatting xmlns:xm="http://schemas.microsoft.com/office/excel/2006/main">
          <x14:cfRule type="iconSet" priority="10" id="{F2954114-B8D5-4529-A66D-EE70B4C807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AC112</xm:sqref>
        </x14:conditionalFormatting>
        <x14:conditionalFormatting xmlns:xm="http://schemas.microsoft.com/office/excel/2006/main">
          <x14:cfRule type="iconSet" priority="1" id="{EF528988-E3D9-4189-A1AD-B6E04E25A69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AC124</xm:sqref>
        </x14:conditionalFormatting>
        <x14:conditionalFormatting xmlns:xm="http://schemas.microsoft.com/office/excel/2006/main">
          <x14:cfRule type="dataBar" id="{FC55CA25-876C-44D6-A99B-DABA7046568A}">
            <x14:dataBar minLength="0" maxLength="100" gradient="0">
              <x14:cfvo type="autoMin"/>
              <x14:cfvo type="autoMax"/>
              <x14:negativeFillColor rgb="FFFB958D"/>
              <x14:axisColor rgb="FF000000"/>
            </x14:dataBar>
          </x14:cfRule>
          <xm:sqref>AG29:AG49</xm:sqref>
        </x14:conditionalFormatting>
        <x14:conditionalFormatting xmlns:xm="http://schemas.microsoft.com/office/excel/2006/main">
          <x14:cfRule type="dataBar" id="{2D4A9CBC-A8BF-4A78-B3E0-9424A0CCF5DF}">
            <x14:dataBar minLength="0" maxLength="100" gradient="0">
              <x14:cfvo type="autoMin"/>
              <x14:cfvo type="autoMax"/>
              <x14:negativeFillColor rgb="FFFB958D"/>
              <x14:axisColor rgb="FF000000"/>
            </x14:dataBar>
          </x14:cfRule>
          <xm:sqref>AG54:AG61 AG63:AG74</xm:sqref>
        </x14:conditionalFormatting>
        <x14:conditionalFormatting xmlns:xm="http://schemas.microsoft.com/office/excel/2006/main">
          <x14:cfRule type="dataBar" id="{12B531ED-9993-4C81-A206-88AFFBE83783}">
            <x14:dataBar minLength="0" maxLength="100" gradient="0">
              <x14:cfvo type="autoMin"/>
              <x14:cfvo type="autoMax"/>
              <x14:negativeFillColor rgb="FFFB958D"/>
              <x14:axisColor rgb="FF000000"/>
            </x14:dataBar>
          </x14:cfRule>
          <xm:sqref>AG79:AG97 AG99</xm:sqref>
        </x14:conditionalFormatting>
        <x14:conditionalFormatting xmlns:xm="http://schemas.microsoft.com/office/excel/2006/main">
          <x14:cfRule type="dataBar" id="{B514E52D-51A7-4ADE-A0B2-DC88E7DA3327}">
            <x14:dataBar minLength="0" maxLength="100" gradient="0">
              <x14:cfvo type="autoMin"/>
              <x14:cfvo type="autoMax"/>
              <x14:negativeFillColor rgb="FFFB958D"/>
              <x14:axisColor rgb="FF000000"/>
            </x14:dataBar>
          </x14:cfRule>
          <xm:sqref>AG104:AG124</xm:sqref>
        </x14:conditionalFormatting>
        <x14:conditionalFormatting xmlns:xm="http://schemas.microsoft.com/office/excel/2006/main">
          <x14:cfRule type="iconSet" priority="92" id="{5A94430A-3D2B-493E-B9D4-1AA39E32A220}">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AI29:AI49</xm:sqref>
        </x14:conditionalFormatting>
        <x14:conditionalFormatting xmlns:xm="http://schemas.microsoft.com/office/excel/2006/main">
          <x14:cfRule type="iconSet" priority="60" id="{51DC9C1C-EF20-4E03-9CBE-8D3C7455B372}">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AI54</xm:sqref>
        </x14:conditionalFormatting>
        <x14:conditionalFormatting xmlns:xm="http://schemas.microsoft.com/office/excel/2006/main">
          <x14:cfRule type="iconSet" priority="73" id="{933ECF6C-495B-4A47-81C0-6133B628BD4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AI55:AI61 AI63:AI74</xm:sqref>
        </x14:conditionalFormatting>
        <x14:conditionalFormatting xmlns:xm="http://schemas.microsoft.com/office/excel/2006/main">
          <x14:cfRule type="iconSet" priority="49" id="{9FCDE715-B6B7-4262-B6AC-36ECDA601528}">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AI62</xm:sqref>
        </x14:conditionalFormatting>
        <x14:conditionalFormatting xmlns:xm="http://schemas.microsoft.com/office/excel/2006/main">
          <x14:cfRule type="iconSet" priority="32" id="{65D04590-BA76-46AA-9F04-CCD945F8950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AI79</xm:sqref>
        </x14:conditionalFormatting>
        <x14:conditionalFormatting xmlns:xm="http://schemas.microsoft.com/office/excel/2006/main">
          <x14:cfRule type="iconSet" priority="36" id="{1EFC7214-81DA-4C04-A977-0E9AE03A3107}">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AI80:AI99</xm:sqref>
        </x14:conditionalFormatting>
        <x14:conditionalFormatting xmlns:xm="http://schemas.microsoft.com/office/excel/2006/main">
          <x14:cfRule type="iconSet" priority="2" id="{63ED5409-669E-42EA-B31E-8D97D47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AI98</xm:sqref>
        </x14:conditionalFormatting>
        <x14:conditionalFormatting xmlns:xm="http://schemas.microsoft.com/office/excel/2006/main">
          <x14:cfRule type="iconSet" priority="12" id="{78897211-4399-4253-A930-2A5B7812F89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AI104</xm:sqref>
        </x14:conditionalFormatting>
        <x14:conditionalFormatting xmlns:xm="http://schemas.microsoft.com/office/excel/2006/main">
          <x14:cfRule type="iconSet" priority="135" id="{3D4BA799-8440-4B9E-9299-D17C97B8EC7F}">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AI105:AI124</xm:sqref>
        </x14:conditionalFormatting>
        <x14:conditionalFormatting xmlns:xm="http://schemas.microsoft.com/office/excel/2006/main">
          <x14:cfRule type="dataBar" id="{63D6A36E-D478-48EB-90B1-8FE02030379A}">
            <x14:dataBar minLength="0" maxLength="100" gradient="0">
              <x14:cfvo type="autoMin"/>
              <x14:cfvo type="autoMax"/>
              <x14:negativeFillColor rgb="FFFB958D"/>
              <x14:axisColor rgb="FF000000"/>
            </x14:dataBar>
          </x14:cfRule>
          <xm:sqref>AM29:AM49</xm:sqref>
        </x14:conditionalFormatting>
        <x14:conditionalFormatting xmlns:xm="http://schemas.microsoft.com/office/excel/2006/main">
          <x14:cfRule type="dataBar" id="{08097A96-CA30-436B-BCD9-F13B6ED7DB3F}">
            <x14:dataBar minLength="0" maxLength="100" gradient="0">
              <x14:cfvo type="autoMin"/>
              <x14:cfvo type="autoMax"/>
              <x14:negativeFillColor rgb="FFFB958D"/>
              <x14:axisColor rgb="FF000000"/>
            </x14:dataBar>
          </x14:cfRule>
          <xm:sqref>AM54:AM61 AM63:AM74</xm:sqref>
        </x14:conditionalFormatting>
        <x14:conditionalFormatting xmlns:xm="http://schemas.microsoft.com/office/excel/2006/main">
          <x14:cfRule type="dataBar" id="{43E632D2-CBB9-429F-894E-D51CFC21D84F}">
            <x14:dataBar minLength="0" maxLength="100" gradient="0">
              <x14:cfvo type="autoMin"/>
              <x14:cfvo type="autoMax"/>
              <x14:negativeFillColor rgb="FFFB958D"/>
              <x14:axisColor rgb="FF000000"/>
            </x14:dataBar>
          </x14:cfRule>
          <xm:sqref>AM79:AM97 AM99</xm:sqref>
        </x14:conditionalFormatting>
        <x14:conditionalFormatting xmlns:xm="http://schemas.microsoft.com/office/excel/2006/main">
          <x14:cfRule type="dataBar" id="{5BB18E1C-7358-4741-BE5F-61F3425B376F}">
            <x14:dataBar minLength="0" maxLength="100" gradient="0">
              <x14:cfvo type="autoMin"/>
              <x14:cfvo type="autoMax"/>
              <x14:negativeFillColor rgb="FFFB958D"/>
              <x14:axisColor rgb="FF000000"/>
            </x14:dataBar>
          </x14:cfRule>
          <xm:sqref>AM98</xm:sqref>
        </x14:conditionalFormatting>
        <x14:conditionalFormatting xmlns:xm="http://schemas.microsoft.com/office/excel/2006/main">
          <x14:cfRule type="dataBar" id="{9100DEFF-030C-421E-813D-7A9B1CAA11EB}">
            <x14:dataBar minLength="0" maxLength="100" gradient="0">
              <x14:cfvo type="autoMin"/>
              <x14:cfvo type="autoMax"/>
              <x14:negativeFillColor rgb="FFFB958D"/>
              <x14:axisColor rgb="FF000000"/>
            </x14:dataBar>
          </x14:cfRule>
          <xm:sqref>AM104:AM124</xm:sqref>
        </x14:conditionalFormatting>
        <x14:conditionalFormatting xmlns:xm="http://schemas.microsoft.com/office/excel/2006/main">
          <x14:cfRule type="iconSet" priority="86" id="{90F3C9E4-9147-4155-A029-1FD39B1390B9}">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AO29:AO49</xm:sqref>
        </x14:conditionalFormatting>
        <x14:conditionalFormatting xmlns:xm="http://schemas.microsoft.com/office/excel/2006/main">
          <x14:cfRule type="iconSet" priority="56" id="{100B5842-EE4E-4D7C-B38E-CB1764ADCAD3}">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AO54</xm:sqref>
        </x14:conditionalFormatting>
        <x14:conditionalFormatting xmlns:xm="http://schemas.microsoft.com/office/excel/2006/main">
          <x14:cfRule type="iconSet" priority="69" id="{28AE3737-5ABA-4EF5-BE3B-890F15FD9F0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AO55:AO61 AO63:AO74</xm:sqref>
        </x14:conditionalFormatting>
        <x14:conditionalFormatting xmlns:xm="http://schemas.microsoft.com/office/excel/2006/main">
          <x14:cfRule type="iconSet" priority="46" id="{0E092D03-3827-4490-A949-9DDD5EF2C1D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AO62</xm:sqref>
        </x14:conditionalFormatting>
        <x14:conditionalFormatting xmlns:xm="http://schemas.microsoft.com/office/excel/2006/main">
          <x14:cfRule type="iconSet" priority="31" id="{16DA111E-825D-4191-BE01-135EA581701B}">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AO79</xm:sqref>
        </x14:conditionalFormatting>
        <x14:conditionalFormatting xmlns:xm="http://schemas.microsoft.com/office/excel/2006/main">
          <x14:cfRule type="iconSet" priority="34" id="{ACC76405-2D9A-4D09-8334-A539D8F3444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AO80:AO99</xm:sqref>
        </x14:conditionalFormatting>
        <x14:conditionalFormatting xmlns:xm="http://schemas.microsoft.com/office/excel/2006/main">
          <x14:cfRule type="iconSet" priority="11" id="{806B05AE-C6E7-404B-9EDF-CE4CB530D65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AO104</xm:sqref>
        </x14:conditionalFormatting>
        <x14:conditionalFormatting xmlns:xm="http://schemas.microsoft.com/office/excel/2006/main">
          <x14:cfRule type="iconSet" priority="139" id="{FD5A3D54-EFB1-4A86-8438-356276FC8DD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AO105:AO124</xm:sqref>
        </x14:conditionalFormatting>
        <x14:conditionalFormatting xmlns:xm="http://schemas.microsoft.com/office/excel/2006/main">
          <x14:cfRule type="dataBar" id="{1764F997-49C6-49AC-B1B2-D46D0791F071}">
            <x14:dataBar minLength="0" maxLength="100" gradient="0">
              <x14:cfvo type="autoMin"/>
              <x14:cfvo type="autoMax"/>
              <x14:negativeFillColor rgb="FFFB958D"/>
              <x14:axisColor rgb="FF000000"/>
            </x14:dataBar>
          </x14:cfRule>
          <xm:sqref>AS29:AS49</xm:sqref>
        </x14:conditionalFormatting>
        <x14:conditionalFormatting xmlns:xm="http://schemas.microsoft.com/office/excel/2006/main">
          <x14:cfRule type="dataBar" id="{8734DD7D-EB53-421B-9080-64EE64FD76E2}">
            <x14:dataBar minLength="0" maxLength="100" gradient="0">
              <x14:cfvo type="autoMin"/>
              <x14:cfvo type="autoMax"/>
              <x14:negativeFillColor rgb="FFFB958D"/>
              <x14:axisColor rgb="FF000000"/>
            </x14:dataBar>
          </x14:cfRule>
          <xm:sqref>AS54:AS61 AS63:AS74</xm:sqref>
        </x14:conditionalFormatting>
        <x14:conditionalFormatting xmlns:xm="http://schemas.microsoft.com/office/excel/2006/main">
          <x14:cfRule type="dataBar" id="{E07CF2AF-B9C6-4104-AC46-FB12B6DF127C}">
            <x14:dataBar minLength="0" maxLength="100" gradient="0">
              <x14:cfvo type="autoMin"/>
              <x14:cfvo type="autoMax"/>
              <x14:negativeFillColor rgb="FFFB958D"/>
              <x14:axisColor rgb="FF000000"/>
            </x14:dataBar>
          </x14:cfRule>
          <xm:sqref>AS104:AS124</xm:sqref>
        </x14:conditionalFormatting>
        <x14:conditionalFormatting xmlns:xm="http://schemas.microsoft.com/office/excel/2006/main">
          <x14:cfRule type="iconSet" priority="82" id="{F1F9E5FC-6CCE-49CB-B5D5-E6E0C895FFCE}">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AU29:AU49</xm:sqref>
        </x14:conditionalFormatting>
        <x14:conditionalFormatting xmlns:xm="http://schemas.microsoft.com/office/excel/2006/main">
          <x14:cfRule type="iconSet" priority="52" id="{4A321606-4723-420F-8DB7-87B76B758781}">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AU54</xm:sqref>
        </x14:conditionalFormatting>
        <x14:conditionalFormatting xmlns:xm="http://schemas.microsoft.com/office/excel/2006/main">
          <x14:cfRule type="iconSet" priority="65" id="{F101D3D3-5405-431E-A7E9-A05F808EEFAD}">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AU55:AU74</xm:sqref>
        </x14:conditionalFormatting>
        <x14:conditionalFormatting xmlns:xm="http://schemas.microsoft.com/office/excel/2006/main">
          <x14:cfRule type="iconSet" priority="5" id="{7B94894D-E987-48DB-92E4-482A415DD77A}">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AU104</xm:sqref>
        </x14:conditionalFormatting>
        <x14:conditionalFormatting xmlns:xm="http://schemas.microsoft.com/office/excel/2006/main">
          <x14:cfRule type="iconSet" priority="147" id="{ED2DC452-036F-43BE-936B-4FB3A930FB85}">
            <x14:iconSet iconSet="4Arrows" custom="1">
              <x14:cfvo type="percent">
                <xm:f>0</xm:f>
              </x14:cfvo>
              <x14:cfvo type="num">
                <xm:f>-5</xm:f>
              </x14:cfvo>
              <x14:cfvo type="num">
                <xm:f>0</xm:f>
              </x14:cfvo>
              <x14:cfvo type="num">
                <xm:f>1</xm:f>
              </x14:cfvo>
              <x14:cfIcon iconSet="NoIcons" iconId="0"/>
              <x14:cfIcon iconSet="3Triangles" iconId="0"/>
              <x14:cfIcon iconSet="NoIcons" iconId="0"/>
              <x14:cfIcon iconSet="3Triangles" iconId="2"/>
            </x14:iconSet>
          </x14:cfRule>
          <xm:sqref>AU105:AU124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0D665-A3BF-4A2C-94BC-B4CE3837C478}">
  <sheetPr>
    <tabColor theme="5" tint="-0.249977111117893"/>
  </sheetPr>
  <dimension ref="A1:G27"/>
  <sheetViews>
    <sheetView zoomScaleNormal="100" workbookViewId="0">
      <pane ySplit="1" topLeftCell="A14" activePane="bottomLeft" state="frozen"/>
      <selection pane="bottomLeft" activeCell="E19" sqref="E19"/>
    </sheetView>
  </sheetViews>
  <sheetFormatPr defaultColWidth="8.6328125" defaultRowHeight="13"/>
  <cols>
    <col min="1" max="1" width="13" style="1" customWidth="1"/>
    <col min="2" max="2" width="8.54296875" style="9" customWidth="1"/>
    <col min="3" max="3" width="19.6328125" style="1" customWidth="1"/>
    <col min="4" max="4" width="13.36328125" style="1" customWidth="1"/>
    <col min="5" max="5" width="35.6328125" style="1" customWidth="1"/>
    <col min="6" max="6" width="19.6328125" style="1" customWidth="1"/>
    <col min="7" max="7" width="17.36328125" style="1" bestFit="1" customWidth="1"/>
    <col min="8" max="16384" width="8.6328125" style="1"/>
  </cols>
  <sheetData>
    <row r="1" spans="1:7" ht="14.5">
      <c r="A1"/>
      <c r="B1"/>
    </row>
    <row r="2" spans="1:7">
      <c r="A2" s="551" t="s">
        <v>215</v>
      </c>
      <c r="B2" s="551" t="s">
        <v>293</v>
      </c>
      <c r="C2" s="529">
        <f>B4</f>
        <v>45419</v>
      </c>
      <c r="D2" s="339"/>
      <c r="F2" s="164"/>
      <c r="G2" s="164"/>
    </row>
    <row r="3" spans="1:7" ht="0.65" customHeight="1">
      <c r="A3" s="339"/>
      <c r="B3" s="420"/>
      <c r="C3" s="339"/>
      <c r="D3" s="339"/>
    </row>
    <row r="4" spans="1:7" ht="14.5" hidden="1">
      <c r="A4" s="551"/>
      <c r="B4" s="554">
        <v>45419</v>
      </c>
      <c r="C4" s="552"/>
      <c r="D4" s="552"/>
      <c r="E4"/>
    </row>
    <row r="5" spans="1:7" ht="15" thickBot="1">
      <c r="A5" s="551"/>
      <c r="B5" s="552" t="s">
        <v>247</v>
      </c>
      <c r="C5" s="551" t="s">
        <v>256</v>
      </c>
      <c r="D5" s="551" t="s">
        <v>248</v>
      </c>
      <c r="E5"/>
      <c r="F5" s="419" t="s">
        <v>256</v>
      </c>
    </row>
    <row r="6" spans="1:7" ht="14.5">
      <c r="A6" s="600" t="s">
        <v>201</v>
      </c>
      <c r="B6" s="596">
        <v>1</v>
      </c>
      <c r="C6" s="604">
        <v>6.3593348693425436E-2</v>
      </c>
      <c r="D6" s="605">
        <v>2006325</v>
      </c>
      <c r="E6"/>
      <c r="F6" s="522">
        <v>6.3392868746016157E-2</v>
      </c>
      <c r="G6" s="523">
        <v>2000000</v>
      </c>
    </row>
    <row r="7" spans="1:7" ht="14.5">
      <c r="A7" s="601" t="s">
        <v>200</v>
      </c>
      <c r="B7" s="597">
        <v>2</v>
      </c>
      <c r="C7" s="606">
        <v>6.3392868746016157E-2</v>
      </c>
      <c r="D7" s="607">
        <v>2000000</v>
      </c>
      <c r="E7"/>
      <c r="F7" s="524">
        <v>6.3593348693425436E-2</v>
      </c>
      <c r="G7" s="525">
        <v>2006325</v>
      </c>
    </row>
    <row r="8" spans="1:7" ht="14.5">
      <c r="A8" s="601" t="s">
        <v>197</v>
      </c>
      <c r="B8" s="597">
        <v>3</v>
      </c>
      <c r="C8" s="606">
        <v>2.8214581057133141E-2</v>
      </c>
      <c r="D8" s="607">
        <v>890150</v>
      </c>
      <c r="E8"/>
      <c r="F8" s="524">
        <v>2.8214581057133141E-2</v>
      </c>
      <c r="G8" s="525">
        <v>890150</v>
      </c>
    </row>
    <row r="9" spans="1:7" ht="14.5">
      <c r="A9" s="601" t="s">
        <v>202</v>
      </c>
      <c r="B9" s="597">
        <v>4</v>
      </c>
      <c r="C9" s="606">
        <v>1.738264157450136E-2</v>
      </c>
      <c r="D9" s="607">
        <v>548410</v>
      </c>
      <c r="E9"/>
      <c r="F9" s="524">
        <v>1.738264157450136E-2</v>
      </c>
      <c r="G9" s="525">
        <v>548410</v>
      </c>
    </row>
    <row r="10" spans="1:7" ht="14.5">
      <c r="A10" s="601" t="s">
        <v>192</v>
      </c>
      <c r="B10" s="597">
        <v>5</v>
      </c>
      <c r="C10" s="606">
        <v>1.6790076733897975E-2</v>
      </c>
      <c r="D10" s="607">
        <v>529715</v>
      </c>
      <c r="E10"/>
      <c r="F10" s="524">
        <v>1.6790076733897975E-2</v>
      </c>
      <c r="G10" s="525">
        <v>529715</v>
      </c>
    </row>
    <row r="11" spans="1:7" ht="14.5">
      <c r="A11" s="601" t="s">
        <v>209</v>
      </c>
      <c r="B11" s="597">
        <v>6</v>
      </c>
      <c r="C11" s="606">
        <v>1.1880932978206483E-2</v>
      </c>
      <c r="D11" s="607">
        <v>374835</v>
      </c>
      <c r="E11"/>
      <c r="F11" s="524">
        <v>1.1880932978206483E-2</v>
      </c>
      <c r="G11" s="525">
        <v>374835</v>
      </c>
    </row>
    <row r="12" spans="1:7" ht="14.5">
      <c r="A12" s="601" t="s">
        <v>190</v>
      </c>
      <c r="B12" s="597">
        <v>7</v>
      </c>
      <c r="C12" s="606">
        <v>4.9457531373923152E-3</v>
      </c>
      <c r="D12" s="607">
        <v>156035</v>
      </c>
      <c r="E12"/>
      <c r="F12" s="524">
        <v>4.9457531373923152E-3</v>
      </c>
      <c r="G12" s="525">
        <v>156035</v>
      </c>
    </row>
    <row r="13" spans="1:7" ht="14.5">
      <c r="A13" s="601" t="s">
        <v>204</v>
      </c>
      <c r="B13" s="597">
        <v>8</v>
      </c>
      <c r="C13" s="606">
        <v>2.5293754629660443E-3</v>
      </c>
      <c r="D13" s="607">
        <v>79800</v>
      </c>
      <c r="E13"/>
      <c r="F13" s="524">
        <v>2.5293754629660443E-3</v>
      </c>
      <c r="G13" s="525">
        <v>79800</v>
      </c>
    </row>
    <row r="14" spans="1:7" ht="14.5">
      <c r="A14" s="601" t="s">
        <v>193</v>
      </c>
      <c r="B14" s="598">
        <v>9</v>
      </c>
      <c r="C14" s="608"/>
      <c r="D14" s="609"/>
      <c r="E14"/>
      <c r="F14" s="526"/>
      <c r="G14" s="525"/>
    </row>
    <row r="15" spans="1:7" ht="14.5">
      <c r="A15" s="601" t="s">
        <v>206</v>
      </c>
      <c r="B15" s="597">
        <v>10</v>
      </c>
      <c r="C15" s="606">
        <v>-1.5856616741612886E-2</v>
      </c>
      <c r="D15" s="607">
        <v>-500265</v>
      </c>
      <c r="E15"/>
      <c r="F15" s="526">
        <v>-1.5856616741612886E-2</v>
      </c>
      <c r="G15" s="525">
        <v>-500265</v>
      </c>
    </row>
    <row r="16" spans="1:7" ht="14.5">
      <c r="A16" s="601" t="s">
        <v>203</v>
      </c>
      <c r="B16" s="597">
        <v>11</v>
      </c>
      <c r="C16" s="606">
        <v>-2.6648935681278407E-2</v>
      </c>
      <c r="D16" s="607">
        <v>-840755</v>
      </c>
      <c r="E16"/>
      <c r="F16" s="526">
        <v>-2.6648935681278407E-2</v>
      </c>
      <c r="G16" s="525">
        <v>-840755</v>
      </c>
    </row>
    <row r="17" spans="1:7" ht="14.5">
      <c r="A17" s="601" t="s">
        <v>198</v>
      </c>
      <c r="B17" s="597">
        <v>12</v>
      </c>
      <c r="C17" s="606">
        <v>-5.0995917816217103E-2</v>
      </c>
      <c r="D17" s="607">
        <v>-1608885</v>
      </c>
      <c r="E17"/>
      <c r="F17" s="526">
        <v>-5.0995917816217103E-2</v>
      </c>
      <c r="G17" s="525">
        <v>-1608885</v>
      </c>
    </row>
    <row r="18" spans="1:7" ht="14.5">
      <c r="A18" s="601" t="s">
        <v>205</v>
      </c>
      <c r="B18" s="597">
        <v>13</v>
      </c>
      <c r="C18" s="606">
        <v>-7.1718571162774192E-2</v>
      </c>
      <c r="D18" s="607">
        <v>-2262670</v>
      </c>
      <c r="E18"/>
      <c r="F18" s="526">
        <v>-7.1718571162774192E-2</v>
      </c>
      <c r="G18" s="525">
        <v>-2262670</v>
      </c>
    </row>
    <row r="19" spans="1:7" ht="14.5">
      <c r="A19" s="601" t="s">
        <v>210</v>
      </c>
      <c r="B19" s="597">
        <v>14</v>
      </c>
      <c r="C19" s="606">
        <v>-9.1147851504740682E-2</v>
      </c>
      <c r="D19" s="607">
        <v>-2875650</v>
      </c>
      <c r="E19"/>
      <c r="F19" s="526">
        <v>-9.1147851504740682E-2</v>
      </c>
      <c r="G19" s="525">
        <v>-2875650</v>
      </c>
    </row>
    <row r="20" spans="1:7" ht="14.5">
      <c r="A20" s="601" t="s">
        <v>195</v>
      </c>
      <c r="B20" s="597">
        <v>15</v>
      </c>
      <c r="C20" s="606">
        <v>-9.1970849423235829E-2</v>
      </c>
      <c r="D20" s="607">
        <v>-2901615</v>
      </c>
      <c r="E20"/>
      <c r="F20" s="526">
        <v>-9.1970849423235829E-2</v>
      </c>
      <c r="G20" s="525">
        <v>-2901615</v>
      </c>
    </row>
    <row r="21" spans="1:7" ht="14.5">
      <c r="A21" s="601" t="s">
        <v>196</v>
      </c>
      <c r="B21" s="597">
        <v>16</v>
      </c>
      <c r="C21" s="606">
        <v>-0.10360359932030166</v>
      </c>
      <c r="D21" s="607">
        <v>-3268620</v>
      </c>
      <c r="E21"/>
      <c r="F21" s="526">
        <v>-0.10360359932030166</v>
      </c>
      <c r="G21" s="525">
        <v>-3268620</v>
      </c>
    </row>
    <row r="22" spans="1:7" ht="14.5">
      <c r="A22" s="601" t="s">
        <v>199</v>
      </c>
      <c r="B22" s="597">
        <v>17</v>
      </c>
      <c r="C22" s="606">
        <v>-0.11476787591733444</v>
      </c>
      <c r="D22" s="607">
        <v>-3620845</v>
      </c>
      <c r="E22"/>
      <c r="F22" s="526">
        <v>-0.11476787591733444</v>
      </c>
      <c r="G22" s="525">
        <v>-3620845</v>
      </c>
    </row>
    <row r="23" spans="1:7" ht="14.5">
      <c r="A23" s="601" t="s">
        <v>191</v>
      </c>
      <c r="B23" s="597">
        <v>18</v>
      </c>
      <c r="C23" s="606">
        <v>-0.12175963389350442</v>
      </c>
      <c r="D23" s="607">
        <v>-3841430</v>
      </c>
      <c r="E23"/>
      <c r="F23" s="526">
        <v>-0.12175963389350442</v>
      </c>
      <c r="G23" s="525">
        <v>-3841430</v>
      </c>
    </row>
    <row r="24" spans="1:7" ht="15" thickBot="1">
      <c r="A24" s="602" t="s">
        <v>194</v>
      </c>
      <c r="B24" s="597">
        <v>19</v>
      </c>
      <c r="C24" s="606">
        <v>-0.12293224348313385</v>
      </c>
      <c r="D24" s="607">
        <v>-3878425</v>
      </c>
      <c r="E24"/>
      <c r="F24" s="526">
        <v>-0.12293224348313385</v>
      </c>
      <c r="G24" s="525">
        <v>-3878425</v>
      </c>
    </row>
    <row r="25" spans="1:7" ht="15" thickBot="1">
      <c r="A25" s="553" t="s">
        <v>307</v>
      </c>
      <c r="B25" s="597">
        <v>20</v>
      </c>
      <c r="C25" s="606">
        <v>-0.14969148275603034</v>
      </c>
      <c r="D25" s="607">
        <v>-4722660</v>
      </c>
      <c r="E25"/>
      <c r="F25" s="526">
        <v>-0.14969148275603034</v>
      </c>
      <c r="G25" s="525">
        <v>-4722660</v>
      </c>
    </row>
    <row r="26" spans="1:7" ht="15" thickBot="1">
      <c r="A26" s="603" t="s">
        <v>211</v>
      </c>
      <c r="B26" s="599">
        <v>21</v>
      </c>
      <c r="C26" s="610">
        <v>-0.15337381601931455</v>
      </c>
      <c r="D26" s="611">
        <v>-4838835</v>
      </c>
      <c r="E26"/>
      <c r="F26" s="527">
        <v>-0.15337381601931455</v>
      </c>
      <c r="G26" s="528">
        <v>-4838835</v>
      </c>
    </row>
    <row r="27" spans="1:7" ht="14.5">
      <c r="A27"/>
      <c r="B27"/>
      <c r="C27"/>
      <c r="D27"/>
      <c r="E27"/>
    </row>
  </sheetData>
  <phoneticPr fontId="9" type="noConversion"/>
  <conditionalFormatting sqref="F6:F26">
    <cfRule type="dataBar" priority="3">
      <dataBar>
        <cfvo type="min"/>
        <cfvo type="max"/>
        <color rgb="FFADC3E1"/>
      </dataBar>
      <extLst>
        <ext xmlns:x14="http://schemas.microsoft.com/office/spreadsheetml/2009/9/main" uri="{B025F937-C7B1-47D3-B67F-A62EFF666E3E}">
          <x14:id>{FC6121C2-E92E-4E2A-B5B3-0E4270B1BC43}</x14:id>
        </ext>
      </extLst>
    </cfRule>
  </conditionalFormatting>
  <conditionalFormatting pivot="1" sqref="C6:C26">
    <cfRule type="dataBar" priority="1">
      <dataBar>
        <cfvo type="min"/>
        <cfvo type="max"/>
        <color rgb="FFADC3E1"/>
      </dataBar>
      <extLst>
        <ext xmlns:x14="http://schemas.microsoft.com/office/spreadsheetml/2009/9/main" uri="{B025F937-C7B1-47D3-B67F-A62EFF666E3E}">
          <x14:id>{35F91F21-60C6-4C34-96C5-3361D04E7101}</x14:id>
        </ext>
      </extLst>
    </cfRule>
  </conditionalFormatting>
  <pageMargins left="0.7" right="0.7" top="0.75" bottom="0.75" header="0.3" footer="0.3"/>
  <pageSetup orientation="portrait" r:id="rId2"/>
  <drawing r:id="rId3"/>
  <legacyDrawing r:id="rId4"/>
  <extLst>
    <ext xmlns:x14="http://schemas.microsoft.com/office/spreadsheetml/2009/9/main" uri="{78C0D931-6437-407d-A8EE-F0AAD7539E65}">
      <x14:conditionalFormattings>
        <x14:conditionalFormatting xmlns:xm="http://schemas.microsoft.com/office/excel/2006/main">
          <x14:cfRule type="dataBar" id="{FC6121C2-E92E-4E2A-B5B3-0E4270B1BC43}">
            <x14:dataBar minLength="0" maxLength="100" gradient="0">
              <x14:cfvo type="autoMin"/>
              <x14:cfvo type="autoMax"/>
              <x14:negativeFillColor rgb="FFE6BCB4"/>
              <x14:axisColor rgb="FF000000"/>
            </x14:dataBar>
          </x14:cfRule>
          <xm:sqref>F6:F26</xm:sqref>
        </x14:conditionalFormatting>
        <x14:conditionalFormatting xmlns:xm="http://schemas.microsoft.com/office/excel/2006/main" pivot="1">
          <x14:cfRule type="dataBar" id="{35F91F21-60C6-4C34-96C5-3361D04E7101}">
            <x14:dataBar minLength="0" maxLength="100" gradient="0">
              <x14:cfvo type="autoMin"/>
              <x14:cfvo type="autoMax"/>
              <x14:negativeFillColor rgb="FFE6BCB4"/>
              <x14:axisColor rgb="FF000000"/>
            </x14:dataBar>
          </x14:cfRule>
          <xm:sqref>C6:C26</xm:sqref>
        </x14:conditionalFormatting>
      </x14:conditionalFormattings>
    </ex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43069-18B6-4AFA-962D-0AA871C94B36}">
  <sheetPr>
    <tabColor theme="9" tint="0.59999389629810485"/>
  </sheetPr>
  <dimension ref="A1:BF44"/>
  <sheetViews>
    <sheetView showGridLines="0" topLeftCell="A32" zoomScale="115" zoomScaleNormal="115" workbookViewId="0">
      <selection activeCell="AT42" sqref="AT42"/>
    </sheetView>
  </sheetViews>
  <sheetFormatPr defaultColWidth="15.6328125" defaultRowHeight="14.5"/>
  <cols>
    <col min="2" max="37" width="15.6328125" hidden="1" customWidth="1"/>
    <col min="38" max="40" width="0" hidden="1" customWidth="1"/>
  </cols>
  <sheetData>
    <row r="1" spans="1:23" ht="26.75" customHeight="1"/>
    <row r="2" spans="1:23" s="143" customFormat="1" ht="21" hidden="1">
      <c r="A2" s="167"/>
      <c r="B2" s="168" t="s">
        <v>220</v>
      </c>
      <c r="C2" s="169"/>
      <c r="D2" s="168" t="s">
        <v>226</v>
      </c>
      <c r="E2" s="170"/>
      <c r="F2" s="170"/>
      <c r="G2" s="170"/>
      <c r="H2" s="169"/>
      <c r="I2" s="171" t="s">
        <v>228</v>
      </c>
      <c r="J2" s="170"/>
      <c r="K2" s="170"/>
      <c r="L2" s="170"/>
      <c r="M2" s="169"/>
      <c r="N2" s="172" t="s">
        <v>232</v>
      </c>
      <c r="O2" s="170"/>
      <c r="P2" s="170"/>
      <c r="Q2" s="170"/>
      <c r="R2" s="169"/>
      <c r="S2" s="172" t="s">
        <v>233</v>
      </c>
      <c r="T2" s="170"/>
      <c r="U2" s="170"/>
      <c r="V2" s="170"/>
      <c r="W2" s="169"/>
    </row>
    <row r="3" spans="1:23" ht="44" hidden="1" thickBot="1">
      <c r="A3" s="99" t="s">
        <v>246</v>
      </c>
      <c r="B3" s="99" t="s">
        <v>247</v>
      </c>
      <c r="C3" s="100" t="s">
        <v>249</v>
      </c>
      <c r="D3" s="156" t="s">
        <v>265</v>
      </c>
      <c r="E3" s="101" t="s">
        <v>249</v>
      </c>
      <c r="F3" s="157" t="s">
        <v>260</v>
      </c>
      <c r="G3" s="157" t="s">
        <v>266</v>
      </c>
      <c r="H3" s="100" t="s">
        <v>251</v>
      </c>
      <c r="I3" s="156" t="s">
        <v>265</v>
      </c>
      <c r="J3" s="101" t="s">
        <v>249</v>
      </c>
      <c r="K3" s="157" t="s">
        <v>260</v>
      </c>
      <c r="L3" s="157" t="s">
        <v>266</v>
      </c>
      <c r="M3" s="100" t="s">
        <v>251</v>
      </c>
      <c r="N3" s="156" t="s">
        <v>265</v>
      </c>
      <c r="O3" s="101" t="s">
        <v>249</v>
      </c>
      <c r="P3" s="157" t="s">
        <v>260</v>
      </c>
      <c r="Q3" s="157" t="s">
        <v>266</v>
      </c>
      <c r="R3" s="100" t="s">
        <v>251</v>
      </c>
      <c r="S3" s="156" t="s">
        <v>267</v>
      </c>
      <c r="T3" s="101" t="s">
        <v>249</v>
      </c>
      <c r="U3" s="157" t="s">
        <v>260</v>
      </c>
      <c r="V3" s="157" t="s">
        <v>266</v>
      </c>
      <c r="W3" s="100" t="s">
        <v>251</v>
      </c>
    </row>
    <row r="4" spans="1:23" hidden="1">
      <c r="A4" s="173" t="str">
        <f>_xlfn.XLOOKUP($B4,$B$22:$B$41,$A$22:$A$41,"")</f>
        <v>열매</v>
      </c>
      <c r="B4" s="174">
        <v>10</v>
      </c>
      <c r="C4" s="175">
        <f>_xlfn.XLOOKUP($A4,$A$22:$A$41,$C$22:$C$41,"")</f>
        <v>8367945</v>
      </c>
      <c r="D4" s="176">
        <f t="shared" ref="D4:D14" si="0">_xlfn.RANK.EQ(E4,$E$4:$E$15,0)</f>
        <v>1</v>
      </c>
      <c r="E4" s="177">
        <f>_xlfn.XLOOKUP($A4,$A$22:$A$41,$G$22:$G$41,"")</f>
        <v>8734950</v>
      </c>
      <c r="F4" s="178">
        <f>E4-C4</f>
        <v>367005</v>
      </c>
      <c r="G4" s="177">
        <f>_xlfn.XLOOKUP($A4,$A$22:$A$41,$E$22:$E$41,"")</f>
        <v>10</v>
      </c>
      <c r="H4" s="179">
        <f>_xlfn.XLOOKUP($A4,$A$22:$A$41,$F$22:$F$41,"")</f>
        <v>17102895</v>
      </c>
      <c r="I4" s="176">
        <f t="shared" ref="I4:I14" si="1">_xlfn.RANK.EQ(J4,$J$4:$J$15,0)</f>
        <v>3</v>
      </c>
      <c r="J4" s="177">
        <f>_xlfn.XLOOKUP($A4,$A$22:$A$41,$J$22:$J$41,"")</f>
        <v>8757775</v>
      </c>
      <c r="K4" s="191">
        <f t="shared" ref="K4:K12" si="2">J4-E4</f>
        <v>22825</v>
      </c>
      <c r="L4" s="177">
        <f>_xlfn.XLOOKUP($A4,$A$22:$A$41,$H$22:$H$41,"")</f>
        <v>10</v>
      </c>
      <c r="M4" s="179">
        <f t="shared" ref="M4:M5" si="3">_xlfn.XLOOKUP($A4,$A$22:$A$41,$I$22:$I$41,"")</f>
        <v>25860670</v>
      </c>
      <c r="N4" s="176">
        <f t="shared" ref="N4:N14" si="4">_xlfn.RANK.EQ(O4,$O$4:$O$15,0)</f>
        <v>1</v>
      </c>
      <c r="O4" s="180">
        <f>_xlfn.XLOOKUP($A4,$A$22:$A$41,$M$22:$M$41,"")</f>
        <v>9564060</v>
      </c>
      <c r="P4" s="178">
        <f t="shared" ref="P4:P12" si="5">O4-J4</f>
        <v>806285</v>
      </c>
      <c r="Q4" s="181">
        <f>_xlfn.XLOOKUP($A4,$A$22:$A$41,$K$22:$K$41,"")</f>
        <v>10</v>
      </c>
      <c r="R4" s="179">
        <f>_xlfn.XLOOKUP($A4,$A$22:$A$41,$L$22:$L$41,"")</f>
        <v>35424730</v>
      </c>
      <c r="S4" s="176">
        <f t="shared" ref="S4:S15" si="6">_xlfn.RANK.EQ(T4,$T$4:$T$15,0)</f>
        <v>2</v>
      </c>
      <c r="T4" s="180">
        <f>_xlfn.XLOOKUP($A4,$A$22:$A$42,$O$22:$O$42,"")</f>
        <v>9516665</v>
      </c>
      <c r="U4" s="178">
        <f t="shared" ref="U4:U12" si="7">T4-O4</f>
        <v>-47395</v>
      </c>
      <c r="V4" s="181">
        <f>_xlfn.XLOOKUP($A4,$A$22:$A$42,$N$22:$N$42,"")</f>
        <v>10</v>
      </c>
      <c r="W4" s="179">
        <f t="shared" ref="W4:W13" si="8">_xlfn.XLOOKUP($A4,$A$22:$A$42,$O$22:$O$42,"")</f>
        <v>9516665</v>
      </c>
    </row>
    <row r="5" spans="1:23" hidden="1">
      <c r="A5" s="207" t="str">
        <f t="shared" ref="A5:A12" si="9">_xlfn.XLOOKUP($B5,$B$22:$B$41,$A$22:$A$41,"")</f>
        <v>무야호</v>
      </c>
      <c r="B5" s="182">
        <v>11</v>
      </c>
      <c r="C5" s="183">
        <f t="shared" ref="C5:C12" si="10">_xlfn.XLOOKUP($A5,$A$22:$A$41,$C$22:$C$41,"")</f>
        <v>8217900</v>
      </c>
      <c r="D5" s="182">
        <f t="shared" si="0"/>
        <v>2</v>
      </c>
      <c r="E5" s="184">
        <f t="shared" ref="E5:E12" si="11">_xlfn.XLOOKUP($A5,$A$22:$A$41,$G$22:$G$41,"")</f>
        <v>8523250</v>
      </c>
      <c r="F5" s="185">
        <f t="shared" ref="F5:F12" si="12">E5-C5</f>
        <v>305350</v>
      </c>
      <c r="G5" s="184">
        <f t="shared" ref="G5:G12" si="13">_xlfn.XLOOKUP($A5,$A$22:$A$41,$E$22:$E$41,"")</f>
        <v>11</v>
      </c>
      <c r="H5" s="186">
        <f t="shared" ref="H5:H12" si="14">_xlfn.XLOOKUP($A5,$A$22:$A$41,$F$22:$F$41,"")</f>
        <v>16741150</v>
      </c>
      <c r="I5" s="182">
        <f t="shared" si="1"/>
        <v>1</v>
      </c>
      <c r="J5" s="184">
        <f t="shared" ref="J5:J12" si="15">_xlfn.XLOOKUP($A5,$A$22:$A$41,$J$22:$J$41,"")</f>
        <v>9404955</v>
      </c>
      <c r="K5" s="185">
        <f t="shared" si="2"/>
        <v>881705</v>
      </c>
      <c r="L5" s="184">
        <f t="shared" ref="L5:L12" si="16">_xlfn.XLOOKUP($A5,$A$22:$A$41,$H$22:$H$41,"")</f>
        <v>11</v>
      </c>
      <c r="M5" s="186">
        <f t="shared" si="3"/>
        <v>26146105</v>
      </c>
      <c r="N5" s="182">
        <f t="shared" si="4"/>
        <v>2</v>
      </c>
      <c r="O5" s="187">
        <f t="shared" ref="O5:O12" si="17">_xlfn.XLOOKUP($A5,$A$22:$A$41,$M$22:$M$41,"")</f>
        <v>9080590</v>
      </c>
      <c r="P5" s="185">
        <f t="shared" si="5"/>
        <v>-324365</v>
      </c>
      <c r="Q5" s="188">
        <f t="shared" ref="Q5:Q12" si="18">_xlfn.XLOOKUP($A5,$A$22:$A$41,$K$22:$K$41,"")</f>
        <v>11</v>
      </c>
      <c r="R5" s="186">
        <f t="shared" ref="R5:R12" si="19">_xlfn.XLOOKUP($A5,$A$22:$A$41,$L$22:$L$41,"")</f>
        <v>35226695</v>
      </c>
      <c r="S5" s="182">
        <f t="shared" si="6"/>
        <v>1</v>
      </c>
      <c r="T5" s="187">
        <f t="shared" ref="T5:T12" si="20">_xlfn.XLOOKUP($A5,$A$22:$A$42,$O$22:$O$42,"")</f>
        <v>9525015</v>
      </c>
      <c r="U5" s="185">
        <f t="shared" si="7"/>
        <v>444425</v>
      </c>
      <c r="V5" s="188">
        <f t="shared" ref="V5:V15" si="21">_xlfn.XLOOKUP($A5,$A$22:$A$42,$N$22:$N$42,"")</f>
        <v>9</v>
      </c>
      <c r="W5" s="186">
        <f t="shared" si="8"/>
        <v>9525015</v>
      </c>
    </row>
    <row r="6" spans="1:23" hidden="1">
      <c r="A6" s="173" t="str">
        <f t="shared" si="9"/>
        <v>재난경보</v>
      </c>
      <c r="B6" s="174">
        <v>12</v>
      </c>
      <c r="C6" s="175">
        <f t="shared" si="10"/>
        <v>8149795</v>
      </c>
      <c r="D6" s="174">
        <f t="shared" si="0"/>
        <v>4</v>
      </c>
      <c r="E6" s="70">
        <f t="shared" si="11"/>
        <v>8055040</v>
      </c>
      <c r="F6" s="191">
        <f t="shared" si="12"/>
        <v>-94755</v>
      </c>
      <c r="G6" s="70">
        <f t="shared" si="13"/>
        <v>13</v>
      </c>
      <c r="H6" s="189">
        <f t="shared" si="14"/>
        <v>16204835</v>
      </c>
      <c r="I6" s="174">
        <f t="shared" si="1"/>
        <v>5</v>
      </c>
      <c r="J6" s="70">
        <f t="shared" si="15"/>
        <v>8516760</v>
      </c>
      <c r="K6" s="191">
        <f t="shared" si="2"/>
        <v>461720</v>
      </c>
      <c r="L6" s="70">
        <f t="shared" si="16"/>
        <v>14</v>
      </c>
      <c r="M6" s="189">
        <f>_xlfn.XLOOKUP($A6,$A$22:$A$41,$I$22:$I$41,"")</f>
        <v>24721595</v>
      </c>
      <c r="N6" s="174">
        <f t="shared" si="4"/>
        <v>5</v>
      </c>
      <c r="O6" s="190">
        <f t="shared" si="17"/>
        <v>8818500</v>
      </c>
      <c r="P6" s="191">
        <f t="shared" si="5"/>
        <v>301740</v>
      </c>
      <c r="Q6" s="1">
        <f t="shared" si="18"/>
        <v>14</v>
      </c>
      <c r="R6" s="189">
        <f t="shared" si="19"/>
        <v>33540095</v>
      </c>
      <c r="S6" s="174">
        <f t="shared" si="6"/>
        <v>4</v>
      </c>
      <c r="T6" s="190">
        <f t="shared" si="20"/>
        <v>9201780</v>
      </c>
      <c r="U6" s="191">
        <f t="shared" si="7"/>
        <v>383280</v>
      </c>
      <c r="V6" s="1">
        <f t="shared" si="21"/>
        <v>14</v>
      </c>
      <c r="W6" s="189">
        <f t="shared" si="8"/>
        <v>9201780</v>
      </c>
    </row>
    <row r="7" spans="1:23" hidden="1">
      <c r="A7" s="207" t="str">
        <f t="shared" si="9"/>
        <v>Peppermint</v>
      </c>
      <c r="B7" s="182">
        <v>13</v>
      </c>
      <c r="C7" s="183">
        <f t="shared" si="10"/>
        <v>8000885</v>
      </c>
      <c r="D7" s="182">
        <f t="shared" si="0"/>
        <v>3</v>
      </c>
      <c r="E7" s="184">
        <f t="shared" si="11"/>
        <v>8361985</v>
      </c>
      <c r="F7" s="185">
        <f t="shared" si="12"/>
        <v>361100</v>
      </c>
      <c r="G7" s="184">
        <f t="shared" si="13"/>
        <v>12</v>
      </c>
      <c r="H7" s="186">
        <f t="shared" si="14"/>
        <v>16362870</v>
      </c>
      <c r="I7" s="182">
        <f t="shared" si="1"/>
        <v>2</v>
      </c>
      <c r="J7" s="184">
        <f t="shared" si="15"/>
        <v>8816090</v>
      </c>
      <c r="K7" s="185">
        <f t="shared" si="2"/>
        <v>454105</v>
      </c>
      <c r="L7" s="184">
        <f t="shared" si="16"/>
        <v>12</v>
      </c>
      <c r="M7" s="186">
        <f t="shared" ref="M7:M12" si="22">_xlfn.XLOOKUP($A7,$A$22:$A$41,$I$22:$I$41,"")</f>
        <v>25178960</v>
      </c>
      <c r="N7" s="182">
        <f t="shared" si="4"/>
        <v>3</v>
      </c>
      <c r="O7" s="187">
        <f t="shared" si="17"/>
        <v>8972885</v>
      </c>
      <c r="P7" s="185">
        <f t="shared" si="5"/>
        <v>156795</v>
      </c>
      <c r="Q7" s="188">
        <f t="shared" si="18"/>
        <v>12</v>
      </c>
      <c r="R7" s="186">
        <f t="shared" si="19"/>
        <v>34151845</v>
      </c>
      <c r="S7" s="182">
        <f t="shared" si="6"/>
        <v>6</v>
      </c>
      <c r="T7" s="187">
        <f t="shared" si="20"/>
        <v>8974230</v>
      </c>
      <c r="U7" s="185">
        <f t="shared" si="7"/>
        <v>1345</v>
      </c>
      <c r="V7" s="188">
        <f t="shared" si="21"/>
        <v>15</v>
      </c>
      <c r="W7" s="186">
        <f t="shared" si="8"/>
        <v>8974230</v>
      </c>
    </row>
    <row r="8" spans="1:23" hidden="1">
      <c r="A8" s="192" t="str">
        <f>_xlfn.XLOOKUP($B8,$K$22:$K$42,$A$22:$A$42,"")</f>
        <v>재난경보</v>
      </c>
      <c r="B8" s="193">
        <v>14</v>
      </c>
      <c r="C8" s="194">
        <f t="shared" si="10"/>
        <v>8149795</v>
      </c>
      <c r="D8" s="193">
        <f t="shared" si="0"/>
        <v>4</v>
      </c>
      <c r="E8" s="208">
        <f t="shared" si="11"/>
        <v>8055040</v>
      </c>
      <c r="F8" s="198">
        <f t="shared" si="12"/>
        <v>-94755</v>
      </c>
      <c r="G8" s="208">
        <f t="shared" si="13"/>
        <v>13</v>
      </c>
      <c r="H8" s="195">
        <f t="shared" si="14"/>
        <v>16204835</v>
      </c>
      <c r="I8" s="193">
        <f t="shared" si="1"/>
        <v>5</v>
      </c>
      <c r="J8" s="208">
        <f t="shared" si="15"/>
        <v>8516760</v>
      </c>
      <c r="K8" s="198">
        <f t="shared" si="2"/>
        <v>461720</v>
      </c>
      <c r="L8" s="208">
        <f t="shared" si="16"/>
        <v>14</v>
      </c>
      <c r="M8" s="195">
        <f t="shared" si="22"/>
        <v>24721595</v>
      </c>
      <c r="N8" s="193">
        <f t="shared" si="4"/>
        <v>5</v>
      </c>
      <c r="O8" s="196">
        <f t="shared" si="17"/>
        <v>8818500</v>
      </c>
      <c r="P8" s="198">
        <f t="shared" si="5"/>
        <v>301740</v>
      </c>
      <c r="Q8" s="197">
        <f t="shared" si="18"/>
        <v>14</v>
      </c>
      <c r="R8" s="195">
        <f t="shared" si="19"/>
        <v>33540095</v>
      </c>
      <c r="S8" s="193">
        <f t="shared" si="6"/>
        <v>4</v>
      </c>
      <c r="T8" s="196">
        <f t="shared" si="20"/>
        <v>9201780</v>
      </c>
      <c r="U8" s="198">
        <f t="shared" si="7"/>
        <v>383280</v>
      </c>
      <c r="V8" s="197">
        <f t="shared" si="21"/>
        <v>14</v>
      </c>
      <c r="W8" s="195">
        <f t="shared" si="8"/>
        <v>9201780</v>
      </c>
    </row>
    <row r="9" spans="1:23" hidden="1">
      <c r="A9" s="207" t="str">
        <f t="shared" si="9"/>
        <v>이지스</v>
      </c>
      <c r="B9" s="182">
        <v>15</v>
      </c>
      <c r="C9" s="183">
        <f t="shared" si="10"/>
        <v>7723535</v>
      </c>
      <c r="D9" s="182">
        <f t="shared" si="0"/>
        <v>6</v>
      </c>
      <c r="E9" s="184">
        <f t="shared" si="11"/>
        <v>7867470</v>
      </c>
      <c r="F9" s="185">
        <f t="shared" si="12"/>
        <v>143935</v>
      </c>
      <c r="G9" s="184">
        <f t="shared" si="13"/>
        <v>15</v>
      </c>
      <c r="H9" s="186">
        <f t="shared" si="14"/>
        <v>15591005</v>
      </c>
      <c r="I9" s="182">
        <f t="shared" si="1"/>
        <v>4</v>
      </c>
      <c r="J9" s="184">
        <f t="shared" si="15"/>
        <v>8745125</v>
      </c>
      <c r="K9" s="185">
        <f t="shared" si="2"/>
        <v>877655</v>
      </c>
      <c r="L9" s="184">
        <f t="shared" si="16"/>
        <v>15</v>
      </c>
      <c r="M9" s="186">
        <f t="shared" si="22"/>
        <v>24336130</v>
      </c>
      <c r="N9" s="182">
        <f t="shared" si="4"/>
        <v>4</v>
      </c>
      <c r="O9" s="187">
        <f t="shared" si="17"/>
        <v>8900850</v>
      </c>
      <c r="P9" s="185">
        <f t="shared" si="5"/>
        <v>155725</v>
      </c>
      <c r="Q9" s="188">
        <f t="shared" si="18"/>
        <v>15</v>
      </c>
      <c r="R9" s="186">
        <f t="shared" si="19"/>
        <v>33236980</v>
      </c>
      <c r="S9" s="182">
        <f t="shared" si="6"/>
        <v>3</v>
      </c>
      <c r="T9" s="187">
        <f t="shared" si="20"/>
        <v>9286600</v>
      </c>
      <c r="U9" s="185">
        <f t="shared" si="7"/>
        <v>385750</v>
      </c>
      <c r="V9" s="188">
        <f t="shared" si="21"/>
        <v>13</v>
      </c>
      <c r="W9" s="186">
        <f t="shared" si="8"/>
        <v>9286600</v>
      </c>
    </row>
    <row r="10" spans="1:23" hidden="1">
      <c r="A10" s="173" t="str">
        <f t="shared" si="9"/>
        <v>Nigiri</v>
      </c>
      <c r="B10" s="174">
        <v>16</v>
      </c>
      <c r="C10" s="175">
        <f t="shared" si="10"/>
        <v>7582090</v>
      </c>
      <c r="D10" s="174">
        <f t="shared" si="0"/>
        <v>7</v>
      </c>
      <c r="E10" s="70">
        <f t="shared" si="11"/>
        <v>7789530</v>
      </c>
      <c r="F10" s="191">
        <f t="shared" si="12"/>
        <v>207440</v>
      </c>
      <c r="G10" s="70">
        <f t="shared" si="13"/>
        <v>16</v>
      </c>
      <c r="H10" s="189">
        <f t="shared" si="14"/>
        <v>15371620</v>
      </c>
      <c r="I10" s="174">
        <f t="shared" si="1"/>
        <v>9</v>
      </c>
      <c r="J10" s="70">
        <f t="shared" si="15"/>
        <v>7864870</v>
      </c>
      <c r="K10" s="191">
        <f t="shared" si="2"/>
        <v>75340</v>
      </c>
      <c r="L10" s="70">
        <f t="shared" si="16"/>
        <v>16</v>
      </c>
      <c r="M10" s="189">
        <f t="shared" si="22"/>
        <v>23236490</v>
      </c>
      <c r="N10" s="174">
        <f t="shared" si="4"/>
        <v>8</v>
      </c>
      <c r="O10" s="190">
        <f t="shared" si="17"/>
        <v>8364700</v>
      </c>
      <c r="P10" s="191">
        <f t="shared" si="5"/>
        <v>499830</v>
      </c>
      <c r="Q10" s="1">
        <f t="shared" si="18"/>
        <v>16</v>
      </c>
      <c r="R10" s="189">
        <f t="shared" si="19"/>
        <v>31601190</v>
      </c>
      <c r="S10" s="174">
        <f t="shared" si="6"/>
        <v>8</v>
      </c>
      <c r="T10" s="190">
        <f t="shared" si="20"/>
        <v>8445275</v>
      </c>
      <c r="U10" s="191">
        <f t="shared" si="7"/>
        <v>80575</v>
      </c>
      <c r="V10" s="1">
        <f t="shared" si="21"/>
        <v>17</v>
      </c>
      <c r="W10" s="189">
        <f t="shared" si="8"/>
        <v>8445275</v>
      </c>
    </row>
    <row r="11" spans="1:23" hidden="1">
      <c r="A11" s="207" t="str">
        <f t="shared" si="9"/>
        <v>S7AR</v>
      </c>
      <c r="B11" s="182">
        <v>17</v>
      </c>
      <c r="C11" s="183">
        <f t="shared" si="10"/>
        <v>7378420</v>
      </c>
      <c r="D11" s="182">
        <f t="shared" si="0"/>
        <v>9</v>
      </c>
      <c r="E11" s="184">
        <f t="shared" si="11"/>
        <v>7379340</v>
      </c>
      <c r="F11" s="185">
        <f t="shared" si="12"/>
        <v>920</v>
      </c>
      <c r="G11" s="184">
        <f t="shared" si="13"/>
        <v>17</v>
      </c>
      <c r="H11" s="186">
        <f t="shared" si="14"/>
        <v>14757760</v>
      </c>
      <c r="I11" s="182">
        <f t="shared" si="1"/>
        <v>7</v>
      </c>
      <c r="J11" s="184">
        <f t="shared" si="15"/>
        <v>8145755</v>
      </c>
      <c r="K11" s="185">
        <f t="shared" si="2"/>
        <v>766415</v>
      </c>
      <c r="L11" s="184">
        <f t="shared" si="16"/>
        <v>17</v>
      </c>
      <c r="M11" s="186">
        <f t="shared" si="22"/>
        <v>22903515</v>
      </c>
      <c r="N11" s="182">
        <f t="shared" si="4"/>
        <v>9</v>
      </c>
      <c r="O11" s="187">
        <f t="shared" si="17"/>
        <v>8288670</v>
      </c>
      <c r="P11" s="185">
        <f t="shared" si="5"/>
        <v>142915</v>
      </c>
      <c r="Q11" s="188">
        <f t="shared" si="18"/>
        <v>17</v>
      </c>
      <c r="R11" s="186">
        <f t="shared" si="19"/>
        <v>31192185</v>
      </c>
      <c r="S11" s="182">
        <f t="shared" si="6"/>
        <v>9</v>
      </c>
      <c r="T11" s="187">
        <f t="shared" si="20"/>
        <v>8439280</v>
      </c>
      <c r="U11" s="185">
        <f t="shared" si="7"/>
        <v>150610</v>
      </c>
      <c r="V11" s="188">
        <f t="shared" si="21"/>
        <v>18</v>
      </c>
      <c r="W11" s="186">
        <f t="shared" si="8"/>
        <v>8439280</v>
      </c>
    </row>
    <row r="12" spans="1:23" hidden="1">
      <c r="A12" s="173" t="str">
        <f t="shared" si="9"/>
        <v>사혼</v>
      </c>
      <c r="B12" s="174">
        <v>18</v>
      </c>
      <c r="C12" s="175">
        <f t="shared" si="10"/>
        <v>7054405</v>
      </c>
      <c r="D12" s="174">
        <f t="shared" si="0"/>
        <v>8</v>
      </c>
      <c r="E12" s="70">
        <f t="shared" si="11"/>
        <v>7522600</v>
      </c>
      <c r="F12" s="191">
        <f t="shared" si="12"/>
        <v>468195</v>
      </c>
      <c r="G12" s="70">
        <f t="shared" si="13"/>
        <v>18</v>
      </c>
      <c r="H12" s="189">
        <f t="shared" si="14"/>
        <v>14577005</v>
      </c>
      <c r="I12" s="174">
        <f t="shared" si="1"/>
        <v>8</v>
      </c>
      <c r="J12" s="70">
        <f t="shared" si="15"/>
        <v>8085640</v>
      </c>
      <c r="K12" s="191">
        <f t="shared" si="2"/>
        <v>563040</v>
      </c>
      <c r="L12" s="70">
        <f t="shared" si="16"/>
        <v>18</v>
      </c>
      <c r="M12" s="189">
        <f t="shared" si="22"/>
        <v>22662645</v>
      </c>
      <c r="N12" s="174">
        <f t="shared" si="4"/>
        <v>7</v>
      </c>
      <c r="O12" s="190">
        <f t="shared" si="17"/>
        <v>8452215</v>
      </c>
      <c r="P12" s="191">
        <f t="shared" si="5"/>
        <v>366575</v>
      </c>
      <c r="Q12" s="1">
        <f t="shared" si="18"/>
        <v>18</v>
      </c>
      <c r="R12" s="189">
        <f t="shared" si="19"/>
        <v>31114860</v>
      </c>
      <c r="S12" s="174">
        <f t="shared" si="6"/>
        <v>7</v>
      </c>
      <c r="T12" s="190">
        <f t="shared" si="20"/>
        <v>8530020</v>
      </c>
      <c r="U12" s="191">
        <f t="shared" si="7"/>
        <v>77805</v>
      </c>
      <c r="V12" s="1">
        <f t="shared" si="21"/>
        <v>16</v>
      </c>
      <c r="W12" s="189">
        <f t="shared" si="8"/>
        <v>8530020</v>
      </c>
    </row>
    <row r="13" spans="1:23" hidden="1">
      <c r="A13" s="207" t="str">
        <f>_xlfn.XLOOKUP($B13,$B$22:$B$41,$A$22:$A$41,"")</f>
        <v>Nobility</v>
      </c>
      <c r="B13" s="182">
        <v>19</v>
      </c>
      <c r="C13" s="183">
        <f>_xlfn.XLOOKUP($A13,$A$22:$A$41,$C$22:$C$41,"")</f>
        <v>7050210</v>
      </c>
      <c r="D13" s="182">
        <f t="shared" si="0"/>
        <v>10</v>
      </c>
      <c r="E13" s="184">
        <f>_xlfn.XLOOKUP($A13,$A$22:$A$41,$G$22:$G$41,"")</f>
        <v>7319740</v>
      </c>
      <c r="F13" s="185">
        <f>E13-C13</f>
        <v>269530</v>
      </c>
      <c r="G13" s="184">
        <f>_xlfn.XLOOKUP($A13,$A$22:$A$41,$E$22:$E$41,"")</f>
        <v>19</v>
      </c>
      <c r="H13" s="186">
        <f>_xlfn.XLOOKUP($A13,$A$22:$A$41,$F$22:$F$41,"")</f>
        <v>14369950</v>
      </c>
      <c r="I13" s="182">
        <f t="shared" si="1"/>
        <v>10</v>
      </c>
      <c r="J13" s="184">
        <f>_xlfn.XLOOKUP($A13,$A$22:$A$41,$J$22:$J$41,"")</f>
        <v>7744980</v>
      </c>
      <c r="K13" s="185">
        <f>J13-E13</f>
        <v>425240</v>
      </c>
      <c r="L13" s="184">
        <f>_xlfn.XLOOKUP($A13,$A$22:$A$41,$H$22:$H$41,"")</f>
        <v>19</v>
      </c>
      <c r="M13" s="186">
        <f>_xlfn.XLOOKUP($A13,$A$22:$A$41,$I$22:$I$41,"")</f>
        <v>22114930</v>
      </c>
      <c r="N13" s="182">
        <f t="shared" si="4"/>
        <v>11</v>
      </c>
      <c r="O13" s="187">
        <f>_xlfn.XLOOKUP($A13,$A$22:$A$41,$M$22:$M$41,"")</f>
        <v>7891325</v>
      </c>
      <c r="P13" s="185">
        <f>O13-J13</f>
        <v>146345</v>
      </c>
      <c r="Q13" s="188">
        <f>_xlfn.XLOOKUP($A13,$A$22:$A$41,$K$22:$K$41,"")</f>
        <v>19</v>
      </c>
      <c r="R13" s="186">
        <f>_xlfn.XLOOKUP($A13,$A$22:$A$41,$L$22:$L$41,"")</f>
        <v>30006255</v>
      </c>
      <c r="S13" s="182">
        <f t="shared" si="6"/>
        <v>12</v>
      </c>
      <c r="T13" s="187">
        <f>_xlfn.XLOOKUP($A13,$A$22:$A$42,$O$22:$O$42,"")</f>
        <v>8022685</v>
      </c>
      <c r="U13" s="185">
        <f>T13-O13</f>
        <v>131360</v>
      </c>
      <c r="V13" s="188">
        <f t="shared" si="21"/>
        <v>22</v>
      </c>
      <c r="W13" s="186">
        <f t="shared" si="8"/>
        <v>8022685</v>
      </c>
    </row>
    <row r="14" spans="1:23" hidden="1">
      <c r="A14" s="207" t="str">
        <f>_xlfn.XLOOKUP($B14,$B$22:$B$41,$A$22:$A$41,"")</f>
        <v>DEKWAT</v>
      </c>
      <c r="B14" s="182">
        <v>20</v>
      </c>
      <c r="C14" s="183">
        <f>_xlfn.XLOOKUP($A14,$A$22:$A$41,$C$22:$C$41,"")</f>
        <v>7048925</v>
      </c>
      <c r="D14" s="182">
        <f t="shared" si="0"/>
        <v>11</v>
      </c>
      <c r="E14" s="184">
        <f>_xlfn.XLOOKUP($A14,$A$22:$A$41,$G$22:$G$41,"")</f>
        <v>7318970</v>
      </c>
      <c r="F14" s="185">
        <f>E14-C14</f>
        <v>270045</v>
      </c>
      <c r="G14" s="184">
        <f>_xlfn.XLOOKUP($A14,$A$22:$A$41,$E$22:$E$41,"")</f>
        <v>20</v>
      </c>
      <c r="H14" s="186">
        <f>_xlfn.XLOOKUP($A14,$A$22:$A$41,$F$22:$F$41,"")</f>
        <v>14367895</v>
      </c>
      <c r="I14" s="182">
        <f t="shared" si="1"/>
        <v>11</v>
      </c>
      <c r="J14" s="184">
        <f>_xlfn.XLOOKUP($A14,$A$22:$A$41,$J$22:$J$41,"")</f>
        <v>7593730</v>
      </c>
      <c r="K14" s="185">
        <f>J14-E14</f>
        <v>274760</v>
      </c>
      <c r="L14" s="184">
        <f>_xlfn.XLOOKUP($A14,$A$22:$A$41,$H$22:$H$41,"")</f>
        <v>20</v>
      </c>
      <c r="M14" s="186">
        <f>_xlfn.XLOOKUP($A14,$A$22:$A$41,$I$22:$I$41,"")</f>
        <v>21961625</v>
      </c>
      <c r="N14" s="182">
        <f t="shared" si="4"/>
        <v>10</v>
      </c>
      <c r="O14" s="187">
        <f>_xlfn.XLOOKUP($A14,$A$22:$A$41,$M$22:$M$41,"")</f>
        <v>7957835</v>
      </c>
      <c r="P14" s="185">
        <f>O14-J14</f>
        <v>364105</v>
      </c>
      <c r="Q14" s="188">
        <f>_xlfn.XLOOKUP($A14,$A$22:$A$41,$K$22:$K$41,"")</f>
        <v>20</v>
      </c>
      <c r="R14" s="186">
        <f>_xlfn.XLOOKUP($A14,$A$22:$A$41,$L$22:$L$41,"")</f>
        <v>29919460</v>
      </c>
      <c r="S14" s="182">
        <f t="shared" si="6"/>
        <v>10</v>
      </c>
      <c r="T14" s="187">
        <f>_xlfn.XLOOKUP($A14,$A$22:$A$42,$O$22:$O$42,"")</f>
        <v>8241380</v>
      </c>
      <c r="U14" s="185">
        <f>T14-O14</f>
        <v>283545</v>
      </c>
      <c r="V14" s="188">
        <f t="shared" si="21"/>
        <v>19</v>
      </c>
      <c r="W14" s="186">
        <f>_xlfn.XLOOKUP($A14,$A$22:$A$42,$O$22:$O$42,"")</f>
        <v>8241380</v>
      </c>
    </row>
    <row r="15" spans="1:23" ht="15" hidden="1" thickBot="1">
      <c r="A15" s="199" t="s">
        <v>211</v>
      </c>
      <c r="B15" s="200"/>
      <c r="C15" s="201">
        <f>_xlfn.XLOOKUP($A15,$A$22:$A$41,$C$22:$C$41,"")</f>
        <v>0</v>
      </c>
      <c r="D15" s="200"/>
      <c r="E15" s="202">
        <f>_xlfn.XLOOKUP($A15,$A$22:$A$41,$G$22:$G$41,"")</f>
        <v>0</v>
      </c>
      <c r="F15" s="203"/>
      <c r="G15" s="202">
        <f>_xlfn.XLOOKUP($A15,$A$22:$A$41,$E$22:$E$41,"")</f>
        <v>0</v>
      </c>
      <c r="H15" s="204">
        <f>_xlfn.XLOOKUP($A15,$A$22:$A$41,$F$22:$F$41,"")</f>
        <v>0</v>
      </c>
      <c r="I15" s="200"/>
      <c r="J15" s="202">
        <f>_xlfn.XLOOKUP($A15,$A$22:$A$41,$J$22:$J$41,"")</f>
        <v>0</v>
      </c>
      <c r="K15" s="203"/>
      <c r="L15" s="202">
        <f>_xlfn.XLOOKUP($A15,$A$22:$A$41,$H$22:$H$41,"")</f>
        <v>0</v>
      </c>
      <c r="M15" s="204">
        <f>_xlfn.XLOOKUP($A15,$A$22:$A$41,$I$22:$I$41,"")</f>
        <v>0</v>
      </c>
      <c r="N15" s="200"/>
      <c r="O15" s="205"/>
      <c r="P15" s="203"/>
      <c r="Q15" s="206">
        <f>_xlfn.XLOOKUP($A15,$A$22:$A$41,$K$22:$K$41,"")</f>
        <v>0</v>
      </c>
      <c r="R15" s="204">
        <f>_xlfn.XLOOKUP($A15,$A$22:$A$41,$L$22:$L$41,"")</f>
        <v>0</v>
      </c>
      <c r="S15" s="200">
        <f t="shared" si="6"/>
        <v>11</v>
      </c>
      <c r="T15" s="205">
        <f>_xlfn.XLOOKUP($A15,$A$22:$A$42,$O$22:$O$42,"")</f>
        <v>8157340</v>
      </c>
      <c r="U15" s="203"/>
      <c r="V15" s="206">
        <f t="shared" si="21"/>
        <v>20</v>
      </c>
      <c r="W15" s="204">
        <f>_xlfn.XLOOKUP($A15,$A$22:$A$42,$O$22:$O$42,"")</f>
        <v>8157340</v>
      </c>
    </row>
    <row r="16" spans="1:23">
      <c r="B16" s="22"/>
      <c r="C16" s="22"/>
      <c r="D16" s="22"/>
      <c r="E16" s="22"/>
      <c r="F16" s="22"/>
      <c r="G16" s="22"/>
      <c r="H16" s="33"/>
      <c r="O16" s="13"/>
      <c r="P16" s="130"/>
    </row>
    <row r="17" spans="1:58">
      <c r="B17" s="22"/>
      <c r="C17" s="22"/>
      <c r="D17" s="22"/>
      <c r="E17" s="22"/>
      <c r="F17" s="22"/>
      <c r="G17" s="22"/>
      <c r="H17" s="33"/>
    </row>
    <row r="18" spans="1:58" ht="15" thickBot="1"/>
    <row r="19" spans="1:58" ht="15" thickBot="1">
      <c r="A19" s="340"/>
      <c r="B19" s="411" t="s">
        <v>268</v>
      </c>
      <c r="C19" s="396"/>
      <c r="D19" s="397"/>
      <c r="E19" s="396"/>
      <c r="F19" s="396"/>
      <c r="G19" s="397"/>
      <c r="H19" s="396"/>
      <c r="I19" s="396"/>
      <c r="J19" s="396"/>
      <c r="K19" s="396"/>
      <c r="L19" s="396"/>
      <c r="M19" s="397"/>
      <c r="N19" s="385" t="s">
        <v>269</v>
      </c>
      <c r="O19" s="385"/>
      <c r="P19" s="385"/>
      <c r="Q19" s="386"/>
      <c r="R19" s="385"/>
      <c r="S19" s="387"/>
      <c r="T19" s="385"/>
      <c r="U19" s="385"/>
      <c r="V19" s="385"/>
      <c r="W19" s="386"/>
      <c r="X19" s="385"/>
      <c r="Y19" s="387"/>
      <c r="Z19" s="390" t="s">
        <v>270</v>
      </c>
      <c r="AA19" s="390"/>
      <c r="AB19" s="390"/>
      <c r="AC19" s="390"/>
      <c r="AD19" s="390"/>
      <c r="AE19" s="390"/>
      <c r="AF19" s="390"/>
      <c r="AG19" s="390"/>
      <c r="AH19" s="390"/>
      <c r="AI19" s="390"/>
      <c r="AJ19" s="390"/>
      <c r="AK19" s="391"/>
      <c r="AL19" s="270" t="s">
        <v>294</v>
      </c>
      <c r="AM19" s="270"/>
      <c r="AN19" s="270"/>
      <c r="AO19" s="270"/>
      <c r="AP19" s="270"/>
      <c r="AQ19" s="270"/>
      <c r="AR19" s="270"/>
      <c r="AS19" s="270"/>
      <c r="AT19" s="270"/>
      <c r="AU19" s="272" t="s">
        <v>306</v>
      </c>
      <c r="AV19" s="270"/>
      <c r="AW19" s="270"/>
      <c r="AX19" s="270"/>
      <c r="AY19" s="270"/>
      <c r="AZ19" s="270"/>
      <c r="BA19" s="270"/>
      <c r="BB19" s="270"/>
      <c r="BC19" s="270"/>
      <c r="BD19" s="270"/>
      <c r="BE19" s="270"/>
      <c r="BF19" s="271"/>
    </row>
    <row r="20" spans="1:58" ht="15" thickBot="1">
      <c r="A20" s="402"/>
      <c r="B20" s="272" t="s">
        <v>220</v>
      </c>
      <c r="C20" s="404"/>
      <c r="D20" s="271"/>
      <c r="E20" s="270" t="s">
        <v>226</v>
      </c>
      <c r="F20" s="404"/>
      <c r="G20" s="271"/>
      <c r="H20" s="270" t="s">
        <v>228</v>
      </c>
      <c r="I20" s="404"/>
      <c r="J20" s="271"/>
      <c r="K20" s="270" t="s">
        <v>232</v>
      </c>
      <c r="L20" s="404"/>
      <c r="M20" s="271"/>
      <c r="N20" s="272" t="s">
        <v>233</v>
      </c>
      <c r="O20" s="404"/>
      <c r="P20" s="271"/>
      <c r="Q20" s="272" t="s">
        <v>234</v>
      </c>
      <c r="R20" s="404"/>
      <c r="S20" s="271"/>
      <c r="T20" s="270" t="s">
        <v>235</v>
      </c>
      <c r="U20" s="404"/>
      <c r="V20" s="271"/>
      <c r="W20" s="272" t="s">
        <v>236</v>
      </c>
      <c r="X20" s="404"/>
      <c r="Y20" s="271"/>
      <c r="Z20" s="272" t="s">
        <v>237</v>
      </c>
      <c r="AA20" s="270"/>
      <c r="AB20" s="271"/>
      <c r="AC20" s="418" t="s">
        <v>238</v>
      </c>
      <c r="AD20" s="418"/>
      <c r="AE20" s="85"/>
      <c r="AF20" s="418" t="s">
        <v>240</v>
      </c>
      <c r="AG20" s="418"/>
      <c r="AH20" s="85"/>
      <c r="AI20" s="418" t="s">
        <v>241</v>
      </c>
      <c r="AJ20" s="418"/>
      <c r="AK20" s="418"/>
      <c r="AL20" s="272" t="s">
        <v>291</v>
      </c>
      <c r="AM20" s="270"/>
      <c r="AN20" s="271"/>
      <c r="AO20" s="270" t="s">
        <v>292</v>
      </c>
      <c r="AP20" s="270"/>
      <c r="AQ20" s="271"/>
      <c r="AR20" s="270" t="s">
        <v>293</v>
      </c>
      <c r="AS20" s="270"/>
      <c r="AT20" s="271"/>
      <c r="AU20" s="418" t="s">
        <v>301</v>
      </c>
      <c r="AV20" s="418"/>
      <c r="AW20" s="85"/>
      <c r="AX20" s="418" t="s">
        <v>302</v>
      </c>
      <c r="AY20" s="418"/>
      <c r="AZ20" s="85"/>
      <c r="BA20" s="418" t="s">
        <v>303</v>
      </c>
      <c r="BB20" s="418"/>
      <c r="BC20" s="85"/>
      <c r="BD20" s="418" t="s">
        <v>304</v>
      </c>
      <c r="BE20" s="418"/>
      <c r="BF20" s="85"/>
    </row>
    <row r="21" spans="1:58" ht="15" thickBot="1">
      <c r="A21" s="105"/>
      <c r="B21" s="415" t="s">
        <v>271</v>
      </c>
      <c r="C21" s="403" t="s">
        <v>251</v>
      </c>
      <c r="D21" s="416" t="s">
        <v>259</v>
      </c>
      <c r="E21" s="415" t="s">
        <v>271</v>
      </c>
      <c r="F21" s="403" t="s">
        <v>251</v>
      </c>
      <c r="G21" s="416" t="s">
        <v>259</v>
      </c>
      <c r="H21" s="415" t="s">
        <v>271</v>
      </c>
      <c r="I21" s="403" t="s">
        <v>251</v>
      </c>
      <c r="J21" s="416" t="s">
        <v>259</v>
      </c>
      <c r="K21" s="415" t="s">
        <v>271</v>
      </c>
      <c r="L21" s="403" t="s">
        <v>251</v>
      </c>
      <c r="M21" s="416" t="s">
        <v>259</v>
      </c>
      <c r="N21" s="415" t="s">
        <v>271</v>
      </c>
      <c r="O21" s="403" t="s">
        <v>251</v>
      </c>
      <c r="P21" s="416" t="s">
        <v>259</v>
      </c>
      <c r="Q21" s="415" t="s">
        <v>271</v>
      </c>
      <c r="R21" s="403" t="s">
        <v>251</v>
      </c>
      <c r="S21" s="416" t="s">
        <v>259</v>
      </c>
      <c r="T21" s="415" t="s">
        <v>271</v>
      </c>
      <c r="U21" s="403" t="s">
        <v>251</v>
      </c>
      <c r="V21" s="416" t="s">
        <v>259</v>
      </c>
      <c r="W21" s="415" t="s">
        <v>271</v>
      </c>
      <c r="X21" s="403" t="s">
        <v>251</v>
      </c>
      <c r="Y21" s="416" t="s">
        <v>259</v>
      </c>
      <c r="Z21" s="415" t="s">
        <v>271</v>
      </c>
      <c r="AA21" s="403" t="s">
        <v>251</v>
      </c>
      <c r="AB21" s="416" t="s">
        <v>259</v>
      </c>
      <c r="AC21" s="415" t="s">
        <v>271</v>
      </c>
      <c r="AD21" s="403" t="s">
        <v>251</v>
      </c>
      <c r="AE21" s="416" t="s">
        <v>259</v>
      </c>
      <c r="AF21" s="415" t="s">
        <v>271</v>
      </c>
      <c r="AG21" s="403" t="s">
        <v>251</v>
      </c>
      <c r="AH21" s="416" t="s">
        <v>259</v>
      </c>
      <c r="AI21" s="415" t="s">
        <v>271</v>
      </c>
      <c r="AJ21" s="403" t="s">
        <v>251</v>
      </c>
      <c r="AK21" s="416" t="s">
        <v>259</v>
      </c>
      <c r="AL21" s="415" t="s">
        <v>271</v>
      </c>
      <c r="AM21" s="403" t="s">
        <v>251</v>
      </c>
      <c r="AN21" s="416" t="s">
        <v>259</v>
      </c>
      <c r="AO21" s="415" t="s">
        <v>271</v>
      </c>
      <c r="AP21" s="403" t="s">
        <v>251</v>
      </c>
      <c r="AQ21" s="416" t="s">
        <v>259</v>
      </c>
      <c r="AR21" s="415" t="s">
        <v>271</v>
      </c>
      <c r="AS21" s="403" t="s">
        <v>251</v>
      </c>
      <c r="AT21" s="416" t="s">
        <v>259</v>
      </c>
      <c r="AU21" s="415" t="s">
        <v>271</v>
      </c>
      <c r="AV21" s="403" t="s">
        <v>251</v>
      </c>
      <c r="AW21" s="416" t="s">
        <v>259</v>
      </c>
      <c r="AX21" s="415" t="s">
        <v>271</v>
      </c>
      <c r="AY21" s="403" t="s">
        <v>251</v>
      </c>
      <c r="AZ21" s="416" t="s">
        <v>259</v>
      </c>
      <c r="BA21" s="415" t="s">
        <v>271</v>
      </c>
      <c r="BB21" s="403" t="s">
        <v>251</v>
      </c>
      <c r="BC21" s="416" t="s">
        <v>259</v>
      </c>
      <c r="BD21" s="415" t="s">
        <v>271</v>
      </c>
      <c r="BE21" s="403" t="s">
        <v>251</v>
      </c>
      <c r="BF21" s="416" t="s">
        <v>259</v>
      </c>
    </row>
    <row r="22" spans="1:58">
      <c r="A22" s="340" t="s">
        <v>200</v>
      </c>
      <c r="B22" s="617"/>
      <c r="C22" s="412"/>
      <c r="D22" s="417"/>
      <c r="E22" s="612"/>
      <c r="F22" s="412"/>
      <c r="G22" s="417">
        <v>0</v>
      </c>
      <c r="H22" s="612">
        <v>1</v>
      </c>
      <c r="I22" s="412">
        <v>29460795</v>
      </c>
      <c r="J22" s="417">
        <v>29460795</v>
      </c>
      <c r="K22" s="612">
        <v>1</v>
      </c>
      <c r="L22" s="412">
        <v>39808885</v>
      </c>
      <c r="M22" s="417">
        <v>10348090</v>
      </c>
      <c r="N22" s="621">
        <v>1</v>
      </c>
      <c r="O22" s="400">
        <v>10513190</v>
      </c>
      <c r="P22" s="405"/>
      <c r="Q22" s="621">
        <v>1</v>
      </c>
      <c r="R22" s="400">
        <v>21205735</v>
      </c>
      <c r="S22" s="405">
        <v>10692545</v>
      </c>
      <c r="T22" s="621">
        <v>1</v>
      </c>
      <c r="U22" s="400">
        <v>31976605</v>
      </c>
      <c r="V22" s="405">
        <v>10770870</v>
      </c>
      <c r="W22" s="621">
        <v>1</v>
      </c>
      <c r="X22" s="400">
        <v>42756015</v>
      </c>
      <c r="Y22" s="405">
        <v>10779410</v>
      </c>
      <c r="Z22" s="625">
        <v>1</v>
      </c>
      <c r="AA22" s="392">
        <v>10949190</v>
      </c>
      <c r="AB22" s="408"/>
      <c r="AC22" s="623">
        <v>1</v>
      </c>
      <c r="AD22" s="392">
        <v>21985260</v>
      </c>
      <c r="AE22" s="408">
        <v>11036070</v>
      </c>
      <c r="AF22" s="623">
        <v>1</v>
      </c>
      <c r="AG22" s="392">
        <v>33022510</v>
      </c>
      <c r="AH22" s="408">
        <v>11037250</v>
      </c>
      <c r="AI22" s="623">
        <v>1</v>
      </c>
      <c r="AJ22" s="392">
        <v>44067480</v>
      </c>
      <c r="AK22" s="408">
        <v>11044970</v>
      </c>
      <c r="AL22" s="628">
        <v>1</v>
      </c>
      <c r="AM22" s="514">
        <v>11216060</v>
      </c>
      <c r="AN22" s="512"/>
      <c r="AO22" s="631">
        <v>1</v>
      </c>
      <c r="AP22" s="514">
        <v>22427150</v>
      </c>
      <c r="AQ22" s="512">
        <v>11211090</v>
      </c>
      <c r="AR22" s="631">
        <v>2</v>
      </c>
      <c r="AS22" s="514">
        <v>33549290</v>
      </c>
      <c r="AT22" s="512">
        <v>11122140</v>
      </c>
      <c r="AU22" s="628">
        <v>2</v>
      </c>
      <c r="AV22" s="514">
        <v>11773265</v>
      </c>
      <c r="AW22" s="512"/>
      <c r="AX22" s="631">
        <v>2</v>
      </c>
      <c r="AY22" s="514">
        <v>23541330</v>
      </c>
      <c r="AZ22" s="512">
        <v>11768065</v>
      </c>
      <c r="BA22" s="631">
        <v>1</v>
      </c>
      <c r="BB22" s="514"/>
      <c r="BC22" s="512">
        <v>-23541330</v>
      </c>
      <c r="BD22" s="631">
        <v>1</v>
      </c>
      <c r="BE22" s="514"/>
      <c r="BF22" s="512">
        <v>0</v>
      </c>
    </row>
    <row r="23" spans="1:58">
      <c r="A23" s="401" t="s">
        <v>201</v>
      </c>
      <c r="B23" s="618"/>
      <c r="C23" s="398"/>
      <c r="D23" s="413"/>
      <c r="E23" s="613"/>
      <c r="F23" s="398"/>
      <c r="G23" s="413">
        <v>0</v>
      </c>
      <c r="H23" s="613">
        <v>2</v>
      </c>
      <c r="I23" s="398">
        <v>29125015</v>
      </c>
      <c r="J23" s="413">
        <v>29125015</v>
      </c>
      <c r="K23" s="613">
        <v>2</v>
      </c>
      <c r="L23" s="398">
        <v>39468865</v>
      </c>
      <c r="M23" s="413">
        <v>10343850</v>
      </c>
      <c r="N23" s="614">
        <v>2</v>
      </c>
      <c r="O23" s="388">
        <v>10510940</v>
      </c>
      <c r="P23" s="406"/>
      <c r="Q23" s="614">
        <v>2</v>
      </c>
      <c r="R23" s="388">
        <v>21109635</v>
      </c>
      <c r="S23" s="406">
        <v>10598695</v>
      </c>
      <c r="T23" s="614">
        <v>2</v>
      </c>
      <c r="U23" s="388">
        <v>31799905</v>
      </c>
      <c r="V23" s="406">
        <v>10690270</v>
      </c>
      <c r="W23" s="614">
        <v>2</v>
      </c>
      <c r="X23" s="388">
        <v>42502265</v>
      </c>
      <c r="Y23" s="406">
        <v>10702360</v>
      </c>
      <c r="Z23" s="626">
        <v>2</v>
      </c>
      <c r="AA23" s="393">
        <v>10866400</v>
      </c>
      <c r="AB23" s="409"/>
      <c r="AC23" s="615">
        <v>2</v>
      </c>
      <c r="AD23" s="393">
        <v>21811465</v>
      </c>
      <c r="AE23" s="409">
        <v>10945065</v>
      </c>
      <c r="AF23" s="615">
        <v>2</v>
      </c>
      <c r="AG23" s="393">
        <v>32839890</v>
      </c>
      <c r="AH23" s="409">
        <v>11028425</v>
      </c>
      <c r="AI23" s="615">
        <v>2</v>
      </c>
      <c r="AJ23" s="393">
        <v>43968110</v>
      </c>
      <c r="AK23" s="409">
        <v>11128220</v>
      </c>
      <c r="AL23" s="629">
        <v>2</v>
      </c>
      <c r="AM23" s="513">
        <v>11041545</v>
      </c>
      <c r="AN23" s="510"/>
      <c r="AO23" s="616">
        <v>2</v>
      </c>
      <c r="AP23" s="513">
        <v>22156985</v>
      </c>
      <c r="AQ23" s="510">
        <v>11115440</v>
      </c>
      <c r="AR23" s="616">
        <v>1</v>
      </c>
      <c r="AS23" s="513">
        <v>33555615</v>
      </c>
      <c r="AT23" s="510">
        <v>11398630</v>
      </c>
      <c r="AU23" s="629">
        <v>1</v>
      </c>
      <c r="AV23" s="513">
        <v>11856320</v>
      </c>
      <c r="AW23" s="510"/>
      <c r="AX23" s="616">
        <v>1</v>
      </c>
      <c r="AY23" s="513">
        <v>23638505</v>
      </c>
      <c r="AZ23" s="510">
        <v>11782185</v>
      </c>
      <c r="BA23" s="616">
        <v>2</v>
      </c>
      <c r="BB23" s="513"/>
      <c r="BC23" s="510">
        <v>-23638505</v>
      </c>
      <c r="BD23" s="616">
        <v>2</v>
      </c>
      <c r="BE23" s="513"/>
      <c r="BF23" s="510">
        <v>0</v>
      </c>
    </row>
    <row r="24" spans="1:58">
      <c r="A24" s="401" t="s">
        <v>197</v>
      </c>
      <c r="B24" s="618"/>
      <c r="C24" s="398"/>
      <c r="D24" s="413"/>
      <c r="E24" s="613"/>
      <c r="F24" s="398"/>
      <c r="G24" s="413">
        <v>0</v>
      </c>
      <c r="H24" s="613">
        <v>3</v>
      </c>
      <c r="I24" s="398">
        <v>28723325</v>
      </c>
      <c r="J24" s="413">
        <v>28723325</v>
      </c>
      <c r="K24" s="613">
        <v>3</v>
      </c>
      <c r="L24" s="398">
        <v>38741745</v>
      </c>
      <c r="M24" s="413">
        <v>10018420</v>
      </c>
      <c r="N24" s="614">
        <v>3</v>
      </c>
      <c r="O24" s="388">
        <v>10251975</v>
      </c>
      <c r="P24" s="406"/>
      <c r="Q24" s="614">
        <v>3</v>
      </c>
      <c r="R24" s="388">
        <v>20511620</v>
      </c>
      <c r="S24" s="406">
        <v>10259645</v>
      </c>
      <c r="T24" s="614">
        <v>3</v>
      </c>
      <c r="U24" s="388">
        <v>30935880</v>
      </c>
      <c r="V24" s="406">
        <v>10424260</v>
      </c>
      <c r="W24" s="614">
        <v>3</v>
      </c>
      <c r="X24" s="388">
        <v>41284975</v>
      </c>
      <c r="Y24" s="406">
        <v>10349095</v>
      </c>
      <c r="Z24" s="626">
        <v>3</v>
      </c>
      <c r="AA24" s="393">
        <v>10517570</v>
      </c>
      <c r="AB24" s="409"/>
      <c r="AC24" s="615">
        <v>3</v>
      </c>
      <c r="AD24" s="393">
        <v>21050415</v>
      </c>
      <c r="AE24" s="409">
        <v>10532845</v>
      </c>
      <c r="AF24" s="615">
        <v>3</v>
      </c>
      <c r="AG24" s="393">
        <v>31813345</v>
      </c>
      <c r="AH24" s="409">
        <v>10762930</v>
      </c>
      <c r="AI24" s="615">
        <v>3</v>
      </c>
      <c r="AJ24" s="393">
        <v>42580915</v>
      </c>
      <c r="AK24" s="409">
        <v>10767570</v>
      </c>
      <c r="AL24" s="629">
        <v>3</v>
      </c>
      <c r="AM24" s="513">
        <v>10792615</v>
      </c>
      <c r="AN24" s="510"/>
      <c r="AO24" s="616">
        <v>3</v>
      </c>
      <c r="AP24" s="513">
        <v>21573935</v>
      </c>
      <c r="AQ24" s="510">
        <v>10781320</v>
      </c>
      <c r="AR24" s="616">
        <v>3</v>
      </c>
      <c r="AS24" s="513">
        <v>32439440</v>
      </c>
      <c r="AT24" s="510">
        <v>10865505</v>
      </c>
      <c r="AU24" s="629">
        <v>3</v>
      </c>
      <c r="AV24" s="513">
        <v>11397880</v>
      </c>
      <c r="AW24" s="510"/>
      <c r="AX24" s="616">
        <v>3</v>
      </c>
      <c r="AY24" s="513">
        <v>22805570</v>
      </c>
      <c r="AZ24" s="510">
        <v>11407690</v>
      </c>
      <c r="BA24" s="616">
        <v>3</v>
      </c>
      <c r="BB24" s="513"/>
      <c r="BC24" s="510">
        <v>-22805570</v>
      </c>
      <c r="BD24" s="616">
        <v>3</v>
      </c>
      <c r="BE24" s="513"/>
      <c r="BF24" s="510">
        <v>0</v>
      </c>
    </row>
    <row r="25" spans="1:58">
      <c r="A25" s="401" t="s">
        <v>202</v>
      </c>
      <c r="B25" s="618"/>
      <c r="C25" s="398"/>
      <c r="D25" s="413"/>
      <c r="E25" s="613"/>
      <c r="F25" s="398"/>
      <c r="G25" s="413">
        <v>0</v>
      </c>
      <c r="H25" s="613">
        <v>6</v>
      </c>
      <c r="I25" s="398">
        <v>26846050</v>
      </c>
      <c r="J25" s="413">
        <v>26846050</v>
      </c>
      <c r="K25" s="613">
        <v>6</v>
      </c>
      <c r="L25" s="398">
        <v>36376320</v>
      </c>
      <c r="M25" s="413">
        <v>9530270</v>
      </c>
      <c r="N25" s="614">
        <v>6</v>
      </c>
      <c r="O25" s="388">
        <v>9688065</v>
      </c>
      <c r="P25" s="406"/>
      <c r="Q25" s="614">
        <v>6</v>
      </c>
      <c r="R25" s="388">
        <v>19861340</v>
      </c>
      <c r="S25" s="406">
        <v>10173275</v>
      </c>
      <c r="T25" s="614">
        <v>6</v>
      </c>
      <c r="U25" s="388">
        <v>29539600</v>
      </c>
      <c r="V25" s="406">
        <v>9678260</v>
      </c>
      <c r="W25" s="614">
        <v>6</v>
      </c>
      <c r="X25" s="388">
        <v>39544740</v>
      </c>
      <c r="Y25" s="406">
        <v>10005140</v>
      </c>
      <c r="Z25" s="626">
        <v>5</v>
      </c>
      <c r="AA25" s="393">
        <v>10262110</v>
      </c>
      <c r="AB25" s="409"/>
      <c r="AC25" s="615">
        <v>5</v>
      </c>
      <c r="AD25" s="393">
        <v>20612115</v>
      </c>
      <c r="AE25" s="409">
        <v>10350005</v>
      </c>
      <c r="AF25" s="615">
        <v>6</v>
      </c>
      <c r="AG25" s="393">
        <v>30963760</v>
      </c>
      <c r="AH25" s="409">
        <v>10351645</v>
      </c>
      <c r="AI25" s="615">
        <v>6</v>
      </c>
      <c r="AJ25" s="393">
        <v>41390540</v>
      </c>
      <c r="AK25" s="409">
        <v>10426780</v>
      </c>
      <c r="AL25" s="629">
        <v>4</v>
      </c>
      <c r="AM25" s="513">
        <v>10621980</v>
      </c>
      <c r="AN25" s="510"/>
      <c r="AO25" s="616">
        <v>4</v>
      </c>
      <c r="AP25" s="513">
        <v>21305750</v>
      </c>
      <c r="AQ25" s="510">
        <v>10683770</v>
      </c>
      <c r="AR25" s="616">
        <v>4</v>
      </c>
      <c r="AS25" s="513">
        <v>32097700</v>
      </c>
      <c r="AT25" s="510">
        <v>10791950</v>
      </c>
      <c r="AU25" s="629">
        <v>5</v>
      </c>
      <c r="AV25" s="513">
        <v>11240180</v>
      </c>
      <c r="AW25" s="510"/>
      <c r="AX25" s="616">
        <v>6</v>
      </c>
      <c r="AY25" s="513">
        <v>22470940</v>
      </c>
      <c r="AZ25" s="510">
        <v>11230760</v>
      </c>
      <c r="BA25" s="616">
        <v>4</v>
      </c>
      <c r="BB25" s="513"/>
      <c r="BC25" s="510">
        <v>-22470940</v>
      </c>
      <c r="BD25" s="616">
        <v>4</v>
      </c>
      <c r="BE25" s="513"/>
      <c r="BF25" s="510">
        <v>0</v>
      </c>
    </row>
    <row r="26" spans="1:58">
      <c r="A26" s="401" t="s">
        <v>192</v>
      </c>
      <c r="B26" s="618"/>
      <c r="C26" s="398"/>
      <c r="D26" s="413"/>
      <c r="E26" s="613"/>
      <c r="F26" s="398"/>
      <c r="G26" s="413">
        <v>0</v>
      </c>
      <c r="H26" s="613">
        <v>5</v>
      </c>
      <c r="I26" s="398">
        <v>27625625</v>
      </c>
      <c r="J26" s="413">
        <v>27625625</v>
      </c>
      <c r="K26" s="613">
        <v>5</v>
      </c>
      <c r="L26" s="398">
        <v>37321350</v>
      </c>
      <c r="M26" s="413">
        <v>9695725</v>
      </c>
      <c r="N26" s="614">
        <v>4</v>
      </c>
      <c r="O26" s="388">
        <v>10011795</v>
      </c>
      <c r="P26" s="406"/>
      <c r="Q26" s="614">
        <v>4</v>
      </c>
      <c r="R26" s="388">
        <v>20103665</v>
      </c>
      <c r="S26" s="406">
        <v>10091870</v>
      </c>
      <c r="T26" s="614">
        <v>4</v>
      </c>
      <c r="U26" s="388">
        <v>30207265</v>
      </c>
      <c r="V26" s="406">
        <v>10103600</v>
      </c>
      <c r="W26" s="614">
        <v>4</v>
      </c>
      <c r="X26" s="388">
        <v>40382200</v>
      </c>
      <c r="Y26" s="406">
        <v>10174935</v>
      </c>
      <c r="Z26" s="626">
        <v>6</v>
      </c>
      <c r="AA26" s="393">
        <v>10260975</v>
      </c>
      <c r="AB26" s="409"/>
      <c r="AC26" s="615">
        <v>6</v>
      </c>
      <c r="AD26" s="393">
        <v>20601155</v>
      </c>
      <c r="AE26" s="409">
        <v>10340180</v>
      </c>
      <c r="AF26" s="615">
        <v>4</v>
      </c>
      <c r="AG26" s="393">
        <v>31121380</v>
      </c>
      <c r="AH26" s="409">
        <v>10520225</v>
      </c>
      <c r="AI26" s="615">
        <v>4</v>
      </c>
      <c r="AJ26" s="393">
        <v>41721445</v>
      </c>
      <c r="AK26" s="409">
        <v>10600065</v>
      </c>
      <c r="AL26" s="629">
        <v>5</v>
      </c>
      <c r="AM26" s="513">
        <v>10609375</v>
      </c>
      <c r="AN26" s="510"/>
      <c r="AO26" s="616">
        <v>5</v>
      </c>
      <c r="AP26" s="513">
        <v>21300925</v>
      </c>
      <c r="AQ26" s="510">
        <v>10691550</v>
      </c>
      <c r="AR26" s="616">
        <v>5</v>
      </c>
      <c r="AS26" s="513">
        <v>32079005</v>
      </c>
      <c r="AT26" s="510">
        <v>10778080</v>
      </c>
      <c r="AU26" s="629">
        <v>4</v>
      </c>
      <c r="AV26" s="513">
        <v>11242265</v>
      </c>
      <c r="AW26" s="510"/>
      <c r="AX26" s="616">
        <v>4</v>
      </c>
      <c r="AY26" s="513">
        <v>22653580</v>
      </c>
      <c r="AZ26" s="510">
        <v>11411315</v>
      </c>
      <c r="BA26" s="616">
        <v>5</v>
      </c>
      <c r="BB26" s="513"/>
      <c r="BC26" s="510">
        <v>-22653580</v>
      </c>
      <c r="BD26" s="616">
        <v>5</v>
      </c>
      <c r="BE26" s="513"/>
      <c r="BF26" s="510">
        <v>0</v>
      </c>
    </row>
    <row r="27" spans="1:58">
      <c r="A27" s="401" t="s">
        <v>209</v>
      </c>
      <c r="B27" s="618">
        <v>15</v>
      </c>
      <c r="C27" s="398">
        <v>7723535</v>
      </c>
      <c r="D27" s="413"/>
      <c r="E27" s="613">
        <v>15</v>
      </c>
      <c r="F27" s="398">
        <v>15591005</v>
      </c>
      <c r="G27" s="413">
        <v>7867470</v>
      </c>
      <c r="H27" s="613">
        <v>15</v>
      </c>
      <c r="I27" s="398">
        <v>24336130</v>
      </c>
      <c r="J27" s="413">
        <v>8745125</v>
      </c>
      <c r="K27" s="613">
        <v>15</v>
      </c>
      <c r="L27" s="398">
        <v>33236980</v>
      </c>
      <c r="M27" s="413">
        <v>8900850</v>
      </c>
      <c r="N27" s="614">
        <v>13</v>
      </c>
      <c r="O27" s="388">
        <v>9286600</v>
      </c>
      <c r="P27" s="406"/>
      <c r="Q27" s="614">
        <v>13</v>
      </c>
      <c r="R27" s="388">
        <v>18654250</v>
      </c>
      <c r="S27" s="406">
        <v>9367650</v>
      </c>
      <c r="T27" s="614">
        <v>12</v>
      </c>
      <c r="U27" s="388">
        <v>28268635</v>
      </c>
      <c r="V27" s="406">
        <v>9614385</v>
      </c>
      <c r="W27" s="614">
        <v>12</v>
      </c>
      <c r="X27" s="388">
        <v>38204735</v>
      </c>
      <c r="Y27" s="406">
        <v>9936100</v>
      </c>
      <c r="Z27" s="626">
        <v>8</v>
      </c>
      <c r="AA27" s="393">
        <v>10018860</v>
      </c>
      <c r="AB27" s="409"/>
      <c r="AC27" s="615">
        <v>8</v>
      </c>
      <c r="AD27" s="393">
        <v>20205800</v>
      </c>
      <c r="AE27" s="409">
        <v>10186940</v>
      </c>
      <c r="AF27" s="615">
        <v>7</v>
      </c>
      <c r="AG27" s="393">
        <v>30567335</v>
      </c>
      <c r="AH27" s="409">
        <v>10361535</v>
      </c>
      <c r="AI27" s="615">
        <v>7</v>
      </c>
      <c r="AJ27" s="393">
        <v>41001285</v>
      </c>
      <c r="AK27" s="409">
        <v>10433950</v>
      </c>
      <c r="AL27" s="629">
        <v>6</v>
      </c>
      <c r="AM27" s="513">
        <v>10525165</v>
      </c>
      <c r="AN27" s="510"/>
      <c r="AO27" s="616">
        <v>6</v>
      </c>
      <c r="AP27" s="513">
        <v>21139335</v>
      </c>
      <c r="AQ27" s="510">
        <v>10614170</v>
      </c>
      <c r="AR27" s="616">
        <v>6</v>
      </c>
      <c r="AS27" s="513">
        <v>31924125</v>
      </c>
      <c r="AT27" s="510">
        <v>10784790</v>
      </c>
      <c r="AU27" s="629">
        <v>6</v>
      </c>
      <c r="AV27" s="513">
        <v>11148110</v>
      </c>
      <c r="AW27" s="510"/>
      <c r="AX27" s="616">
        <v>5</v>
      </c>
      <c r="AY27" s="513">
        <v>22557055</v>
      </c>
      <c r="AZ27" s="510">
        <v>11408945</v>
      </c>
      <c r="BA27" s="616">
        <v>6</v>
      </c>
      <c r="BB27" s="513"/>
      <c r="BC27" s="510">
        <v>-22557055</v>
      </c>
      <c r="BD27" s="616">
        <v>6</v>
      </c>
      <c r="BE27" s="513"/>
      <c r="BF27" s="510">
        <v>0</v>
      </c>
    </row>
    <row r="28" spans="1:58">
      <c r="A28" s="401" t="s">
        <v>204</v>
      </c>
      <c r="B28" s="618"/>
      <c r="C28" s="398"/>
      <c r="D28" s="413"/>
      <c r="E28" s="613"/>
      <c r="F28" s="398"/>
      <c r="G28" s="413">
        <v>0</v>
      </c>
      <c r="H28" s="613">
        <v>4</v>
      </c>
      <c r="I28" s="398">
        <v>27858905</v>
      </c>
      <c r="J28" s="413">
        <v>27858905</v>
      </c>
      <c r="K28" s="613">
        <v>4</v>
      </c>
      <c r="L28" s="398">
        <v>37611715</v>
      </c>
      <c r="M28" s="413">
        <v>9752810</v>
      </c>
      <c r="N28" s="614">
        <v>5</v>
      </c>
      <c r="O28" s="388">
        <v>9930645</v>
      </c>
      <c r="P28" s="406"/>
      <c r="Q28" s="614">
        <v>5</v>
      </c>
      <c r="R28" s="388">
        <v>19861340</v>
      </c>
      <c r="S28" s="406">
        <v>9930695</v>
      </c>
      <c r="T28" s="614">
        <v>5</v>
      </c>
      <c r="U28" s="388">
        <v>29958250</v>
      </c>
      <c r="V28" s="406">
        <v>10096910</v>
      </c>
      <c r="W28" s="614">
        <v>5</v>
      </c>
      <c r="X28" s="388">
        <v>40221815</v>
      </c>
      <c r="Y28" s="406">
        <v>10263565</v>
      </c>
      <c r="Z28" s="626">
        <v>4</v>
      </c>
      <c r="AA28" s="393">
        <v>10343795</v>
      </c>
      <c r="AB28" s="409"/>
      <c r="AC28" s="615">
        <v>4</v>
      </c>
      <c r="AD28" s="393">
        <v>20695950</v>
      </c>
      <c r="AE28" s="409">
        <v>10352155</v>
      </c>
      <c r="AF28" s="615">
        <v>5</v>
      </c>
      <c r="AG28" s="393">
        <v>31042625</v>
      </c>
      <c r="AH28" s="409">
        <v>10346675</v>
      </c>
      <c r="AI28" s="615">
        <v>5</v>
      </c>
      <c r="AJ28" s="393">
        <v>41476315</v>
      </c>
      <c r="AK28" s="409">
        <v>10433690</v>
      </c>
      <c r="AL28" s="629">
        <v>7</v>
      </c>
      <c r="AM28" s="513">
        <v>10510435</v>
      </c>
      <c r="AN28" s="510"/>
      <c r="AO28" s="616">
        <v>7</v>
      </c>
      <c r="AP28" s="513">
        <v>21110135</v>
      </c>
      <c r="AQ28" s="510">
        <v>10599700</v>
      </c>
      <c r="AR28" s="616">
        <v>8</v>
      </c>
      <c r="AS28" s="513">
        <v>31629090</v>
      </c>
      <c r="AT28" s="510">
        <v>10518955</v>
      </c>
      <c r="AU28" s="629">
        <v>7</v>
      </c>
      <c r="AV28" s="513">
        <v>11141720</v>
      </c>
      <c r="AW28" s="510"/>
      <c r="AX28" s="616">
        <v>7</v>
      </c>
      <c r="AY28" s="513">
        <v>22375310</v>
      </c>
      <c r="AZ28" s="510">
        <v>11233590</v>
      </c>
      <c r="BA28" s="616">
        <v>7</v>
      </c>
      <c r="BB28" s="513"/>
      <c r="BC28" s="510">
        <v>-22375310</v>
      </c>
      <c r="BD28" s="616">
        <v>7</v>
      </c>
      <c r="BE28" s="513"/>
      <c r="BF28" s="510">
        <v>0</v>
      </c>
    </row>
    <row r="29" spans="1:58">
      <c r="A29" s="401" t="s">
        <v>193</v>
      </c>
      <c r="B29" s="618">
        <v>14</v>
      </c>
      <c r="C29" s="398">
        <v>7859975</v>
      </c>
      <c r="D29" s="413"/>
      <c r="E29" s="613">
        <v>14</v>
      </c>
      <c r="F29" s="398">
        <v>16156305</v>
      </c>
      <c r="G29" s="413">
        <v>8296330</v>
      </c>
      <c r="H29" s="613">
        <v>13</v>
      </c>
      <c r="I29" s="398">
        <v>24821480</v>
      </c>
      <c r="J29" s="413">
        <v>8665175</v>
      </c>
      <c r="K29" s="613">
        <v>13</v>
      </c>
      <c r="L29" s="398">
        <v>33716190</v>
      </c>
      <c r="M29" s="413">
        <v>8894710</v>
      </c>
      <c r="N29" s="614">
        <v>11</v>
      </c>
      <c r="O29" s="388">
        <v>9356625</v>
      </c>
      <c r="P29" s="406"/>
      <c r="Q29" s="614">
        <v>11</v>
      </c>
      <c r="R29" s="388">
        <v>18886815</v>
      </c>
      <c r="S29" s="406">
        <v>9530190</v>
      </c>
      <c r="T29" s="614">
        <v>11</v>
      </c>
      <c r="U29" s="388">
        <v>28650305</v>
      </c>
      <c r="V29" s="406">
        <v>9763490</v>
      </c>
      <c r="W29" s="614">
        <v>11</v>
      </c>
      <c r="X29" s="388">
        <v>38491550</v>
      </c>
      <c r="Y29" s="406">
        <v>9841245</v>
      </c>
      <c r="Z29" s="626">
        <v>11</v>
      </c>
      <c r="AA29" s="393">
        <v>9931170</v>
      </c>
      <c r="AB29" s="409"/>
      <c r="AC29" s="615">
        <v>9</v>
      </c>
      <c r="AD29" s="393">
        <v>20025740</v>
      </c>
      <c r="AE29" s="409">
        <v>10094570</v>
      </c>
      <c r="AF29" s="615">
        <v>9</v>
      </c>
      <c r="AG29" s="393">
        <v>30288590</v>
      </c>
      <c r="AH29" s="409">
        <v>10262850</v>
      </c>
      <c r="AI29" s="615">
        <v>9</v>
      </c>
      <c r="AJ29" s="393">
        <v>40544895</v>
      </c>
      <c r="AK29" s="409">
        <v>10256305</v>
      </c>
      <c r="AL29" s="629">
        <v>8</v>
      </c>
      <c r="AM29" s="513">
        <v>10430590</v>
      </c>
      <c r="AN29" s="510"/>
      <c r="AO29" s="616">
        <v>9</v>
      </c>
      <c r="AP29" s="513">
        <v>20950675</v>
      </c>
      <c r="AQ29" s="510">
        <v>10520085</v>
      </c>
      <c r="AR29" s="616">
        <v>9</v>
      </c>
      <c r="AS29" s="513">
        <v>31549290</v>
      </c>
      <c r="AT29" s="510">
        <v>10598615</v>
      </c>
      <c r="AU29" s="629">
        <v>9</v>
      </c>
      <c r="AV29" s="513">
        <v>11048890</v>
      </c>
      <c r="AW29" s="510"/>
      <c r="AX29" s="616">
        <v>9</v>
      </c>
      <c r="AY29" s="513">
        <v>22191830</v>
      </c>
      <c r="AZ29" s="510">
        <v>11142940</v>
      </c>
      <c r="BA29" s="616">
        <v>9</v>
      </c>
      <c r="BB29" s="513"/>
      <c r="BC29" s="510">
        <v>-22191830</v>
      </c>
      <c r="BD29" s="616">
        <v>9</v>
      </c>
      <c r="BE29" s="513"/>
      <c r="BF29" s="510">
        <v>0</v>
      </c>
    </row>
    <row r="30" spans="1:58">
      <c r="A30" s="401" t="s">
        <v>190</v>
      </c>
      <c r="B30" s="618"/>
      <c r="C30" s="398"/>
      <c r="D30" s="413"/>
      <c r="E30" s="613"/>
      <c r="F30" s="398"/>
      <c r="G30" s="413">
        <v>0</v>
      </c>
      <c r="H30" s="613">
        <v>7</v>
      </c>
      <c r="I30" s="398">
        <v>26667330</v>
      </c>
      <c r="J30" s="413">
        <v>26667330</v>
      </c>
      <c r="K30" s="613">
        <v>7</v>
      </c>
      <c r="L30" s="398">
        <v>36258880</v>
      </c>
      <c r="M30" s="413">
        <v>9591550</v>
      </c>
      <c r="N30" s="614">
        <v>8</v>
      </c>
      <c r="O30" s="388">
        <v>9591650</v>
      </c>
      <c r="P30" s="406"/>
      <c r="Q30" s="614">
        <v>7</v>
      </c>
      <c r="R30" s="388">
        <v>19427660</v>
      </c>
      <c r="S30" s="406">
        <v>9836010</v>
      </c>
      <c r="T30" s="614">
        <v>7</v>
      </c>
      <c r="U30" s="388">
        <v>29263440</v>
      </c>
      <c r="V30" s="406">
        <v>9835780</v>
      </c>
      <c r="W30" s="614">
        <v>7</v>
      </c>
      <c r="X30" s="388">
        <v>39348520</v>
      </c>
      <c r="Y30" s="406">
        <v>10085080</v>
      </c>
      <c r="Z30" s="626">
        <v>7</v>
      </c>
      <c r="AA30" s="393">
        <v>10165695</v>
      </c>
      <c r="AB30" s="409"/>
      <c r="AC30" s="615">
        <v>7</v>
      </c>
      <c r="AD30" s="393">
        <v>20331470</v>
      </c>
      <c r="AE30" s="409">
        <v>10165775</v>
      </c>
      <c r="AF30" s="615">
        <v>8</v>
      </c>
      <c r="AG30" s="393">
        <v>30416410</v>
      </c>
      <c r="AH30" s="409">
        <v>10084940</v>
      </c>
      <c r="AI30" s="615">
        <v>8</v>
      </c>
      <c r="AJ30" s="393">
        <v>40924725</v>
      </c>
      <c r="AK30" s="409">
        <v>10508315</v>
      </c>
      <c r="AL30" s="629">
        <v>9</v>
      </c>
      <c r="AM30" s="513">
        <v>10430030</v>
      </c>
      <c r="AN30" s="510"/>
      <c r="AO30" s="616">
        <v>8</v>
      </c>
      <c r="AP30" s="513">
        <v>21025605</v>
      </c>
      <c r="AQ30" s="510">
        <v>10595575</v>
      </c>
      <c r="AR30" s="616">
        <v>7</v>
      </c>
      <c r="AS30" s="513">
        <v>31705325</v>
      </c>
      <c r="AT30" s="510">
        <v>10679720</v>
      </c>
      <c r="AU30" s="629">
        <v>8</v>
      </c>
      <c r="AV30" s="513">
        <v>11053810</v>
      </c>
      <c r="AW30" s="510"/>
      <c r="AX30" s="616">
        <v>8</v>
      </c>
      <c r="AY30" s="513">
        <v>22280370</v>
      </c>
      <c r="AZ30" s="510">
        <v>11226560</v>
      </c>
      <c r="BA30" s="616">
        <v>8</v>
      </c>
      <c r="BB30" s="513"/>
      <c r="BC30" s="510">
        <v>-22280370</v>
      </c>
      <c r="BD30" s="616">
        <v>8</v>
      </c>
      <c r="BE30" s="513"/>
      <c r="BF30" s="510">
        <v>0</v>
      </c>
    </row>
    <row r="31" spans="1:58">
      <c r="A31" s="401" t="s">
        <v>206</v>
      </c>
      <c r="B31" s="618">
        <v>10</v>
      </c>
      <c r="C31" s="398">
        <v>8367945</v>
      </c>
      <c r="D31" s="413"/>
      <c r="E31" s="613">
        <v>10</v>
      </c>
      <c r="F31" s="398">
        <v>17102895</v>
      </c>
      <c r="G31" s="413">
        <v>8734950</v>
      </c>
      <c r="H31" s="613">
        <v>10</v>
      </c>
      <c r="I31" s="398">
        <v>25860670</v>
      </c>
      <c r="J31" s="413">
        <v>8757775</v>
      </c>
      <c r="K31" s="613">
        <v>10</v>
      </c>
      <c r="L31" s="398">
        <v>35424730</v>
      </c>
      <c r="M31" s="413">
        <v>9564060</v>
      </c>
      <c r="N31" s="614">
        <v>10</v>
      </c>
      <c r="O31" s="388">
        <v>9516665</v>
      </c>
      <c r="P31" s="406"/>
      <c r="Q31" s="614">
        <v>9</v>
      </c>
      <c r="R31" s="388">
        <v>19199830</v>
      </c>
      <c r="S31" s="406">
        <v>9683165</v>
      </c>
      <c r="T31" s="614">
        <v>9</v>
      </c>
      <c r="U31" s="388">
        <v>28884845</v>
      </c>
      <c r="V31" s="406">
        <v>9685015</v>
      </c>
      <c r="W31" s="614">
        <v>10</v>
      </c>
      <c r="X31" s="388">
        <v>38570910</v>
      </c>
      <c r="Y31" s="406">
        <v>9686065</v>
      </c>
      <c r="Z31" s="626">
        <v>10</v>
      </c>
      <c r="AA31" s="393">
        <v>9936820</v>
      </c>
      <c r="AB31" s="409"/>
      <c r="AC31" s="615">
        <v>10</v>
      </c>
      <c r="AD31" s="393">
        <v>19871340</v>
      </c>
      <c r="AE31" s="409">
        <v>9934520</v>
      </c>
      <c r="AF31" s="615">
        <v>10</v>
      </c>
      <c r="AG31" s="393">
        <v>29979460</v>
      </c>
      <c r="AH31" s="409">
        <v>10108120</v>
      </c>
      <c r="AI31" s="615">
        <v>10</v>
      </c>
      <c r="AJ31" s="393">
        <v>40168390</v>
      </c>
      <c r="AK31" s="409">
        <v>10188930</v>
      </c>
      <c r="AL31" s="629">
        <v>10</v>
      </c>
      <c r="AM31" s="513">
        <v>10265120</v>
      </c>
      <c r="AN31" s="510"/>
      <c r="AO31" s="616">
        <v>10</v>
      </c>
      <c r="AP31" s="513">
        <v>20615465</v>
      </c>
      <c r="AQ31" s="510">
        <v>10350345</v>
      </c>
      <c r="AR31" s="616">
        <v>10</v>
      </c>
      <c r="AS31" s="513">
        <v>31049025</v>
      </c>
      <c r="AT31" s="510">
        <v>10433560</v>
      </c>
      <c r="AU31" s="629">
        <v>10</v>
      </c>
      <c r="AV31" s="513">
        <v>11045180</v>
      </c>
      <c r="AW31" s="510"/>
      <c r="AX31" s="616">
        <v>10</v>
      </c>
      <c r="AY31" s="513">
        <v>21930365</v>
      </c>
      <c r="AZ31" s="510">
        <v>10885185</v>
      </c>
      <c r="BA31" s="616">
        <v>10</v>
      </c>
      <c r="BB31" s="513"/>
      <c r="BC31" s="510">
        <v>-21930365</v>
      </c>
      <c r="BD31" s="616">
        <v>10</v>
      </c>
      <c r="BE31" s="513"/>
      <c r="BF31" s="510">
        <v>0</v>
      </c>
    </row>
    <row r="32" spans="1:58">
      <c r="A32" s="401" t="s">
        <v>203</v>
      </c>
      <c r="B32" s="618">
        <v>11</v>
      </c>
      <c r="C32" s="398">
        <v>8217900</v>
      </c>
      <c r="D32" s="413"/>
      <c r="E32" s="613">
        <v>11</v>
      </c>
      <c r="F32" s="398">
        <v>16741150</v>
      </c>
      <c r="G32" s="413">
        <v>8523250</v>
      </c>
      <c r="H32" s="613">
        <v>11</v>
      </c>
      <c r="I32" s="398">
        <v>26146105</v>
      </c>
      <c r="J32" s="413">
        <v>9404955</v>
      </c>
      <c r="K32" s="613">
        <v>11</v>
      </c>
      <c r="L32" s="398">
        <v>35226695</v>
      </c>
      <c r="M32" s="413">
        <v>9080590</v>
      </c>
      <c r="N32" s="614">
        <v>9</v>
      </c>
      <c r="O32" s="388">
        <v>9525015</v>
      </c>
      <c r="P32" s="406"/>
      <c r="Q32" s="614">
        <v>10</v>
      </c>
      <c r="R32" s="388">
        <v>19138980</v>
      </c>
      <c r="S32" s="406">
        <v>9613965</v>
      </c>
      <c r="T32" s="614">
        <v>10</v>
      </c>
      <c r="U32" s="388">
        <v>28817450</v>
      </c>
      <c r="V32" s="406">
        <v>9678470</v>
      </c>
      <c r="W32" s="614">
        <v>9</v>
      </c>
      <c r="X32" s="388">
        <v>38576920</v>
      </c>
      <c r="Y32" s="406">
        <v>9759470</v>
      </c>
      <c r="Z32" s="626">
        <v>12</v>
      </c>
      <c r="AA32" s="393">
        <v>9849030</v>
      </c>
      <c r="AB32" s="409"/>
      <c r="AC32" s="615">
        <v>11</v>
      </c>
      <c r="AD32" s="393">
        <v>19704765</v>
      </c>
      <c r="AE32" s="409">
        <v>9855735</v>
      </c>
      <c r="AF32" s="615">
        <v>11</v>
      </c>
      <c r="AG32" s="393">
        <v>29636460</v>
      </c>
      <c r="AH32" s="409">
        <v>9931695</v>
      </c>
      <c r="AI32" s="615">
        <v>11</v>
      </c>
      <c r="AJ32" s="393">
        <v>39727820</v>
      </c>
      <c r="AK32" s="409">
        <v>10091360</v>
      </c>
      <c r="AL32" s="629">
        <v>11</v>
      </c>
      <c r="AM32" s="513">
        <v>10101510</v>
      </c>
      <c r="AN32" s="510"/>
      <c r="AO32" s="616">
        <v>11</v>
      </c>
      <c r="AP32" s="513">
        <v>20359650</v>
      </c>
      <c r="AQ32" s="510">
        <v>10258140</v>
      </c>
      <c r="AR32" s="616">
        <v>11</v>
      </c>
      <c r="AS32" s="513">
        <v>30708535</v>
      </c>
      <c r="AT32" s="510">
        <v>10348885</v>
      </c>
      <c r="AU32" s="629">
        <v>11</v>
      </c>
      <c r="AV32" s="513">
        <v>10804960</v>
      </c>
      <c r="AW32" s="510"/>
      <c r="AX32" s="616">
        <v>11</v>
      </c>
      <c r="AY32" s="513">
        <v>21775140</v>
      </c>
      <c r="AZ32" s="510">
        <v>10970180</v>
      </c>
      <c r="BA32" s="616">
        <v>11</v>
      </c>
      <c r="BB32" s="513"/>
      <c r="BC32" s="510">
        <v>-21775140</v>
      </c>
      <c r="BD32" s="616">
        <v>11</v>
      </c>
      <c r="BE32" s="513"/>
      <c r="BF32" s="510">
        <v>0</v>
      </c>
    </row>
    <row r="33" spans="1:58">
      <c r="A33" s="401" t="s">
        <v>198</v>
      </c>
      <c r="B33" s="618">
        <v>13</v>
      </c>
      <c r="C33" s="398">
        <v>8000885</v>
      </c>
      <c r="D33" s="413"/>
      <c r="E33" s="613">
        <v>12</v>
      </c>
      <c r="F33" s="398">
        <v>16362870</v>
      </c>
      <c r="G33" s="413">
        <v>8361985</v>
      </c>
      <c r="H33" s="613">
        <v>12</v>
      </c>
      <c r="I33" s="398">
        <v>25178960</v>
      </c>
      <c r="J33" s="413">
        <v>8816090</v>
      </c>
      <c r="K33" s="613">
        <v>12</v>
      </c>
      <c r="L33" s="398">
        <v>34151845</v>
      </c>
      <c r="M33" s="413">
        <v>8972885</v>
      </c>
      <c r="N33" s="614">
        <v>15</v>
      </c>
      <c r="O33" s="388">
        <v>8974230</v>
      </c>
      <c r="P33" s="406"/>
      <c r="Q33" s="614">
        <v>15</v>
      </c>
      <c r="R33" s="388">
        <v>18258770</v>
      </c>
      <c r="S33" s="406">
        <v>9284540</v>
      </c>
      <c r="T33" s="614">
        <v>14</v>
      </c>
      <c r="U33" s="388">
        <v>27694980</v>
      </c>
      <c r="V33" s="406">
        <v>9436210</v>
      </c>
      <c r="W33" s="614">
        <v>14</v>
      </c>
      <c r="X33" s="388">
        <v>37373875</v>
      </c>
      <c r="Y33" s="406">
        <v>9678895</v>
      </c>
      <c r="Z33" s="626">
        <v>13</v>
      </c>
      <c r="AA33" s="393">
        <v>9762440</v>
      </c>
      <c r="AB33" s="409"/>
      <c r="AC33" s="615">
        <v>12</v>
      </c>
      <c r="AD33" s="393">
        <v>19608205</v>
      </c>
      <c r="AE33" s="409">
        <v>9845765</v>
      </c>
      <c r="AF33" s="615">
        <v>12</v>
      </c>
      <c r="AG33" s="393">
        <v>29281795</v>
      </c>
      <c r="AH33" s="409">
        <v>9673590</v>
      </c>
      <c r="AI33" s="615">
        <v>12</v>
      </c>
      <c r="AJ33" s="393">
        <v>39038605</v>
      </c>
      <c r="AK33" s="409">
        <v>9756810</v>
      </c>
      <c r="AL33" s="629">
        <v>12</v>
      </c>
      <c r="AM33" s="513">
        <v>9929095</v>
      </c>
      <c r="AN33" s="510"/>
      <c r="AO33" s="616">
        <v>12</v>
      </c>
      <c r="AP33" s="513">
        <v>20014055</v>
      </c>
      <c r="AQ33" s="510">
        <v>10084960</v>
      </c>
      <c r="AR33" s="616">
        <v>12</v>
      </c>
      <c r="AS33" s="513">
        <v>29940405</v>
      </c>
      <c r="AT33" s="510">
        <v>9926350</v>
      </c>
      <c r="AU33" s="629">
        <v>12</v>
      </c>
      <c r="AV33" s="513">
        <v>10355160</v>
      </c>
      <c r="AW33" s="510"/>
      <c r="AX33" s="616">
        <v>12</v>
      </c>
      <c r="AY33" s="513">
        <v>20721230</v>
      </c>
      <c r="AZ33" s="510">
        <v>10366070</v>
      </c>
      <c r="BA33" s="616">
        <v>12</v>
      </c>
      <c r="BB33" s="513"/>
      <c r="BC33" s="510">
        <v>-20721230</v>
      </c>
      <c r="BD33" s="616">
        <v>12</v>
      </c>
      <c r="BE33" s="513"/>
      <c r="BF33" s="510">
        <v>0</v>
      </c>
    </row>
    <row r="34" spans="1:58">
      <c r="A34" s="401" t="s">
        <v>210</v>
      </c>
      <c r="B34" s="618">
        <v>12</v>
      </c>
      <c r="C34" s="398">
        <v>8149795</v>
      </c>
      <c r="D34" s="413"/>
      <c r="E34" s="613">
        <v>13</v>
      </c>
      <c r="F34" s="398">
        <v>16204835</v>
      </c>
      <c r="G34" s="413">
        <v>8055040</v>
      </c>
      <c r="H34" s="613">
        <v>14</v>
      </c>
      <c r="I34" s="398">
        <v>24721595</v>
      </c>
      <c r="J34" s="413">
        <v>8516760</v>
      </c>
      <c r="K34" s="613">
        <v>14</v>
      </c>
      <c r="L34" s="398">
        <v>33540095</v>
      </c>
      <c r="M34" s="413">
        <v>8818500</v>
      </c>
      <c r="N34" s="614">
        <v>14</v>
      </c>
      <c r="O34" s="388">
        <v>9201780</v>
      </c>
      <c r="P34" s="406"/>
      <c r="Q34" s="614">
        <v>14</v>
      </c>
      <c r="R34" s="388">
        <v>18399780</v>
      </c>
      <c r="S34" s="406">
        <v>9198000</v>
      </c>
      <c r="T34" s="614">
        <v>15</v>
      </c>
      <c r="U34" s="388">
        <v>27368035</v>
      </c>
      <c r="V34" s="406">
        <v>8968255</v>
      </c>
      <c r="W34" s="614">
        <v>15</v>
      </c>
      <c r="X34" s="388">
        <v>36417570</v>
      </c>
      <c r="Y34" s="406">
        <v>9049535</v>
      </c>
      <c r="Z34" s="626">
        <v>16</v>
      </c>
      <c r="AA34" s="393">
        <v>9203435</v>
      </c>
      <c r="AB34" s="409"/>
      <c r="AC34" s="615">
        <v>15</v>
      </c>
      <c r="AD34" s="393">
        <v>18639845</v>
      </c>
      <c r="AE34" s="409">
        <v>9436410</v>
      </c>
      <c r="AF34" s="615">
        <v>14</v>
      </c>
      <c r="AG34" s="393">
        <v>28160105</v>
      </c>
      <c r="AH34" s="409">
        <v>9520260</v>
      </c>
      <c r="AI34" s="615">
        <v>14</v>
      </c>
      <c r="AJ34" s="393">
        <v>37689285</v>
      </c>
      <c r="AK34" s="409">
        <v>9529180</v>
      </c>
      <c r="AL34" s="629">
        <v>13</v>
      </c>
      <c r="AM34" s="513">
        <v>9841595</v>
      </c>
      <c r="AN34" s="510"/>
      <c r="AO34" s="616">
        <v>13</v>
      </c>
      <c r="AP34" s="513">
        <v>19448515</v>
      </c>
      <c r="AQ34" s="510">
        <v>9606920</v>
      </c>
      <c r="AR34" s="616">
        <v>14</v>
      </c>
      <c r="AS34" s="513">
        <v>28673640</v>
      </c>
      <c r="AT34" s="510">
        <v>9225125</v>
      </c>
      <c r="AU34" s="629">
        <v>13</v>
      </c>
      <c r="AV34" s="513">
        <v>10269885</v>
      </c>
      <c r="AW34" s="510"/>
      <c r="AX34" s="616">
        <v>13</v>
      </c>
      <c r="AY34" s="513">
        <v>20539590</v>
      </c>
      <c r="AZ34" s="510">
        <v>10269705</v>
      </c>
      <c r="BA34" s="616">
        <v>13</v>
      </c>
      <c r="BB34" s="513"/>
      <c r="BC34" s="510">
        <v>-20539590</v>
      </c>
      <c r="BD34" s="616">
        <v>13</v>
      </c>
      <c r="BE34" s="513"/>
      <c r="BF34" s="510">
        <v>0</v>
      </c>
    </row>
    <row r="35" spans="1:58">
      <c r="A35" s="401" t="s">
        <v>205</v>
      </c>
      <c r="B35" s="618">
        <v>18</v>
      </c>
      <c r="C35" s="398">
        <v>7054405</v>
      </c>
      <c r="D35" s="413"/>
      <c r="E35" s="613">
        <v>18</v>
      </c>
      <c r="F35" s="398">
        <v>14577005</v>
      </c>
      <c r="G35" s="413">
        <v>7522600</v>
      </c>
      <c r="H35" s="613">
        <v>18</v>
      </c>
      <c r="I35" s="398">
        <v>22662645</v>
      </c>
      <c r="J35" s="413">
        <v>8085640</v>
      </c>
      <c r="K35" s="613">
        <v>18</v>
      </c>
      <c r="L35" s="398">
        <v>31114860</v>
      </c>
      <c r="M35" s="413">
        <v>8452215</v>
      </c>
      <c r="N35" s="614">
        <v>16</v>
      </c>
      <c r="O35" s="388">
        <v>8530020</v>
      </c>
      <c r="P35" s="406"/>
      <c r="Q35" s="614">
        <v>16</v>
      </c>
      <c r="R35" s="388">
        <v>17356940</v>
      </c>
      <c r="S35" s="406">
        <v>8826920</v>
      </c>
      <c r="T35" s="614">
        <v>16</v>
      </c>
      <c r="U35" s="388">
        <v>26325285</v>
      </c>
      <c r="V35" s="406">
        <v>8968345</v>
      </c>
      <c r="W35" s="614">
        <v>16</v>
      </c>
      <c r="X35" s="388">
        <v>35457875</v>
      </c>
      <c r="Y35" s="406">
        <v>9132590</v>
      </c>
      <c r="Z35" s="626">
        <v>15</v>
      </c>
      <c r="AA35" s="393">
        <v>9285030</v>
      </c>
      <c r="AB35" s="409"/>
      <c r="AC35" s="615">
        <v>13</v>
      </c>
      <c r="AD35" s="393">
        <v>18721480</v>
      </c>
      <c r="AE35" s="409">
        <v>9436450</v>
      </c>
      <c r="AF35" s="615">
        <v>13</v>
      </c>
      <c r="AG35" s="393">
        <v>28245050</v>
      </c>
      <c r="AH35" s="409">
        <v>9523570</v>
      </c>
      <c r="AI35" s="615">
        <v>13</v>
      </c>
      <c r="AJ35" s="393">
        <v>37843865</v>
      </c>
      <c r="AK35" s="409">
        <v>9598815</v>
      </c>
      <c r="AL35" s="629">
        <v>14</v>
      </c>
      <c r="AM35" s="513">
        <v>9682255</v>
      </c>
      <c r="AN35" s="510"/>
      <c r="AO35" s="616">
        <v>14</v>
      </c>
      <c r="AP35" s="513">
        <v>19445445</v>
      </c>
      <c r="AQ35" s="510">
        <v>9763190</v>
      </c>
      <c r="AR35" s="616">
        <v>13</v>
      </c>
      <c r="AS35" s="513">
        <v>29286620</v>
      </c>
      <c r="AT35" s="510">
        <v>9841175</v>
      </c>
      <c r="AU35" s="629">
        <v>14</v>
      </c>
      <c r="AV35" s="513">
        <v>10187485</v>
      </c>
      <c r="AW35" s="510"/>
      <c r="AX35" s="616">
        <v>14</v>
      </c>
      <c r="AY35" s="513">
        <v>20367415</v>
      </c>
      <c r="AZ35" s="510">
        <v>10179930</v>
      </c>
      <c r="BA35" s="616">
        <v>14</v>
      </c>
      <c r="BB35" s="513"/>
      <c r="BC35" s="510">
        <v>-20367415</v>
      </c>
      <c r="BD35" s="616">
        <v>14</v>
      </c>
      <c r="BE35" s="513"/>
      <c r="BF35" s="510">
        <v>0</v>
      </c>
    </row>
    <row r="36" spans="1:58">
      <c r="A36" s="401" t="s">
        <v>196</v>
      </c>
      <c r="B36" s="618">
        <v>19</v>
      </c>
      <c r="C36" s="398">
        <v>7050210</v>
      </c>
      <c r="D36" s="413"/>
      <c r="E36" s="613">
        <v>19</v>
      </c>
      <c r="F36" s="398">
        <v>14369950</v>
      </c>
      <c r="G36" s="413">
        <v>7319740</v>
      </c>
      <c r="H36" s="613">
        <v>19</v>
      </c>
      <c r="I36" s="398">
        <v>22114930</v>
      </c>
      <c r="J36" s="413">
        <v>7744980</v>
      </c>
      <c r="K36" s="613">
        <v>19</v>
      </c>
      <c r="L36" s="398">
        <v>30006255</v>
      </c>
      <c r="M36" s="413">
        <v>7891325</v>
      </c>
      <c r="N36" s="614">
        <v>22</v>
      </c>
      <c r="O36" s="388">
        <v>8022685</v>
      </c>
      <c r="P36" s="406"/>
      <c r="Q36" s="614">
        <v>23</v>
      </c>
      <c r="R36" s="388">
        <v>16113965</v>
      </c>
      <c r="S36" s="406">
        <v>8091280</v>
      </c>
      <c r="T36" s="614">
        <v>24</v>
      </c>
      <c r="U36" s="388">
        <v>24202615</v>
      </c>
      <c r="V36" s="406">
        <v>8088650</v>
      </c>
      <c r="W36" s="614">
        <v>22</v>
      </c>
      <c r="X36" s="388">
        <v>32956685</v>
      </c>
      <c r="Y36" s="406">
        <v>8754070</v>
      </c>
      <c r="Z36" s="626">
        <v>21</v>
      </c>
      <c r="AA36" s="393">
        <v>8833320</v>
      </c>
      <c r="AB36" s="409"/>
      <c r="AC36" s="615">
        <v>19</v>
      </c>
      <c r="AD36" s="393">
        <v>17824715</v>
      </c>
      <c r="AE36" s="409">
        <v>8991395</v>
      </c>
      <c r="AF36" s="615">
        <v>18</v>
      </c>
      <c r="AG36" s="393">
        <v>26741850</v>
      </c>
      <c r="AH36" s="409">
        <v>8917135</v>
      </c>
      <c r="AI36" s="615">
        <v>19</v>
      </c>
      <c r="AJ36" s="393">
        <v>35884150</v>
      </c>
      <c r="AK36" s="409">
        <v>9142300</v>
      </c>
      <c r="AL36" s="629">
        <v>15</v>
      </c>
      <c r="AM36" s="513">
        <v>9453630</v>
      </c>
      <c r="AN36" s="510"/>
      <c r="AO36" s="616">
        <v>16</v>
      </c>
      <c r="AP36" s="513">
        <v>18909650</v>
      </c>
      <c r="AQ36" s="510">
        <v>9456020</v>
      </c>
      <c r="AR36" s="616">
        <v>16</v>
      </c>
      <c r="AS36" s="513">
        <v>28280670</v>
      </c>
      <c r="AT36" s="510">
        <v>9371020</v>
      </c>
      <c r="AU36" s="629">
        <v>18</v>
      </c>
      <c r="AV36" s="513">
        <v>9721785</v>
      </c>
      <c r="AW36" s="510"/>
      <c r="AX36" s="616">
        <v>18</v>
      </c>
      <c r="AY36" s="513">
        <v>19596815</v>
      </c>
      <c r="AZ36" s="510">
        <v>9875030</v>
      </c>
      <c r="BA36" s="616">
        <v>16</v>
      </c>
      <c r="BB36" s="513"/>
      <c r="BC36" s="510">
        <v>-19596815</v>
      </c>
      <c r="BD36" s="616">
        <v>16</v>
      </c>
      <c r="BE36" s="513"/>
      <c r="BF36" s="510">
        <v>0</v>
      </c>
    </row>
    <row r="37" spans="1:58">
      <c r="A37" s="401" t="s">
        <v>195</v>
      </c>
      <c r="B37" s="618">
        <v>16</v>
      </c>
      <c r="C37" s="398">
        <v>7582090</v>
      </c>
      <c r="D37" s="413"/>
      <c r="E37" s="613">
        <v>16</v>
      </c>
      <c r="F37" s="398">
        <v>15371620</v>
      </c>
      <c r="G37" s="413">
        <v>7789530</v>
      </c>
      <c r="H37" s="613">
        <v>16</v>
      </c>
      <c r="I37" s="398">
        <v>23236490</v>
      </c>
      <c r="J37" s="413">
        <v>7864870</v>
      </c>
      <c r="K37" s="613">
        <v>16</v>
      </c>
      <c r="L37" s="398">
        <v>31601190</v>
      </c>
      <c r="M37" s="413">
        <v>8364700</v>
      </c>
      <c r="N37" s="614">
        <v>17</v>
      </c>
      <c r="O37" s="388">
        <v>8445275</v>
      </c>
      <c r="P37" s="406"/>
      <c r="Q37" s="614">
        <v>17</v>
      </c>
      <c r="R37" s="388">
        <v>17116655</v>
      </c>
      <c r="S37" s="406">
        <v>8671380</v>
      </c>
      <c r="T37" s="614">
        <v>17</v>
      </c>
      <c r="U37" s="388">
        <v>25787965</v>
      </c>
      <c r="V37" s="406">
        <v>8671310</v>
      </c>
      <c r="W37" s="614">
        <v>17</v>
      </c>
      <c r="X37" s="388">
        <v>34682725</v>
      </c>
      <c r="Y37" s="406">
        <v>8894760</v>
      </c>
      <c r="Z37" s="626">
        <v>18</v>
      </c>
      <c r="AA37" s="393">
        <v>8984405</v>
      </c>
      <c r="AB37" s="409"/>
      <c r="AC37" s="615">
        <v>18</v>
      </c>
      <c r="AD37" s="393">
        <v>17886075</v>
      </c>
      <c r="AE37" s="409">
        <v>8901670</v>
      </c>
      <c r="AF37" s="615">
        <v>19</v>
      </c>
      <c r="AG37" s="393">
        <v>26629285</v>
      </c>
      <c r="AH37" s="409">
        <v>8743210</v>
      </c>
      <c r="AI37" s="615">
        <v>18</v>
      </c>
      <c r="AJ37" s="393">
        <v>35989375</v>
      </c>
      <c r="AK37" s="409">
        <v>9360090</v>
      </c>
      <c r="AL37" s="629">
        <v>16</v>
      </c>
      <c r="AM37" s="513">
        <v>9442580</v>
      </c>
      <c r="AN37" s="510"/>
      <c r="AO37" s="616">
        <v>15</v>
      </c>
      <c r="AP37" s="513">
        <v>18968550</v>
      </c>
      <c r="AQ37" s="510">
        <v>9525970</v>
      </c>
      <c r="AR37" s="616">
        <v>15</v>
      </c>
      <c r="AS37" s="513">
        <v>28647675</v>
      </c>
      <c r="AT37" s="510">
        <v>9679125</v>
      </c>
      <c r="AU37" s="629">
        <v>15</v>
      </c>
      <c r="AV37" s="513">
        <v>10183210</v>
      </c>
      <c r="AW37" s="510"/>
      <c r="AX37" s="616">
        <v>15</v>
      </c>
      <c r="AY37" s="513">
        <v>20208155</v>
      </c>
      <c r="AZ37" s="510">
        <v>10024945</v>
      </c>
      <c r="BA37" s="616">
        <v>15</v>
      </c>
      <c r="BB37" s="513"/>
      <c r="BC37" s="510">
        <v>-20208155</v>
      </c>
      <c r="BD37" s="616">
        <v>15</v>
      </c>
      <c r="BE37" s="513"/>
      <c r="BF37" s="510">
        <v>0</v>
      </c>
    </row>
    <row r="38" spans="1:58">
      <c r="A38" s="401" t="s">
        <v>199</v>
      </c>
      <c r="B38" s="618">
        <v>17</v>
      </c>
      <c r="C38" s="398">
        <v>7378420</v>
      </c>
      <c r="D38" s="413"/>
      <c r="E38" s="613">
        <v>17</v>
      </c>
      <c r="F38" s="398">
        <v>14757760</v>
      </c>
      <c r="G38" s="413">
        <v>7379340</v>
      </c>
      <c r="H38" s="613">
        <v>17</v>
      </c>
      <c r="I38" s="398">
        <v>22903515</v>
      </c>
      <c r="J38" s="413">
        <v>8145755</v>
      </c>
      <c r="K38" s="613">
        <v>17</v>
      </c>
      <c r="L38" s="398">
        <v>31192185</v>
      </c>
      <c r="M38" s="413">
        <v>8288670</v>
      </c>
      <c r="N38" s="614">
        <v>18</v>
      </c>
      <c r="O38" s="388">
        <v>8439280</v>
      </c>
      <c r="P38" s="406"/>
      <c r="Q38" s="614">
        <v>18</v>
      </c>
      <c r="R38" s="388">
        <v>16958780</v>
      </c>
      <c r="S38" s="406">
        <v>8519500</v>
      </c>
      <c r="T38" s="614">
        <v>18</v>
      </c>
      <c r="U38" s="388">
        <v>25620130</v>
      </c>
      <c r="V38" s="406">
        <v>8661350</v>
      </c>
      <c r="W38" s="614">
        <v>18</v>
      </c>
      <c r="X38" s="388">
        <v>34511775</v>
      </c>
      <c r="Y38" s="406">
        <v>8891645</v>
      </c>
      <c r="Z38" s="626">
        <v>17</v>
      </c>
      <c r="AA38" s="393">
        <v>9047070</v>
      </c>
      <c r="AB38" s="409"/>
      <c r="AC38" s="615">
        <v>16</v>
      </c>
      <c r="AD38" s="393">
        <v>18247090</v>
      </c>
      <c r="AE38" s="409">
        <v>9200020</v>
      </c>
      <c r="AF38" s="615">
        <v>16</v>
      </c>
      <c r="AG38" s="393">
        <v>27447600</v>
      </c>
      <c r="AH38" s="409">
        <v>9200510</v>
      </c>
      <c r="AI38" s="615">
        <v>16</v>
      </c>
      <c r="AJ38" s="393">
        <v>36656200</v>
      </c>
      <c r="AK38" s="409">
        <v>9208600</v>
      </c>
      <c r="AL38" s="629">
        <v>17</v>
      </c>
      <c r="AM38" s="513">
        <v>9360565</v>
      </c>
      <c r="AN38" s="510"/>
      <c r="AO38" s="616">
        <v>17</v>
      </c>
      <c r="AP38" s="513">
        <v>18647100</v>
      </c>
      <c r="AQ38" s="510">
        <v>9286535</v>
      </c>
      <c r="AR38" s="616">
        <v>17</v>
      </c>
      <c r="AS38" s="513">
        <v>27928445</v>
      </c>
      <c r="AT38" s="510">
        <v>9281345</v>
      </c>
      <c r="AU38" s="629">
        <v>17</v>
      </c>
      <c r="AV38" s="513">
        <v>9771950</v>
      </c>
      <c r="AW38" s="510"/>
      <c r="AX38" s="616">
        <v>17</v>
      </c>
      <c r="AY38" s="513">
        <v>19714575</v>
      </c>
      <c r="AZ38" s="510">
        <v>9942625</v>
      </c>
      <c r="BA38" s="616">
        <v>17</v>
      </c>
      <c r="BB38" s="513"/>
      <c r="BC38" s="510">
        <v>-19714575</v>
      </c>
      <c r="BD38" s="616">
        <v>17</v>
      </c>
      <c r="BE38" s="513"/>
      <c r="BF38" s="510">
        <v>0</v>
      </c>
    </row>
    <row r="39" spans="1:58">
      <c r="A39" s="401" t="s">
        <v>191</v>
      </c>
      <c r="B39" s="618">
        <v>20</v>
      </c>
      <c r="C39" s="398">
        <v>7048925</v>
      </c>
      <c r="D39" s="413"/>
      <c r="E39" s="613">
        <v>20</v>
      </c>
      <c r="F39" s="398">
        <v>14367895</v>
      </c>
      <c r="G39" s="413">
        <v>7318970</v>
      </c>
      <c r="H39" s="613">
        <v>20</v>
      </c>
      <c r="I39" s="398">
        <v>21961625</v>
      </c>
      <c r="J39" s="413">
        <v>7593730</v>
      </c>
      <c r="K39" s="613">
        <v>20</v>
      </c>
      <c r="L39" s="398">
        <v>29919460</v>
      </c>
      <c r="M39" s="413">
        <v>7957835</v>
      </c>
      <c r="N39" s="614">
        <v>19</v>
      </c>
      <c r="O39" s="388">
        <v>8241380</v>
      </c>
      <c r="P39" s="406"/>
      <c r="Q39" s="614">
        <v>19</v>
      </c>
      <c r="R39" s="388">
        <v>16689095</v>
      </c>
      <c r="S39" s="406">
        <v>8447715</v>
      </c>
      <c r="T39" s="614">
        <v>19</v>
      </c>
      <c r="U39" s="388">
        <v>25287370</v>
      </c>
      <c r="V39" s="406">
        <v>8598275</v>
      </c>
      <c r="W39" s="614">
        <v>19</v>
      </c>
      <c r="X39" s="388">
        <v>34182330</v>
      </c>
      <c r="Y39" s="406">
        <v>8894960</v>
      </c>
      <c r="Z39" s="626">
        <v>19</v>
      </c>
      <c r="AA39" s="393">
        <v>8980530</v>
      </c>
      <c r="AB39" s="409"/>
      <c r="AC39" s="615">
        <v>17</v>
      </c>
      <c r="AD39" s="393">
        <v>18111430</v>
      </c>
      <c r="AE39" s="409">
        <v>9130900</v>
      </c>
      <c r="AF39" s="615">
        <v>17</v>
      </c>
      <c r="AG39" s="393">
        <v>27317385</v>
      </c>
      <c r="AH39" s="409">
        <v>9205955</v>
      </c>
      <c r="AI39" s="615">
        <v>17</v>
      </c>
      <c r="AJ39" s="393">
        <v>36453935</v>
      </c>
      <c r="AK39" s="409">
        <v>9136550</v>
      </c>
      <c r="AL39" s="629">
        <v>18</v>
      </c>
      <c r="AM39" s="513">
        <v>9209055</v>
      </c>
      <c r="AN39" s="510"/>
      <c r="AO39" s="616">
        <v>18</v>
      </c>
      <c r="AP39" s="513">
        <v>18422920</v>
      </c>
      <c r="AQ39" s="510">
        <v>9213865</v>
      </c>
      <c r="AR39" s="616">
        <v>18</v>
      </c>
      <c r="AS39" s="513">
        <v>27707860</v>
      </c>
      <c r="AT39" s="510">
        <v>9284940</v>
      </c>
      <c r="AU39" s="629">
        <v>20</v>
      </c>
      <c r="AV39" s="513">
        <v>9710100</v>
      </c>
      <c r="AW39" s="510"/>
      <c r="AX39" s="616">
        <v>20</v>
      </c>
      <c r="AY39" s="513">
        <v>19411890</v>
      </c>
      <c r="AZ39" s="510">
        <v>9701790</v>
      </c>
      <c r="BA39" s="616">
        <v>18</v>
      </c>
      <c r="BB39" s="513"/>
      <c r="BC39" s="510">
        <v>-19411890</v>
      </c>
      <c r="BD39" s="616">
        <v>18</v>
      </c>
      <c r="BE39" s="513"/>
      <c r="BF39" s="510">
        <v>0</v>
      </c>
    </row>
    <row r="40" spans="1:58">
      <c r="A40" s="401" t="s">
        <v>194</v>
      </c>
      <c r="B40" s="618"/>
      <c r="C40" s="398"/>
      <c r="D40" s="413"/>
      <c r="E40" s="613"/>
      <c r="F40" s="398"/>
      <c r="G40" s="413">
        <v>0</v>
      </c>
      <c r="H40" s="613">
        <v>9</v>
      </c>
      <c r="I40" s="398">
        <v>26248370</v>
      </c>
      <c r="J40" s="413">
        <v>26248370</v>
      </c>
      <c r="K40" s="613">
        <v>9</v>
      </c>
      <c r="L40" s="398">
        <v>35520245</v>
      </c>
      <c r="M40" s="413">
        <v>9271875</v>
      </c>
      <c r="N40" s="614">
        <v>12</v>
      </c>
      <c r="O40" s="388">
        <v>9351425</v>
      </c>
      <c r="P40" s="406"/>
      <c r="Q40" s="614">
        <v>12</v>
      </c>
      <c r="R40" s="388">
        <v>18873860</v>
      </c>
      <c r="S40" s="406">
        <v>9522435</v>
      </c>
      <c r="T40" s="614">
        <v>13</v>
      </c>
      <c r="U40" s="388">
        <v>28234060</v>
      </c>
      <c r="V40" s="406">
        <v>9360200</v>
      </c>
      <c r="W40" s="614">
        <v>13</v>
      </c>
      <c r="X40" s="388">
        <v>37829835</v>
      </c>
      <c r="Y40" s="406">
        <v>9595775</v>
      </c>
      <c r="Z40" s="626">
        <v>14</v>
      </c>
      <c r="AA40" s="393">
        <v>9595795</v>
      </c>
      <c r="AB40" s="409"/>
      <c r="AC40" s="615">
        <v>14</v>
      </c>
      <c r="AD40" s="393">
        <v>18643700</v>
      </c>
      <c r="AE40" s="409">
        <v>9047905</v>
      </c>
      <c r="AF40" s="615">
        <v>15</v>
      </c>
      <c r="AG40" s="393">
        <v>27998265</v>
      </c>
      <c r="AH40" s="409">
        <v>9354565</v>
      </c>
      <c r="AI40" s="615">
        <v>15</v>
      </c>
      <c r="AJ40" s="393">
        <v>37046210</v>
      </c>
      <c r="AK40" s="409">
        <v>9047945</v>
      </c>
      <c r="AL40" s="629">
        <v>19</v>
      </c>
      <c r="AM40" s="513">
        <v>9197790</v>
      </c>
      <c r="AN40" s="510"/>
      <c r="AO40" s="616">
        <v>19</v>
      </c>
      <c r="AP40" s="513">
        <v>18315910</v>
      </c>
      <c r="AQ40" s="510">
        <v>9118120</v>
      </c>
      <c r="AR40" s="616">
        <v>19</v>
      </c>
      <c r="AS40" s="513">
        <v>27670865</v>
      </c>
      <c r="AT40" s="510">
        <v>9354955</v>
      </c>
      <c r="AU40" s="629">
        <v>16</v>
      </c>
      <c r="AV40" s="513">
        <v>9848575</v>
      </c>
      <c r="AW40" s="510"/>
      <c r="AX40" s="616">
        <v>16</v>
      </c>
      <c r="AY40" s="513">
        <v>19792945</v>
      </c>
      <c r="AZ40" s="510">
        <v>9944370</v>
      </c>
      <c r="BA40" s="616">
        <v>19</v>
      </c>
      <c r="BB40" s="513"/>
      <c r="BC40" s="510">
        <v>-19792945</v>
      </c>
      <c r="BD40" s="616">
        <v>19</v>
      </c>
      <c r="BE40" s="513"/>
      <c r="BF40" s="510">
        <v>0</v>
      </c>
    </row>
    <row r="41" spans="1:58">
      <c r="A41" s="401" t="s">
        <v>211</v>
      </c>
      <c r="B41" s="618"/>
      <c r="C41" s="398"/>
      <c r="D41" s="413"/>
      <c r="E41" s="613"/>
      <c r="F41" s="398"/>
      <c r="G41" s="413">
        <v>0</v>
      </c>
      <c r="H41" s="613"/>
      <c r="I41" s="398"/>
      <c r="J41" s="413">
        <v>0</v>
      </c>
      <c r="K41" s="613"/>
      <c r="L41" s="398"/>
      <c r="M41" s="413">
        <v>0</v>
      </c>
      <c r="N41" s="614">
        <v>20</v>
      </c>
      <c r="O41" s="388">
        <v>8157340</v>
      </c>
      <c r="P41" s="406"/>
      <c r="Q41" s="614">
        <v>20</v>
      </c>
      <c r="R41" s="388">
        <v>16444945</v>
      </c>
      <c r="S41" s="406">
        <v>8287605</v>
      </c>
      <c r="T41" s="614">
        <v>20</v>
      </c>
      <c r="U41" s="388">
        <v>25126560</v>
      </c>
      <c r="V41" s="406">
        <v>8681615</v>
      </c>
      <c r="W41" s="614">
        <v>20</v>
      </c>
      <c r="X41" s="388">
        <v>33869870</v>
      </c>
      <c r="Y41" s="406">
        <v>8743310</v>
      </c>
      <c r="Z41" s="626">
        <v>20</v>
      </c>
      <c r="AA41" s="393">
        <v>8901790</v>
      </c>
      <c r="AB41" s="409"/>
      <c r="AC41" s="615">
        <v>20</v>
      </c>
      <c r="AD41" s="393">
        <v>17741320</v>
      </c>
      <c r="AE41" s="409">
        <v>8839530</v>
      </c>
      <c r="AF41" s="615">
        <v>20</v>
      </c>
      <c r="AG41" s="393">
        <v>26563390</v>
      </c>
      <c r="AH41" s="409">
        <v>8822070</v>
      </c>
      <c r="AI41" s="615">
        <v>20</v>
      </c>
      <c r="AJ41" s="393">
        <v>35692120</v>
      </c>
      <c r="AK41" s="409">
        <v>9128730</v>
      </c>
      <c r="AL41" s="629">
        <v>20</v>
      </c>
      <c r="AM41" s="513">
        <v>9055195</v>
      </c>
      <c r="AN41" s="510"/>
      <c r="AO41" s="616">
        <v>20</v>
      </c>
      <c r="AP41" s="513">
        <v>18110250</v>
      </c>
      <c r="AQ41" s="510">
        <v>9055055</v>
      </c>
      <c r="AR41" s="616">
        <v>21</v>
      </c>
      <c r="AS41" s="513">
        <v>26710455</v>
      </c>
      <c r="AT41" s="510">
        <v>8600205</v>
      </c>
      <c r="AU41" s="629"/>
      <c r="AV41" s="513"/>
      <c r="AW41" s="510"/>
      <c r="AX41" s="616"/>
      <c r="AY41" s="513"/>
      <c r="AZ41" s="510">
        <v>0</v>
      </c>
      <c r="BA41" s="616">
        <v>20</v>
      </c>
      <c r="BB41" s="513"/>
      <c r="BC41" s="510">
        <v>0</v>
      </c>
      <c r="BD41" s="616">
        <v>20</v>
      </c>
      <c r="BE41" s="513"/>
      <c r="BF41" s="510">
        <v>0</v>
      </c>
    </row>
    <row r="42" spans="1:58">
      <c r="A42" s="401" t="s">
        <v>307</v>
      </c>
      <c r="B42" s="618"/>
      <c r="C42" s="398"/>
      <c r="D42" s="413"/>
      <c r="E42" s="613"/>
      <c r="F42" s="398"/>
      <c r="G42" s="413">
        <v>0</v>
      </c>
      <c r="H42" s="613"/>
      <c r="I42" s="398"/>
      <c r="J42" s="413">
        <v>0</v>
      </c>
      <c r="K42" s="613"/>
      <c r="L42" s="398"/>
      <c r="M42" s="413">
        <v>0</v>
      </c>
      <c r="N42" s="614"/>
      <c r="O42" s="388"/>
      <c r="P42" s="406"/>
      <c r="Q42" s="614"/>
      <c r="R42" s="388"/>
      <c r="S42" s="406">
        <v>0</v>
      </c>
      <c r="T42" s="614"/>
      <c r="U42" s="388"/>
      <c r="V42" s="406">
        <v>0</v>
      </c>
      <c r="W42" s="614"/>
      <c r="X42" s="388"/>
      <c r="Y42" s="406">
        <v>0</v>
      </c>
      <c r="Z42" s="626"/>
      <c r="AA42" s="393"/>
      <c r="AB42" s="409"/>
      <c r="AC42" s="615"/>
      <c r="AD42" s="393"/>
      <c r="AE42" s="409">
        <v>0</v>
      </c>
      <c r="AF42" s="615"/>
      <c r="AG42" s="393"/>
      <c r="AH42" s="409">
        <v>0</v>
      </c>
      <c r="AI42" s="615"/>
      <c r="AJ42" s="393"/>
      <c r="AK42" s="409">
        <v>0</v>
      </c>
      <c r="AL42" s="629"/>
      <c r="AM42" s="513"/>
      <c r="AN42" s="510"/>
      <c r="AO42" s="616"/>
      <c r="AP42" s="513"/>
      <c r="AQ42" s="510">
        <v>0</v>
      </c>
      <c r="AR42" s="616">
        <v>20</v>
      </c>
      <c r="AS42" s="513">
        <v>26826630</v>
      </c>
      <c r="AT42" s="510">
        <v>26826630</v>
      </c>
      <c r="AU42" s="629"/>
      <c r="AV42" s="513"/>
      <c r="AW42" s="510"/>
      <c r="AX42" s="616"/>
      <c r="AY42" s="513"/>
      <c r="AZ42" s="510">
        <v>0</v>
      </c>
      <c r="BA42" s="616"/>
      <c r="BB42" s="513"/>
      <c r="BC42" s="510">
        <v>0</v>
      </c>
      <c r="BD42" s="616"/>
      <c r="BE42" s="513"/>
      <c r="BF42" s="510">
        <v>0</v>
      </c>
    </row>
    <row r="43" spans="1:58">
      <c r="A43" s="401" t="s">
        <v>208</v>
      </c>
      <c r="B43" s="618"/>
      <c r="C43" s="398"/>
      <c r="D43" s="413"/>
      <c r="E43" s="613"/>
      <c r="F43" s="398"/>
      <c r="G43" s="413">
        <v>0</v>
      </c>
      <c r="H43" s="613">
        <v>8</v>
      </c>
      <c r="I43" s="398">
        <v>26297210</v>
      </c>
      <c r="J43" s="413">
        <v>26297210</v>
      </c>
      <c r="K43" s="613">
        <v>8</v>
      </c>
      <c r="L43" s="398">
        <v>35654255</v>
      </c>
      <c r="M43" s="413">
        <v>9357045</v>
      </c>
      <c r="N43" s="614">
        <v>7</v>
      </c>
      <c r="O43" s="388">
        <v>9677210</v>
      </c>
      <c r="P43" s="406"/>
      <c r="Q43" s="614">
        <v>8</v>
      </c>
      <c r="R43" s="388">
        <v>19360110</v>
      </c>
      <c r="S43" s="406">
        <v>9682900</v>
      </c>
      <c r="T43" s="614">
        <v>8</v>
      </c>
      <c r="U43" s="388">
        <v>29132140</v>
      </c>
      <c r="V43" s="406">
        <v>9772030</v>
      </c>
      <c r="W43" s="614">
        <v>8</v>
      </c>
      <c r="X43" s="388">
        <v>39064075</v>
      </c>
      <c r="Y43" s="406">
        <v>9931935</v>
      </c>
      <c r="Z43" s="626">
        <v>9</v>
      </c>
      <c r="AA43" s="393">
        <v>10007975</v>
      </c>
      <c r="AB43" s="409"/>
      <c r="AC43" s="615"/>
      <c r="AD43" s="393"/>
      <c r="AE43" s="409">
        <v>-10007975</v>
      </c>
      <c r="AF43" s="615"/>
      <c r="AG43" s="393"/>
      <c r="AH43" s="409">
        <v>0</v>
      </c>
      <c r="AI43" s="615"/>
      <c r="AJ43" s="393"/>
      <c r="AK43" s="409">
        <v>0</v>
      </c>
      <c r="AL43" s="629"/>
      <c r="AM43" s="513"/>
      <c r="AN43" s="510"/>
      <c r="AO43" s="616"/>
      <c r="AP43" s="513"/>
      <c r="AQ43" s="510">
        <v>0</v>
      </c>
      <c r="AR43" s="616"/>
      <c r="AS43" s="513"/>
      <c r="AT43" s="510">
        <v>0</v>
      </c>
      <c r="AU43" s="629"/>
      <c r="AV43" s="513"/>
      <c r="AW43" s="510"/>
      <c r="AX43" s="616"/>
      <c r="AY43" s="513"/>
      <c r="AZ43" s="510">
        <v>0</v>
      </c>
      <c r="BA43" s="616"/>
      <c r="BB43" s="513"/>
      <c r="BC43" s="510">
        <v>0</v>
      </c>
      <c r="BD43" s="616"/>
      <c r="BE43" s="513"/>
      <c r="BF43" s="510">
        <v>0</v>
      </c>
    </row>
    <row r="44" spans="1:58" ht="15" thickBot="1">
      <c r="A44" s="402" t="s">
        <v>320</v>
      </c>
      <c r="B44" s="619"/>
      <c r="C44" s="399"/>
      <c r="D44" s="414"/>
      <c r="E44" s="620"/>
      <c r="F44" s="399"/>
      <c r="G44" s="414">
        <v>0</v>
      </c>
      <c r="H44" s="620"/>
      <c r="I44" s="399"/>
      <c r="J44" s="414">
        <v>0</v>
      </c>
      <c r="K44" s="620"/>
      <c r="L44" s="399"/>
      <c r="M44" s="414">
        <v>0</v>
      </c>
      <c r="N44" s="622"/>
      <c r="O44" s="389"/>
      <c r="P44" s="407"/>
      <c r="Q44" s="622"/>
      <c r="R44" s="389"/>
      <c r="S44" s="407">
        <v>0</v>
      </c>
      <c r="T44" s="622"/>
      <c r="U44" s="389"/>
      <c r="V44" s="407">
        <v>0</v>
      </c>
      <c r="W44" s="622"/>
      <c r="X44" s="389"/>
      <c r="Y44" s="407">
        <v>0</v>
      </c>
      <c r="Z44" s="627"/>
      <c r="AA44" s="394"/>
      <c r="AB44" s="410"/>
      <c r="AC44" s="624"/>
      <c r="AD44" s="394"/>
      <c r="AE44" s="410">
        <v>0</v>
      </c>
      <c r="AF44" s="624"/>
      <c r="AG44" s="394"/>
      <c r="AH44" s="410">
        <v>0</v>
      </c>
      <c r="AI44" s="624"/>
      <c r="AJ44" s="394"/>
      <c r="AK44" s="410">
        <v>0</v>
      </c>
      <c r="AL44" s="630"/>
      <c r="AM44" s="515"/>
      <c r="AN44" s="511"/>
      <c r="AO44" s="632"/>
      <c r="AP44" s="515"/>
      <c r="AQ44" s="511">
        <v>0</v>
      </c>
      <c r="AR44" s="632"/>
      <c r="AS44" s="515"/>
      <c r="AT44" s="511">
        <v>0</v>
      </c>
      <c r="AU44" s="630">
        <v>19</v>
      </c>
      <c r="AV44" s="515">
        <v>9718605</v>
      </c>
      <c r="AW44" s="511"/>
      <c r="AX44" s="632">
        <v>19</v>
      </c>
      <c r="AY44" s="515">
        <v>19511665</v>
      </c>
      <c r="AZ44" s="511">
        <v>9793060</v>
      </c>
      <c r="BA44" s="632"/>
      <c r="BB44" s="515"/>
      <c r="BC44" s="511">
        <v>-19511665</v>
      </c>
      <c r="BD44" s="632"/>
      <c r="BE44" s="515"/>
      <c r="BF44" s="511">
        <v>0</v>
      </c>
    </row>
  </sheetData>
  <conditionalFormatting sqref="F4:F15">
    <cfRule type="dataBar" priority="3">
      <dataBar>
        <cfvo type="min"/>
        <cfvo type="max"/>
        <color rgb="FFADC3E1"/>
      </dataBar>
      <extLst>
        <ext xmlns:x14="http://schemas.microsoft.com/office/spreadsheetml/2009/9/main" uri="{B025F937-C7B1-47D3-B67F-A62EFF666E3E}">
          <x14:id>{6E81AF0B-3A45-4DD3-BBCB-4AF2DF5DDB4B}</x14:id>
        </ext>
      </extLst>
    </cfRule>
  </conditionalFormatting>
  <conditionalFormatting sqref="K4:K15">
    <cfRule type="dataBar" priority="2">
      <dataBar>
        <cfvo type="min"/>
        <cfvo type="max"/>
        <color rgb="FFADC3E1"/>
      </dataBar>
      <extLst>
        <ext xmlns:x14="http://schemas.microsoft.com/office/spreadsheetml/2009/9/main" uri="{B025F937-C7B1-47D3-B67F-A62EFF666E3E}">
          <x14:id>{1579DBA9-8736-4F86-8D6E-266548D1271B}</x14:id>
        </ext>
      </extLst>
    </cfRule>
  </conditionalFormatting>
  <conditionalFormatting sqref="P4:P15">
    <cfRule type="dataBar" priority="4">
      <dataBar>
        <cfvo type="min"/>
        <cfvo type="max"/>
        <color rgb="FFADC3E1"/>
      </dataBar>
      <extLst>
        <ext xmlns:x14="http://schemas.microsoft.com/office/spreadsheetml/2009/9/main" uri="{B025F937-C7B1-47D3-B67F-A62EFF666E3E}">
          <x14:id>{D7659196-3E4F-4133-AF0A-95299FB1276C}</x14:id>
        </ext>
      </extLst>
    </cfRule>
  </conditionalFormatting>
  <conditionalFormatting sqref="U4:U15">
    <cfRule type="dataBar" priority="1">
      <dataBar>
        <cfvo type="min"/>
        <cfvo type="max"/>
        <color rgb="FFADC3E1"/>
      </dataBar>
      <extLst>
        <ext xmlns:x14="http://schemas.microsoft.com/office/spreadsheetml/2009/9/main" uri="{B025F937-C7B1-47D3-B67F-A62EFF666E3E}">
          <x14:id>{C19B892C-E5E3-4F3A-9C92-80F554909BF2}</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E81AF0B-3A45-4DD3-BBCB-4AF2DF5DDB4B}">
            <x14:dataBar minLength="0" maxLength="100" gradient="0">
              <x14:cfvo type="autoMin"/>
              <x14:cfvo type="autoMax"/>
              <x14:negativeFillColor rgb="FFFB958D"/>
              <x14:axisColor rgb="FF000000"/>
            </x14:dataBar>
          </x14:cfRule>
          <xm:sqref>F4:F15</xm:sqref>
        </x14:conditionalFormatting>
        <x14:conditionalFormatting xmlns:xm="http://schemas.microsoft.com/office/excel/2006/main">
          <x14:cfRule type="dataBar" id="{1579DBA9-8736-4F86-8D6E-266548D1271B}">
            <x14:dataBar minLength="0" maxLength="100" gradient="0">
              <x14:cfvo type="autoMin"/>
              <x14:cfvo type="autoMax"/>
              <x14:negativeFillColor rgb="FFFB958D"/>
              <x14:axisColor rgb="FF000000"/>
            </x14:dataBar>
          </x14:cfRule>
          <xm:sqref>K4:K15</xm:sqref>
        </x14:conditionalFormatting>
        <x14:conditionalFormatting xmlns:xm="http://schemas.microsoft.com/office/excel/2006/main">
          <x14:cfRule type="dataBar" id="{D7659196-3E4F-4133-AF0A-95299FB1276C}">
            <x14:dataBar minLength="0" maxLength="100" gradient="0">
              <x14:cfvo type="autoMin"/>
              <x14:cfvo type="autoMax"/>
              <x14:negativeFillColor rgb="FFFB958D"/>
              <x14:axisColor rgb="FF000000"/>
            </x14:dataBar>
          </x14:cfRule>
          <xm:sqref>P4:P15</xm:sqref>
        </x14:conditionalFormatting>
        <x14:conditionalFormatting xmlns:xm="http://schemas.microsoft.com/office/excel/2006/main">
          <x14:cfRule type="dataBar" id="{C19B892C-E5E3-4F3A-9C92-80F554909BF2}">
            <x14:dataBar minLength="0" maxLength="100" gradient="0">
              <x14:cfvo type="autoMin"/>
              <x14:cfvo type="autoMax"/>
              <x14:negativeFillColor rgb="FFFB958D"/>
              <x14:axisColor rgb="FF000000"/>
            </x14:dataBar>
          </x14:cfRule>
          <xm:sqref>U4:U15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D1C5E-7B57-4183-A4C4-D44FCDB903B5}">
  <dimension ref="A2:I23"/>
  <sheetViews>
    <sheetView topLeftCell="A3" workbookViewId="0">
      <selection activeCell="H14" sqref="H14"/>
    </sheetView>
  </sheetViews>
  <sheetFormatPr defaultColWidth="8.6328125" defaultRowHeight="14.5"/>
  <cols>
    <col min="1" max="1" width="10.6328125" bestFit="1" customWidth="1"/>
    <col min="2" max="2" width="12.08984375" bestFit="1" customWidth="1"/>
    <col min="3" max="3" width="13" customWidth="1"/>
    <col min="4" max="4" width="14.6328125" customWidth="1"/>
    <col min="5" max="5" width="13.6328125" bestFit="1" customWidth="1"/>
    <col min="7" max="7" width="14.453125" bestFit="1" customWidth="1"/>
    <col min="8" max="8" width="14.08984375" bestFit="1" customWidth="1"/>
    <col min="9" max="9" width="10.08984375" bestFit="1" customWidth="1"/>
  </cols>
  <sheetData>
    <row r="2" spans="1:9">
      <c r="A2" t="s">
        <v>232</v>
      </c>
    </row>
    <row r="3" spans="1:9" ht="47.75" customHeight="1">
      <c r="A3" s="46" t="s">
        <v>246</v>
      </c>
      <c r="B3" s="46" t="s">
        <v>272</v>
      </c>
      <c r="C3" s="46" t="s">
        <v>273</v>
      </c>
      <c r="D3" s="46" t="s">
        <v>274</v>
      </c>
      <c r="E3" s="46" t="s">
        <v>275</v>
      </c>
    </row>
    <row r="4" spans="1:9">
      <c r="A4" t="s">
        <v>200</v>
      </c>
      <c r="B4">
        <v>1</v>
      </c>
      <c r="C4" s="18">
        <v>39808885</v>
      </c>
      <c r="D4" s="136">
        <v>1</v>
      </c>
      <c r="E4" s="18">
        <v>10348090</v>
      </c>
      <c r="G4" t="s">
        <v>276</v>
      </c>
      <c r="H4" s="18">
        <f>MAX(Table12[แต้มสะสม
SS รวม])</f>
        <v>39808885</v>
      </c>
    </row>
    <row r="5" spans="1:9">
      <c r="A5" t="s">
        <v>201</v>
      </c>
      <c r="B5">
        <v>2</v>
      </c>
      <c r="C5" s="18">
        <v>39468865</v>
      </c>
      <c r="D5" s="136">
        <v>2</v>
      </c>
      <c r="E5" s="18">
        <v>10343850</v>
      </c>
      <c r="G5" t="s">
        <v>277</v>
      </c>
      <c r="H5" s="18">
        <f>MIN(Table12[แต้มสะสม
SS รวม])</f>
        <v>29919460</v>
      </c>
    </row>
    <row r="6" spans="1:9">
      <c r="A6" t="s">
        <v>197</v>
      </c>
      <c r="B6">
        <v>3</v>
      </c>
      <c r="C6" s="18">
        <v>38741745</v>
      </c>
      <c r="D6" s="136">
        <v>3</v>
      </c>
      <c r="E6" s="18">
        <v>10018420</v>
      </c>
    </row>
    <row r="7" spans="1:9">
      <c r="A7" t="s">
        <v>204</v>
      </c>
      <c r="B7">
        <v>4</v>
      </c>
      <c r="C7" s="18">
        <v>37611715</v>
      </c>
      <c r="D7" s="136">
        <v>4</v>
      </c>
      <c r="E7" s="18">
        <v>9752810</v>
      </c>
    </row>
    <row r="8" spans="1:9">
      <c r="A8" t="s">
        <v>192</v>
      </c>
      <c r="B8">
        <v>5</v>
      </c>
      <c r="C8" s="18">
        <v>37321350</v>
      </c>
      <c r="D8" s="136">
        <v>5</v>
      </c>
      <c r="E8" s="18">
        <v>9695725</v>
      </c>
    </row>
    <row r="9" spans="1:9">
      <c r="A9" t="s">
        <v>190</v>
      </c>
      <c r="B9">
        <v>7</v>
      </c>
      <c r="C9" s="18">
        <v>36258880</v>
      </c>
      <c r="D9" s="136">
        <v>6</v>
      </c>
      <c r="E9" s="18">
        <v>9591550</v>
      </c>
    </row>
    <row r="10" spans="1:9">
      <c r="A10" t="s">
        <v>206</v>
      </c>
      <c r="B10">
        <v>10</v>
      </c>
      <c r="C10" s="18">
        <v>35424730</v>
      </c>
      <c r="D10" s="136">
        <v>7</v>
      </c>
      <c r="E10" s="18">
        <v>9564060</v>
      </c>
      <c r="I10" s="12"/>
    </row>
    <row r="11" spans="1:9">
      <c r="A11" t="s">
        <v>202</v>
      </c>
      <c r="B11">
        <v>6</v>
      </c>
      <c r="C11" s="18">
        <v>36376320</v>
      </c>
      <c r="D11" s="136">
        <v>8</v>
      </c>
      <c r="E11" s="18">
        <v>9530270</v>
      </c>
    </row>
    <row r="12" spans="1:9">
      <c r="A12" t="s">
        <v>208</v>
      </c>
      <c r="B12">
        <v>8</v>
      </c>
      <c r="C12" s="18">
        <v>35654255</v>
      </c>
      <c r="D12" s="136">
        <v>9</v>
      </c>
      <c r="E12" s="18">
        <v>9357045</v>
      </c>
    </row>
    <row r="13" spans="1:9">
      <c r="A13" t="s">
        <v>194</v>
      </c>
      <c r="B13">
        <v>9</v>
      </c>
      <c r="C13" s="18">
        <v>35520245</v>
      </c>
      <c r="D13" s="136">
        <v>10</v>
      </c>
      <c r="E13" s="18">
        <v>9271875</v>
      </c>
    </row>
    <row r="14" spans="1:9">
      <c r="A14" t="s">
        <v>203</v>
      </c>
      <c r="B14">
        <v>11</v>
      </c>
      <c r="C14" s="18">
        <v>35226695</v>
      </c>
      <c r="D14" s="136">
        <v>11</v>
      </c>
      <c r="E14" s="18">
        <v>9080590</v>
      </c>
    </row>
    <row r="15" spans="1:9">
      <c r="A15" t="s">
        <v>198</v>
      </c>
      <c r="B15">
        <v>12</v>
      </c>
      <c r="C15" s="18">
        <v>34151845</v>
      </c>
      <c r="D15" s="136">
        <v>12</v>
      </c>
      <c r="E15" s="18">
        <v>8972885</v>
      </c>
    </row>
    <row r="16" spans="1:9">
      <c r="A16" t="s">
        <v>209</v>
      </c>
      <c r="B16">
        <v>15</v>
      </c>
      <c r="C16" s="18">
        <v>33236980</v>
      </c>
      <c r="D16" s="136">
        <v>13</v>
      </c>
      <c r="E16" s="18">
        <v>8900850</v>
      </c>
    </row>
    <row r="17" spans="1:5">
      <c r="A17" s="134" t="s">
        <v>193</v>
      </c>
      <c r="B17" s="134">
        <v>13</v>
      </c>
      <c r="C17" s="135">
        <v>33716190</v>
      </c>
      <c r="D17" s="137">
        <v>14</v>
      </c>
      <c r="E17" s="135">
        <v>8894710</v>
      </c>
    </row>
    <row r="18" spans="1:5">
      <c r="A18" t="s">
        <v>210</v>
      </c>
      <c r="B18">
        <v>14</v>
      </c>
      <c r="C18" s="18">
        <v>33540095</v>
      </c>
      <c r="D18" s="136">
        <v>15</v>
      </c>
      <c r="E18" s="18">
        <v>8818500</v>
      </c>
    </row>
    <row r="19" spans="1:5">
      <c r="A19" t="s">
        <v>205</v>
      </c>
      <c r="B19">
        <v>18</v>
      </c>
      <c r="C19" s="18">
        <v>31114860</v>
      </c>
      <c r="D19" s="136">
        <v>16</v>
      </c>
      <c r="E19" s="18">
        <v>8452215</v>
      </c>
    </row>
    <row r="20" spans="1:5">
      <c r="A20" t="s">
        <v>195</v>
      </c>
      <c r="B20">
        <v>16</v>
      </c>
      <c r="C20" s="18">
        <v>31601190</v>
      </c>
      <c r="D20" s="136">
        <v>17</v>
      </c>
      <c r="E20" s="18">
        <v>8364700</v>
      </c>
    </row>
    <row r="21" spans="1:5">
      <c r="A21" t="s">
        <v>199</v>
      </c>
      <c r="B21">
        <v>17</v>
      </c>
      <c r="C21" s="18">
        <v>31192185</v>
      </c>
      <c r="D21" s="136">
        <v>18</v>
      </c>
      <c r="E21" s="18">
        <v>8288670</v>
      </c>
    </row>
    <row r="22" spans="1:5">
      <c r="A22" t="s">
        <v>191</v>
      </c>
      <c r="B22">
        <v>20</v>
      </c>
      <c r="C22" s="18">
        <v>29919460</v>
      </c>
      <c r="D22" s="136">
        <v>19</v>
      </c>
      <c r="E22" s="18">
        <v>7957835</v>
      </c>
    </row>
    <row r="23" spans="1:5">
      <c r="A23" t="s">
        <v>196</v>
      </c>
      <c r="B23">
        <v>19</v>
      </c>
      <c r="C23" s="18">
        <v>30006255</v>
      </c>
      <c r="D23" s="136">
        <v>20</v>
      </c>
      <c r="E23" s="18">
        <v>7891325</v>
      </c>
    </row>
  </sheetData>
  <sortState xmlns:xlrd2="http://schemas.microsoft.com/office/spreadsheetml/2017/richdata2" ref="G10:I10">
    <sortCondition ref="G10"/>
  </sortState>
  <conditionalFormatting sqref="C4:C23">
    <cfRule type="dataBar" priority="1">
      <dataBar>
        <cfvo type="num" val="20000000"/>
        <cfvo type="num" val="40000000"/>
        <color rgb="FF008AEF"/>
      </dataBar>
      <extLst>
        <ext xmlns:x14="http://schemas.microsoft.com/office/spreadsheetml/2009/9/main" uri="{B025F937-C7B1-47D3-B67F-A62EFF666E3E}">
          <x14:id>{B64E0D9D-2053-477B-8BEC-09793B0AEF39}</x14:id>
        </ext>
      </extLst>
    </cfRule>
  </conditionalFormatting>
  <conditionalFormatting sqref="E4:E23">
    <cfRule type="dataBar" priority="2">
      <dataBar>
        <cfvo type="num" val="7000000"/>
        <cfvo type="num" val="11000000"/>
        <color rgb="FF008AEF"/>
      </dataBar>
      <extLst>
        <ext xmlns:x14="http://schemas.microsoft.com/office/spreadsheetml/2009/9/main" uri="{B025F937-C7B1-47D3-B67F-A62EFF666E3E}">
          <x14:id>{49AAC52D-248A-481E-A7C4-F91DFD219979}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B64E0D9D-2053-477B-8BEC-09793B0AEF39}">
            <x14:dataBar minLength="0" maxLength="100" border="1" negativeBarBorderColorSameAsPositive="0">
              <x14:cfvo type="num">
                <xm:f>20000000</xm:f>
              </x14:cfvo>
              <x14:cfvo type="num">
                <xm:f>40000000</xm:f>
              </x14:cfvo>
              <x14:borderColor rgb="FF008AEF"/>
              <x14:negativeFillColor rgb="FFFF0000"/>
              <x14:negativeBorderColor rgb="FFFF0000"/>
              <x14:axisColor rgb="FF000000"/>
            </x14:dataBar>
          </x14:cfRule>
          <xm:sqref>C4:C23</xm:sqref>
        </x14:conditionalFormatting>
        <x14:conditionalFormatting xmlns:xm="http://schemas.microsoft.com/office/excel/2006/main">
          <x14:cfRule type="dataBar" id="{49AAC52D-248A-481E-A7C4-F91DFD219979}">
            <x14:dataBar minLength="0" maxLength="100" border="1" direction="leftToRight" negativeBarBorderColorSameAsPositive="0">
              <x14:cfvo type="num">
                <xm:f>7000000</xm:f>
              </x14:cfvo>
              <x14:cfvo type="num">
                <xm:f>11000000</xm:f>
              </x14:cfvo>
              <x14:borderColor rgb="FF008AEF"/>
              <x14:negativeFillColor rgb="FFFF0000"/>
              <x14:negativeBorderColor rgb="FFFF0000"/>
              <x14:axisColor rgb="FF000000"/>
            </x14:dataBar>
          </x14:cfRule>
          <xm:sqref>E4:E23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D639A-279D-422E-9462-DBFEBBC6777D}">
  <dimension ref="B22:J39"/>
  <sheetViews>
    <sheetView workbookViewId="0">
      <selection activeCell="F38" sqref="F38"/>
    </sheetView>
  </sheetViews>
  <sheetFormatPr defaultColWidth="9.08984375" defaultRowHeight="12.5"/>
  <cols>
    <col min="1" max="1" width="9.08984375" style="17"/>
    <col min="2" max="2" width="10.6328125" style="17" customWidth="1"/>
    <col min="3" max="3" width="9.08984375" style="17" customWidth="1"/>
    <col min="4" max="4" width="15.36328125" style="107" customWidth="1"/>
    <col min="5" max="5" width="9.6328125" style="17" customWidth="1"/>
    <col min="6" max="6" width="18.08984375" style="17" customWidth="1"/>
    <col min="7" max="7" width="19.6328125" style="17" customWidth="1"/>
    <col min="8" max="8" width="1.6328125" style="17" customWidth="1"/>
    <col min="9" max="9" width="10.08984375" style="17" bestFit="1" customWidth="1"/>
    <col min="10" max="16384" width="9.08984375" style="17"/>
  </cols>
  <sheetData>
    <row r="22" spans="2:10">
      <c r="B22" s="16" t="s">
        <v>278</v>
      </c>
      <c r="D22" s="231"/>
    </row>
    <row r="23" spans="2:10">
      <c r="B23" s="16" t="s">
        <v>279</v>
      </c>
      <c r="D23" s="231"/>
    </row>
    <row r="24" spans="2:10">
      <c r="B24" s="16" t="s">
        <v>280</v>
      </c>
      <c r="D24" s="231"/>
    </row>
    <row r="25" spans="2:10">
      <c r="B25" s="16" t="s">
        <v>281</v>
      </c>
      <c r="D25" s="231"/>
    </row>
    <row r="26" spans="2:10">
      <c r="B26" s="16" t="s">
        <v>282</v>
      </c>
      <c r="D26" s="231"/>
    </row>
    <row r="27" spans="2:10" ht="10.5" customHeight="1">
      <c r="B27" s="16" t="s">
        <v>283</v>
      </c>
      <c r="D27" s="231"/>
    </row>
    <row r="28" spans="2:10" ht="40.5" customHeight="1">
      <c r="B28" s="111" t="s">
        <v>244</v>
      </c>
      <c r="D28" s="231"/>
      <c r="J28"/>
    </row>
    <row r="29" spans="2:10" ht="33.75" customHeight="1">
      <c r="B29" s="227" t="s">
        <v>284</v>
      </c>
      <c r="C29" s="227" t="s">
        <v>285</v>
      </c>
      <c r="D29" s="227" t="s">
        <v>286</v>
      </c>
      <c r="E29" s="227" t="s">
        <v>287</v>
      </c>
      <c r="F29" s="227" t="s">
        <v>288</v>
      </c>
      <c r="G29" s="227" t="s">
        <v>289</v>
      </c>
      <c r="I29" s="109" t="s">
        <v>290</v>
      </c>
      <c r="J29"/>
    </row>
    <row r="30" spans="2:10" ht="14.5">
      <c r="B30" s="228" t="s">
        <v>200</v>
      </c>
      <c r="C30" s="228">
        <v>1</v>
      </c>
      <c r="D30" s="229">
        <v>29460795</v>
      </c>
      <c r="E30" s="228">
        <v>1</v>
      </c>
      <c r="F30" s="229">
        <v>10257650</v>
      </c>
      <c r="G30" s="229">
        <v>566655</v>
      </c>
      <c r="I30" s="108">
        <f t="shared" ref="I30:I38" si="0">F30-$F$39</f>
        <v>1214440</v>
      </c>
      <c r="J30"/>
    </row>
    <row r="31" spans="2:10" ht="14.5">
      <c r="B31" s="230" t="s">
        <v>201</v>
      </c>
      <c r="C31" s="230">
        <v>2</v>
      </c>
      <c r="D31" s="231">
        <v>29125015</v>
      </c>
      <c r="E31" s="230">
        <v>2</v>
      </c>
      <c r="F31" s="231">
        <v>10093960</v>
      </c>
      <c r="G31" s="231">
        <v>416175</v>
      </c>
      <c r="I31" s="108">
        <f t="shared" si="0"/>
        <v>1050750</v>
      </c>
      <c r="J31"/>
    </row>
    <row r="32" spans="2:10" ht="14.5">
      <c r="B32" s="230" t="s">
        <v>197</v>
      </c>
      <c r="C32" s="230">
        <v>3</v>
      </c>
      <c r="D32" s="231">
        <v>28723325</v>
      </c>
      <c r="E32" s="230">
        <v>3</v>
      </c>
      <c r="F32" s="231">
        <v>9924915</v>
      </c>
      <c r="G32" s="231">
        <v>479235</v>
      </c>
      <c r="I32" s="108">
        <f t="shared" si="0"/>
        <v>881705</v>
      </c>
      <c r="J32"/>
    </row>
    <row r="33" spans="2:10" ht="14.5">
      <c r="B33" s="230" t="s">
        <v>204</v>
      </c>
      <c r="C33" s="230">
        <v>4</v>
      </c>
      <c r="D33" s="231">
        <v>27858905</v>
      </c>
      <c r="E33" s="230">
        <v>4</v>
      </c>
      <c r="F33" s="231">
        <v>9678160</v>
      </c>
      <c r="G33" s="231">
        <v>468675</v>
      </c>
      <c r="I33" s="108">
        <f t="shared" si="0"/>
        <v>634950</v>
      </c>
      <c r="J33"/>
    </row>
    <row r="34" spans="2:10">
      <c r="B34" s="230" t="s">
        <v>192</v>
      </c>
      <c r="C34" s="230">
        <v>5</v>
      </c>
      <c r="D34" s="231">
        <v>27625625</v>
      </c>
      <c r="E34" s="230">
        <v>5</v>
      </c>
      <c r="F34" s="231">
        <v>9602605</v>
      </c>
      <c r="G34" s="231">
        <v>402635</v>
      </c>
      <c r="I34" s="108">
        <f t="shared" si="0"/>
        <v>559395</v>
      </c>
    </row>
    <row r="35" spans="2:10">
      <c r="B35" s="230" t="s">
        <v>202</v>
      </c>
      <c r="C35" s="230">
        <v>6</v>
      </c>
      <c r="D35" s="231">
        <v>26846050</v>
      </c>
      <c r="E35" s="230">
        <v>6</v>
      </c>
      <c r="F35" s="231">
        <v>9358065</v>
      </c>
      <c r="G35" s="231">
        <v>463790</v>
      </c>
      <c r="I35" s="108">
        <f t="shared" si="0"/>
        <v>314855</v>
      </c>
    </row>
    <row r="36" spans="2:10">
      <c r="B36" s="230" t="s">
        <v>190</v>
      </c>
      <c r="C36" s="230">
        <v>7</v>
      </c>
      <c r="D36" s="231">
        <v>26667330</v>
      </c>
      <c r="E36" s="230">
        <v>7</v>
      </c>
      <c r="F36" s="231">
        <v>9194540</v>
      </c>
      <c r="G36" s="231">
        <v>156885</v>
      </c>
      <c r="I36" s="108">
        <f t="shared" si="0"/>
        <v>151330</v>
      </c>
    </row>
    <row r="37" spans="2:10">
      <c r="B37" s="230" t="s">
        <v>194</v>
      </c>
      <c r="C37" s="230">
        <v>9</v>
      </c>
      <c r="D37" s="231">
        <v>26248370</v>
      </c>
      <c r="E37" s="230">
        <v>8</v>
      </c>
      <c r="F37" s="231">
        <v>9129170</v>
      </c>
      <c r="G37" s="231">
        <v>386800</v>
      </c>
      <c r="I37" s="108">
        <f t="shared" si="0"/>
        <v>85960</v>
      </c>
    </row>
    <row r="38" spans="2:10">
      <c r="B38" s="230" t="s">
        <v>203</v>
      </c>
      <c r="C38" s="230">
        <v>11</v>
      </c>
      <c r="D38" s="231">
        <v>25860670</v>
      </c>
      <c r="E38" s="230">
        <v>9</v>
      </c>
      <c r="F38" s="231">
        <v>9119520</v>
      </c>
      <c r="G38" s="231">
        <v>596270</v>
      </c>
      <c r="I38" s="108">
        <f t="shared" si="0"/>
        <v>76310</v>
      </c>
    </row>
    <row r="39" spans="2:10">
      <c r="B39" s="232" t="s">
        <v>206</v>
      </c>
      <c r="C39" s="232">
        <v>10</v>
      </c>
      <c r="D39" s="233">
        <v>26146105</v>
      </c>
      <c r="E39" s="232">
        <v>10</v>
      </c>
      <c r="F39" s="233">
        <v>9043210</v>
      </c>
      <c r="G39" s="233">
        <v>308260</v>
      </c>
      <c r="I39" s="110">
        <v>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��-11AI!+H2
</file>

<file path=customXml/item5.xml>��
</file>

<file path=customXml/item6.xml>��
</file>

<file path=customXml/item7.xml>��
</file>

<file path=customXml/item8.xml>��
</file>

<file path=customXml/item9.xml>��
</file>

<file path=customXml/item10.xml>��
</file>

<file path=customXml/item11.xml>��
</file>

<file path=customXml/item12.xml>��-11AI!+H2-11AI!+H2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91228213-17F9-4F82-B24C-5E5F6F161A9B}">
  <ds:schemaRefs>
    <ds:schemaRef ds:uri="http://gemini/pivotcustomization/ShowImplicitMeasures"/>
  </ds:schemaRefs>
</ds:datastoreItem>
</file>

<file path=customXml/itemProps2.xml><?xml version="1.0" encoding="utf-8"?>
<ds:datastoreItem xmlns:ds="http://schemas.openxmlformats.org/officeDocument/2006/customXml" ds:itemID="{26C45DA7-130C-4BD9-9522-AE1B248FDE3D}">
  <ds:schemaRefs>
    <ds:schemaRef ds:uri="http://gemini/pivotcustomization/ErrorCache"/>
  </ds:schemaRefs>
</ds:datastoreItem>
</file>

<file path=customXml/itemProps3.xml><?xml version="1.0" encoding="utf-8"?>
<ds:datastoreItem xmlns:ds="http://schemas.openxmlformats.org/officeDocument/2006/customXml" ds:itemID="{61C2E273-EFE4-4C03-9D28-BEB183015790}">
  <ds:schemaRefs>
    <ds:schemaRef ds:uri="http://gemini/pivotcustomization/ManualCalcMode"/>
  </ds:schemaRefs>
</ds:datastoreItem>
</file>

<file path=customXml/itemProps4.xml><?xml version="1.0" encoding="utf-8"?>
<ds:datastoreItem xmlns:ds="http://schemas.openxmlformats.org/officeDocument/2006/customXml" ds:itemID="{8060420B-7FC1-4FDA-B064-1842E3082C47}">
  <ds:schemaRefs>
    <ds:schemaRef ds:uri="http://gemini/pivotcustomization/TableWidget"/>
  </ds:schemaRefs>
</ds:datastoreItem>
</file>

<file path=customXml/itemProps5.xml><?xml version="1.0" encoding="utf-8"?>
<ds:datastoreItem xmlns:ds="http://schemas.openxmlformats.org/officeDocument/2006/customXml" ds:itemID="{41302AB0-244D-4AA1-B845-14775239CDBD}">
  <ds:schemaRefs>
    <ds:schemaRef ds:uri="http://gemini/pivotcustomization/RelationshipAutoDetectionEnabled"/>
  </ds:schemaRefs>
</ds:datastoreItem>
</file>

<file path=customXml/itemProps6.xml><?xml version="1.0" encoding="utf-8"?>
<ds:datastoreItem xmlns:ds="http://schemas.openxmlformats.org/officeDocument/2006/customXml" ds:itemID="{2F449698-E3CC-4E75-81B0-6A5D5F900CA7}">
  <ds:schemaRefs>
    <ds:schemaRef ds:uri="http://gemini/pivotcustomization/ShowHidden"/>
  </ds:schemaRefs>
</ds:datastoreItem>
</file>

<file path=customXml/itemProps7.xml><?xml version="1.0" encoding="utf-8"?>
<ds:datastoreItem xmlns:ds="http://schemas.openxmlformats.org/officeDocument/2006/customXml" ds:itemID="{F202DABA-C996-425E-A38C-07B1A5D1030B}">
  <ds:schemaRefs>
    <ds:schemaRef ds:uri="http://gemini/pivotcustomization/IsSandboxEmbedded"/>
  </ds:schemaRefs>
</ds:datastoreItem>
</file>

<file path=customXml/itemProps8.xml><?xml version="1.0" encoding="utf-8"?>
<ds:datastoreItem xmlns:ds="http://schemas.openxmlformats.org/officeDocument/2006/customXml" ds:itemID="{650A2238-F41D-46D5-8064-DD4493443D7E}">
  <ds:schemaRefs>
    <ds:schemaRef ds:uri="http://gemini/pivotcustomization/TableXML_rank"/>
  </ds:schemaRefs>
</ds:datastoreItem>
</file>

<file path=customXml/itemProps9.xml><?xml version="1.0" encoding="utf-8"?>
<ds:datastoreItem xmlns:ds="http://schemas.openxmlformats.org/officeDocument/2006/customXml" ds:itemID="{628DA642-B0D8-4FC4-8A6C-827B1FFCE4A7}">
  <ds:schemaRefs>
    <ds:schemaRef ds:uri="http://gemini/pivotcustomization/SandboxNonEmpty"/>
  </ds:schemaRefs>
</ds:datastoreItem>
</file>

<file path=customXml/itemProps10.xml><?xml version="1.0" encoding="utf-8"?>
<ds:datastoreItem xmlns:ds="http://schemas.openxmlformats.org/officeDocument/2006/customXml" ds:itemID="{2AE3C8AD-22EA-42BF-B124-99F9968A9760}">
  <ds:schemaRefs>
    <ds:schemaRef ds:uri="http://gemini/pivotcustomization/MeasureGridState"/>
  </ds:schemaRefs>
</ds:datastoreItem>
</file>

<file path=customXml/itemProps11.xml><?xml version="1.0" encoding="utf-8"?>
<ds:datastoreItem xmlns:ds="http://schemas.openxmlformats.org/officeDocument/2006/customXml" ds:itemID="{AEB71CBD-C693-49F9-92F8-ACFE6FEA4290}">
  <ds:schemaRefs>
    <ds:schemaRef ds:uri="http://gemini/pivotcustomization/PowerPivotVersion"/>
  </ds:schemaRefs>
</ds:datastoreItem>
</file>

<file path=customXml/itemProps12.xml><?xml version="1.0" encoding="utf-8"?>
<ds:datastoreItem xmlns:ds="http://schemas.openxmlformats.org/officeDocument/2006/customXml" ds:itemID="{C73C4E99-11AE-4E9B-9CCA-389130D76786}">
  <ds:schemaRefs>
    <ds:schemaRef ds:uri="http://gemini/pivotcustomization/Diagrams"/>
  </ds:schemaRefs>
</ds:datastoreItem>
</file>

<file path=customXml/itemProps13.xml><?xml version="1.0" encoding="utf-8"?>
<ds:datastoreItem xmlns:ds="http://schemas.openxmlformats.org/officeDocument/2006/customXml" ds:itemID="{77738A8E-483A-4F32-AA4B-A09739BDA9D2}">
  <ds:schemaRefs>
    <ds:schemaRef ds:uri="http://gemini/pivotcustomization/TableOrder"/>
  </ds:schemaRefs>
</ds:datastoreItem>
</file>

<file path=customXml/itemProps14.xml><?xml version="1.0" encoding="utf-8"?>
<ds:datastoreItem xmlns:ds="http://schemas.openxmlformats.org/officeDocument/2006/customXml" ds:itemID="{E278D02F-820E-470E-985B-B9A1D93EB96D}">
  <ds:schemaRefs>
    <ds:schemaRef ds:uri="http://gemini/pivotcustomization/ClientWindowXML"/>
  </ds:schemaRefs>
</ds:datastoreItem>
</file>

<file path=customXml/itemProps15.xml><?xml version="1.0" encoding="utf-8"?>
<ds:datastoreItem xmlns:ds="http://schemas.openxmlformats.org/officeDocument/2006/customXml" ds:itemID="{CB47A33B-4B5E-4EF5-9C8D-9F0A718E6D60}">
  <ds:schemaRefs>
    <ds:schemaRef ds:uri="http://gemini/pivotcustomization/LinkedTableUpdateMode"/>
  </ds:schemaRefs>
</ds:datastoreItem>
</file>

<file path=customXml/itemProps16.xml><?xml version="1.0" encoding="utf-8"?>
<ds:datastoreItem xmlns:ds="http://schemas.openxmlformats.org/officeDocument/2006/customXml" ds:itemID="{F81BA395-86D5-4873-9674-49E63C28F2DF}">
  <ds:schemaRefs>
    <ds:schemaRef ds:uri="http://gemini/pivotcustomization/FormulaBarState"/>
  </ds:schemaRefs>
</ds:datastoreItem>
</file>

<file path=customXml/itemProps17.xml><?xml version="1.0" encoding="utf-8"?>
<ds:datastoreItem xmlns:ds="http://schemas.openxmlformats.org/officeDocument/2006/customXml" ds:itemID="{EBB80626-5D22-4D77-889B-30442F255C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🏆ถ้วยตีบอส</vt:lpstr>
      <vt:lpstr>🩸เลือดบอส</vt:lpstr>
      <vt:lpstr>รหัส</vt:lpstr>
      <vt:lpstr>เทวทูต</vt:lpstr>
      <vt:lpstr>มังกร</vt:lpstr>
      <vt:lpstr>Lookup</vt:lpstr>
      <vt:lpstr>🏅อันดับกิล</vt:lpstr>
      <vt:lpstr>WeeklyEarned</vt:lpstr>
      <vt:lpstr>EarnedPivot</vt:lpstr>
      <vt:lpstr>📝Report</vt:lpstr>
      <vt:lpstr>แต้มห่าง</vt:lpstr>
      <vt:lpstr>แต้มที่ได้</vt:lpstr>
      <vt:lpstr>Sheet1</vt:lpstr>
      <vt:lpstr>spearmint's 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Nutthawoot Promda</dc:creator>
  <cp:keywords/>
  <dc:description/>
  <cp:lastModifiedBy>Nutthawoot Promda</cp:lastModifiedBy>
  <cp:revision/>
  <dcterms:created xsi:type="dcterms:W3CDTF">2024-02-04T05:51:36Z</dcterms:created>
  <dcterms:modified xsi:type="dcterms:W3CDTF">2024-05-23T14:51:02Z</dcterms:modified>
  <cp:category/>
  <cp:contentStatus/>
</cp:coreProperties>
</file>