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4000" windowHeight="9585" tabRatio="499"/>
  </bookViews>
  <sheets>
    <sheet name="WL" sheetId="2" r:id="rId1"/>
  </sheets>
  <definedNames>
    <definedName name="_xlnm.Print_Area" localSheetId="0">WL!$B$1:$O$33</definedName>
  </definedNames>
  <calcPr calcId="191029"/>
  <fileRecoveryPr autoRecover="0"/>
</workbook>
</file>

<file path=xl/calcChain.xml><?xml version="1.0" encoding="utf-8"?>
<calcChain xmlns="http://schemas.openxmlformats.org/spreadsheetml/2006/main">
  <c r="O14" i="2" l="1"/>
  <c r="O15" i="2"/>
  <c r="O16" i="2"/>
  <c r="O17" i="2"/>
  <c r="O18" i="2"/>
  <c r="O19" i="2"/>
  <c r="O20" i="2"/>
  <c r="O21" i="2"/>
  <c r="O22" i="2"/>
  <c r="O23" i="2"/>
  <c r="O24" i="2"/>
  <c r="O13" i="2"/>
  <c r="O12" i="2"/>
  <c r="O11" i="2"/>
  <c r="O10" i="2"/>
  <c r="O9" i="2"/>
  <c r="O8" i="2"/>
  <c r="O27" i="2"/>
  <c r="O26" i="2"/>
  <c r="O25" i="2"/>
  <c r="M24" i="2"/>
  <c r="N24" i="2"/>
  <c r="N10" i="2"/>
  <c r="M7" i="2"/>
  <c r="N7" i="2"/>
  <c r="M8" i="2"/>
  <c r="N8" i="2"/>
  <c r="M9" i="2"/>
  <c r="N9" i="2"/>
  <c r="M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2" i="2"/>
  <c r="N22" i="2"/>
  <c r="M23" i="2"/>
  <c r="N23" i="2"/>
  <c r="M25" i="2"/>
  <c r="N25" i="2"/>
  <c r="M26" i="2"/>
  <c r="N26" i="2"/>
  <c r="M27" i="2"/>
  <c r="N27" i="2"/>
</calcChain>
</file>

<file path=xl/sharedStrings.xml><?xml version="1.0" encoding="utf-8"?>
<sst xmlns="http://schemas.openxmlformats.org/spreadsheetml/2006/main" count="126" uniqueCount="94">
  <si>
    <t>Gauging Station</t>
  </si>
  <si>
    <t>Hanwella</t>
  </si>
  <si>
    <t>Glencourse</t>
  </si>
  <si>
    <t>Holombuwa</t>
  </si>
  <si>
    <t>Deraniyagala</t>
  </si>
  <si>
    <t>Kitulgala</t>
  </si>
  <si>
    <t>Ratnapura</t>
  </si>
  <si>
    <t>Ellagawa</t>
  </si>
  <si>
    <t>Putupaula</t>
  </si>
  <si>
    <t>Baddegama</t>
  </si>
  <si>
    <t>Pitabeddara</t>
  </si>
  <si>
    <t>Panadugama</t>
  </si>
  <si>
    <t>Dunamale</t>
  </si>
  <si>
    <t>Badalgama</t>
  </si>
  <si>
    <t>Giriulla</t>
  </si>
  <si>
    <t>Norwood</t>
  </si>
  <si>
    <t>Tawalama</t>
  </si>
  <si>
    <t>m</t>
  </si>
  <si>
    <t>ft</t>
  </si>
  <si>
    <t>TIME :</t>
  </si>
  <si>
    <t>Station</t>
  </si>
  <si>
    <t>Cordinate</t>
  </si>
  <si>
    <t>Remarks</t>
  </si>
  <si>
    <t>Attanagalu Oya (RB 103)</t>
  </si>
  <si>
    <t>Kelani Ganga      (RB 01)</t>
  </si>
  <si>
    <t>Unit</t>
  </si>
  <si>
    <t>Alert Level</t>
  </si>
  <si>
    <t>Minor Flood Level</t>
  </si>
  <si>
    <t>Major Flood Level</t>
  </si>
  <si>
    <t>N' Street</t>
  </si>
  <si>
    <t xml:space="preserve"> Water Level before 1hr </t>
  </si>
  <si>
    <t>Water Level Rising or Falling</t>
  </si>
  <si>
    <t xml:space="preserve"> </t>
  </si>
  <si>
    <t>DATE :</t>
  </si>
  <si>
    <t xml:space="preserve">Prepared by : </t>
  </si>
  <si>
    <t>`</t>
  </si>
  <si>
    <t>River Basin</t>
  </si>
  <si>
    <t>.</t>
  </si>
  <si>
    <t xml:space="preserve">                                                             </t>
  </si>
  <si>
    <t xml:space="preserve">       </t>
  </si>
  <si>
    <t xml:space="preserve">                   </t>
  </si>
  <si>
    <t xml:space="preserve">   </t>
  </si>
  <si>
    <t>6° 54' 39.38'' N 80° 05' 3.16'' E</t>
  </si>
  <si>
    <t>6° 55' 23.23'' N 80° 20' 20.3'' E</t>
  </si>
  <si>
    <t>6° 50' 8.32'' N 80° 36' 52.75'' E</t>
  </si>
  <si>
    <t>6° 40' 43.2'' N  80° 23' 49.8'' E</t>
  </si>
  <si>
    <t>6° 37' 50.3'' N  80° 9' 37.7'' E</t>
  </si>
  <si>
    <t>6° 36' 51.9'' N 80° 3' 44.2'' E</t>
  </si>
  <si>
    <t>6° 20' 33.3'' N 80° 19' 55.2'' E</t>
  </si>
  <si>
    <t>6° 12' 48.2'' N 80° 28' 34.5'' E</t>
  </si>
  <si>
    <t>6° 14' 11.8'' N  80° 34' 18'' E</t>
  </si>
  <si>
    <t>7° 19' 30'' N    80° 6' 53.3'' E</t>
  </si>
  <si>
    <t>7° 18' 3.3'' N    79° 58' 50'' E</t>
  </si>
  <si>
    <t>6° 08' 00'' N    80° 29' 00'' E</t>
  </si>
  <si>
    <t>6° 43' 54'' N    80° 13' 4.2'' E</t>
  </si>
  <si>
    <t>6° 59' 25'' N    80° 24' 50'' E</t>
  </si>
  <si>
    <t>7° 11' 6.6'' N   80° 15' 53.3'' E</t>
  </si>
  <si>
    <t>6° 58' 25'' N    80° 11' 3'' E</t>
  </si>
  <si>
    <t>6° 57' 35'' N    79° 52' 36.6'' E</t>
  </si>
  <si>
    <t>7° 7' 0'' N           80° 4' 54.5'' E</t>
  </si>
  <si>
    <t>6° 10' 25'' N    80° 10' 33.1'' E</t>
  </si>
  <si>
    <t>Checked by :</t>
  </si>
  <si>
    <t>Eng.S.P.C.Sugeeshwara</t>
  </si>
  <si>
    <t>Gurugoda Oya</t>
  </si>
  <si>
    <t>Kehelgamu Oya</t>
  </si>
  <si>
    <t>Kuda Ganga</t>
  </si>
  <si>
    <t>Tributory/River</t>
  </si>
  <si>
    <t>Kelani Ganga</t>
  </si>
  <si>
    <t>Kalu Ganga</t>
  </si>
  <si>
    <t>Gin Ganga</t>
  </si>
  <si>
    <t>Nilwala Ganga</t>
  </si>
  <si>
    <t>Maha Oya</t>
  </si>
  <si>
    <t>Attanagalu Oya</t>
  </si>
  <si>
    <t>Urubokka Ganga</t>
  </si>
  <si>
    <t>Seethawaka Ganga</t>
  </si>
  <si>
    <t>Kalu Ganga         (RB 03)</t>
  </si>
  <si>
    <t>Gin Ganga           (RB 09)</t>
  </si>
  <si>
    <t>Nilwala Ganga             (RB 12)</t>
  </si>
  <si>
    <t>Maha Oya             (RB 102)</t>
  </si>
  <si>
    <t>Kalawellawa (Millakanda)</t>
  </si>
  <si>
    <t xml:space="preserve">Islandwide Water Level &amp; Rainfall Situation in Major Rivers </t>
  </si>
  <si>
    <t>Director (Hydrology and Disaster Management)</t>
  </si>
  <si>
    <t>Maguru Ganga</t>
  </si>
  <si>
    <t>Magura</t>
  </si>
  <si>
    <t>6° 30' 49'' N  80° 14' 36'' E</t>
  </si>
  <si>
    <t>Thalgahagoda</t>
  </si>
  <si>
    <t>6° 00' 40'' N    80° 31' 35'' E</t>
  </si>
  <si>
    <r>
      <t>Catchment Area (km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)</t>
    </r>
  </si>
  <si>
    <t>Urawa</t>
  </si>
  <si>
    <t>K.A.Amarasiri (H.D.S.)</t>
  </si>
  <si>
    <t>K.G.D.C.Dissanayake ( H.A.)</t>
  </si>
  <si>
    <t>03.30 AM</t>
  </si>
  <si>
    <t>Water Level at 3.00 am</t>
  </si>
  <si>
    <t>18 Hr RF in mm at 9.00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</si>
</sst>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;@"/>
    <numFmt numFmtId="165" formatCode="[$-409]h:mm\ AM/PM;@"/>
    <numFmt numFmtId="166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2"/>
      <color theme="1"/>
      <name val="Arial"/>
      <family val="2"/>
    </font>
    <font>
      <sz val="12"/>
      <color rgb="FF222222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vertAlign val="superscript"/>
      <sz val="12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/>
    <xf numFmtId="0" fontId="9" fillId="0" borderId="0"/>
    <xf numFmtId="0" fontId="11" fillId="0" borderId="0"/>
    <xf numFmtId="0" fontId="12" fillId="0" borderId="0"/>
    <xf numFmtId="0" fontId="13" fillId="0" borderId="0"/>
    <xf numFmtId="0" fontId="5" fillId="0" borderId="0"/>
  </cellStyleXfs>
  <cellXfs count="157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164" fontId="2" fillId="0" borderId="0" xfId="0" applyNumberFormat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2" fontId="7" fillId="0" borderId="0" xfId="0" applyNumberFormat="1" applyFont="1" applyFill="1" applyAlignment="1">
      <alignment vertical="center"/>
    </xf>
    <xf numFmtId="0" fontId="2" fillId="0" borderId="0" xfId="3" applyNumberFormat="1" applyFont="1" applyFill="1" applyAlignment="1">
      <alignment horizontal="left" vertical="center"/>
    </xf>
    <xf numFmtId="0" fontId="2" fillId="0" borderId="0" xfId="3" applyNumberFormat="1" applyFont="1" applyFill="1" applyAlignment="1">
      <alignment horizontal="center" vertical="center"/>
    </xf>
    <xf numFmtId="0" fontId="8" fillId="0" borderId="0" xfId="0" applyFont="1"/>
    <xf numFmtId="0" fontId="7" fillId="0" borderId="0" xfId="0" applyFont="1"/>
    <xf numFmtId="166" fontId="7" fillId="0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5" fontId="2" fillId="0" borderId="0" xfId="3" applyNumberFormat="1" applyFont="1" applyFill="1" applyAlignment="1">
      <alignment vertical="center"/>
    </xf>
    <xf numFmtId="0" fontId="2" fillId="0" borderId="0" xfId="3" applyFont="1" applyFill="1" applyAlignment="1">
      <alignment horizontal="right" vertical="center"/>
    </xf>
    <xf numFmtId="164" fontId="2" fillId="0" borderId="0" xfId="0" applyNumberFormat="1" applyFont="1" applyFill="1" applyAlignment="1">
      <alignment horizontal="left" vertical="center"/>
    </xf>
    <xf numFmtId="2" fontId="4" fillId="0" borderId="0" xfId="3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5" fillId="0" borderId="0" xfId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7" fillId="0" borderId="0" xfId="1" applyFont="1" applyFill="1" applyAlignment="1">
      <alignment horizontal="right" vertical="center"/>
    </xf>
    <xf numFmtId="164" fontId="17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8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vertical="center"/>
    </xf>
    <xf numFmtId="165" fontId="17" fillId="0" borderId="0" xfId="1" applyNumberFormat="1" applyFont="1" applyFill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17" fillId="0" borderId="3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21" fillId="0" borderId="6" xfId="1" applyFont="1" applyFill="1" applyBorder="1" applyAlignment="1">
      <alignment horizontal="left" vertical="center" wrapText="1"/>
    </xf>
    <xf numFmtId="0" fontId="21" fillId="0" borderId="28" xfId="1" applyFont="1" applyFill="1" applyBorder="1" applyAlignment="1">
      <alignment horizontal="left" vertical="center"/>
    </xf>
    <xf numFmtId="0" fontId="21" fillId="0" borderId="10" xfId="1" applyFont="1" applyFill="1" applyBorder="1" applyAlignment="1">
      <alignment horizontal="left" vertical="center" wrapText="1"/>
    </xf>
    <xf numFmtId="0" fontId="17" fillId="0" borderId="7" xfId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center" vertical="center"/>
    </xf>
    <xf numFmtId="2" fontId="17" fillId="0" borderId="8" xfId="1" applyNumberFormat="1" applyFont="1" applyFill="1" applyBorder="1" applyAlignment="1">
      <alignment horizontal="center" vertical="center"/>
    </xf>
    <xf numFmtId="2" fontId="17" fillId="0" borderId="7" xfId="1" applyNumberFormat="1" applyFont="1" applyFill="1" applyBorder="1" applyAlignment="1">
      <alignment horizontal="center" vertical="center"/>
    </xf>
    <xf numFmtId="2" fontId="22" fillId="0" borderId="6" xfId="0" applyNumberFormat="1" applyFont="1" applyFill="1" applyBorder="1" applyAlignment="1">
      <alignment horizontal="center" vertical="center"/>
    </xf>
    <xf numFmtId="2" fontId="19" fillId="0" borderId="28" xfId="1" quotePrefix="1" applyNumberFormat="1" applyFont="1" applyFill="1" applyBorder="1" applyAlignment="1">
      <alignment horizontal="center" vertical="center"/>
    </xf>
    <xf numFmtId="166" fontId="17" fillId="0" borderId="6" xfId="1" quotePrefix="1" applyNumberFormat="1" applyFont="1" applyFill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 wrapText="1"/>
    </xf>
    <xf numFmtId="0" fontId="21" fillId="0" borderId="20" xfId="1" applyFont="1" applyFill="1" applyBorder="1" applyAlignment="1">
      <alignment horizontal="left"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/>
    </xf>
    <xf numFmtId="2" fontId="17" fillId="0" borderId="12" xfId="1" applyNumberFormat="1" applyFont="1" applyFill="1" applyBorder="1" applyAlignment="1">
      <alignment horizontal="center" vertical="center"/>
    </xf>
    <xf numFmtId="2" fontId="17" fillId="0" borderId="11" xfId="1" applyNumberFormat="1" applyFont="1" applyFill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/>
    </xf>
    <xf numFmtId="2" fontId="19" fillId="0" borderId="20" xfId="1" quotePrefix="1" applyNumberFormat="1" applyFont="1" applyFill="1" applyBorder="1" applyAlignment="1">
      <alignment horizontal="center" vertical="center"/>
    </xf>
    <xf numFmtId="166" fontId="17" fillId="0" borderId="10" xfId="1" quotePrefix="1" applyNumberFormat="1" applyFont="1" applyFill="1" applyBorder="1" applyAlignment="1">
      <alignment horizontal="center" vertical="center"/>
    </xf>
    <xf numFmtId="166" fontId="22" fillId="0" borderId="10" xfId="0" applyNumberFormat="1" applyFont="1" applyBorder="1" applyAlignment="1">
      <alignment horizontal="center" vertical="center" wrapText="1"/>
    </xf>
    <xf numFmtId="0" fontId="21" fillId="0" borderId="27" xfId="1" applyFont="1" applyFill="1" applyBorder="1" applyAlignment="1">
      <alignment horizontal="left" vertical="center" wrapText="1"/>
    </xf>
    <xf numFmtId="0" fontId="21" fillId="0" borderId="30" xfId="1" applyFont="1" applyFill="1" applyBorder="1" applyAlignment="1">
      <alignment horizontal="left" vertical="center"/>
    </xf>
    <xf numFmtId="0" fontId="21" fillId="0" borderId="14" xfId="1" applyFont="1" applyFill="1" applyBorder="1" applyAlignment="1">
      <alignment horizontal="left" vertical="center" wrapText="1"/>
    </xf>
    <xf numFmtId="0" fontId="17" fillId="0" borderId="15" xfId="1" applyFont="1" applyFill="1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2" fontId="17" fillId="0" borderId="16" xfId="1" applyNumberFormat="1" applyFont="1" applyFill="1" applyBorder="1" applyAlignment="1">
      <alignment horizontal="center" vertical="center"/>
    </xf>
    <xf numFmtId="2" fontId="17" fillId="0" borderId="15" xfId="1" applyNumberFormat="1" applyFont="1" applyFill="1" applyBorder="1" applyAlignment="1">
      <alignment horizontal="center" vertical="center"/>
    </xf>
    <xf numFmtId="2" fontId="22" fillId="0" borderId="14" xfId="0" applyNumberFormat="1" applyFont="1" applyFill="1" applyBorder="1" applyAlignment="1">
      <alignment horizontal="center" vertical="center"/>
    </xf>
    <xf numFmtId="2" fontId="19" fillId="0" borderId="30" xfId="1" quotePrefix="1" applyNumberFormat="1" applyFont="1" applyFill="1" applyBorder="1" applyAlignment="1">
      <alignment horizontal="center" vertical="center"/>
    </xf>
    <xf numFmtId="166" fontId="17" fillId="0" borderId="14" xfId="1" quotePrefix="1" applyNumberFormat="1" applyFont="1" applyFill="1" applyBorder="1" applyAlignment="1">
      <alignment horizontal="center" vertical="center"/>
    </xf>
    <xf numFmtId="166" fontId="22" fillId="0" borderId="22" xfId="0" applyNumberFormat="1" applyFont="1" applyBorder="1" applyAlignment="1">
      <alignment horizontal="center" vertical="center" wrapText="1"/>
    </xf>
    <xf numFmtId="0" fontId="21" fillId="0" borderId="12" xfId="1" applyFont="1" applyFill="1" applyBorder="1" applyAlignment="1">
      <alignment horizontal="left" vertical="center"/>
    </xf>
    <xf numFmtId="2" fontId="22" fillId="0" borderId="19" xfId="0" applyNumberFormat="1" applyFont="1" applyFill="1" applyBorder="1" applyAlignment="1">
      <alignment horizontal="center" vertical="center" wrapText="1"/>
    </xf>
    <xf numFmtId="2" fontId="19" fillId="0" borderId="18" xfId="1" quotePrefix="1" applyNumberFormat="1" applyFont="1" applyFill="1" applyBorder="1" applyAlignment="1">
      <alignment horizontal="center" vertical="center"/>
    </xf>
    <xf numFmtId="166" fontId="22" fillId="0" borderId="6" xfId="0" applyNumberFormat="1" applyFont="1" applyFill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66" fontId="22" fillId="0" borderId="19" xfId="0" applyNumberFormat="1" applyFont="1" applyBorder="1" applyAlignment="1">
      <alignment horizontal="center" vertical="center" wrapText="1"/>
    </xf>
    <xf numFmtId="0" fontId="21" fillId="0" borderId="31" xfId="1" applyFont="1" applyFill="1" applyBorder="1" applyAlignment="1">
      <alignment horizontal="left" vertical="center"/>
    </xf>
    <xf numFmtId="0" fontId="21" fillId="0" borderId="19" xfId="1" applyFont="1" applyFill="1" applyBorder="1" applyAlignment="1">
      <alignment horizontal="left" vertical="center" wrapText="1"/>
    </xf>
    <xf numFmtId="0" fontId="17" fillId="0" borderId="17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horizontal="center" vertical="center"/>
    </xf>
    <xf numFmtId="2" fontId="17" fillId="0" borderId="31" xfId="1" applyNumberFormat="1" applyFont="1" applyFill="1" applyBorder="1" applyAlignment="1">
      <alignment horizontal="center" vertical="center"/>
    </xf>
    <xf numFmtId="2" fontId="17" fillId="0" borderId="17" xfId="1" applyNumberFormat="1" applyFont="1" applyFill="1" applyBorder="1" applyAlignment="1">
      <alignment horizontal="center" vertical="center"/>
    </xf>
    <xf numFmtId="2" fontId="22" fillId="0" borderId="19" xfId="0" applyNumberFormat="1" applyFont="1" applyBorder="1" applyAlignment="1">
      <alignment horizontal="center" vertical="center" wrapText="1"/>
    </xf>
    <xf numFmtId="166" fontId="17" fillId="0" borderId="13" xfId="1" quotePrefix="1" applyNumberFormat="1" applyFont="1" applyFill="1" applyBorder="1" applyAlignment="1">
      <alignment horizontal="center" vertical="center"/>
    </xf>
    <xf numFmtId="0" fontId="21" fillId="0" borderId="12" xfId="1" applyFont="1" applyFill="1" applyBorder="1" applyAlignment="1">
      <alignment horizontal="left" vertical="center" wrapText="1"/>
    </xf>
    <xf numFmtId="0" fontId="21" fillId="0" borderId="7" xfId="1" applyFont="1" applyFill="1" applyBorder="1" applyAlignment="1">
      <alignment horizontal="left" vertical="center" wrapText="1"/>
    </xf>
    <xf numFmtId="0" fontId="17" fillId="0" borderId="28" xfId="1" applyFont="1" applyFill="1" applyBorder="1" applyAlignment="1">
      <alignment horizontal="center" vertical="center"/>
    </xf>
    <xf numFmtId="2" fontId="17" fillId="0" borderId="6" xfId="1" applyNumberFormat="1" applyFont="1" applyFill="1" applyBorder="1" applyAlignment="1">
      <alignment horizontal="center" vertical="center"/>
    </xf>
    <xf numFmtId="2" fontId="19" fillId="0" borderId="6" xfId="1" quotePrefix="1" applyNumberFormat="1" applyFont="1" applyFill="1" applyBorder="1" applyAlignment="1">
      <alignment horizontal="center" vertical="center"/>
    </xf>
    <xf numFmtId="166" fontId="17" fillId="0" borderId="9" xfId="1" quotePrefix="1" applyNumberFormat="1" applyFont="1" applyFill="1" applyBorder="1" applyAlignment="1">
      <alignment horizontal="center" vertical="center"/>
    </xf>
    <xf numFmtId="166" fontId="22" fillId="0" borderId="18" xfId="0" applyNumberFormat="1" applyFont="1" applyBorder="1" applyAlignment="1">
      <alignment horizontal="center" vertical="center" wrapText="1"/>
    </xf>
    <xf numFmtId="0" fontId="21" fillId="0" borderId="21" xfId="1" applyFont="1" applyFill="1" applyBorder="1" applyAlignment="1">
      <alignment horizontal="left" vertical="center"/>
    </xf>
    <xf numFmtId="0" fontId="21" fillId="0" borderId="15" xfId="1" applyFont="1" applyFill="1" applyBorder="1" applyAlignment="1">
      <alignment horizontal="left" vertical="center" wrapText="1"/>
    </xf>
    <xf numFmtId="0" fontId="17" fillId="0" borderId="13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2" fontId="17" fillId="0" borderId="13" xfId="1" applyNumberFormat="1" applyFont="1" applyFill="1" applyBorder="1" applyAlignment="1">
      <alignment horizontal="center" vertical="center"/>
    </xf>
    <xf numFmtId="2" fontId="22" fillId="0" borderId="13" xfId="0" applyNumberFormat="1" applyFont="1" applyBorder="1" applyAlignment="1">
      <alignment horizontal="center" vertical="center" wrapText="1"/>
    </xf>
    <xf numFmtId="2" fontId="19" fillId="0" borderId="13" xfId="1" quotePrefix="1" applyNumberFormat="1" applyFont="1" applyFill="1" applyBorder="1" applyAlignment="1">
      <alignment horizontal="center" vertical="center"/>
    </xf>
    <xf numFmtId="166" fontId="22" fillId="0" borderId="13" xfId="0" applyNumberFormat="1" applyFont="1" applyBorder="1" applyAlignment="1">
      <alignment horizontal="center" vertical="center" wrapText="1"/>
    </xf>
    <xf numFmtId="0" fontId="21" fillId="0" borderId="9" xfId="1" applyFont="1" applyFill="1" applyBorder="1" applyAlignment="1">
      <alignment horizontal="left" vertical="center"/>
    </xf>
    <xf numFmtId="166" fontId="22" fillId="0" borderId="6" xfId="0" applyNumberFormat="1" applyFont="1" applyBorder="1" applyAlignment="1">
      <alignment horizontal="center" vertical="center" wrapText="1"/>
    </xf>
    <xf numFmtId="0" fontId="21" fillId="0" borderId="10" xfId="1" applyFont="1" applyFill="1" applyBorder="1" applyAlignment="1">
      <alignment horizontal="left" vertical="center"/>
    </xf>
    <xf numFmtId="2" fontId="17" fillId="0" borderId="14" xfId="1" applyNumberFormat="1" applyFont="1" applyFill="1" applyBorder="1" applyAlignment="1">
      <alignment horizontal="center" vertical="center"/>
    </xf>
    <xf numFmtId="2" fontId="19" fillId="0" borderId="19" xfId="1" quotePrefix="1" applyNumberFormat="1" applyFont="1" applyFill="1" applyBorder="1" applyAlignment="1">
      <alignment horizontal="center" vertical="center"/>
    </xf>
    <xf numFmtId="166" fontId="17" fillId="0" borderId="19" xfId="1" quotePrefix="1" applyNumberFormat="1" applyFont="1" applyFill="1" applyBorder="1" applyAlignment="1">
      <alignment horizontal="center" vertical="center"/>
    </xf>
    <xf numFmtId="0" fontId="21" fillId="0" borderId="19" xfId="1" applyFont="1" applyFill="1" applyBorder="1" applyAlignment="1">
      <alignment horizontal="left" vertical="center"/>
    </xf>
    <xf numFmtId="2" fontId="19" fillId="0" borderId="10" xfId="1" quotePrefix="1" applyNumberFormat="1" applyFont="1" applyFill="1" applyBorder="1" applyAlignment="1">
      <alignment horizontal="center" vertical="center"/>
    </xf>
    <xf numFmtId="0" fontId="21" fillId="0" borderId="13" xfId="1" applyFont="1" applyFill="1" applyBorder="1" applyAlignment="1">
      <alignment horizontal="left" vertical="center" wrapText="1"/>
    </xf>
    <xf numFmtId="0" fontId="21" fillId="0" borderId="14" xfId="1" applyFont="1" applyFill="1" applyBorder="1" applyAlignment="1">
      <alignment horizontal="left" vertical="center"/>
    </xf>
    <xf numFmtId="1" fontId="17" fillId="0" borderId="14" xfId="1" applyNumberFormat="1" applyFont="1" applyFill="1" applyBorder="1" applyAlignment="1">
      <alignment horizontal="center" vertical="center"/>
    </xf>
    <xf numFmtId="2" fontId="22" fillId="0" borderId="14" xfId="0" applyNumberFormat="1" applyFont="1" applyBorder="1" applyAlignment="1">
      <alignment horizontal="center" vertical="center" wrapText="1"/>
    </xf>
    <xf numFmtId="2" fontId="19" fillId="0" borderId="14" xfId="1" quotePrefix="1" applyNumberFormat="1" applyFont="1" applyFill="1" applyBorder="1" applyAlignment="1">
      <alignment horizontal="center" vertical="center"/>
    </xf>
    <xf numFmtId="166" fontId="22" fillId="0" borderId="26" xfId="0" applyNumberFormat="1" applyFont="1" applyBorder="1" applyAlignment="1">
      <alignment horizontal="center" vertical="center" wrapText="1"/>
    </xf>
    <xf numFmtId="0" fontId="21" fillId="0" borderId="3" xfId="1" applyFont="1" applyFill="1" applyBorder="1" applyAlignment="1">
      <alignment horizontal="center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0" fontId="21" fillId="0" borderId="22" xfId="1" applyFont="1" applyFill="1" applyBorder="1" applyAlignment="1">
      <alignment horizontal="left" vertical="center" wrapText="1"/>
    </xf>
    <xf numFmtId="0" fontId="17" fillId="0" borderId="22" xfId="1" applyFont="1" applyFill="1" applyBorder="1" applyAlignment="1">
      <alignment horizontal="center" vertical="center"/>
    </xf>
    <xf numFmtId="2" fontId="17" fillId="0" borderId="25" xfId="1" applyNumberFormat="1" applyFont="1" applyFill="1" applyBorder="1" applyAlignment="1">
      <alignment horizontal="center" vertical="center"/>
    </xf>
    <xf numFmtId="2" fontId="17" fillId="0" borderId="24" xfId="1" applyNumberFormat="1" applyFont="1" applyFill="1" applyBorder="1" applyAlignment="1">
      <alignment horizontal="center" vertical="center"/>
    </xf>
    <xf numFmtId="2" fontId="19" fillId="0" borderId="26" xfId="1" quotePrefix="1" applyNumberFormat="1" applyFont="1" applyFill="1" applyBorder="1" applyAlignment="1">
      <alignment horizontal="center" vertical="center"/>
    </xf>
    <xf numFmtId="2" fontId="22" fillId="0" borderId="3" xfId="0" applyNumberFormat="1" applyFont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left" vertical="center"/>
    </xf>
    <xf numFmtId="0" fontId="21" fillId="0" borderId="15" xfId="1" applyFont="1" applyFill="1" applyBorder="1" applyAlignment="1">
      <alignment horizontal="left" vertical="center"/>
    </xf>
    <xf numFmtId="0" fontId="17" fillId="0" borderId="24" xfId="1" applyFont="1" applyFill="1" applyBorder="1" applyAlignment="1">
      <alignment horizontal="center" vertical="center"/>
    </xf>
    <xf numFmtId="2" fontId="17" fillId="0" borderId="0" xfId="1" applyNumberFormat="1" applyFont="1" applyFill="1" applyBorder="1" applyAlignment="1">
      <alignment horizontal="center" vertical="center"/>
    </xf>
    <xf numFmtId="0" fontId="21" fillId="0" borderId="22" xfId="1" applyFont="1" applyFill="1" applyBorder="1" applyAlignment="1">
      <alignment horizontal="left" vertical="center"/>
    </xf>
    <xf numFmtId="166" fontId="17" fillId="0" borderId="3" xfId="1" quotePrefix="1" applyNumberFormat="1" applyFont="1" applyFill="1" applyBorder="1" applyAlignment="1">
      <alignment horizontal="center" vertical="center"/>
    </xf>
    <xf numFmtId="166" fontId="16" fillId="0" borderId="0" xfId="0" applyNumberFormat="1" applyFont="1" applyFill="1" applyAlignment="1">
      <alignment vertical="center"/>
    </xf>
    <xf numFmtId="0" fontId="23" fillId="0" borderId="0" xfId="1" applyFont="1" applyFill="1" applyBorder="1" applyAlignment="1"/>
    <xf numFmtId="0" fontId="24" fillId="0" borderId="0" xfId="0" applyFont="1" applyFill="1" applyAlignment="1">
      <alignment horizontal="left" vertical="center"/>
    </xf>
    <xf numFmtId="0" fontId="17" fillId="0" borderId="0" xfId="1" applyFont="1" applyFill="1" applyBorder="1" applyAlignment="1">
      <alignment horizontal="center" vertical="center"/>
    </xf>
    <xf numFmtId="2" fontId="17" fillId="0" borderId="0" xfId="1" applyNumberFormat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24" fillId="0" borderId="0" xfId="0" applyFont="1" applyFill="1" applyAlignment="1"/>
    <xf numFmtId="0" fontId="16" fillId="0" borderId="0" xfId="0" applyNumberFormat="1" applyFont="1" applyFill="1" applyAlignment="1">
      <alignment vertical="center"/>
    </xf>
    <xf numFmtId="0" fontId="17" fillId="0" borderId="0" xfId="1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17" fillId="0" borderId="0" xfId="1" applyFont="1" applyFill="1" applyAlignment="1">
      <alignment vertical="center"/>
    </xf>
    <xf numFmtId="0" fontId="17" fillId="0" borderId="0" xfId="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2" fontId="16" fillId="0" borderId="0" xfId="0" applyNumberFormat="1" applyFont="1" applyFill="1" applyAlignment="1">
      <alignment vertical="center"/>
    </xf>
    <xf numFmtId="166" fontId="22" fillId="0" borderId="14" xfId="0" applyNumberFormat="1" applyFont="1" applyBorder="1" applyAlignment="1">
      <alignment horizontal="center" vertical="center" wrapText="1"/>
    </xf>
    <xf numFmtId="1" fontId="17" fillId="0" borderId="10" xfId="1" applyNumberFormat="1" applyFont="1" applyFill="1" applyBorder="1" applyAlignment="1">
      <alignment horizontal="center" vertical="center"/>
    </xf>
    <xf numFmtId="2" fontId="17" fillId="0" borderId="10" xfId="1" applyNumberFormat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center" vertical="center" wrapText="1"/>
    </xf>
    <xf numFmtId="0" fontId="17" fillId="0" borderId="22" xfId="1" applyFont="1" applyFill="1" applyBorder="1" applyAlignment="1">
      <alignment horizontal="center" vertical="center" wrapText="1"/>
    </xf>
    <xf numFmtId="0" fontId="21" fillId="0" borderId="9" xfId="1" applyFont="1" applyFill="1" applyBorder="1" applyAlignment="1">
      <alignment horizontal="center" vertical="center" wrapText="1"/>
    </xf>
    <xf numFmtId="0" fontId="21" fillId="0" borderId="27" xfId="1" applyFont="1" applyFill="1" applyBorder="1" applyAlignment="1">
      <alignment horizontal="center" vertical="center" wrapText="1"/>
    </xf>
    <xf numFmtId="0" fontId="21" fillId="0" borderId="22" xfId="1" applyFont="1" applyFill="1" applyBorder="1" applyAlignment="1">
      <alignment horizontal="center" vertical="center" wrapText="1"/>
    </xf>
    <xf numFmtId="0" fontId="17" fillId="0" borderId="27" xfId="1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left" vertical="center" textRotation="90"/>
    </xf>
    <xf numFmtId="0" fontId="14" fillId="0" borderId="0" xfId="1" applyFont="1" applyFill="1" applyAlignment="1">
      <alignment horizontal="center" vertical="center"/>
    </xf>
    <xf numFmtId="0" fontId="19" fillId="0" borderId="9" xfId="1" applyFont="1" applyFill="1" applyBorder="1" applyAlignment="1">
      <alignment horizontal="center" vertical="center" wrapText="1"/>
    </xf>
    <xf numFmtId="0" fontId="19" fillId="0" borderId="22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21" fillId="0" borderId="24" xfId="1" applyFont="1" applyFill="1" applyBorder="1" applyAlignment="1">
      <alignment horizontal="center" vertical="center" wrapText="1"/>
    </xf>
    <xf numFmtId="0" fontId="21" fillId="0" borderId="23" xfId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17" fillId="0" borderId="29" xfId="1" applyFont="1" applyFill="1" applyBorder="1" applyAlignment="1">
      <alignment horizontal="center" vertical="center" wrapText="1"/>
    </xf>
  </cellXfs>
  <cellStyles count="10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7 2" xfId="9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4"/>
  <sheetViews>
    <sheetView tabSelected="1" zoomScale="90" zoomScaleNormal="90" workbookViewId="0">
      <selection activeCell="Q13" sqref="Q13"/>
    </sheetView>
  </sheetViews>
  <sheetFormatPr defaultRowHeight="15" x14ac:dyDescent="0.25"/>
  <cols>
    <col min="1" max="1" width="5.85546875" style="6" customWidth="1"/>
    <col min="2" max="2" width="14.28515625" style="6" customWidth="1"/>
    <col min="3" max="3" width="17.7109375" style="6" customWidth="1"/>
    <col min="4" max="4" width="20.7109375" style="6" customWidth="1"/>
    <col min="5" max="5" width="14" style="5" customWidth="1"/>
    <col min="6" max="6" width="13" style="5" customWidth="1"/>
    <col min="7" max="7" width="5.42578125" style="5" customWidth="1"/>
    <col min="8" max="8" width="7.85546875" style="5" customWidth="1"/>
    <col min="9" max="9" width="8.85546875" style="5" customWidth="1"/>
    <col min="10" max="10" width="8.28515625" style="5" customWidth="1"/>
    <col min="11" max="11" width="9.5703125" style="6" customWidth="1"/>
    <col min="12" max="12" width="9.7109375" style="6" customWidth="1"/>
    <col min="13" max="13" width="12.85546875" style="6" customWidth="1"/>
    <col min="14" max="14" width="12" style="6" customWidth="1"/>
    <col min="15" max="15" width="12.7109375" style="6" customWidth="1"/>
    <col min="16" max="16384" width="9.140625" style="6"/>
  </cols>
  <sheetData>
    <row r="1" spans="1:16" ht="18.75" x14ac:dyDescent="0.25">
      <c r="A1" s="9"/>
      <c r="B1" s="149" t="s">
        <v>80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6" ht="6" customHeight="1" x14ac:dyDescent="0.25">
      <c r="A2" s="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</row>
    <row r="3" spans="1:16" ht="15.75" x14ac:dyDescent="0.25">
      <c r="B3" s="25" t="s">
        <v>33</v>
      </c>
      <c r="C3" s="26">
        <v>44330</v>
      </c>
      <c r="D3" s="24"/>
      <c r="E3" s="27" t="s">
        <v>32</v>
      </c>
      <c r="F3" s="27"/>
      <c r="G3" s="28"/>
      <c r="H3" s="28"/>
      <c r="I3" s="27"/>
      <c r="J3" s="28"/>
      <c r="K3" s="29"/>
      <c r="L3" s="25" t="s">
        <v>19</v>
      </c>
      <c r="M3" s="30" t="s">
        <v>91</v>
      </c>
      <c r="N3" s="26"/>
      <c r="O3" s="24"/>
    </row>
    <row r="4" spans="1:16" ht="9" customHeight="1" thickBot="1" x14ac:dyDescent="0.3">
      <c r="B4" s="25"/>
      <c r="C4" s="25"/>
      <c r="D4" s="26" t="s">
        <v>41</v>
      </c>
      <c r="E4" s="26"/>
      <c r="F4" s="31"/>
      <c r="G4" s="28"/>
      <c r="H4" s="28"/>
      <c r="I4" s="31"/>
      <c r="J4" s="28"/>
      <c r="K4" s="29"/>
      <c r="L4" s="24"/>
      <c r="M4" s="24" t="s">
        <v>37</v>
      </c>
      <c r="N4" s="24"/>
      <c r="O4" s="24"/>
    </row>
    <row r="5" spans="1:16" ht="17.25" customHeight="1" thickBot="1" x14ac:dyDescent="0.3">
      <c r="B5" s="142" t="s">
        <v>36</v>
      </c>
      <c r="C5" s="142" t="s">
        <v>66</v>
      </c>
      <c r="D5" s="155" t="s">
        <v>0</v>
      </c>
      <c r="E5" s="156"/>
      <c r="F5" s="156"/>
      <c r="G5" s="156"/>
      <c r="H5" s="156"/>
      <c r="I5" s="156"/>
      <c r="J5" s="32"/>
      <c r="K5" s="142" t="s">
        <v>30</v>
      </c>
      <c r="L5" s="142" t="s">
        <v>92</v>
      </c>
      <c r="M5" s="142" t="s">
        <v>22</v>
      </c>
      <c r="N5" s="142" t="s">
        <v>31</v>
      </c>
      <c r="O5" s="150" t="s">
        <v>93</v>
      </c>
    </row>
    <row r="6" spans="1:16" ht="52.5" customHeight="1" thickBot="1" x14ac:dyDescent="0.3">
      <c r="B6" s="143"/>
      <c r="C6" s="147"/>
      <c r="D6" s="33" t="s">
        <v>20</v>
      </c>
      <c r="E6" s="34" t="s">
        <v>21</v>
      </c>
      <c r="F6" s="35" t="s">
        <v>87</v>
      </c>
      <c r="G6" s="34" t="s">
        <v>25</v>
      </c>
      <c r="H6" s="34" t="s">
        <v>26</v>
      </c>
      <c r="I6" s="36" t="s">
        <v>27</v>
      </c>
      <c r="J6" s="36" t="s">
        <v>28</v>
      </c>
      <c r="K6" s="143"/>
      <c r="L6" s="143"/>
      <c r="M6" s="143"/>
      <c r="N6" s="143"/>
      <c r="O6" s="151"/>
      <c r="P6"/>
    </row>
    <row r="7" spans="1:16" ht="28.5" customHeight="1" x14ac:dyDescent="0.25">
      <c r="B7" s="152" t="s">
        <v>24</v>
      </c>
      <c r="C7" s="37" t="s">
        <v>67</v>
      </c>
      <c r="D7" s="38" t="s">
        <v>29</v>
      </c>
      <c r="E7" s="39" t="s">
        <v>58</v>
      </c>
      <c r="F7" s="40">
        <v>2085</v>
      </c>
      <c r="G7" s="41" t="s">
        <v>18</v>
      </c>
      <c r="H7" s="42">
        <v>4</v>
      </c>
      <c r="I7" s="43">
        <v>5</v>
      </c>
      <c r="J7" s="43">
        <v>7</v>
      </c>
      <c r="K7" s="44">
        <v>4.1500000000000004</v>
      </c>
      <c r="L7" s="44">
        <v>4.3499999999999996</v>
      </c>
      <c r="M7" s="45" t="str">
        <f t="shared" ref="M7:M20" si="0">IF(OR(L7="-",L7="_",L7="")," ",IF(I7="_","_",IF(L7&lt;H7,"Normal",IF(L7&lt;I7,"Alert",IF(L7&lt;J7,"Minor Flood","Major Flood")))))</f>
        <v>Alert</v>
      </c>
      <c r="N7" s="46" t="str">
        <f t="shared" ref="N7:N13" si="1">IF(OR(L7="_",L7="-",L7=""),"",IF(OR(K7="_",K7="-",K7=""),"",IF((AND(L7&lt;K7,L7&gt;=H7)=TRUE)=TRUE,"Falling",IF((AND((L7&gt;K7),L7&gt;=H7)=TRUE)=TRUE,"Rising",""))))</f>
        <v>Rising</v>
      </c>
      <c r="O7" s="47"/>
    </row>
    <row r="8" spans="1:16" ht="29.1" customHeight="1" x14ac:dyDescent="0.25">
      <c r="B8" s="154"/>
      <c r="C8" s="39" t="s">
        <v>67</v>
      </c>
      <c r="D8" s="48" t="s">
        <v>1</v>
      </c>
      <c r="E8" s="39" t="s">
        <v>42</v>
      </c>
      <c r="F8" s="49">
        <v>1782</v>
      </c>
      <c r="G8" s="50" t="s">
        <v>17</v>
      </c>
      <c r="H8" s="51">
        <v>7</v>
      </c>
      <c r="I8" s="52">
        <v>8</v>
      </c>
      <c r="J8" s="52">
        <v>10</v>
      </c>
      <c r="K8" s="53">
        <v>6.8</v>
      </c>
      <c r="L8" s="53">
        <v>7.02</v>
      </c>
      <c r="M8" s="54" t="str">
        <f t="shared" si="0"/>
        <v>Alert</v>
      </c>
      <c r="N8" s="55" t="str">
        <f t="shared" si="1"/>
        <v>Rising</v>
      </c>
      <c r="O8" s="56">
        <f>1.2+0.5+2.4+62.2+43.7+16.4+13.1+4.6+2.1+0.7+0.5+0.1+1+1.8+22+3.2</f>
        <v>175.49999999999997</v>
      </c>
    </row>
    <row r="9" spans="1:16" ht="29.1" customHeight="1" x14ac:dyDescent="0.25">
      <c r="B9" s="154"/>
      <c r="C9" s="39" t="s">
        <v>67</v>
      </c>
      <c r="D9" s="48" t="s">
        <v>2</v>
      </c>
      <c r="E9" s="39" t="s">
        <v>57</v>
      </c>
      <c r="F9" s="49">
        <v>1463</v>
      </c>
      <c r="G9" s="50" t="s">
        <v>17</v>
      </c>
      <c r="H9" s="51">
        <v>15</v>
      </c>
      <c r="I9" s="52">
        <v>16.5</v>
      </c>
      <c r="J9" s="52">
        <v>19</v>
      </c>
      <c r="K9" s="53">
        <v>15.43</v>
      </c>
      <c r="L9" s="53">
        <v>15.84</v>
      </c>
      <c r="M9" s="54" t="str">
        <f t="shared" si="0"/>
        <v>Alert</v>
      </c>
      <c r="N9" s="55" t="str">
        <f t="shared" si="1"/>
        <v>Rising</v>
      </c>
      <c r="O9" s="56">
        <f>4.5+1.1+0.5+2+42.5+25.5+11.8+6.6+2.2+1.2+0.8+27.2+11.5+52.6+5.5</f>
        <v>195.49999999999997</v>
      </c>
    </row>
    <row r="10" spans="1:16" ht="29.1" customHeight="1" x14ac:dyDescent="0.25">
      <c r="B10" s="154"/>
      <c r="C10" s="39" t="s">
        <v>67</v>
      </c>
      <c r="D10" s="48" t="s">
        <v>5</v>
      </c>
      <c r="E10" s="39" t="s">
        <v>55</v>
      </c>
      <c r="F10" s="49">
        <v>383</v>
      </c>
      <c r="G10" s="50" t="s">
        <v>17</v>
      </c>
      <c r="H10" s="51">
        <v>3</v>
      </c>
      <c r="I10" s="52">
        <v>4</v>
      </c>
      <c r="J10" s="52">
        <v>6</v>
      </c>
      <c r="K10" s="53">
        <v>2.9</v>
      </c>
      <c r="L10" s="53">
        <v>2.93</v>
      </c>
      <c r="M10" s="54" t="str">
        <f t="shared" si="0"/>
        <v>Normal</v>
      </c>
      <c r="N10" s="55" t="str">
        <f t="shared" si="1"/>
        <v/>
      </c>
      <c r="O10" s="56">
        <f>1.3+4.7+1.8+7.6+1.6+8.1+26.5+1.4+2.2+43.5+13.4+24+22.9</f>
        <v>159.00000000000003</v>
      </c>
    </row>
    <row r="11" spans="1:16" ht="29.1" customHeight="1" x14ac:dyDescent="0.25">
      <c r="B11" s="154"/>
      <c r="C11" s="39" t="s">
        <v>63</v>
      </c>
      <c r="D11" s="48" t="s">
        <v>3</v>
      </c>
      <c r="E11" s="39" t="s">
        <v>56</v>
      </c>
      <c r="F11" s="49">
        <v>155</v>
      </c>
      <c r="G11" s="50" t="s">
        <v>17</v>
      </c>
      <c r="H11" s="51">
        <v>3</v>
      </c>
      <c r="I11" s="52">
        <v>3.4</v>
      </c>
      <c r="J11" s="52">
        <v>5</v>
      </c>
      <c r="K11" s="53">
        <v>5.01</v>
      </c>
      <c r="L11" s="53">
        <v>4.79</v>
      </c>
      <c r="M11" s="54" t="str">
        <f t="shared" si="0"/>
        <v>Minor Flood</v>
      </c>
      <c r="N11" s="55" t="str">
        <f t="shared" si="1"/>
        <v>Falling</v>
      </c>
      <c r="O11" s="56">
        <f>2.8+8.4+11.2+2.2+2.5+34.7+11.5+31.4+21.3+8.4+5+4.5</f>
        <v>143.89999999999998</v>
      </c>
      <c r="P11" s="6" t="s">
        <v>41</v>
      </c>
    </row>
    <row r="12" spans="1:16" ht="29.1" customHeight="1" x14ac:dyDescent="0.25">
      <c r="B12" s="154"/>
      <c r="C12" s="39" t="s">
        <v>74</v>
      </c>
      <c r="D12" s="48" t="s">
        <v>4</v>
      </c>
      <c r="E12" s="39" t="s">
        <v>43</v>
      </c>
      <c r="F12" s="49">
        <v>183</v>
      </c>
      <c r="G12" s="50" t="s">
        <v>17</v>
      </c>
      <c r="H12" s="51">
        <v>4.8</v>
      </c>
      <c r="I12" s="52">
        <v>5.8</v>
      </c>
      <c r="J12" s="52">
        <v>6.4</v>
      </c>
      <c r="K12" s="53">
        <v>5.61</v>
      </c>
      <c r="L12" s="53">
        <v>6.36</v>
      </c>
      <c r="M12" s="54" t="str">
        <f t="shared" si="0"/>
        <v>Minor Flood</v>
      </c>
      <c r="N12" s="55" t="str">
        <f t="shared" si="1"/>
        <v>Rising</v>
      </c>
      <c r="O12" s="56">
        <f>21.8+1.1+17.2+6.6+12.6+26+8.2+3+4+28.1+30+44.1+17.6</f>
        <v>220.3</v>
      </c>
    </row>
    <row r="13" spans="1:16" ht="29.1" customHeight="1" thickBot="1" x14ac:dyDescent="0.3">
      <c r="B13" s="153"/>
      <c r="C13" s="57" t="s">
        <v>64</v>
      </c>
      <c r="D13" s="58" t="s">
        <v>15</v>
      </c>
      <c r="E13" s="59" t="s">
        <v>44</v>
      </c>
      <c r="F13" s="60">
        <v>97</v>
      </c>
      <c r="G13" s="61" t="s">
        <v>17</v>
      </c>
      <c r="H13" s="62">
        <v>1.5</v>
      </c>
      <c r="I13" s="63">
        <v>3</v>
      </c>
      <c r="J13" s="63">
        <v>4.5</v>
      </c>
      <c r="K13" s="64">
        <v>0.89</v>
      </c>
      <c r="L13" s="64">
        <v>0.93</v>
      </c>
      <c r="M13" s="65" t="str">
        <f t="shared" si="0"/>
        <v>Normal</v>
      </c>
      <c r="N13" s="66" t="str">
        <f t="shared" si="1"/>
        <v/>
      </c>
      <c r="O13" s="56">
        <f>0.3+3+2.6+4</f>
        <v>9.9</v>
      </c>
    </row>
    <row r="14" spans="1:16" ht="29.1" customHeight="1" x14ac:dyDescent="0.25">
      <c r="B14" s="152" t="s">
        <v>75</v>
      </c>
      <c r="C14" s="37" t="s">
        <v>68</v>
      </c>
      <c r="D14" s="68" t="s">
        <v>8</v>
      </c>
      <c r="E14" s="39" t="s">
        <v>47</v>
      </c>
      <c r="F14" s="49">
        <v>2598</v>
      </c>
      <c r="G14" s="50" t="s">
        <v>17</v>
      </c>
      <c r="H14" s="51">
        <v>3</v>
      </c>
      <c r="I14" s="52">
        <v>4</v>
      </c>
      <c r="J14" s="52">
        <v>5</v>
      </c>
      <c r="K14" s="69">
        <v>2.89</v>
      </c>
      <c r="L14" s="69">
        <v>2.95</v>
      </c>
      <c r="M14" s="70" t="str">
        <f t="shared" si="0"/>
        <v>Normal</v>
      </c>
      <c r="N14" s="46" t="str">
        <f t="shared" ref="N14:N26" si="2">IF(OR(L14="_",L14="-",L14=""),"",IF(OR(K14="_",K14="-",K14=""),"",IF((AND(L14&lt;K14,L14&gt;=H14)=TRUE)=TRUE,"Falling",IF((AND((L14&gt;K14),L14&gt;=H14)=TRUE)=TRUE,"Rising",""))))</f>
        <v/>
      </c>
      <c r="O14" s="71">
        <f>4.3+12.2+29.4+16.5+10.5+2.1+3.3+16.4+6.4+2.4</f>
        <v>103.5</v>
      </c>
    </row>
    <row r="15" spans="1:16" ht="29.1" customHeight="1" x14ac:dyDescent="0.25">
      <c r="B15" s="154"/>
      <c r="C15" s="39" t="s">
        <v>68</v>
      </c>
      <c r="D15" s="68" t="s">
        <v>7</v>
      </c>
      <c r="E15" s="39" t="s">
        <v>54</v>
      </c>
      <c r="F15" s="49">
        <v>1393</v>
      </c>
      <c r="G15" s="50" t="s">
        <v>17</v>
      </c>
      <c r="H15" s="51">
        <v>10</v>
      </c>
      <c r="I15" s="52">
        <v>10.7</v>
      </c>
      <c r="J15" s="52">
        <v>12.2</v>
      </c>
      <c r="K15" s="72">
        <v>8.1999999999999993</v>
      </c>
      <c r="L15" s="72">
        <v>8.3000000000000007</v>
      </c>
      <c r="M15" s="54" t="str">
        <f t="shared" si="0"/>
        <v>Normal</v>
      </c>
      <c r="N15" s="55" t="str">
        <f t="shared" si="2"/>
        <v/>
      </c>
      <c r="O15" s="56">
        <f>1.9+2.2+5.8+48.7+27.5+28.2+22.8+0.9+1.6+0.8+9.7+28.6+5.6+5.1+1.8</f>
        <v>191.2</v>
      </c>
    </row>
    <row r="16" spans="1:16" ht="29.1" customHeight="1" x14ac:dyDescent="0.25">
      <c r="B16" s="154"/>
      <c r="C16" s="39" t="s">
        <v>68</v>
      </c>
      <c r="D16" s="74" t="s">
        <v>6</v>
      </c>
      <c r="E16" s="75" t="s">
        <v>45</v>
      </c>
      <c r="F16" s="76">
        <v>603</v>
      </c>
      <c r="G16" s="77" t="s">
        <v>17</v>
      </c>
      <c r="H16" s="78">
        <v>5.2</v>
      </c>
      <c r="I16" s="79">
        <v>7.5</v>
      </c>
      <c r="J16" s="79">
        <v>9.5</v>
      </c>
      <c r="K16" s="80">
        <v>3.3</v>
      </c>
      <c r="L16" s="80">
        <v>3.56</v>
      </c>
      <c r="M16" s="70" t="str">
        <f t="shared" si="0"/>
        <v>Normal</v>
      </c>
      <c r="N16" s="55" t="str">
        <f t="shared" si="2"/>
        <v/>
      </c>
      <c r="O16" s="56">
        <f>5.6+0.8+1.8+2.5+6.7+7.3+1.4+25.9+0.8+0.8</f>
        <v>53.599999999999994</v>
      </c>
    </row>
    <row r="17" spans="2:15" ht="29.1" customHeight="1" x14ac:dyDescent="0.25">
      <c r="B17" s="154"/>
      <c r="C17" s="57" t="s">
        <v>82</v>
      </c>
      <c r="D17" s="74" t="s">
        <v>83</v>
      </c>
      <c r="E17" s="75" t="s">
        <v>84</v>
      </c>
      <c r="F17" s="76"/>
      <c r="G17" s="77" t="s">
        <v>17</v>
      </c>
      <c r="H17" s="78">
        <v>4</v>
      </c>
      <c r="I17" s="79">
        <v>6</v>
      </c>
      <c r="J17" s="79">
        <v>7.5</v>
      </c>
      <c r="K17" s="80">
        <v>6.45</v>
      </c>
      <c r="L17" s="80">
        <v>6.5</v>
      </c>
      <c r="M17" s="70" t="str">
        <f t="shared" si="0"/>
        <v>Minor Flood</v>
      </c>
      <c r="N17" s="81" t="str">
        <f t="shared" si="2"/>
        <v>Rising</v>
      </c>
      <c r="O17" s="73">
        <f>38.3+39+30.8+8.1+3.4+1.3+0.6</f>
        <v>121.49999999999999</v>
      </c>
    </row>
    <row r="18" spans="2:15" ht="29.1" customHeight="1" thickBot="1" x14ac:dyDescent="0.3">
      <c r="B18" s="153"/>
      <c r="C18" s="59" t="s">
        <v>65</v>
      </c>
      <c r="D18" s="82" t="s">
        <v>79</v>
      </c>
      <c r="E18" s="39" t="s">
        <v>46</v>
      </c>
      <c r="F18" s="49">
        <v>780</v>
      </c>
      <c r="G18" s="50" t="s">
        <v>17</v>
      </c>
      <c r="H18" s="51">
        <v>5</v>
      </c>
      <c r="I18" s="52">
        <v>6.5</v>
      </c>
      <c r="J18" s="52">
        <v>8</v>
      </c>
      <c r="K18" s="72">
        <v>6.9</v>
      </c>
      <c r="L18" s="72">
        <v>7.05</v>
      </c>
      <c r="M18" s="54" t="str">
        <f t="shared" si="0"/>
        <v>Minor Flood</v>
      </c>
      <c r="N18" s="66" t="str">
        <f t="shared" si="2"/>
        <v>Rising</v>
      </c>
      <c r="O18" s="67">
        <f>8.05+0.5+13.9+65.4+4.7+32.4+11.9+1.6+1.5+20.5+3.1+3</f>
        <v>166.55</v>
      </c>
    </row>
    <row r="19" spans="2:15" ht="29.1" customHeight="1" x14ac:dyDescent="0.25">
      <c r="B19" s="152" t="s">
        <v>76</v>
      </c>
      <c r="C19" s="37" t="s">
        <v>69</v>
      </c>
      <c r="D19" s="38" t="s">
        <v>16</v>
      </c>
      <c r="E19" s="83" t="s">
        <v>48</v>
      </c>
      <c r="F19" s="41">
        <v>377</v>
      </c>
      <c r="G19" s="84" t="s">
        <v>17</v>
      </c>
      <c r="H19" s="85">
        <v>4</v>
      </c>
      <c r="I19" s="85">
        <v>6</v>
      </c>
      <c r="J19" s="85">
        <v>7.5</v>
      </c>
      <c r="K19" s="47">
        <v>7.76</v>
      </c>
      <c r="L19" s="47">
        <v>7.74</v>
      </c>
      <c r="M19" s="86" t="str">
        <f t="shared" si="0"/>
        <v>Major Flood</v>
      </c>
      <c r="N19" s="87" t="str">
        <f t="shared" si="2"/>
        <v>Falling</v>
      </c>
      <c r="O19" s="88">
        <f>3.4+5.1+2.6+2.2+7.7+62.6+44.6+24+14.5+6.2+3.6+1.2+0.7+2.9</f>
        <v>181.29999999999995</v>
      </c>
    </row>
    <row r="20" spans="2:15" ht="29.1" customHeight="1" thickBot="1" x14ac:dyDescent="0.3">
      <c r="B20" s="154"/>
      <c r="C20" s="59" t="s">
        <v>69</v>
      </c>
      <c r="D20" s="89" t="s">
        <v>9</v>
      </c>
      <c r="E20" s="90" t="s">
        <v>60</v>
      </c>
      <c r="F20" s="91">
        <v>749</v>
      </c>
      <c r="G20" s="92" t="s">
        <v>17</v>
      </c>
      <c r="H20" s="93">
        <v>3.5</v>
      </c>
      <c r="I20" s="93">
        <v>4</v>
      </c>
      <c r="J20" s="93">
        <v>5</v>
      </c>
      <c r="K20" s="94">
        <v>4.07</v>
      </c>
      <c r="L20" s="94">
        <v>4.1500000000000004</v>
      </c>
      <c r="M20" s="95" t="str">
        <f t="shared" si="0"/>
        <v>Minor Flood</v>
      </c>
      <c r="N20" s="81" t="str">
        <f t="shared" si="2"/>
        <v>Rising</v>
      </c>
      <c r="O20" s="96">
        <f>6.8+2.5+1.9+3.6+3.2+3.8+3.7+5.5+51.5+13.7+2.8+0.3+0.5+0.3+0.3</f>
        <v>100.39999999999999</v>
      </c>
    </row>
    <row r="21" spans="2:15" ht="29.1" customHeight="1" x14ac:dyDescent="0.25">
      <c r="B21" s="144" t="s">
        <v>77</v>
      </c>
      <c r="C21" s="75" t="s">
        <v>70</v>
      </c>
      <c r="D21" s="97" t="s">
        <v>85</v>
      </c>
      <c r="E21" s="39" t="s">
        <v>86</v>
      </c>
      <c r="F21" s="41">
        <v>852</v>
      </c>
      <c r="G21" s="41" t="s">
        <v>17</v>
      </c>
      <c r="H21" s="85"/>
      <c r="I21" s="85"/>
      <c r="J21" s="85"/>
      <c r="K21" s="47">
        <v>1.76</v>
      </c>
      <c r="L21" s="47">
        <v>1.76</v>
      </c>
      <c r="M21" s="86"/>
      <c r="N21" s="46"/>
      <c r="O21" s="98">
        <f>1.8+2.9+3.1+21.3+11.4+8.3+4.3+1.7+1.2+0.5</f>
        <v>56.5</v>
      </c>
    </row>
    <row r="22" spans="2:15" ht="29.1" customHeight="1" x14ac:dyDescent="0.25">
      <c r="B22" s="145"/>
      <c r="C22" s="75" t="s">
        <v>70</v>
      </c>
      <c r="D22" s="99" t="s">
        <v>11</v>
      </c>
      <c r="E22" s="39" t="s">
        <v>53</v>
      </c>
      <c r="F22" s="140">
        <v>445.14</v>
      </c>
      <c r="G22" s="50" t="s">
        <v>17</v>
      </c>
      <c r="H22" s="141">
        <v>5</v>
      </c>
      <c r="I22" s="141">
        <v>6</v>
      </c>
      <c r="J22" s="141">
        <v>7.5</v>
      </c>
      <c r="K22" s="80">
        <v>7.08</v>
      </c>
      <c r="L22" s="80">
        <v>7.13</v>
      </c>
      <c r="M22" s="101" t="str">
        <f t="shared" ref="M22:M24" si="3">IF(OR(L22="-",L22="_",L22="")," ",IF(I22="_","_",IF(L22&lt;H22,"Normal",IF(L22&lt;I22,"Alert",IF(L22&lt;J22,"Minor Flood","Major Flood")))))</f>
        <v>Minor Flood</v>
      </c>
      <c r="N22" s="102" t="str">
        <f t="shared" si="2"/>
        <v>Rising</v>
      </c>
      <c r="O22" s="88">
        <f>3.2+2.5+2.9+25.6+37.6+76.7+53.2+33+6.5+3.5</f>
        <v>244.7</v>
      </c>
    </row>
    <row r="23" spans="2:15" ht="29.1" customHeight="1" x14ac:dyDescent="0.25">
      <c r="B23" s="145"/>
      <c r="C23" s="39" t="s">
        <v>70</v>
      </c>
      <c r="D23" s="103" t="s">
        <v>10</v>
      </c>
      <c r="E23" s="39" t="s">
        <v>49</v>
      </c>
      <c r="F23" s="50">
        <v>310</v>
      </c>
      <c r="G23" s="50" t="s">
        <v>17</v>
      </c>
      <c r="H23" s="141">
        <v>4</v>
      </c>
      <c r="I23" s="141">
        <v>5</v>
      </c>
      <c r="J23" s="141">
        <v>6.5</v>
      </c>
      <c r="K23" s="72">
        <v>3.97</v>
      </c>
      <c r="L23" s="72">
        <v>3.69</v>
      </c>
      <c r="M23" s="104" t="str">
        <f t="shared" si="3"/>
        <v>Normal</v>
      </c>
      <c r="N23" s="55" t="str">
        <f t="shared" si="2"/>
        <v/>
      </c>
      <c r="O23" s="88">
        <f>1.8+59.1+3.6+36.2+60.5+38.2+10.8+12.1+8+2.1+0.4+13.9</f>
        <v>246.7</v>
      </c>
    </row>
    <row r="24" spans="2:15" ht="29.1" customHeight="1" thickBot="1" x14ac:dyDescent="0.3">
      <c r="B24" s="146"/>
      <c r="C24" s="105" t="s">
        <v>73</v>
      </c>
      <c r="D24" s="106" t="s">
        <v>88</v>
      </c>
      <c r="E24" s="59" t="s">
        <v>50</v>
      </c>
      <c r="F24" s="107">
        <v>59</v>
      </c>
      <c r="G24" s="61" t="s">
        <v>17</v>
      </c>
      <c r="H24" s="100">
        <v>2.5</v>
      </c>
      <c r="I24" s="100">
        <v>4</v>
      </c>
      <c r="J24" s="100">
        <v>6</v>
      </c>
      <c r="K24" s="108">
        <v>1.3</v>
      </c>
      <c r="L24" s="108">
        <v>1.26</v>
      </c>
      <c r="M24" s="95" t="str">
        <f t="shared" si="3"/>
        <v>Normal</v>
      </c>
      <c r="N24" s="66" t="str">
        <f t="shared" si="2"/>
        <v/>
      </c>
      <c r="O24" s="110">
        <f>2.8+2.8+7.6+2.9+2.1+26.2+4.2+0.5+0.8</f>
        <v>49.9</v>
      </c>
    </row>
    <row r="25" spans="2:15" ht="32.25" customHeight="1" x14ac:dyDescent="0.25">
      <c r="B25" s="152" t="s">
        <v>78</v>
      </c>
      <c r="C25" s="83" t="s">
        <v>71</v>
      </c>
      <c r="D25" s="119" t="s">
        <v>13</v>
      </c>
      <c r="E25" s="37" t="s">
        <v>52</v>
      </c>
      <c r="F25" s="40">
        <v>1360</v>
      </c>
      <c r="G25" s="40" t="s">
        <v>17</v>
      </c>
      <c r="H25" s="43">
        <v>5</v>
      </c>
      <c r="I25" s="43">
        <v>6.2</v>
      </c>
      <c r="J25" s="43">
        <v>9.6</v>
      </c>
      <c r="K25" s="47">
        <v>3.72</v>
      </c>
      <c r="L25" s="47">
        <v>4.0999999999999996</v>
      </c>
      <c r="M25" s="86" t="str">
        <f>IF(OR(L25="-",L25="_",L25="")," ",IF(I25="_","_",IF(L25&lt;H25,"Normal",IF(L25&lt;I25,"Alert",IF(L25&lt;J25,"Minor Flood","Major Flood")))))</f>
        <v>Normal</v>
      </c>
      <c r="N25" s="46" t="str">
        <f t="shared" si="2"/>
        <v/>
      </c>
      <c r="O25" s="98">
        <f>0.5+30.8+35.9+53.3+2.3+9.5+0.8+0.3+0.1+3.2+4.9+1.6+6.6</f>
        <v>149.80000000000001</v>
      </c>
    </row>
    <row r="26" spans="2:15" ht="29.1" customHeight="1" thickBot="1" x14ac:dyDescent="0.3">
      <c r="B26" s="153"/>
      <c r="C26" s="90" t="s">
        <v>71</v>
      </c>
      <c r="D26" s="120" t="s">
        <v>14</v>
      </c>
      <c r="E26" s="59" t="s">
        <v>51</v>
      </c>
      <c r="F26" s="60">
        <v>1192</v>
      </c>
      <c r="G26" s="60" t="s">
        <v>17</v>
      </c>
      <c r="H26" s="63">
        <v>5.5</v>
      </c>
      <c r="I26" s="63">
        <v>6.5</v>
      </c>
      <c r="J26" s="63">
        <v>7.5</v>
      </c>
      <c r="K26" s="108">
        <v>5.83</v>
      </c>
      <c r="L26" s="108">
        <v>6.47</v>
      </c>
      <c r="M26" s="109" t="str">
        <f>IF(OR(L26="-",L26="_",L26="")," ",IF(I26="_","_",IF(L26&lt;H26,"Normal",IF(L26&lt;I26,"Alert",IF(L26&lt;J26,"Minor Flood","Major Flood")))))</f>
        <v>Alert</v>
      </c>
      <c r="N26" s="66" t="str">
        <f t="shared" si="2"/>
        <v>Rising</v>
      </c>
      <c r="O26" s="139">
        <f>0.8+5.9+2+2.2+0.3+4.2+0.3+0.6+0.8+2.5+12.9+1.1+9.8</f>
        <v>43.400000000000006</v>
      </c>
    </row>
    <row r="27" spans="2:15" ht="27" customHeight="1" thickBot="1" x14ac:dyDescent="0.3">
      <c r="B27" s="111" t="s">
        <v>23</v>
      </c>
      <c r="C27" s="123" t="s">
        <v>72</v>
      </c>
      <c r="D27" s="123" t="s">
        <v>12</v>
      </c>
      <c r="E27" s="113" t="s">
        <v>59</v>
      </c>
      <c r="F27" s="121">
        <v>153</v>
      </c>
      <c r="G27" s="114" t="s">
        <v>17</v>
      </c>
      <c r="H27" s="115">
        <v>3.3</v>
      </c>
      <c r="I27" s="116">
        <v>4.4000000000000004</v>
      </c>
      <c r="J27" s="116">
        <v>5.5</v>
      </c>
      <c r="K27" s="118">
        <v>4.83</v>
      </c>
      <c r="L27" s="118">
        <v>4.96</v>
      </c>
      <c r="M27" s="117" t="str">
        <f>IF(OR(L27="-",L27="_",L27="")," ",IF(I27="_","_",IF(L27&lt;H27,"Normal",IF(L27&lt;I27,"Alert",IF(L27&lt;J27,"Minor Flood","Major Flood")))))</f>
        <v>Minor Flood</v>
      </c>
      <c r="N27" s="124" t="str">
        <f>IF(OR(L27="_",L27="-",L27=""),"",IF(OR(K27="_",K27="-",K27=""),"",IF((AND(L27&lt;K27,L27&gt;=H27)=TRUE)=TRUE,"Falling",IF((AND((L27&gt;K27),L27&gt;=H27)=TRUE)=TRUE,"Rising",""))))</f>
        <v>Rising</v>
      </c>
      <c r="O27" s="112">
        <f>3.4+3.8+42.7+31.7+6.3+18+4.7+0.3+1.6+2.3+17.1+26.6+2.6+17.9+7.7+4.9</f>
        <v>191.6</v>
      </c>
    </row>
    <row r="28" spans="2:15" ht="15.75" x14ac:dyDescent="0.25">
      <c r="B28" s="24"/>
      <c r="C28" s="24"/>
      <c r="D28" s="24"/>
      <c r="E28" s="27"/>
      <c r="F28" s="27"/>
      <c r="G28" s="27"/>
      <c r="H28" s="27"/>
      <c r="I28" s="27"/>
      <c r="J28" s="27"/>
      <c r="K28" s="24"/>
      <c r="L28" s="24"/>
      <c r="M28" s="24"/>
      <c r="N28" s="24"/>
      <c r="O28" s="125"/>
    </row>
    <row r="29" spans="2:15" ht="16.5" customHeight="1" x14ac:dyDescent="0.2">
      <c r="B29" s="126" t="s">
        <v>34</v>
      </c>
      <c r="C29" s="127" t="s">
        <v>90</v>
      </c>
      <c r="D29" s="24"/>
      <c r="E29" s="128"/>
      <c r="F29" s="128"/>
      <c r="G29" s="128"/>
      <c r="H29" s="128"/>
      <c r="I29" s="122"/>
      <c r="J29" s="128"/>
      <c r="K29" s="129"/>
      <c r="L29" s="122"/>
      <c r="M29" s="130"/>
      <c r="N29" s="130"/>
      <c r="O29" s="125"/>
    </row>
    <row r="30" spans="2:15" ht="13.5" customHeight="1" x14ac:dyDescent="0.2">
      <c r="B30" s="131" t="s">
        <v>61</v>
      </c>
      <c r="C30" s="127" t="s">
        <v>89</v>
      </c>
      <c r="D30" s="24"/>
      <c r="E30" s="128"/>
      <c r="F30" s="31"/>
      <c r="G30" s="31"/>
      <c r="H30" s="31"/>
      <c r="I30" s="31"/>
      <c r="J30" s="31"/>
      <c r="K30" s="129"/>
      <c r="L30" s="122"/>
      <c r="M30" s="130"/>
      <c r="N30" s="132"/>
      <c r="O30" s="125"/>
    </row>
    <row r="31" spans="2:15" ht="13.5" customHeight="1" x14ac:dyDescent="0.25">
      <c r="B31" s="133"/>
      <c r="C31" s="24"/>
      <c r="D31" s="24"/>
      <c r="E31" s="134"/>
      <c r="F31" s="134" t="s">
        <v>32</v>
      </c>
      <c r="G31" s="27"/>
      <c r="H31" s="27"/>
      <c r="I31" s="27"/>
      <c r="J31" s="27"/>
      <c r="K31" s="135"/>
      <c r="L31" s="24"/>
      <c r="M31" s="132"/>
      <c r="N31" s="132"/>
      <c r="O31" s="24"/>
    </row>
    <row r="32" spans="2:15" ht="15.75" x14ac:dyDescent="0.25">
      <c r="B32" s="136"/>
      <c r="C32" s="137"/>
      <c r="D32" s="135"/>
      <c r="E32" s="31"/>
      <c r="F32" s="31"/>
      <c r="G32" s="27"/>
      <c r="H32" s="27"/>
      <c r="I32" s="27"/>
      <c r="J32" s="27"/>
      <c r="K32" s="135" t="s">
        <v>62</v>
      </c>
      <c r="L32" s="24"/>
      <c r="M32" s="132"/>
      <c r="N32" s="132"/>
      <c r="O32" s="24"/>
    </row>
    <row r="33" spans="1:16" ht="15.75" x14ac:dyDescent="0.25">
      <c r="B33" s="24"/>
      <c r="C33" s="137"/>
      <c r="D33" s="24"/>
      <c r="E33" s="27" t="s">
        <v>32</v>
      </c>
      <c r="F33" s="31"/>
      <c r="G33" s="31"/>
      <c r="H33" s="31"/>
      <c r="I33" s="27"/>
      <c r="J33" s="31"/>
      <c r="K33" s="135" t="s">
        <v>81</v>
      </c>
      <c r="L33" s="24"/>
      <c r="M33" s="132"/>
      <c r="N33" s="132"/>
      <c r="O33" s="138"/>
    </row>
    <row r="34" spans="1:16" ht="15.75" x14ac:dyDescent="0.25">
      <c r="C34" s="21"/>
      <c r="D34" s="22"/>
      <c r="E34" s="6"/>
      <c r="K34" s="1"/>
      <c r="M34" s="10"/>
    </row>
    <row r="35" spans="1:16" ht="15.75" x14ac:dyDescent="0.25">
      <c r="B35" s="21"/>
      <c r="C35" s="19"/>
      <c r="D35" s="21"/>
      <c r="E35" s="21"/>
      <c r="F35" s="21"/>
      <c r="G35" s="21"/>
      <c r="H35" s="21"/>
      <c r="I35" s="21"/>
      <c r="J35" s="21"/>
    </row>
    <row r="36" spans="1:16" ht="15.75" x14ac:dyDescent="0.25">
      <c r="A36" s="6" t="s">
        <v>35</v>
      </c>
      <c r="B36" s="21"/>
      <c r="C36" s="2"/>
      <c r="D36" s="21"/>
      <c r="E36" s="21"/>
      <c r="F36" s="21"/>
      <c r="G36" s="21"/>
      <c r="H36" s="21"/>
      <c r="I36" s="21"/>
      <c r="J36" s="21"/>
      <c r="K36" s="21"/>
    </row>
    <row r="37" spans="1:16" ht="15.75" x14ac:dyDescent="0.25">
      <c r="B37" s="19"/>
      <c r="C37" s="3"/>
      <c r="D37" s="17"/>
      <c r="E37" s="17"/>
      <c r="F37" s="20"/>
      <c r="G37" s="8"/>
      <c r="H37" s="8"/>
      <c r="I37" s="8"/>
      <c r="J37" s="8"/>
      <c r="K37" s="21"/>
    </row>
    <row r="38" spans="1:16" ht="15.75" x14ac:dyDescent="0.25">
      <c r="B38" s="2"/>
      <c r="D38" s="2"/>
      <c r="E38" s="18"/>
      <c r="F38" s="17"/>
      <c r="G38" s="17"/>
      <c r="H38" s="12"/>
      <c r="I38" s="12"/>
      <c r="J38" s="13"/>
      <c r="K38" s="2"/>
      <c r="O38" s="7"/>
      <c r="P38" s="7"/>
    </row>
    <row r="39" spans="1:16" ht="15.75" x14ac:dyDescent="0.25">
      <c r="B39" s="3"/>
      <c r="D39" s="3"/>
      <c r="E39" s="3"/>
      <c r="F39" s="3"/>
      <c r="G39" s="4"/>
      <c r="H39" s="4"/>
      <c r="I39" s="4"/>
      <c r="J39" s="4"/>
      <c r="K39" s="12"/>
      <c r="O39" s="7"/>
      <c r="P39" s="148"/>
    </row>
    <row r="40" spans="1:16" ht="15.75" customHeight="1" x14ac:dyDescent="0.25">
      <c r="E40" s="6"/>
      <c r="F40" s="7" t="s">
        <v>38</v>
      </c>
      <c r="G40" s="7"/>
      <c r="H40" s="7"/>
      <c r="I40" s="7"/>
      <c r="J40" s="7"/>
      <c r="K40" s="3"/>
      <c r="N40" s="7"/>
      <c r="O40" s="7"/>
      <c r="P40" s="148"/>
    </row>
    <row r="41" spans="1:16" ht="15.75" customHeight="1" x14ac:dyDescent="0.25">
      <c r="E41" s="6"/>
      <c r="F41" s="6"/>
      <c r="G41" s="6" t="s">
        <v>32</v>
      </c>
      <c r="H41" s="6"/>
      <c r="I41" s="6"/>
      <c r="J41" s="6"/>
      <c r="K41" s="7"/>
      <c r="L41" s="7"/>
      <c r="M41" s="7" t="s">
        <v>40</v>
      </c>
      <c r="O41" s="7"/>
    </row>
    <row r="42" spans="1:16" ht="15.75" customHeight="1" x14ac:dyDescent="0.25">
      <c r="E42" s="6"/>
      <c r="F42" s="6"/>
      <c r="G42" s="6"/>
      <c r="H42" s="6"/>
      <c r="I42" s="6"/>
      <c r="J42" s="6"/>
    </row>
    <row r="43" spans="1:16" ht="15.75" customHeight="1" x14ac:dyDescent="0.25">
      <c r="E43" s="6"/>
      <c r="F43" s="6"/>
      <c r="G43" s="6"/>
      <c r="H43" s="6"/>
      <c r="I43" s="6"/>
      <c r="J43" s="6"/>
    </row>
    <row r="44" spans="1:16" ht="15.75" customHeight="1" x14ac:dyDescent="0.25">
      <c r="E44" s="6"/>
      <c r="F44" s="6"/>
      <c r="G44" s="6"/>
      <c r="H44" s="6"/>
      <c r="I44" s="6"/>
      <c r="J44" s="6"/>
    </row>
    <row r="45" spans="1:16" ht="15.75" customHeight="1" x14ac:dyDescent="0.25">
      <c r="E45" s="6"/>
      <c r="F45" s="6"/>
      <c r="G45" s="6"/>
      <c r="H45" s="6"/>
      <c r="I45" s="6"/>
      <c r="J45" s="6"/>
    </row>
    <row r="46" spans="1:16" x14ac:dyDescent="0.25">
      <c r="E46" s="6"/>
      <c r="F46" s="6"/>
      <c r="G46" s="6"/>
      <c r="H46" s="6"/>
      <c r="I46" s="6"/>
      <c r="J46" s="6"/>
    </row>
    <row r="47" spans="1:16" x14ac:dyDescent="0.25">
      <c r="E47" s="6"/>
      <c r="F47" s="6"/>
      <c r="G47" s="6"/>
      <c r="H47" s="6"/>
      <c r="I47" s="6"/>
      <c r="J47" s="6"/>
    </row>
    <row r="48" spans="1:16" x14ac:dyDescent="0.25">
      <c r="E48" s="6"/>
      <c r="F48" s="6"/>
      <c r="G48" s="6"/>
      <c r="H48" s="6"/>
      <c r="I48" s="6"/>
      <c r="J48" s="6"/>
    </row>
    <row r="49" spans="2:10" x14ac:dyDescent="0.25">
      <c r="E49" s="6"/>
      <c r="F49" s="6"/>
      <c r="G49" s="6"/>
      <c r="H49" s="6"/>
      <c r="I49" s="6"/>
      <c r="J49" s="6" t="s">
        <v>39</v>
      </c>
    </row>
    <row r="50" spans="2:10" x14ac:dyDescent="0.25">
      <c r="E50" s="6"/>
      <c r="F50" s="6"/>
      <c r="G50" s="6"/>
      <c r="H50" s="6"/>
      <c r="I50" s="6"/>
      <c r="J50" s="6"/>
    </row>
    <row r="51" spans="2:10" x14ac:dyDescent="0.25">
      <c r="E51" s="6"/>
      <c r="F51" s="6"/>
      <c r="G51" s="6"/>
      <c r="H51" s="6"/>
      <c r="I51" s="6"/>
      <c r="J51" s="6"/>
    </row>
    <row r="52" spans="2:10" x14ac:dyDescent="0.25">
      <c r="E52" s="6"/>
      <c r="F52" s="6"/>
      <c r="G52" s="6"/>
      <c r="H52" s="6"/>
      <c r="I52" s="6"/>
      <c r="J52" s="6"/>
    </row>
    <row r="53" spans="2:10" x14ac:dyDescent="0.25">
      <c r="E53" s="6"/>
      <c r="F53" s="6"/>
      <c r="G53" s="6"/>
      <c r="H53" s="6"/>
      <c r="I53" s="6"/>
      <c r="J53" s="6"/>
    </row>
    <row r="54" spans="2:10" x14ac:dyDescent="0.25">
      <c r="E54" s="6"/>
      <c r="F54" s="6"/>
      <c r="G54" s="6"/>
      <c r="H54" s="6"/>
      <c r="I54" s="6"/>
      <c r="J54" s="6"/>
    </row>
    <row r="55" spans="2:10" x14ac:dyDescent="0.25">
      <c r="E55" s="6"/>
      <c r="F55" s="6"/>
      <c r="G55" s="6"/>
      <c r="H55" s="6"/>
      <c r="I55" s="6"/>
      <c r="J55" s="6"/>
    </row>
    <row r="56" spans="2:10" x14ac:dyDescent="0.25">
      <c r="E56" s="6"/>
      <c r="F56" s="6"/>
      <c r="G56" s="6"/>
      <c r="H56" s="6"/>
      <c r="I56" s="6"/>
      <c r="J56" s="6"/>
    </row>
    <row r="57" spans="2:10" x14ac:dyDescent="0.25">
      <c r="E57" s="6"/>
      <c r="F57" s="6"/>
      <c r="G57" s="6"/>
      <c r="H57" s="6"/>
      <c r="I57" s="6"/>
      <c r="J57" s="6"/>
    </row>
    <row r="58" spans="2:10" x14ac:dyDescent="0.25">
      <c r="E58" s="6"/>
      <c r="F58" s="6"/>
      <c r="G58" s="6"/>
      <c r="H58" s="6"/>
      <c r="I58" s="6"/>
      <c r="J58" s="6"/>
    </row>
    <row r="59" spans="2:10" x14ac:dyDescent="0.25">
      <c r="E59" s="6"/>
      <c r="F59" s="6"/>
      <c r="G59" s="6"/>
      <c r="H59" s="6"/>
      <c r="I59" s="6"/>
      <c r="J59" s="6"/>
    </row>
    <row r="60" spans="2:10" x14ac:dyDescent="0.25">
      <c r="E60" s="6"/>
      <c r="F60" s="6"/>
      <c r="G60" s="6"/>
      <c r="H60" s="6"/>
      <c r="I60" s="6"/>
      <c r="J60" s="6"/>
    </row>
    <row r="61" spans="2:10" x14ac:dyDescent="0.25">
      <c r="E61" s="6"/>
      <c r="F61" s="6"/>
      <c r="G61" s="6"/>
      <c r="H61" s="6"/>
      <c r="I61" s="6"/>
      <c r="J61" s="6"/>
    </row>
    <row r="62" spans="2:10" x14ac:dyDescent="0.2">
      <c r="C62" s="14"/>
      <c r="E62" s="14"/>
      <c r="F62" s="6"/>
      <c r="G62" s="6"/>
      <c r="H62" s="6"/>
      <c r="I62" s="6"/>
      <c r="J62" s="6"/>
    </row>
    <row r="63" spans="2:10" x14ac:dyDescent="0.2">
      <c r="C63" s="15"/>
      <c r="E63" s="15"/>
      <c r="F63" s="6"/>
      <c r="G63" s="6"/>
      <c r="H63" s="6"/>
      <c r="I63" s="6"/>
      <c r="J63" s="6"/>
    </row>
    <row r="64" spans="2:10" x14ac:dyDescent="0.2">
      <c r="B64" s="14"/>
      <c r="D64" s="14"/>
      <c r="E64" s="6"/>
      <c r="F64" s="6"/>
      <c r="G64" s="6"/>
      <c r="H64" s="6"/>
      <c r="I64" s="6"/>
      <c r="J64" s="6"/>
    </row>
    <row r="65" spans="2:10" x14ac:dyDescent="0.2">
      <c r="B65" s="15"/>
      <c r="D65" s="15"/>
      <c r="E65" s="6"/>
      <c r="F65" s="6"/>
      <c r="G65" s="6"/>
      <c r="H65" s="6"/>
      <c r="I65" s="6"/>
      <c r="J65" s="6"/>
    </row>
    <row r="66" spans="2:10" x14ac:dyDescent="0.2">
      <c r="E66" s="15"/>
      <c r="F66" s="6"/>
      <c r="G66" s="6"/>
      <c r="H66" s="6"/>
      <c r="I66" s="6"/>
      <c r="J66" s="6"/>
    </row>
    <row r="67" spans="2:10" x14ac:dyDescent="0.25">
      <c r="E67" s="11"/>
      <c r="F67" s="11"/>
      <c r="G67" s="11"/>
      <c r="H67" s="11"/>
      <c r="I67" s="6"/>
      <c r="J67" s="6"/>
    </row>
    <row r="68" spans="2:10" x14ac:dyDescent="0.2">
      <c r="D68" s="15"/>
      <c r="E68" s="6"/>
      <c r="F68" s="6"/>
      <c r="G68" s="6"/>
      <c r="H68" s="6"/>
      <c r="I68" s="6"/>
      <c r="J68" s="6"/>
    </row>
    <row r="69" spans="2:10" x14ac:dyDescent="0.25">
      <c r="E69" s="6"/>
      <c r="F69" s="6"/>
      <c r="G69" s="6"/>
      <c r="H69" s="6"/>
      <c r="I69" s="6"/>
      <c r="J69" s="6"/>
    </row>
    <row r="70" spans="2:10" x14ac:dyDescent="0.25">
      <c r="E70" s="6"/>
      <c r="F70" s="6"/>
      <c r="G70" s="6"/>
      <c r="H70" s="6"/>
      <c r="I70" s="6"/>
      <c r="J70" s="6"/>
    </row>
    <row r="71" spans="2:10" ht="15" customHeight="1" x14ac:dyDescent="0.25">
      <c r="E71" s="6"/>
      <c r="F71" s="6"/>
      <c r="G71" s="6"/>
      <c r="H71" s="6"/>
      <c r="I71" s="6"/>
      <c r="J71" s="6"/>
    </row>
    <row r="72" spans="2:10" ht="15.75" customHeight="1" x14ac:dyDescent="0.25">
      <c r="E72" s="6"/>
      <c r="F72" s="6"/>
      <c r="G72" s="6"/>
      <c r="H72" s="6"/>
      <c r="I72" s="6"/>
      <c r="J72" s="6"/>
    </row>
    <row r="73" spans="2:10" x14ac:dyDescent="0.25">
      <c r="E73" s="6"/>
      <c r="F73" s="6"/>
      <c r="G73" s="6"/>
      <c r="H73" s="6"/>
      <c r="I73" s="6"/>
      <c r="J73" s="6"/>
    </row>
    <row r="74" spans="2:10" x14ac:dyDescent="0.25">
      <c r="E74" s="6"/>
      <c r="F74" s="6"/>
      <c r="G74" s="6"/>
      <c r="H74" s="6"/>
      <c r="I74" s="6"/>
      <c r="J74" s="6"/>
    </row>
    <row r="75" spans="2:10" ht="14.25" customHeight="1" x14ac:dyDescent="0.25">
      <c r="E75" s="6"/>
      <c r="F75" s="6"/>
      <c r="G75" s="6"/>
      <c r="H75" s="6"/>
      <c r="I75" s="6"/>
      <c r="J75" s="6"/>
    </row>
    <row r="76" spans="2:10" x14ac:dyDescent="0.25">
      <c r="E76" s="6"/>
      <c r="F76" s="6"/>
      <c r="G76" s="6"/>
      <c r="H76" s="6"/>
      <c r="I76" s="6"/>
      <c r="J76" s="6"/>
    </row>
    <row r="77" spans="2:10" x14ac:dyDescent="0.25">
      <c r="E77" s="6"/>
      <c r="F77" s="6"/>
      <c r="G77" s="6"/>
      <c r="H77" s="6"/>
      <c r="I77" s="6"/>
      <c r="J77" s="6"/>
    </row>
    <row r="78" spans="2:10" x14ac:dyDescent="0.25">
      <c r="E78" s="6"/>
      <c r="F78" s="6"/>
      <c r="G78" s="6"/>
      <c r="H78" s="6"/>
      <c r="I78" s="6"/>
      <c r="J78" s="6"/>
    </row>
    <row r="79" spans="2:10" x14ac:dyDescent="0.25">
      <c r="E79" s="6"/>
      <c r="F79" s="6"/>
      <c r="G79" s="6"/>
      <c r="H79" s="6"/>
      <c r="I79" s="6"/>
      <c r="J79" s="6"/>
    </row>
    <row r="80" spans="2:10" x14ac:dyDescent="0.25">
      <c r="E80" s="6"/>
      <c r="F80" s="6"/>
      <c r="G80" s="6"/>
      <c r="H80" s="6"/>
      <c r="I80" s="6"/>
      <c r="J80" s="6"/>
    </row>
    <row r="81" spans="4:10" x14ac:dyDescent="0.25">
      <c r="E81" s="6"/>
      <c r="F81" s="6"/>
      <c r="G81" s="6"/>
      <c r="H81" s="6"/>
      <c r="I81" s="6"/>
      <c r="J81" s="6"/>
    </row>
    <row r="82" spans="4:10" x14ac:dyDescent="0.25">
      <c r="E82" s="6"/>
      <c r="F82" s="6"/>
      <c r="G82" s="6"/>
      <c r="H82" s="6"/>
      <c r="I82" s="6"/>
      <c r="J82" s="6"/>
    </row>
    <row r="83" spans="4:10" x14ac:dyDescent="0.25">
      <c r="E83" s="6"/>
      <c r="F83" s="6"/>
      <c r="G83" s="6"/>
      <c r="H83" s="6"/>
      <c r="I83" s="6"/>
      <c r="J83" s="6"/>
    </row>
    <row r="84" spans="4:10" x14ac:dyDescent="0.25">
      <c r="E84" s="6"/>
      <c r="F84" s="6"/>
      <c r="G84" s="6"/>
      <c r="H84" s="6"/>
      <c r="I84" s="6"/>
      <c r="J84" s="6"/>
    </row>
    <row r="85" spans="4:10" x14ac:dyDescent="0.25">
      <c r="E85" s="6"/>
      <c r="F85" s="6"/>
      <c r="G85" s="6"/>
      <c r="H85" s="6"/>
      <c r="I85" s="6"/>
      <c r="J85" s="6"/>
    </row>
    <row r="86" spans="4:10" x14ac:dyDescent="0.25">
      <c r="E86" s="6"/>
      <c r="F86" s="6"/>
      <c r="G86" s="6"/>
      <c r="H86" s="6"/>
      <c r="I86" s="6"/>
      <c r="J86" s="6"/>
    </row>
    <row r="87" spans="4:10" x14ac:dyDescent="0.25">
      <c r="E87" s="6"/>
      <c r="F87" s="6"/>
      <c r="G87" s="6"/>
      <c r="H87" s="6"/>
      <c r="I87" s="6"/>
      <c r="J87" s="6"/>
    </row>
    <row r="88" spans="4:10" x14ac:dyDescent="0.25">
      <c r="E88" s="6"/>
      <c r="F88" s="6"/>
      <c r="G88" s="6"/>
      <c r="H88" s="6"/>
      <c r="I88" s="6"/>
      <c r="J88" s="6"/>
    </row>
    <row r="89" spans="4:10" x14ac:dyDescent="0.25">
      <c r="E89" s="6"/>
      <c r="F89" s="6"/>
      <c r="G89" s="6"/>
      <c r="H89" s="6"/>
      <c r="I89" s="6"/>
      <c r="J89" s="6"/>
    </row>
    <row r="90" spans="4:10" x14ac:dyDescent="0.25">
      <c r="E90" s="6"/>
      <c r="F90" s="6"/>
      <c r="G90" s="6"/>
      <c r="H90" s="6"/>
      <c r="I90" s="6"/>
      <c r="J90" s="6"/>
    </row>
    <row r="91" spans="4:10" ht="13.5" customHeight="1" x14ac:dyDescent="0.25">
      <c r="E91" s="6"/>
      <c r="F91" s="6"/>
      <c r="G91" s="6"/>
      <c r="H91" s="6"/>
      <c r="I91" s="6"/>
      <c r="J91" s="6"/>
    </row>
    <row r="92" spans="4:10" x14ac:dyDescent="0.25">
      <c r="E92" s="6"/>
      <c r="F92" s="6"/>
      <c r="G92" s="6"/>
      <c r="H92" s="6"/>
      <c r="I92" s="6"/>
      <c r="J92" s="6"/>
    </row>
    <row r="93" spans="4:10" x14ac:dyDescent="0.25">
      <c r="E93" s="6"/>
      <c r="F93" s="6"/>
      <c r="G93" s="6"/>
      <c r="H93" s="6"/>
      <c r="I93" s="6"/>
      <c r="J93" s="6"/>
    </row>
    <row r="94" spans="4:10" x14ac:dyDescent="0.25">
      <c r="D94" s="16"/>
      <c r="E94" s="6"/>
      <c r="F94" s="6"/>
      <c r="G94" s="6"/>
      <c r="H94" s="6"/>
      <c r="I94" s="6"/>
      <c r="J94" s="6"/>
    </row>
    <row r="95" spans="4:10" x14ac:dyDescent="0.25">
      <c r="E95" s="6"/>
      <c r="F95" s="6"/>
      <c r="G95" s="6"/>
      <c r="H95" s="6"/>
      <c r="I95" s="6"/>
      <c r="J95" s="6"/>
    </row>
    <row r="96" spans="4:10" x14ac:dyDescent="0.25">
      <c r="E96" s="6"/>
      <c r="F96" s="6"/>
      <c r="G96" s="6"/>
      <c r="H96" s="6"/>
      <c r="I96" s="6"/>
      <c r="J96" s="6"/>
    </row>
    <row r="97" s="6" customFormat="1" x14ac:dyDescent="0.25"/>
    <row r="98" s="6" customFormat="1" x14ac:dyDescent="0.25"/>
    <row r="99" s="6" customFormat="1" ht="10.5" customHeigh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ht="9.75" customHeight="1" x14ac:dyDescent="0.25"/>
    <row r="106" s="6" customFormat="1" x14ac:dyDescent="0.25"/>
    <row r="107" s="6" customFormat="1" x14ac:dyDescent="0.25"/>
    <row r="108" s="6" customFormat="1" x14ac:dyDescent="0.25"/>
    <row r="109" s="6" customFormat="1" ht="11.25" customHeigh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ht="14.25" customHeight="1" x14ac:dyDescent="0.25"/>
    <row r="124" s="6" customFormat="1" ht="10.5" customHeight="1" x14ac:dyDescent="0.25"/>
  </sheetData>
  <mergeCells count="15">
    <mergeCell ref="L5:L6"/>
    <mergeCell ref="B21:B24"/>
    <mergeCell ref="C5:C6"/>
    <mergeCell ref="P39:P40"/>
    <mergeCell ref="B1:O1"/>
    <mergeCell ref="O5:O6"/>
    <mergeCell ref="B25:B26"/>
    <mergeCell ref="B7:B13"/>
    <mergeCell ref="B19:B20"/>
    <mergeCell ref="B14:B18"/>
    <mergeCell ref="M5:M6"/>
    <mergeCell ref="N5:N6"/>
    <mergeCell ref="B5:B6"/>
    <mergeCell ref="D5:I5"/>
    <mergeCell ref="K5:K6"/>
  </mergeCells>
  <printOptions horizontalCentered="1" verticalCentered="1"/>
  <pageMargins left="0.2" right="0" top="0.25" bottom="0" header="0" footer="0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WL</vt:lpstr>
      <vt:lpstr>WL!Print_Area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2021-05-13T22:40:31Z</dcterms:modified>
</cp:coreProperties>
</file>