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/>
  <mc:AlternateContent xmlns:mc="http://schemas.openxmlformats.org/markup-compatibility/2006">
    <mc:Choice Requires="x15">
      <x15ac:absPath xmlns:x15ac="http://schemas.microsoft.com/office/spreadsheetml/2010/11/ac" url="Q:\Statistics_New\Monthly Fish production data\Monthly Statistics 2019\"/>
    </mc:Choice>
  </mc:AlternateContent>
  <xr:revisionPtr revIDLastSave="0" documentId="13_ncr:1_{95A7FA9F-9C24-4623-A846-627FE045430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1+1.1" sheetId="6" r:id="rId1"/>
    <sheet name="T2.1+T2.2" sheetId="1" r:id="rId2"/>
    <sheet name="T3 Marine" sheetId="3" r:id="rId3"/>
    <sheet name="T4 INL Dist" sheetId="9" r:id="rId4"/>
    <sheet name="Season" sheetId="10" r:id="rId5"/>
    <sheet name="Sheet4" sheetId="14" r:id="rId6"/>
  </sheets>
  <definedNames>
    <definedName name="_xlnm.Print_Area" localSheetId="1">'T2.1+T2.2'!$A$1:$V$53</definedName>
    <definedName name="_xlnm.Print_Area" localSheetId="2">'T3 Marine'!$A$22:$CZ$30</definedName>
    <definedName name="_xlnm.Print_Area" localSheetId="3">'T4 INL Dist'!$A$1:$AC$56</definedName>
    <definedName name="_xlnm.Print_Titles" localSheetId="0">'T1+1.1'!$21:$22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0" i="6" l="1"/>
  <c r="H9" i="6" s="1"/>
  <c r="E170" i="6"/>
  <c r="H11" i="6" s="1"/>
  <c r="F170" i="6"/>
  <c r="H12" i="6" s="1"/>
  <c r="G170" i="6"/>
  <c r="H13" i="6" s="1"/>
  <c r="B170" i="6"/>
  <c r="H8" i="6" s="1"/>
  <c r="D173" i="6"/>
  <c r="D170" i="6" s="1"/>
  <c r="H173" i="6"/>
  <c r="H170" i="6" s="1"/>
  <c r="H14" i="6" l="1"/>
  <c r="H10" i="6"/>
  <c r="H15" i="6" s="1"/>
  <c r="I173" i="6"/>
  <c r="I170" i="6" s="1"/>
  <c r="H172" i="6"/>
  <c r="D172" i="6"/>
  <c r="I172" i="6" l="1"/>
  <c r="D171" i="6"/>
  <c r="H171" i="6"/>
  <c r="I171" i="6" l="1"/>
  <c r="F14" i="6"/>
  <c r="F10" i="6"/>
  <c r="G14" i="6"/>
  <c r="G10" i="6"/>
  <c r="D14" i="6"/>
  <c r="C14" i="6"/>
  <c r="C15" i="6" s="1"/>
  <c r="D10" i="6"/>
  <c r="D15" i="6" s="1"/>
  <c r="F15" i="6" l="1"/>
  <c r="G15" i="6"/>
  <c r="C157" i="6"/>
  <c r="G157" i="6"/>
  <c r="B157" i="6"/>
  <c r="H169" i="6" l="1"/>
  <c r="D169" i="6" l="1"/>
  <c r="I13" i="6"/>
  <c r="I12" i="6"/>
  <c r="I11" i="6"/>
  <c r="I9" i="6"/>
  <c r="I8" i="6"/>
  <c r="G17" i="6"/>
  <c r="G40" i="6"/>
  <c r="G53" i="6"/>
  <c r="G66" i="6"/>
  <c r="G79" i="6"/>
  <c r="G92" i="6"/>
  <c r="G105" i="6"/>
  <c r="G118" i="6"/>
  <c r="G131" i="6"/>
  <c r="G144" i="6"/>
  <c r="I169" i="6" l="1"/>
  <c r="F168" i="6"/>
  <c r="F157" i="6" s="1"/>
  <c r="E168" i="6"/>
  <c r="E157" i="6" s="1"/>
  <c r="D168" i="6" l="1"/>
  <c r="H168" i="6"/>
  <c r="I168" i="6" l="1"/>
  <c r="D167" i="6" l="1"/>
  <c r="H167" i="6"/>
  <c r="I167" i="6" l="1"/>
  <c r="D166" i="6" l="1"/>
  <c r="H166" i="6"/>
  <c r="I166" i="6" l="1"/>
  <c r="D165" i="6"/>
  <c r="H165" i="6"/>
  <c r="I165" i="6" l="1"/>
  <c r="D164" i="6"/>
  <c r="H164" i="6"/>
  <c r="I164" i="6" l="1"/>
  <c r="I14" i="6" l="1"/>
  <c r="H163" i="6"/>
  <c r="I10" i="6" l="1"/>
  <c r="D163" i="6"/>
  <c r="I163" i="6" s="1"/>
  <c r="I15" i="6" l="1"/>
  <c r="J8" i="6"/>
  <c r="D162" i="6"/>
  <c r="H162" i="6" l="1"/>
  <c r="I162" i="6" l="1"/>
  <c r="H161" i="6" l="1"/>
  <c r="D161" i="6"/>
  <c r="I161" i="6" l="1"/>
  <c r="D160" i="6" l="1"/>
  <c r="J9" i="6" l="1"/>
  <c r="J10" i="6"/>
  <c r="J11" i="6"/>
  <c r="J12" i="6"/>
  <c r="J13" i="6"/>
  <c r="J14" i="6"/>
  <c r="J15" i="6"/>
  <c r="H160" i="6"/>
  <c r="I160" i="6" s="1"/>
  <c r="H159" i="6" l="1"/>
  <c r="D159" i="6" l="1"/>
  <c r="I159" i="6" s="1"/>
  <c r="D158" i="6" l="1"/>
  <c r="D157" i="6" s="1"/>
  <c r="H158" i="6" l="1"/>
  <c r="H157" i="6" s="1"/>
  <c r="C144" i="6"/>
  <c r="E144" i="6"/>
  <c r="B144" i="6"/>
  <c r="H156" i="6"/>
  <c r="D156" i="6"/>
  <c r="I158" i="6" l="1"/>
  <c r="I157" i="6" s="1"/>
  <c r="I156" i="6"/>
  <c r="H155" i="6"/>
  <c r="D155" i="6" l="1"/>
  <c r="I155" i="6" l="1"/>
  <c r="B131" i="6"/>
  <c r="H154" i="6" l="1"/>
  <c r="D154" i="6" l="1"/>
  <c r="I154" i="6" l="1"/>
  <c r="F80" i="1" l="1"/>
  <c r="G80" i="1"/>
  <c r="H80" i="1"/>
  <c r="I80" i="1"/>
  <c r="J80" i="1"/>
  <c r="K80" i="1"/>
  <c r="L80" i="1"/>
  <c r="M80" i="1"/>
  <c r="N80" i="1"/>
  <c r="O80" i="1"/>
  <c r="Q80" i="1"/>
  <c r="S80" i="1"/>
  <c r="T80" i="1"/>
  <c r="V80" i="1"/>
  <c r="W80" i="1"/>
  <c r="E80" i="1"/>
  <c r="F79" i="1"/>
  <c r="G79" i="1"/>
  <c r="H79" i="1"/>
  <c r="I79" i="1"/>
  <c r="J79" i="1"/>
  <c r="K79" i="1"/>
  <c r="L79" i="1"/>
  <c r="M79" i="1"/>
  <c r="N79" i="1"/>
  <c r="O79" i="1"/>
  <c r="Q79" i="1"/>
  <c r="S79" i="1"/>
  <c r="T79" i="1"/>
  <c r="V79" i="1"/>
  <c r="W79" i="1"/>
  <c r="E79" i="1"/>
  <c r="F78" i="1"/>
  <c r="G78" i="1"/>
  <c r="H78" i="1"/>
  <c r="I78" i="1"/>
  <c r="J78" i="1"/>
  <c r="K78" i="1"/>
  <c r="L78" i="1"/>
  <c r="M78" i="1"/>
  <c r="N78" i="1"/>
  <c r="O78" i="1"/>
  <c r="Q78" i="1"/>
  <c r="S78" i="1"/>
  <c r="T78" i="1"/>
  <c r="V78" i="1"/>
  <c r="W78" i="1"/>
  <c r="E78" i="1"/>
  <c r="F77" i="1"/>
  <c r="F81" i="1" s="1"/>
  <c r="G77" i="1"/>
  <c r="G81" i="1" s="1"/>
  <c r="H77" i="1"/>
  <c r="H81" i="1" s="1"/>
  <c r="I77" i="1"/>
  <c r="I81" i="1" s="1"/>
  <c r="J77" i="1"/>
  <c r="J81" i="1" s="1"/>
  <c r="K77" i="1"/>
  <c r="K81" i="1" s="1"/>
  <c r="L77" i="1"/>
  <c r="L81" i="1" s="1"/>
  <c r="M77" i="1"/>
  <c r="M81" i="1" s="1"/>
  <c r="N77" i="1"/>
  <c r="N81" i="1" s="1"/>
  <c r="O77" i="1"/>
  <c r="O81" i="1" s="1"/>
  <c r="Q77" i="1"/>
  <c r="Q81" i="1" s="1"/>
  <c r="S77" i="1"/>
  <c r="S81" i="1" s="1"/>
  <c r="T77" i="1"/>
  <c r="T81" i="1" s="1"/>
  <c r="V77" i="1"/>
  <c r="V81" i="1" s="1"/>
  <c r="W77" i="1"/>
  <c r="W81" i="1" s="1"/>
  <c r="E77" i="1"/>
  <c r="E81" i="1" s="1"/>
  <c r="DT18" i="3" l="1"/>
  <c r="H153" i="6" l="1"/>
  <c r="D153" i="6"/>
  <c r="I153" i="6" l="1"/>
  <c r="DG37" i="3"/>
  <c r="DH37" i="3"/>
  <c r="DI37" i="3"/>
  <c r="DJ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G36" i="3"/>
  <c r="DH36" i="3"/>
  <c r="DI36" i="3"/>
  <c r="DJ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G35" i="3"/>
  <c r="DH35" i="3"/>
  <c r="DI35" i="3"/>
  <c r="DJ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G34" i="3"/>
  <c r="DH34" i="3"/>
  <c r="DI34" i="3"/>
  <c r="DJ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G33" i="3"/>
  <c r="DH33" i="3"/>
  <c r="DI33" i="3"/>
  <c r="DJ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M18" i="3"/>
  <c r="DN18" i="3"/>
  <c r="DO18" i="3"/>
  <c r="DP18" i="3"/>
  <c r="DQ18" i="3"/>
  <c r="DR18" i="3"/>
  <c r="DS18" i="3"/>
  <c r="DL18" i="3"/>
  <c r="DJ38" i="3" l="1"/>
  <c r="DJ28" i="3" s="1"/>
  <c r="DR38" i="3"/>
  <c r="DR24" i="3" s="1"/>
  <c r="DN38" i="3"/>
  <c r="DN28" i="3" s="1"/>
  <c r="DI38" i="3"/>
  <c r="DI29" i="3" s="1"/>
  <c r="DM38" i="3"/>
  <c r="DM26" i="3" s="1"/>
  <c r="DN27" i="3"/>
  <c r="DX38" i="3"/>
  <c r="DX26" i="3" s="1"/>
  <c r="DT38" i="3"/>
  <c r="DT29" i="3" s="1"/>
  <c r="DR27" i="3"/>
  <c r="DM29" i="3"/>
  <c r="DR25" i="3"/>
  <c r="DN25" i="3"/>
  <c r="DM28" i="3"/>
  <c r="DR29" i="3"/>
  <c r="DN29" i="3"/>
  <c r="DN24" i="3"/>
  <c r="DJ25" i="3"/>
  <c r="DX29" i="3"/>
  <c r="DR26" i="3"/>
  <c r="DN26" i="3"/>
  <c r="DQ38" i="3"/>
  <c r="DV38" i="3"/>
  <c r="DV29" i="3" s="1"/>
  <c r="DP38" i="3"/>
  <c r="DP29" i="3" s="1"/>
  <c r="DL38" i="3"/>
  <c r="DL29" i="3" s="1"/>
  <c r="DH38" i="3"/>
  <c r="DH29" i="3" s="1"/>
  <c r="DM24" i="3"/>
  <c r="DW38" i="3"/>
  <c r="DW27" i="3" s="1"/>
  <c r="DU38" i="3"/>
  <c r="DU29" i="3" s="1"/>
  <c r="DO38" i="3"/>
  <c r="DO29" i="3" s="1"/>
  <c r="DG38" i="3"/>
  <c r="DG29" i="3" s="1"/>
  <c r="DS38" i="3"/>
  <c r="DT28" i="3"/>
  <c r="DK7" i="3"/>
  <c r="DK8" i="3"/>
  <c r="DK9" i="3"/>
  <c r="DK10" i="3"/>
  <c r="DK11" i="3"/>
  <c r="DK12" i="3"/>
  <c r="DK13" i="3"/>
  <c r="DK14" i="3"/>
  <c r="DK15" i="3"/>
  <c r="DK16" i="3"/>
  <c r="DK17" i="3"/>
  <c r="DK18" i="3"/>
  <c r="DK6" i="3"/>
  <c r="DK5" i="3"/>
  <c r="DK4" i="3"/>
  <c r="DK3" i="3"/>
  <c r="DT26" i="3" l="1"/>
  <c r="DI26" i="3"/>
  <c r="DT24" i="3"/>
  <c r="DI24" i="3"/>
  <c r="DI25" i="3"/>
  <c r="DX27" i="3"/>
  <c r="DI28" i="3"/>
  <c r="DI27" i="3"/>
  <c r="DX28" i="3"/>
  <c r="DX24" i="3"/>
  <c r="DX25" i="3"/>
  <c r="DT27" i="3"/>
  <c r="DJ24" i="3"/>
  <c r="DM25" i="3"/>
  <c r="DR28" i="3"/>
  <c r="DH26" i="3"/>
  <c r="DT25" i="3"/>
  <c r="DJ27" i="3"/>
  <c r="DJ29" i="3"/>
  <c r="DJ26" i="3"/>
  <c r="DM27" i="3"/>
  <c r="DO24" i="3"/>
  <c r="DL25" i="3"/>
  <c r="DH28" i="3"/>
  <c r="DW24" i="3"/>
  <c r="DL28" i="3"/>
  <c r="DL24" i="3"/>
  <c r="DK37" i="3"/>
  <c r="DH27" i="3"/>
  <c r="DK36" i="3"/>
  <c r="DO27" i="3"/>
  <c r="DO28" i="3"/>
  <c r="DU28" i="3"/>
  <c r="DU27" i="3"/>
  <c r="DG24" i="3"/>
  <c r="DK34" i="3"/>
  <c r="DK33" i="3"/>
  <c r="DK35" i="3"/>
  <c r="DQ29" i="3"/>
  <c r="DQ27" i="3"/>
  <c r="DQ25" i="3"/>
  <c r="DH25" i="3"/>
  <c r="DP24" i="3"/>
  <c r="DO25" i="3"/>
  <c r="DQ26" i="3"/>
  <c r="DL27" i="3"/>
  <c r="DO26" i="3"/>
  <c r="DH24" i="3"/>
  <c r="DQ24" i="3"/>
  <c r="DG26" i="3"/>
  <c r="DV27" i="3"/>
  <c r="DP26" i="3"/>
  <c r="DP28" i="3"/>
  <c r="DV26" i="3"/>
  <c r="DP25" i="3"/>
  <c r="DG27" i="3"/>
  <c r="DV25" i="3"/>
  <c r="DW29" i="3"/>
  <c r="DW28" i="3"/>
  <c r="DW26" i="3"/>
  <c r="DG28" i="3"/>
  <c r="DU25" i="3"/>
  <c r="DW25" i="3"/>
  <c r="DV24" i="3"/>
  <c r="DU26" i="3"/>
  <c r="DQ28" i="3"/>
  <c r="DP27" i="3"/>
  <c r="DU24" i="3"/>
  <c r="DV28" i="3"/>
  <c r="DL26" i="3"/>
  <c r="DG25" i="3"/>
  <c r="DS29" i="3"/>
  <c r="DS24" i="3"/>
  <c r="DS28" i="3"/>
  <c r="DS27" i="3"/>
  <c r="DS26" i="3"/>
  <c r="DS25" i="3"/>
  <c r="X41" i="1"/>
  <c r="X42" i="1"/>
  <c r="X43" i="1"/>
  <c r="X44" i="1"/>
  <c r="X45" i="1"/>
  <c r="X46" i="1"/>
  <c r="X47" i="1"/>
  <c r="X48" i="1"/>
  <c r="X49" i="1"/>
  <c r="X50" i="1"/>
  <c r="X51" i="1"/>
  <c r="X40" i="1"/>
  <c r="X31" i="1"/>
  <c r="X15" i="1"/>
  <c r="W41" i="1"/>
  <c r="W42" i="1"/>
  <c r="W43" i="1"/>
  <c r="W44" i="1"/>
  <c r="W45" i="1"/>
  <c r="W46" i="1"/>
  <c r="W47" i="1"/>
  <c r="W48" i="1"/>
  <c r="W49" i="1"/>
  <c r="W50" i="1"/>
  <c r="W51" i="1"/>
  <c r="W40" i="1"/>
  <c r="W31" i="1"/>
  <c r="W15" i="1"/>
  <c r="W52" i="1" l="1"/>
  <c r="DK38" i="3"/>
  <c r="DK24" i="3" s="1"/>
  <c r="X52" i="1"/>
  <c r="F131" i="6"/>
  <c r="DK25" i="3" l="1"/>
  <c r="DK26" i="3"/>
  <c r="DK29" i="3"/>
  <c r="DK27" i="3"/>
  <c r="DK28" i="3"/>
  <c r="H152" i="6"/>
  <c r="D152" i="6" l="1"/>
  <c r="I152" i="6" s="1"/>
  <c r="D151" i="6" l="1"/>
  <c r="H151" i="6" l="1"/>
  <c r="I151" i="6" s="1"/>
  <c r="H150" i="6" l="1"/>
  <c r="D150" i="6"/>
  <c r="I150" i="6" l="1"/>
  <c r="H149" i="6"/>
  <c r="D149" i="6"/>
  <c r="I149" i="6" l="1"/>
  <c r="H148" i="6"/>
  <c r="D148" i="6"/>
  <c r="I148" i="6" l="1"/>
  <c r="F144" i="6" l="1"/>
  <c r="H147" i="6"/>
  <c r="D146" i="6"/>
  <c r="D147" i="6" l="1"/>
  <c r="I147" i="6" s="1"/>
  <c r="H146" i="6" l="1"/>
  <c r="I146" i="6" l="1"/>
  <c r="H145" i="6" l="1"/>
  <c r="D145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H132" i="6"/>
  <c r="D132" i="6"/>
  <c r="E131" i="6"/>
  <c r="C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H119" i="6"/>
  <c r="D119" i="6"/>
  <c r="F118" i="6"/>
  <c r="E118" i="6"/>
  <c r="C118" i="6"/>
  <c r="B118" i="6"/>
  <c r="H117" i="6"/>
  <c r="I117" i="6" s="1"/>
  <c r="B117" i="6"/>
  <c r="B105" i="6" s="1"/>
  <c r="H116" i="6"/>
  <c r="I116" i="6" s="1"/>
  <c r="H115" i="6"/>
  <c r="D115" i="6"/>
  <c r="H114" i="6"/>
  <c r="D114" i="6"/>
  <c r="H113" i="6"/>
  <c r="D113" i="6"/>
  <c r="H112" i="6"/>
  <c r="D112" i="6"/>
  <c r="H111" i="6"/>
  <c r="I111" i="6" s="1"/>
  <c r="H110" i="6"/>
  <c r="D110" i="6"/>
  <c r="H109" i="6"/>
  <c r="D109" i="6"/>
  <c r="H108" i="6"/>
  <c r="D108" i="6"/>
  <c r="H107" i="6"/>
  <c r="D107" i="6"/>
  <c r="H106" i="6"/>
  <c r="D106" i="6"/>
  <c r="F105" i="6"/>
  <c r="E105" i="6"/>
  <c r="C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H93" i="6"/>
  <c r="D93" i="6"/>
  <c r="F92" i="6"/>
  <c r="E92" i="6"/>
  <c r="C92" i="6"/>
  <c r="B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H80" i="6"/>
  <c r="D80" i="6"/>
  <c r="F79" i="6"/>
  <c r="E79" i="6"/>
  <c r="C79" i="6"/>
  <c r="B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F66" i="6"/>
  <c r="E66" i="6"/>
  <c r="C66" i="6"/>
  <c r="B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H54" i="6"/>
  <c r="D54" i="6"/>
  <c r="F53" i="6"/>
  <c r="E53" i="6"/>
  <c r="C53" i="6"/>
  <c r="B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F40" i="6"/>
  <c r="E40" i="6"/>
  <c r="C40" i="6"/>
  <c r="B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D28" i="6"/>
  <c r="H27" i="6"/>
  <c r="I27" i="6" s="1"/>
  <c r="H26" i="6"/>
  <c r="I26" i="6" s="1"/>
  <c r="H25" i="6"/>
  <c r="D25" i="6"/>
  <c r="E24" i="6"/>
  <c r="H24" i="6" s="1"/>
  <c r="D24" i="6"/>
  <c r="E23" i="6"/>
  <c r="H23" i="6" s="1"/>
  <c r="D23" i="6"/>
  <c r="E17" i="6"/>
  <c r="D17" i="6"/>
  <c r="C16" i="6"/>
  <c r="C17" i="6" s="1"/>
  <c r="D144" i="6" l="1"/>
  <c r="H144" i="6"/>
  <c r="I34" i="6"/>
  <c r="I54" i="6"/>
  <c r="I56" i="6"/>
  <c r="I60" i="6"/>
  <c r="I137" i="6"/>
  <c r="I139" i="6"/>
  <c r="I36" i="6"/>
  <c r="I38" i="6"/>
  <c r="I140" i="6"/>
  <c r="I23" i="6"/>
  <c r="I25" i="6"/>
  <c r="I28" i="6"/>
  <c r="I30" i="6"/>
  <c r="I69" i="6"/>
  <c r="I77" i="6"/>
  <c r="I103" i="6"/>
  <c r="I108" i="6"/>
  <c r="I113" i="6"/>
  <c r="I39" i="6"/>
  <c r="I47" i="6"/>
  <c r="I82" i="6"/>
  <c r="I86" i="6"/>
  <c r="I97" i="6"/>
  <c r="I99" i="6"/>
  <c r="I112" i="6"/>
  <c r="I114" i="6"/>
  <c r="I119" i="6"/>
  <c r="I123" i="6"/>
  <c r="I125" i="6"/>
  <c r="I127" i="6"/>
  <c r="I129" i="6"/>
  <c r="I141" i="6"/>
  <c r="I143" i="6"/>
  <c r="I48" i="6"/>
  <c r="I50" i="6"/>
  <c r="I62" i="6"/>
  <c r="I64" i="6"/>
  <c r="I73" i="6"/>
  <c r="I87" i="6"/>
  <c r="I89" i="6"/>
  <c r="I91" i="6"/>
  <c r="I43" i="6"/>
  <c r="H131" i="6"/>
  <c r="I35" i="6"/>
  <c r="I37" i="6"/>
  <c r="I49" i="6"/>
  <c r="I51" i="6"/>
  <c r="I61" i="6"/>
  <c r="I63" i="6"/>
  <c r="I71" i="6"/>
  <c r="H79" i="6"/>
  <c r="I95" i="6"/>
  <c r="H105" i="6"/>
  <c r="I115" i="6"/>
  <c r="D131" i="6"/>
  <c r="I134" i="6"/>
  <c r="I136" i="6"/>
  <c r="H92" i="6"/>
  <c r="I24" i="6"/>
  <c r="I29" i="6"/>
  <c r="I41" i="6"/>
  <c r="H53" i="6"/>
  <c r="I67" i="6"/>
  <c r="I74" i="6"/>
  <c r="I76" i="6"/>
  <c r="I90" i="6"/>
  <c r="I100" i="6"/>
  <c r="I102" i="6"/>
  <c r="I104" i="6"/>
  <c r="H118" i="6"/>
  <c r="H40" i="6"/>
  <c r="H66" i="6"/>
  <c r="I84" i="6"/>
  <c r="I120" i="6"/>
  <c r="I122" i="6"/>
  <c r="I31" i="6"/>
  <c r="I33" i="6"/>
  <c r="D40" i="6"/>
  <c r="I44" i="6"/>
  <c r="I46" i="6"/>
  <c r="D53" i="6"/>
  <c r="I57" i="6"/>
  <c r="I59" i="6"/>
  <c r="D66" i="6"/>
  <c r="I70" i="6"/>
  <c r="I72" i="6"/>
  <c r="I80" i="6"/>
  <c r="I83" i="6"/>
  <c r="I85" i="6"/>
  <c r="I93" i="6"/>
  <c r="I96" i="6"/>
  <c r="I98" i="6"/>
  <c r="I106" i="6"/>
  <c r="I109" i="6"/>
  <c r="D118" i="6"/>
  <c r="I110" i="6"/>
  <c r="I124" i="6"/>
  <c r="I126" i="6"/>
  <c r="I132" i="6"/>
  <c r="I138" i="6"/>
  <c r="I32" i="6"/>
  <c r="I45" i="6"/>
  <c r="I52" i="6"/>
  <c r="I58" i="6"/>
  <c r="I65" i="6"/>
  <c r="I75" i="6"/>
  <c r="I78" i="6"/>
  <c r="I88" i="6"/>
  <c r="I101" i="6"/>
  <c r="I121" i="6"/>
  <c r="I128" i="6"/>
  <c r="I130" i="6"/>
  <c r="I133" i="6"/>
  <c r="I135" i="6"/>
  <c r="I142" i="6"/>
  <c r="I145" i="6"/>
  <c r="F17" i="6"/>
  <c r="I42" i="6"/>
  <c r="I55" i="6"/>
  <c r="I68" i="6"/>
  <c r="I81" i="6"/>
  <c r="I94" i="6"/>
  <c r="I107" i="6"/>
  <c r="D79" i="6"/>
  <c r="D92" i="6"/>
  <c r="D105" i="6"/>
  <c r="BY33" i="3"/>
  <c r="BZ33" i="3"/>
  <c r="CA33" i="3"/>
  <c r="CB33" i="3"/>
  <c r="CB38" i="3" s="1"/>
  <c r="CB27" i="3" s="1"/>
  <c r="CC33" i="3"/>
  <c r="CD33" i="3"/>
  <c r="CE33" i="3"/>
  <c r="CF33" i="3"/>
  <c r="CG33" i="3"/>
  <c r="CH33" i="3"/>
  <c r="CI33" i="3"/>
  <c r="CJ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Y33" i="3"/>
  <c r="CZ33" i="3"/>
  <c r="DA33" i="3"/>
  <c r="DB33" i="3"/>
  <c r="DC33" i="3"/>
  <c r="DD33" i="3"/>
  <c r="DE33" i="3"/>
  <c r="DF33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Y34" i="3"/>
  <c r="CZ34" i="3"/>
  <c r="DA34" i="3"/>
  <c r="DB34" i="3"/>
  <c r="DC34" i="3"/>
  <c r="DD34" i="3"/>
  <c r="DE34" i="3"/>
  <c r="DF34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Y35" i="3"/>
  <c r="CZ35" i="3"/>
  <c r="DA35" i="3"/>
  <c r="DB35" i="3"/>
  <c r="DC35" i="3"/>
  <c r="DD35" i="3"/>
  <c r="DE35" i="3"/>
  <c r="DF35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Y36" i="3"/>
  <c r="CZ36" i="3"/>
  <c r="DA36" i="3"/>
  <c r="DB36" i="3"/>
  <c r="DC36" i="3"/>
  <c r="DD36" i="3"/>
  <c r="DE36" i="3"/>
  <c r="DF36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L37" i="3"/>
  <c r="CM37" i="3"/>
  <c r="CN37" i="3"/>
  <c r="CN38" i="3" s="1"/>
  <c r="CN25" i="3" s="1"/>
  <c r="CO37" i="3"/>
  <c r="CP37" i="3"/>
  <c r="CQ37" i="3"/>
  <c r="CR37" i="3"/>
  <c r="CS37" i="3"/>
  <c r="CT37" i="3"/>
  <c r="CU37" i="3"/>
  <c r="CV37" i="3"/>
  <c r="CW37" i="3"/>
  <c r="CY37" i="3"/>
  <c r="CZ37" i="3"/>
  <c r="CZ38" i="3" s="1"/>
  <c r="CZ29" i="3" s="1"/>
  <c r="DA37" i="3"/>
  <c r="DB37" i="3"/>
  <c r="DC37" i="3"/>
  <c r="DD37" i="3"/>
  <c r="DE37" i="3"/>
  <c r="DF37" i="3"/>
  <c r="CR38" i="3"/>
  <c r="CR27" i="3" s="1"/>
  <c r="CV38" i="3"/>
  <c r="CV25" i="3" s="1"/>
  <c r="DD38" i="3" l="1"/>
  <c r="DD29" i="3" s="1"/>
  <c r="I144" i="6"/>
  <c r="CN29" i="3"/>
  <c r="CJ38" i="3"/>
  <c r="CJ24" i="3" s="1"/>
  <c r="CF38" i="3"/>
  <c r="CF24" i="3" s="1"/>
  <c r="CN27" i="3"/>
  <c r="DD28" i="3"/>
  <c r="CZ28" i="3"/>
  <c r="DD27" i="3"/>
  <c r="CZ27" i="3"/>
  <c r="DD26" i="3"/>
  <c r="CZ26" i="3"/>
  <c r="DD25" i="3"/>
  <c r="CZ25" i="3"/>
  <c r="DD24" i="3"/>
  <c r="CZ24" i="3"/>
  <c r="CB25" i="3"/>
  <c r="CW38" i="3"/>
  <c r="CW25" i="3" s="1"/>
  <c r="CS38" i="3"/>
  <c r="CS28" i="3" s="1"/>
  <c r="CO38" i="3"/>
  <c r="CO28" i="3" s="1"/>
  <c r="CG38" i="3"/>
  <c r="CG27" i="3" s="1"/>
  <c r="CC38" i="3"/>
  <c r="CC28" i="3" s="1"/>
  <c r="BY38" i="3"/>
  <c r="BY28" i="3" s="1"/>
  <c r="CR25" i="3"/>
  <c r="CP38" i="3"/>
  <c r="CP27" i="3" s="1"/>
  <c r="CH38" i="3"/>
  <c r="BZ38" i="3"/>
  <c r="BZ25" i="3" s="1"/>
  <c r="DE38" i="3"/>
  <c r="DE29" i="3" s="1"/>
  <c r="DA38" i="3"/>
  <c r="DA29" i="3" s="1"/>
  <c r="I66" i="6"/>
  <c r="I105" i="6"/>
  <c r="I118" i="6"/>
  <c r="I131" i="6"/>
  <c r="I53" i="6"/>
  <c r="I92" i="6"/>
  <c r="I40" i="6"/>
  <c r="I79" i="6"/>
  <c r="CF26" i="3"/>
  <c r="CV29" i="3"/>
  <c r="CV27" i="3"/>
  <c r="CN24" i="3"/>
  <c r="CN26" i="3"/>
  <c r="CN28" i="3"/>
  <c r="DF38" i="3"/>
  <c r="DF29" i="3" s="1"/>
  <c r="DB38" i="3"/>
  <c r="DB29" i="3" s="1"/>
  <c r="BZ27" i="3"/>
  <c r="CW27" i="3"/>
  <c r="CW29" i="3"/>
  <c r="CW24" i="3"/>
  <c r="CS25" i="3"/>
  <c r="CS29" i="3"/>
  <c r="CO27" i="3"/>
  <c r="CC25" i="3"/>
  <c r="CC27" i="3"/>
  <c r="CC29" i="3"/>
  <c r="CC24" i="3"/>
  <c r="BY27" i="3"/>
  <c r="BY24" i="3"/>
  <c r="CR29" i="3"/>
  <c r="CB29" i="3"/>
  <c r="CF25" i="3"/>
  <c r="CH24" i="3"/>
  <c r="CV24" i="3"/>
  <c r="CV26" i="3"/>
  <c r="CV28" i="3"/>
  <c r="CR24" i="3"/>
  <c r="CR26" i="3"/>
  <c r="CR28" i="3"/>
  <c r="CB24" i="3"/>
  <c r="CB26" i="3"/>
  <c r="CB28" i="3"/>
  <c r="CW26" i="3"/>
  <c r="CS26" i="3"/>
  <c r="CG26" i="3"/>
  <c r="CC26" i="3"/>
  <c r="BY26" i="3"/>
  <c r="DC38" i="3"/>
  <c r="DC29" i="3" s="1"/>
  <c r="CY38" i="3"/>
  <c r="CY29" i="3" s="1"/>
  <c r="CU38" i="3"/>
  <c r="CQ38" i="3"/>
  <c r="CQ28" i="3" s="1"/>
  <c r="CM38" i="3"/>
  <c r="CM28" i="3" s="1"/>
  <c r="CI38" i="3"/>
  <c r="CI28" i="3" s="1"/>
  <c r="CE38" i="3"/>
  <c r="CE28" i="3" s="1"/>
  <c r="CA38" i="3"/>
  <c r="CA24" i="3" s="1"/>
  <c r="CH27" i="3"/>
  <c r="CT38" i="3"/>
  <c r="CT27" i="3" s="1"/>
  <c r="CL38" i="3"/>
  <c r="CD38" i="3"/>
  <c r="CO26" i="3" l="1"/>
  <c r="BY25" i="3"/>
  <c r="CS27" i="3"/>
  <c r="CF27" i="3"/>
  <c r="CF28" i="3"/>
  <c r="BZ28" i="3"/>
  <c r="BY29" i="3"/>
  <c r="CS24" i="3"/>
  <c r="CF29" i="3"/>
  <c r="CO24" i="3"/>
  <c r="CO29" i="3"/>
  <c r="CO25" i="3"/>
  <c r="CJ28" i="3"/>
  <c r="CJ25" i="3"/>
  <c r="CJ29" i="3"/>
  <c r="CJ26" i="3"/>
  <c r="CG25" i="3"/>
  <c r="CJ27" i="3"/>
  <c r="CP28" i="3"/>
  <c r="DC25" i="3"/>
  <c r="DC27" i="3"/>
  <c r="DB26" i="3"/>
  <c r="DE24" i="3"/>
  <c r="DE26" i="3"/>
  <c r="DE28" i="3"/>
  <c r="DF27" i="3"/>
  <c r="CY24" i="3"/>
  <c r="CY26" i="3"/>
  <c r="CY28" i="3"/>
  <c r="DB27" i="3"/>
  <c r="DA25" i="3"/>
  <c r="DA27" i="3"/>
  <c r="DB24" i="3"/>
  <c r="DB28" i="3"/>
  <c r="CW28" i="3"/>
  <c r="DC24" i="3"/>
  <c r="DC26" i="3"/>
  <c r="DC28" i="3"/>
  <c r="DF24" i="3"/>
  <c r="DF28" i="3"/>
  <c r="DE25" i="3"/>
  <c r="DE27" i="3"/>
  <c r="DB25" i="3"/>
  <c r="CQ24" i="3"/>
  <c r="CY25" i="3"/>
  <c r="CY27" i="3"/>
  <c r="DF25" i="3"/>
  <c r="DA24" i="3"/>
  <c r="DA26" i="3"/>
  <c r="DA28" i="3"/>
  <c r="DF26" i="3"/>
  <c r="CG24" i="3"/>
  <c r="CG29" i="3"/>
  <c r="CA28" i="3"/>
  <c r="BZ26" i="3"/>
  <c r="BZ29" i="3"/>
  <c r="BZ24" i="3"/>
  <c r="CG28" i="3"/>
  <c r="CP25" i="3"/>
  <c r="CP24" i="3"/>
  <c r="CP29" i="3"/>
  <c r="CP26" i="3"/>
  <c r="CH25" i="3"/>
  <c r="CH29" i="3"/>
  <c r="CH26" i="3"/>
  <c r="CH28" i="3"/>
  <c r="CU26" i="3"/>
  <c r="CU25" i="3"/>
  <c r="CU27" i="3"/>
  <c r="CU29" i="3"/>
  <c r="CD25" i="3"/>
  <c r="CD26" i="3"/>
  <c r="CD28" i="3"/>
  <c r="CD29" i="3"/>
  <c r="CD24" i="3"/>
  <c r="CI26" i="3"/>
  <c r="CI25" i="3"/>
  <c r="CI27" i="3"/>
  <c r="CI29" i="3"/>
  <c r="CE24" i="3"/>
  <c r="CU24" i="3"/>
  <c r="CL25" i="3"/>
  <c r="CL26" i="3"/>
  <c r="CL24" i="3"/>
  <c r="CL29" i="3"/>
  <c r="CL28" i="3"/>
  <c r="CM26" i="3"/>
  <c r="CM25" i="3"/>
  <c r="CM27" i="3"/>
  <c r="CM29" i="3"/>
  <c r="CI24" i="3"/>
  <c r="CD27" i="3"/>
  <c r="CT25" i="3"/>
  <c r="CT24" i="3"/>
  <c r="CT26" i="3"/>
  <c r="CT28" i="3"/>
  <c r="CT29" i="3"/>
  <c r="CA26" i="3"/>
  <c r="CA25" i="3"/>
  <c r="CA27" i="3"/>
  <c r="CA29" i="3"/>
  <c r="CQ26" i="3"/>
  <c r="CQ25" i="3"/>
  <c r="CQ27" i="3"/>
  <c r="CQ29" i="3"/>
  <c r="CM24" i="3"/>
  <c r="CL27" i="3"/>
  <c r="CU28" i="3"/>
  <c r="CE26" i="3"/>
  <c r="CE25" i="3"/>
  <c r="CE27" i="3"/>
  <c r="CE29" i="3"/>
  <c r="T41" i="1" l="1"/>
  <c r="V41" i="1"/>
  <c r="T42" i="1"/>
  <c r="V42" i="1"/>
  <c r="T43" i="1"/>
  <c r="V43" i="1"/>
  <c r="T44" i="1"/>
  <c r="V44" i="1"/>
  <c r="T45" i="1"/>
  <c r="V45" i="1"/>
  <c r="T46" i="1"/>
  <c r="V46" i="1"/>
  <c r="T47" i="1"/>
  <c r="V47" i="1"/>
  <c r="T48" i="1"/>
  <c r="V48" i="1"/>
  <c r="T49" i="1"/>
  <c r="V49" i="1"/>
  <c r="T50" i="1"/>
  <c r="V50" i="1"/>
  <c r="T51" i="1"/>
  <c r="V51" i="1"/>
  <c r="V40" i="1"/>
  <c r="CM18" i="3" l="1"/>
  <c r="CN18" i="3"/>
  <c r="CL18" i="3"/>
  <c r="CX8" i="3" l="1"/>
  <c r="CX4" i="3"/>
  <c r="CX5" i="3"/>
  <c r="CX6" i="3"/>
  <c r="CX7" i="3"/>
  <c r="CX9" i="3"/>
  <c r="CX10" i="3"/>
  <c r="CX11" i="3"/>
  <c r="CX12" i="3"/>
  <c r="CX13" i="3"/>
  <c r="CX14" i="3"/>
  <c r="CX15" i="3"/>
  <c r="CX16" i="3"/>
  <c r="CX17" i="3"/>
  <c r="CX3" i="3"/>
  <c r="CX33" i="3" l="1"/>
  <c r="CX34" i="3"/>
  <c r="CX35" i="3"/>
  <c r="CX37" i="3"/>
  <c r="CX36" i="3"/>
  <c r="AK42" i="9"/>
  <c r="AL42" i="9"/>
  <c r="AM42" i="9"/>
  <c r="AK41" i="9"/>
  <c r="AL41" i="9"/>
  <c r="AM41" i="9"/>
  <c r="AK40" i="9"/>
  <c r="AL40" i="9"/>
  <c r="AM40" i="9"/>
  <c r="AK39" i="9"/>
  <c r="AL39" i="9"/>
  <c r="AM39" i="9"/>
  <c r="AK38" i="9"/>
  <c r="AL38" i="9"/>
  <c r="AM38" i="9"/>
  <c r="AK37" i="9"/>
  <c r="AL37" i="9"/>
  <c r="AM37" i="9"/>
  <c r="AK36" i="9"/>
  <c r="AL36" i="9"/>
  <c r="AM36" i="9"/>
  <c r="AJ35" i="9"/>
  <c r="AK35" i="9"/>
  <c r="AL35" i="9"/>
  <c r="AM35" i="9"/>
  <c r="AK34" i="9"/>
  <c r="AL34" i="9"/>
  <c r="AM34" i="9"/>
  <c r="AF28" i="9"/>
  <c r="AE28" i="9"/>
  <c r="AD28" i="9"/>
  <c r="AL28" i="9"/>
  <c r="AK28" i="9"/>
  <c r="AJ28" i="9"/>
  <c r="AM28" i="9"/>
  <c r="CX38" i="3" l="1"/>
  <c r="AL43" i="9"/>
  <c r="AL47" i="9" s="1"/>
  <c r="AM43" i="9"/>
  <c r="AM52" i="9" s="1"/>
  <c r="AK43" i="9"/>
  <c r="AK55" i="9" s="1"/>
  <c r="CU18" i="3"/>
  <c r="CV18" i="3"/>
  <c r="CW18" i="3"/>
  <c r="CT18" i="3"/>
  <c r="AL53" i="9" l="1"/>
  <c r="AM51" i="9"/>
  <c r="CX27" i="3"/>
  <c r="CX29" i="3"/>
  <c r="CX24" i="3"/>
  <c r="CX25" i="3"/>
  <c r="CX28" i="3"/>
  <c r="CX26" i="3"/>
  <c r="AM46" i="9"/>
  <c r="AM49" i="9"/>
  <c r="AL46" i="9"/>
  <c r="AM47" i="9"/>
  <c r="AM53" i="9"/>
  <c r="AL51" i="9"/>
  <c r="AL49" i="9"/>
  <c r="AL48" i="9"/>
  <c r="AL54" i="9"/>
  <c r="AM54" i="9"/>
  <c r="AK53" i="9"/>
  <c r="AM55" i="9"/>
  <c r="AL50" i="9"/>
  <c r="AL55" i="9"/>
  <c r="AM48" i="9"/>
  <c r="AK47" i="9"/>
  <c r="AM50" i="9"/>
  <c r="AL52" i="9"/>
  <c r="AK51" i="9"/>
  <c r="AK50" i="9"/>
  <c r="AK52" i="9"/>
  <c r="AK54" i="9"/>
  <c r="AK46" i="9"/>
  <c r="AK48" i="9"/>
  <c r="AK49" i="9"/>
  <c r="AJ42" i="9" l="1"/>
  <c r="AJ41" i="9"/>
  <c r="AJ40" i="9"/>
  <c r="AJ39" i="9"/>
  <c r="AJ38" i="9"/>
  <c r="AJ37" i="9"/>
  <c r="AJ36" i="9"/>
  <c r="AJ34" i="9"/>
  <c r="AI38" i="9"/>
  <c r="AI37" i="9"/>
  <c r="AI36" i="9"/>
  <c r="AI35" i="9"/>
  <c r="AI34" i="9"/>
  <c r="AI42" i="9"/>
  <c r="AI41" i="9"/>
  <c r="AI40" i="9"/>
  <c r="AI39" i="9"/>
  <c r="AJ43" i="9" l="1"/>
  <c r="AJ55" i="9" s="1"/>
  <c r="AI43" i="9"/>
  <c r="AJ46" i="9" l="1"/>
  <c r="AJ50" i="9"/>
  <c r="AJ52" i="9"/>
  <c r="AJ48" i="9"/>
  <c r="AJ53" i="9"/>
  <c r="AJ47" i="9"/>
  <c r="AJ54" i="9"/>
  <c r="AJ49" i="9"/>
  <c r="AJ51" i="9"/>
  <c r="AE42" i="9" l="1"/>
  <c r="AF42" i="9"/>
  <c r="AG42" i="9"/>
  <c r="AH42" i="9"/>
  <c r="AE41" i="9"/>
  <c r="AF41" i="9"/>
  <c r="AG41" i="9"/>
  <c r="AH41" i="9"/>
  <c r="AE40" i="9"/>
  <c r="AF40" i="9"/>
  <c r="AG40" i="9"/>
  <c r="AH40" i="9"/>
  <c r="AE39" i="9"/>
  <c r="AF39" i="9"/>
  <c r="AG39" i="9"/>
  <c r="AH39" i="9"/>
  <c r="AC38" i="9"/>
  <c r="AD38" i="9"/>
  <c r="AE38" i="9"/>
  <c r="AF38" i="9"/>
  <c r="AG38" i="9"/>
  <c r="AH38" i="9"/>
  <c r="AB38" i="9"/>
  <c r="AC37" i="9"/>
  <c r="AD37" i="9"/>
  <c r="AE37" i="9"/>
  <c r="AF37" i="9"/>
  <c r="AG37" i="9"/>
  <c r="AH37" i="9"/>
  <c r="AB37" i="9"/>
  <c r="AE36" i="9"/>
  <c r="AF36" i="9"/>
  <c r="AG36" i="9"/>
  <c r="AH36" i="9"/>
  <c r="AE35" i="9"/>
  <c r="AF35" i="9"/>
  <c r="AG35" i="9"/>
  <c r="AH35" i="9"/>
  <c r="AE34" i="9"/>
  <c r="AF34" i="9"/>
  <c r="AG34" i="9"/>
  <c r="AH34" i="9"/>
  <c r="AG43" i="9" l="1"/>
  <c r="AG55" i="9" s="1"/>
  <c r="AI48" i="9"/>
  <c r="AF43" i="9"/>
  <c r="AF55" i="9" s="1"/>
  <c r="AI55" i="9"/>
  <c r="AE43" i="9"/>
  <c r="AE55" i="9" s="1"/>
  <c r="AH43" i="9"/>
  <c r="AH55" i="9" s="1"/>
  <c r="CS18" i="3"/>
  <c r="AG48" i="9" l="1"/>
  <c r="AG53" i="9"/>
  <c r="AG46" i="9"/>
  <c r="AG52" i="9"/>
  <c r="AG47" i="9"/>
  <c r="AG54" i="9"/>
  <c r="AG50" i="9"/>
  <c r="AG51" i="9"/>
  <c r="AG49" i="9"/>
  <c r="AE51" i="9"/>
  <c r="AE52" i="9"/>
  <c r="AI46" i="9"/>
  <c r="AI50" i="9"/>
  <c r="AH52" i="9"/>
  <c r="AF48" i="9"/>
  <c r="AH47" i="9"/>
  <c r="AH48" i="9"/>
  <c r="AF54" i="9"/>
  <c r="AE47" i="9"/>
  <c r="AE46" i="9"/>
  <c r="AE48" i="9"/>
  <c r="AI52" i="9"/>
  <c r="AE49" i="9"/>
  <c r="AE54" i="9"/>
  <c r="AH54" i="9"/>
  <c r="AI51" i="9"/>
  <c r="AE53" i="9"/>
  <c r="AH50" i="9"/>
  <c r="AI47" i="9"/>
  <c r="AF46" i="9"/>
  <c r="AH51" i="9"/>
  <c r="AI49" i="9"/>
  <c r="AF51" i="9"/>
  <c r="AF50" i="9"/>
  <c r="AH53" i="9"/>
  <c r="AI53" i="9"/>
  <c r="AH49" i="9"/>
  <c r="AH46" i="9"/>
  <c r="AI54" i="9"/>
  <c r="AF53" i="9"/>
  <c r="AE50" i="9"/>
  <c r="AF47" i="9"/>
  <c r="AF52" i="9"/>
  <c r="AF49" i="9"/>
  <c r="CP18" i="3"/>
  <c r="CQ18" i="3"/>
  <c r="CR18" i="3"/>
  <c r="V31" i="1" l="1"/>
  <c r="V15" i="1"/>
  <c r="CO18" i="3" l="1"/>
  <c r="CX18" i="3" s="1"/>
  <c r="V52" i="1"/>
  <c r="AD42" i="9" l="1"/>
  <c r="AD41" i="9"/>
  <c r="AD40" i="9"/>
  <c r="AD39" i="9"/>
  <c r="AD36" i="9"/>
  <c r="AD35" i="9"/>
  <c r="AD34" i="9"/>
  <c r="AD43" i="9" l="1"/>
  <c r="AD50" i="9" s="1"/>
  <c r="AD48" i="9" l="1"/>
  <c r="AD46" i="9"/>
  <c r="AD49" i="9"/>
  <c r="AD47" i="9"/>
  <c r="AD54" i="9"/>
  <c r="AD51" i="9"/>
  <c r="AD55" i="9"/>
  <c r="AD52" i="9"/>
  <c r="AD53" i="9"/>
  <c r="AB34" i="9" l="1"/>
  <c r="AB35" i="9"/>
  <c r="AB36" i="9"/>
  <c r="AB39" i="9"/>
  <c r="AB40" i="9"/>
  <c r="AB41" i="9"/>
  <c r="AB42" i="9"/>
  <c r="AB43" i="9" l="1"/>
  <c r="AB47" i="9" s="1"/>
  <c r="AC42" i="9"/>
  <c r="AC41" i="9"/>
  <c r="AC40" i="9"/>
  <c r="AC39" i="9"/>
  <c r="AC36" i="9"/>
  <c r="AC35" i="9"/>
  <c r="AC34" i="9"/>
  <c r="AC28" i="9"/>
  <c r="AB28" i="9"/>
  <c r="AB54" i="9" l="1"/>
  <c r="AB49" i="9"/>
  <c r="AB53" i="9"/>
  <c r="AB48" i="9"/>
  <c r="AB52" i="9"/>
  <c r="AB46" i="9"/>
  <c r="AB50" i="9"/>
  <c r="AB55" i="9"/>
  <c r="AB51" i="9"/>
  <c r="AC43" i="9"/>
  <c r="AC53" i="9" s="1"/>
  <c r="AC52" i="9" l="1"/>
  <c r="AC49" i="9"/>
  <c r="AC54" i="9"/>
  <c r="AC55" i="9"/>
  <c r="AC51" i="9"/>
  <c r="AC48" i="9"/>
  <c r="AC50" i="9"/>
  <c r="AC46" i="9"/>
  <c r="AC47" i="9"/>
  <c r="Y42" i="9" l="1"/>
  <c r="X42" i="9"/>
  <c r="W42" i="9"/>
  <c r="V42" i="9"/>
  <c r="U42" i="9"/>
  <c r="T42" i="9"/>
  <c r="S42" i="9"/>
  <c r="R42" i="9"/>
  <c r="Q42" i="9"/>
  <c r="P42" i="9"/>
  <c r="O42" i="9"/>
  <c r="N42" i="9"/>
  <c r="M42" i="9"/>
  <c r="J42" i="9"/>
  <c r="I42" i="9"/>
  <c r="G42" i="9"/>
  <c r="F42" i="9"/>
  <c r="E42" i="9"/>
  <c r="D42" i="9"/>
  <c r="C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J41" i="9"/>
  <c r="I41" i="9"/>
  <c r="G41" i="9"/>
  <c r="F41" i="9"/>
  <c r="E41" i="9"/>
  <c r="D41" i="9"/>
  <c r="C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J40" i="9"/>
  <c r="I40" i="9"/>
  <c r="G40" i="9"/>
  <c r="F40" i="9"/>
  <c r="E40" i="9"/>
  <c r="D40" i="9"/>
  <c r="C40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J39" i="9"/>
  <c r="I39" i="9"/>
  <c r="G39" i="9"/>
  <c r="F39" i="9"/>
  <c r="E39" i="9"/>
  <c r="D39" i="9"/>
  <c r="C39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J38" i="9"/>
  <c r="I38" i="9"/>
  <c r="G38" i="9"/>
  <c r="F38" i="9"/>
  <c r="E38" i="9"/>
  <c r="D38" i="9"/>
  <c r="C38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J37" i="9"/>
  <c r="I37" i="9"/>
  <c r="G37" i="9"/>
  <c r="F37" i="9"/>
  <c r="E37" i="9"/>
  <c r="D37" i="9"/>
  <c r="C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J36" i="9"/>
  <c r="I36" i="9"/>
  <c r="G36" i="9"/>
  <c r="F36" i="9"/>
  <c r="E36" i="9"/>
  <c r="D36" i="9"/>
  <c r="C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J35" i="9"/>
  <c r="I35" i="9"/>
  <c r="G35" i="9"/>
  <c r="F35" i="9"/>
  <c r="E35" i="9"/>
  <c r="D35" i="9"/>
  <c r="C35" i="9"/>
  <c r="Y34" i="9"/>
  <c r="Y43" i="9" s="1"/>
  <c r="X34" i="9"/>
  <c r="W34" i="9"/>
  <c r="V34" i="9"/>
  <c r="V43" i="9" s="1"/>
  <c r="V55" i="9" s="1"/>
  <c r="U34" i="9"/>
  <c r="U43" i="9" s="1"/>
  <c r="T34" i="9"/>
  <c r="S34" i="9"/>
  <c r="R34" i="9"/>
  <c r="R43" i="9" s="1"/>
  <c r="R55" i="9" s="1"/>
  <c r="Q34" i="9"/>
  <c r="Q43" i="9" s="1"/>
  <c r="P34" i="9"/>
  <c r="O34" i="9"/>
  <c r="N34" i="9"/>
  <c r="N43" i="9" s="1"/>
  <c r="O55" i="9" s="1"/>
  <c r="M34" i="9"/>
  <c r="M43" i="9" s="1"/>
  <c r="J34" i="9"/>
  <c r="J43" i="9" s="1"/>
  <c r="K55" i="9" s="1"/>
  <c r="I34" i="9"/>
  <c r="I43" i="9" s="1"/>
  <c r="G34" i="9"/>
  <c r="F34" i="9"/>
  <c r="E34" i="9"/>
  <c r="D34" i="9"/>
  <c r="C34" i="9"/>
  <c r="P30" i="9"/>
  <c r="O30" i="9"/>
  <c r="N30" i="9"/>
  <c r="D30" i="9"/>
  <c r="Z29" i="9"/>
  <c r="L29" i="9"/>
  <c r="Y28" i="9"/>
  <c r="Y30" i="9" s="1"/>
  <c r="X28" i="9"/>
  <c r="X30" i="9" s="1"/>
  <c r="W28" i="9"/>
  <c r="W30" i="9" s="1"/>
  <c r="V28" i="9"/>
  <c r="V30" i="9" s="1"/>
  <c r="U28" i="9"/>
  <c r="U30" i="9" s="1"/>
  <c r="T28" i="9"/>
  <c r="T30" i="9" s="1"/>
  <c r="S28" i="9"/>
  <c r="S30" i="9" s="1"/>
  <c r="R28" i="9"/>
  <c r="R30" i="9" s="1"/>
  <c r="Q28" i="9"/>
  <c r="Q30" i="9" s="1"/>
  <c r="J28" i="9"/>
  <c r="J30" i="9" s="1"/>
  <c r="I28" i="9"/>
  <c r="G28" i="9"/>
  <c r="G30" i="9" s="1"/>
  <c r="F28" i="9"/>
  <c r="F30" i="9" s="1"/>
  <c r="E28" i="9"/>
  <c r="E30" i="9" s="1"/>
  <c r="Z27" i="9"/>
  <c r="AA27" i="9" s="1"/>
  <c r="L27" i="9"/>
  <c r="K27" i="9"/>
  <c r="H27" i="9"/>
  <c r="Z26" i="9"/>
  <c r="AA26" i="9" s="1"/>
  <c r="L26" i="9"/>
  <c r="K26" i="9"/>
  <c r="H26" i="9"/>
  <c r="Z25" i="9"/>
  <c r="AA25" i="9" s="1"/>
  <c r="L25" i="9"/>
  <c r="K25" i="9"/>
  <c r="H25" i="9"/>
  <c r="Z24" i="9"/>
  <c r="AA24" i="9" s="1"/>
  <c r="L24" i="9"/>
  <c r="L41" i="9" s="1"/>
  <c r="K24" i="9"/>
  <c r="H24" i="9"/>
  <c r="H41" i="9" s="1"/>
  <c r="Z23" i="9"/>
  <c r="AA23" i="9" s="1"/>
  <c r="L23" i="9"/>
  <c r="K23" i="9"/>
  <c r="H23" i="9"/>
  <c r="Z22" i="9"/>
  <c r="AA22" i="9" s="1"/>
  <c r="L22" i="9"/>
  <c r="K22" i="9"/>
  <c r="K40" i="9" s="1"/>
  <c r="H22" i="9"/>
  <c r="Z21" i="9"/>
  <c r="AA21" i="9" s="1"/>
  <c r="L21" i="9"/>
  <c r="K21" i="9"/>
  <c r="H21" i="9"/>
  <c r="Z20" i="9"/>
  <c r="AA20" i="9" s="1"/>
  <c r="L20" i="9"/>
  <c r="L39" i="9" s="1"/>
  <c r="K20" i="9"/>
  <c r="H20" i="9"/>
  <c r="H39" i="9" s="1"/>
  <c r="Z19" i="9"/>
  <c r="AA19" i="9" s="1"/>
  <c r="L19" i="9"/>
  <c r="K19" i="9"/>
  <c r="H19" i="9"/>
  <c r="Z18" i="9"/>
  <c r="AA18" i="9" s="1"/>
  <c r="L18" i="9"/>
  <c r="K18" i="9"/>
  <c r="H18" i="9"/>
  <c r="Z17" i="9"/>
  <c r="AA17" i="9" s="1"/>
  <c r="L17" i="9"/>
  <c r="K17" i="9"/>
  <c r="K38" i="9" s="1"/>
  <c r="H17" i="9"/>
  <c r="Z16" i="9"/>
  <c r="AA16" i="9" s="1"/>
  <c r="L16" i="9"/>
  <c r="K16" i="9"/>
  <c r="H16" i="9"/>
  <c r="Z15" i="9"/>
  <c r="AA15" i="9" s="1"/>
  <c r="L15" i="9"/>
  <c r="K15" i="9"/>
  <c r="H15" i="9"/>
  <c r="Z14" i="9"/>
  <c r="AA14" i="9" s="1"/>
  <c r="L14" i="9"/>
  <c r="K14" i="9"/>
  <c r="H14" i="9"/>
  <c r="Z13" i="9"/>
  <c r="AA13" i="9" s="1"/>
  <c r="L13" i="9"/>
  <c r="K13" i="9"/>
  <c r="K37" i="9" s="1"/>
  <c r="H13" i="9"/>
  <c r="Z12" i="9"/>
  <c r="Z11" i="9"/>
  <c r="AA11" i="9" s="1"/>
  <c r="L11" i="9"/>
  <c r="K11" i="9"/>
  <c r="H11" i="9"/>
  <c r="Z10" i="9"/>
  <c r="AA10" i="9" s="1"/>
  <c r="L10" i="9"/>
  <c r="K10" i="9"/>
  <c r="H10" i="9"/>
  <c r="Z9" i="9"/>
  <c r="AA9" i="9" s="1"/>
  <c r="L9" i="9"/>
  <c r="K9" i="9"/>
  <c r="H9" i="9"/>
  <c r="Z8" i="9"/>
  <c r="AA8" i="9" s="1"/>
  <c r="L8" i="9"/>
  <c r="K8" i="9"/>
  <c r="H8" i="9"/>
  <c r="Z7" i="9"/>
  <c r="AA7" i="9" s="1"/>
  <c r="L7" i="9"/>
  <c r="K7" i="9"/>
  <c r="H7" i="9"/>
  <c r="Z6" i="9"/>
  <c r="AA6" i="9" s="1"/>
  <c r="L6" i="9"/>
  <c r="K6" i="9"/>
  <c r="H6" i="9"/>
  <c r="Z5" i="9"/>
  <c r="AA5" i="9" s="1"/>
  <c r="L5" i="9"/>
  <c r="K5" i="9"/>
  <c r="H5" i="9"/>
  <c r="Z4" i="9"/>
  <c r="AA4" i="9" s="1"/>
  <c r="L4" i="9"/>
  <c r="K4" i="9"/>
  <c r="H4" i="9"/>
  <c r="Z3" i="9"/>
  <c r="AA3" i="9" s="1"/>
  <c r="L3" i="9"/>
  <c r="K3" i="9"/>
  <c r="H3" i="9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CJ18" i="3"/>
  <c r="CI18" i="3"/>
  <c r="CH18" i="3"/>
  <c r="CG18" i="3"/>
  <c r="CF18" i="3"/>
  <c r="CE18" i="3"/>
  <c r="CD18" i="3"/>
  <c r="CC18" i="3"/>
  <c r="CB18" i="3"/>
  <c r="CA18" i="3"/>
  <c r="CA20" i="3" s="1"/>
  <c r="BZ18" i="3"/>
  <c r="BZ20" i="3" s="1"/>
  <c r="BY18" i="3"/>
  <c r="BU18" i="3"/>
  <c r="BU20" i="3" s="1"/>
  <c r="BT18" i="3"/>
  <c r="BT20" i="3" s="1"/>
  <c r="BS18" i="3"/>
  <c r="BS20" i="3" s="1"/>
  <c r="BR18" i="3"/>
  <c r="BR20" i="3" s="1"/>
  <c r="BQ18" i="3"/>
  <c r="BP18" i="3"/>
  <c r="BP20" i="3" s="1"/>
  <c r="BO18" i="3"/>
  <c r="BO20" i="3" s="1"/>
  <c r="BN18" i="3"/>
  <c r="BN20" i="3" s="1"/>
  <c r="BM18" i="3"/>
  <c r="BM20" i="3" s="1"/>
  <c r="BL18" i="3"/>
  <c r="BL20" i="3" s="1"/>
  <c r="BK18" i="3"/>
  <c r="BK20" i="3" s="1"/>
  <c r="BJ18" i="3"/>
  <c r="BJ20" i="3" s="1"/>
  <c r="BI18" i="3"/>
  <c r="BI20" i="3" s="1"/>
  <c r="BH18" i="3"/>
  <c r="BH20" i="3" s="1"/>
  <c r="BG18" i="3"/>
  <c r="BG20" i="3" s="1"/>
  <c r="BF18" i="3"/>
  <c r="BF20" i="3" s="1"/>
  <c r="BE18" i="3"/>
  <c r="BE20" i="3" s="1"/>
  <c r="BD18" i="3"/>
  <c r="BD20" i="3" s="1"/>
  <c r="BC18" i="3"/>
  <c r="BC20" i="3" s="1"/>
  <c r="BB18" i="3"/>
  <c r="BB20" i="3" s="1"/>
  <c r="BA18" i="3"/>
  <c r="BA20" i="3" s="1"/>
  <c r="AZ18" i="3"/>
  <c r="AZ20" i="3" s="1"/>
  <c r="AW18" i="3"/>
  <c r="AW20" i="3" s="1"/>
  <c r="AV18" i="3"/>
  <c r="AV20" i="3" s="1"/>
  <c r="AU18" i="3"/>
  <c r="AU20" i="3" s="1"/>
  <c r="AT18" i="3"/>
  <c r="AT20" i="3" s="1"/>
  <c r="AS18" i="3"/>
  <c r="AS20" i="3" s="1"/>
  <c r="AR18" i="3"/>
  <c r="AR20" i="3" s="1"/>
  <c r="AQ18" i="3"/>
  <c r="AQ20" i="3" s="1"/>
  <c r="AP18" i="3"/>
  <c r="AP20" i="3" s="1"/>
  <c r="AO18" i="3"/>
  <c r="AO20" i="3" s="1"/>
  <c r="AN18" i="3"/>
  <c r="AN20" i="3" s="1"/>
  <c r="AM18" i="3"/>
  <c r="AM20" i="3" s="1"/>
  <c r="AL18" i="3"/>
  <c r="AL20" i="3" s="1"/>
  <c r="AK18" i="3"/>
  <c r="AK20" i="3" s="1"/>
  <c r="AH18" i="3"/>
  <c r="AH20" i="3" s="1"/>
  <c r="AG18" i="3"/>
  <c r="AG20" i="3" s="1"/>
  <c r="AF18" i="3"/>
  <c r="AF20" i="3" s="1"/>
  <c r="AE18" i="3"/>
  <c r="AE20" i="3" s="1"/>
  <c r="AD18" i="3"/>
  <c r="AD20" i="3" s="1"/>
  <c r="AC18" i="3"/>
  <c r="AC20" i="3" s="1"/>
  <c r="AB18" i="3"/>
  <c r="AB20" i="3" s="1"/>
  <c r="AA18" i="3"/>
  <c r="AA20" i="3" s="1"/>
  <c r="Z18" i="3"/>
  <c r="Z20" i="3" s="1"/>
  <c r="Y18" i="3"/>
  <c r="Y20" i="3" s="1"/>
  <c r="X18" i="3"/>
  <c r="X20" i="3" s="1"/>
  <c r="W18" i="3"/>
  <c r="W20" i="3" s="1"/>
  <c r="V18" i="3"/>
  <c r="V20" i="3" s="1"/>
  <c r="U18" i="3"/>
  <c r="U20" i="3" s="1"/>
  <c r="T18" i="3"/>
  <c r="T20" i="3" s="1"/>
  <c r="S18" i="3"/>
  <c r="S20" i="3" s="1"/>
  <c r="R18" i="3"/>
  <c r="R20" i="3" s="1"/>
  <c r="Q18" i="3"/>
  <c r="Q20" i="3" s="1"/>
  <c r="P18" i="3"/>
  <c r="P20" i="3" s="1"/>
  <c r="O18" i="3"/>
  <c r="O20" i="3" s="1"/>
  <c r="N18" i="3"/>
  <c r="N20" i="3" s="1"/>
  <c r="M18" i="3"/>
  <c r="M20" i="3" s="1"/>
  <c r="L18" i="3"/>
  <c r="L20" i="3" s="1"/>
  <c r="K18" i="3"/>
  <c r="K20" i="3" s="1"/>
  <c r="J18" i="3"/>
  <c r="J20" i="3" s="1"/>
  <c r="I18" i="3"/>
  <c r="I20" i="3" s="1"/>
  <c r="H18" i="3"/>
  <c r="H20" i="3" s="1"/>
  <c r="G18" i="3"/>
  <c r="F18" i="3"/>
  <c r="E18" i="3"/>
  <c r="C18" i="3"/>
  <c r="CK17" i="3"/>
  <c r="BW17" i="3"/>
  <c r="BV17" i="3"/>
  <c r="AY17" i="3"/>
  <c r="AX17" i="3"/>
  <c r="AJ17" i="3"/>
  <c r="AI17" i="3"/>
  <c r="CK16" i="3"/>
  <c r="BW16" i="3"/>
  <c r="BV16" i="3"/>
  <c r="AY16" i="3"/>
  <c r="AX16" i="3"/>
  <c r="AJ16" i="3"/>
  <c r="AI16" i="3"/>
  <c r="CK15" i="3"/>
  <c r="BW15" i="3"/>
  <c r="BV15" i="3"/>
  <c r="AY15" i="3"/>
  <c r="AX15" i="3"/>
  <c r="AJ15" i="3"/>
  <c r="AI15" i="3"/>
  <c r="CK14" i="3"/>
  <c r="BW14" i="3"/>
  <c r="BV14" i="3"/>
  <c r="AY14" i="3"/>
  <c r="AX14" i="3"/>
  <c r="AJ14" i="3"/>
  <c r="AI14" i="3"/>
  <c r="CK13" i="3"/>
  <c r="BW13" i="3"/>
  <c r="BV13" i="3"/>
  <c r="AY13" i="3"/>
  <c r="AX13" i="3"/>
  <c r="AI13" i="3"/>
  <c r="CK12" i="3"/>
  <c r="BW12" i="3"/>
  <c r="BV12" i="3"/>
  <c r="AY12" i="3"/>
  <c r="AX12" i="3"/>
  <c r="AI12" i="3"/>
  <c r="CK11" i="3"/>
  <c r="BW11" i="3"/>
  <c r="BV11" i="3"/>
  <c r="AY11" i="3"/>
  <c r="AX11" i="3"/>
  <c r="AJ11" i="3"/>
  <c r="AI11" i="3"/>
  <c r="CK10" i="3"/>
  <c r="BW10" i="3"/>
  <c r="BV10" i="3"/>
  <c r="AY10" i="3"/>
  <c r="AX10" i="3"/>
  <c r="AJ10" i="3"/>
  <c r="AI10" i="3"/>
  <c r="CK9" i="3"/>
  <c r="BW9" i="3"/>
  <c r="BV9" i="3"/>
  <c r="AY9" i="3"/>
  <c r="AX9" i="3"/>
  <c r="AJ9" i="3"/>
  <c r="AI9" i="3"/>
  <c r="CK8" i="3"/>
  <c r="BW8" i="3"/>
  <c r="BV8" i="3"/>
  <c r="AY8" i="3"/>
  <c r="AX8" i="3"/>
  <c r="AJ8" i="3"/>
  <c r="AI8" i="3"/>
  <c r="CK7" i="3"/>
  <c r="BW7" i="3"/>
  <c r="BV7" i="3"/>
  <c r="AY7" i="3"/>
  <c r="AX7" i="3"/>
  <c r="AJ7" i="3"/>
  <c r="AI7" i="3"/>
  <c r="CK6" i="3"/>
  <c r="BW6" i="3"/>
  <c r="BV6" i="3"/>
  <c r="AY6" i="3"/>
  <c r="AX6" i="3"/>
  <c r="AJ6" i="3"/>
  <c r="AI6" i="3"/>
  <c r="CK5" i="3"/>
  <c r="BW5" i="3"/>
  <c r="BV5" i="3"/>
  <c r="AY5" i="3"/>
  <c r="AX5" i="3"/>
  <c r="AJ5" i="3"/>
  <c r="AI5" i="3"/>
  <c r="CK4" i="3"/>
  <c r="BW4" i="3"/>
  <c r="BV4" i="3"/>
  <c r="AY4" i="3"/>
  <c r="AX4" i="3"/>
  <c r="AJ4" i="3"/>
  <c r="AI4" i="3"/>
  <c r="CK3" i="3"/>
  <c r="BW3" i="3"/>
  <c r="BV3" i="3"/>
  <c r="AY3" i="3"/>
  <c r="AX3" i="3"/>
  <c r="AJ3" i="3"/>
  <c r="AI3" i="3"/>
  <c r="E52" i="1"/>
  <c r="D52" i="1"/>
  <c r="C52" i="1"/>
  <c r="B52" i="1"/>
  <c r="S51" i="1"/>
  <c r="Q51" i="1"/>
  <c r="O51" i="1"/>
  <c r="N51" i="1"/>
  <c r="M51" i="1"/>
  <c r="L51" i="1"/>
  <c r="K51" i="1"/>
  <c r="J51" i="1"/>
  <c r="I51" i="1"/>
  <c r="H51" i="1"/>
  <c r="G51" i="1"/>
  <c r="F51" i="1"/>
  <c r="S50" i="1"/>
  <c r="Q50" i="1"/>
  <c r="O50" i="1"/>
  <c r="N50" i="1"/>
  <c r="M50" i="1"/>
  <c r="L50" i="1"/>
  <c r="K50" i="1"/>
  <c r="J50" i="1"/>
  <c r="I50" i="1"/>
  <c r="H50" i="1"/>
  <c r="G50" i="1"/>
  <c r="F50" i="1"/>
  <c r="S49" i="1"/>
  <c r="Q49" i="1"/>
  <c r="O49" i="1"/>
  <c r="N49" i="1"/>
  <c r="M49" i="1"/>
  <c r="L49" i="1"/>
  <c r="K49" i="1"/>
  <c r="J49" i="1"/>
  <c r="I49" i="1"/>
  <c r="H49" i="1"/>
  <c r="G49" i="1"/>
  <c r="F49" i="1"/>
  <c r="S48" i="1"/>
  <c r="Q48" i="1"/>
  <c r="O48" i="1"/>
  <c r="N48" i="1"/>
  <c r="M48" i="1"/>
  <c r="L48" i="1"/>
  <c r="K48" i="1"/>
  <c r="J48" i="1"/>
  <c r="I48" i="1"/>
  <c r="H48" i="1"/>
  <c r="G48" i="1"/>
  <c r="F48" i="1"/>
  <c r="S47" i="1"/>
  <c r="Q47" i="1"/>
  <c r="O47" i="1"/>
  <c r="N47" i="1"/>
  <c r="M47" i="1"/>
  <c r="L47" i="1"/>
  <c r="K47" i="1"/>
  <c r="J47" i="1"/>
  <c r="I47" i="1"/>
  <c r="H47" i="1"/>
  <c r="G47" i="1"/>
  <c r="F47" i="1"/>
  <c r="S46" i="1"/>
  <c r="Q46" i="1"/>
  <c r="O46" i="1"/>
  <c r="N46" i="1"/>
  <c r="M46" i="1"/>
  <c r="L46" i="1"/>
  <c r="K46" i="1"/>
  <c r="J46" i="1"/>
  <c r="I46" i="1"/>
  <c r="H46" i="1"/>
  <c r="G46" i="1"/>
  <c r="F46" i="1"/>
  <c r="S45" i="1"/>
  <c r="Q45" i="1"/>
  <c r="O45" i="1"/>
  <c r="N45" i="1"/>
  <c r="M45" i="1"/>
  <c r="L45" i="1"/>
  <c r="K45" i="1"/>
  <c r="J45" i="1"/>
  <c r="I45" i="1"/>
  <c r="H45" i="1"/>
  <c r="G45" i="1"/>
  <c r="F45" i="1"/>
  <c r="S44" i="1"/>
  <c r="Q44" i="1"/>
  <c r="O44" i="1"/>
  <c r="N44" i="1"/>
  <c r="M44" i="1"/>
  <c r="L44" i="1"/>
  <c r="K44" i="1"/>
  <c r="J44" i="1"/>
  <c r="I44" i="1"/>
  <c r="H44" i="1"/>
  <c r="G44" i="1"/>
  <c r="F44" i="1"/>
  <c r="S43" i="1"/>
  <c r="Q43" i="1"/>
  <c r="O43" i="1"/>
  <c r="N43" i="1"/>
  <c r="M43" i="1"/>
  <c r="L43" i="1"/>
  <c r="K43" i="1"/>
  <c r="J43" i="1"/>
  <c r="I43" i="1"/>
  <c r="H43" i="1"/>
  <c r="G43" i="1"/>
  <c r="F43" i="1"/>
  <c r="S42" i="1"/>
  <c r="Q42" i="1"/>
  <c r="O42" i="1"/>
  <c r="N42" i="1"/>
  <c r="M42" i="1"/>
  <c r="L42" i="1"/>
  <c r="K42" i="1"/>
  <c r="J42" i="1"/>
  <c r="I42" i="1"/>
  <c r="H42" i="1"/>
  <c r="G42" i="1"/>
  <c r="F42" i="1"/>
  <c r="S41" i="1"/>
  <c r="Q41" i="1"/>
  <c r="O41" i="1"/>
  <c r="N41" i="1"/>
  <c r="M41" i="1"/>
  <c r="L41" i="1"/>
  <c r="K41" i="1"/>
  <c r="J41" i="1"/>
  <c r="I41" i="1"/>
  <c r="H41" i="1"/>
  <c r="G41" i="1"/>
  <c r="F41" i="1"/>
  <c r="T40" i="1"/>
  <c r="S40" i="1"/>
  <c r="Q40" i="1"/>
  <c r="O40" i="1"/>
  <c r="N40" i="1"/>
  <c r="M40" i="1"/>
  <c r="L40" i="1"/>
  <c r="K40" i="1"/>
  <c r="J40" i="1"/>
  <c r="I40" i="1"/>
  <c r="H40" i="1"/>
  <c r="G40" i="1"/>
  <c r="F40" i="1"/>
  <c r="T31" i="1"/>
  <c r="S31" i="1"/>
  <c r="Q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U30" i="1"/>
  <c r="R30" i="1"/>
  <c r="P30" i="1"/>
  <c r="U29" i="1"/>
  <c r="R29" i="1"/>
  <c r="P29" i="1"/>
  <c r="U28" i="1"/>
  <c r="R28" i="1"/>
  <c r="P28" i="1"/>
  <c r="U27" i="1"/>
  <c r="R27" i="1"/>
  <c r="P27" i="1"/>
  <c r="U26" i="1"/>
  <c r="R26" i="1"/>
  <c r="P26" i="1"/>
  <c r="U25" i="1"/>
  <c r="R25" i="1"/>
  <c r="P25" i="1"/>
  <c r="U24" i="1"/>
  <c r="R24" i="1"/>
  <c r="P24" i="1"/>
  <c r="U23" i="1"/>
  <c r="R23" i="1"/>
  <c r="P23" i="1"/>
  <c r="U22" i="1"/>
  <c r="R22" i="1"/>
  <c r="P22" i="1"/>
  <c r="U21" i="1"/>
  <c r="R21" i="1"/>
  <c r="P21" i="1"/>
  <c r="U20" i="1"/>
  <c r="R20" i="1"/>
  <c r="P20" i="1"/>
  <c r="U19" i="1"/>
  <c r="R19" i="1"/>
  <c r="P19" i="1"/>
  <c r="T15" i="1"/>
  <c r="S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4" i="1"/>
  <c r="R14" i="1"/>
  <c r="P14" i="1"/>
  <c r="U13" i="1"/>
  <c r="R13" i="1"/>
  <c r="P13" i="1"/>
  <c r="U12" i="1"/>
  <c r="R12" i="1"/>
  <c r="P12" i="1"/>
  <c r="U11" i="1"/>
  <c r="R11" i="1"/>
  <c r="P11" i="1"/>
  <c r="U10" i="1"/>
  <c r="R10" i="1"/>
  <c r="P10" i="1"/>
  <c r="U9" i="1"/>
  <c r="R9" i="1"/>
  <c r="P9" i="1"/>
  <c r="U8" i="1"/>
  <c r="R8" i="1"/>
  <c r="P8" i="1"/>
  <c r="U7" i="1"/>
  <c r="R7" i="1"/>
  <c r="P7" i="1"/>
  <c r="U6" i="1"/>
  <c r="R6" i="1"/>
  <c r="P6" i="1"/>
  <c r="U5" i="1"/>
  <c r="R5" i="1"/>
  <c r="P5" i="1"/>
  <c r="U4" i="1"/>
  <c r="R4" i="1"/>
  <c r="P4" i="1"/>
  <c r="U3" i="1"/>
  <c r="R3" i="1"/>
  <c r="P3" i="1"/>
  <c r="U42" i="1" l="1"/>
  <c r="U50" i="1"/>
  <c r="R78" i="1"/>
  <c r="CK37" i="3"/>
  <c r="U77" i="1"/>
  <c r="P79" i="1"/>
  <c r="U47" i="1"/>
  <c r="U51" i="1"/>
  <c r="U43" i="1"/>
  <c r="U78" i="1"/>
  <c r="R79" i="1"/>
  <c r="P77" i="1"/>
  <c r="U46" i="1"/>
  <c r="U79" i="1"/>
  <c r="R80" i="1"/>
  <c r="P80" i="1"/>
  <c r="R77" i="1"/>
  <c r="R81" i="1" s="1"/>
  <c r="U41" i="1"/>
  <c r="P78" i="1"/>
  <c r="U45" i="1"/>
  <c r="U49" i="1"/>
  <c r="U80" i="1"/>
  <c r="CK33" i="3"/>
  <c r="CK34" i="3"/>
  <c r="CK35" i="3"/>
  <c r="CK36" i="3"/>
  <c r="U40" i="1"/>
  <c r="U44" i="1"/>
  <c r="U48" i="1"/>
  <c r="Z35" i="9"/>
  <c r="Z36" i="9"/>
  <c r="Z38" i="9"/>
  <c r="Z39" i="9"/>
  <c r="Z40" i="9"/>
  <c r="Z42" i="9"/>
  <c r="F38" i="3"/>
  <c r="F28" i="3" s="1"/>
  <c r="J38" i="3"/>
  <c r="J29" i="3" s="1"/>
  <c r="N38" i="3"/>
  <c r="N26" i="3" s="1"/>
  <c r="R38" i="3"/>
  <c r="R28" i="3" s="1"/>
  <c r="V38" i="3"/>
  <c r="V29" i="3" s="1"/>
  <c r="Z38" i="3"/>
  <c r="Z27" i="3" s="1"/>
  <c r="AD38" i="3"/>
  <c r="AD28" i="3" s="1"/>
  <c r="AH38" i="3"/>
  <c r="AH29" i="3" s="1"/>
  <c r="AN38" i="3"/>
  <c r="AN29" i="3" s="1"/>
  <c r="AR38" i="3"/>
  <c r="AR29" i="3" s="1"/>
  <c r="AV38" i="3"/>
  <c r="AV26" i="3" s="1"/>
  <c r="BB38" i="3"/>
  <c r="BB27" i="3" s="1"/>
  <c r="BF38" i="3"/>
  <c r="BF27" i="3" s="1"/>
  <c r="BJ38" i="3"/>
  <c r="BJ27" i="3" s="1"/>
  <c r="BN38" i="3"/>
  <c r="BN27" i="3" s="1"/>
  <c r="BR38" i="3"/>
  <c r="BR24" i="3" s="1"/>
  <c r="E38" i="3"/>
  <c r="E28" i="3" s="1"/>
  <c r="I38" i="3"/>
  <c r="I29" i="3" s="1"/>
  <c r="M38" i="3"/>
  <c r="M27" i="3" s="1"/>
  <c r="Q38" i="3"/>
  <c r="Q27" i="3" s="1"/>
  <c r="U38" i="3"/>
  <c r="U28" i="3" s="1"/>
  <c r="Y38" i="3"/>
  <c r="Y29" i="3" s="1"/>
  <c r="AC38" i="3"/>
  <c r="AC24" i="3" s="1"/>
  <c r="AG38" i="3"/>
  <c r="AG27" i="3" s="1"/>
  <c r="AM38" i="3"/>
  <c r="AM28" i="3" s="1"/>
  <c r="AQ38" i="3"/>
  <c r="AQ24" i="3" s="1"/>
  <c r="AU38" i="3"/>
  <c r="AU25" i="3" s="1"/>
  <c r="BA38" i="3"/>
  <c r="BA28" i="3" s="1"/>
  <c r="BE38" i="3"/>
  <c r="BE29" i="3" s="1"/>
  <c r="BI38" i="3"/>
  <c r="BI28" i="3" s="1"/>
  <c r="BM38" i="3"/>
  <c r="BM29" i="3" s="1"/>
  <c r="BQ38" i="3"/>
  <c r="BQ29" i="3" s="1"/>
  <c r="BU38" i="3"/>
  <c r="BU25" i="3" s="1"/>
  <c r="K35" i="9"/>
  <c r="H35" i="9"/>
  <c r="H42" i="9"/>
  <c r="R40" i="1"/>
  <c r="P43" i="1"/>
  <c r="R44" i="1"/>
  <c r="P47" i="1"/>
  <c r="R48" i="1"/>
  <c r="I52" i="1"/>
  <c r="M52" i="1"/>
  <c r="S52" i="1"/>
  <c r="BX8" i="3"/>
  <c r="BX14" i="3"/>
  <c r="K36" i="9"/>
  <c r="L30" i="9"/>
  <c r="H34" i="9"/>
  <c r="K34" i="9"/>
  <c r="H37" i="9"/>
  <c r="L38" i="9"/>
  <c r="H40" i="9"/>
  <c r="L42" i="9"/>
  <c r="K42" i="9"/>
  <c r="K28" i="9"/>
  <c r="L34" i="9"/>
  <c r="K39" i="9"/>
  <c r="H36" i="9"/>
  <c r="L37" i="9"/>
  <c r="H38" i="9"/>
  <c r="L40" i="9"/>
  <c r="L28" i="9"/>
  <c r="L35" i="9"/>
  <c r="L36" i="9"/>
  <c r="K41" i="9"/>
  <c r="H28" i="9"/>
  <c r="M52" i="9"/>
  <c r="M48" i="9"/>
  <c r="M51" i="9"/>
  <c r="M47" i="9"/>
  <c r="N55" i="9"/>
  <c r="M54" i="9"/>
  <c r="M50" i="9"/>
  <c r="M46" i="9"/>
  <c r="Q52" i="9"/>
  <c r="Q48" i="9"/>
  <c r="Q55" i="9"/>
  <c r="Q51" i="9"/>
  <c r="Q47" i="9"/>
  <c r="Q54" i="9"/>
  <c r="Q50" i="9"/>
  <c r="Q46" i="9"/>
  <c r="U52" i="9"/>
  <c r="U48" i="9"/>
  <c r="U55" i="9"/>
  <c r="U51" i="9"/>
  <c r="U47" i="9"/>
  <c r="U54" i="9"/>
  <c r="U50" i="9"/>
  <c r="U46" i="9"/>
  <c r="Y52" i="9"/>
  <c r="Y48" i="9"/>
  <c r="Y55" i="9"/>
  <c r="Y51" i="9"/>
  <c r="Y47" i="9"/>
  <c r="Y54" i="9"/>
  <c r="Y50" i="9"/>
  <c r="Y46" i="9"/>
  <c r="M49" i="9"/>
  <c r="Q49" i="9"/>
  <c r="U49" i="9"/>
  <c r="Y49" i="9"/>
  <c r="M53" i="9"/>
  <c r="U53" i="9"/>
  <c r="Y53" i="9"/>
  <c r="J47" i="9"/>
  <c r="J48" i="9"/>
  <c r="J49" i="9"/>
  <c r="J50" i="9"/>
  <c r="J51" i="9"/>
  <c r="J52" i="9"/>
  <c r="J53" i="9"/>
  <c r="J54" i="9"/>
  <c r="I52" i="9"/>
  <c r="I48" i="9"/>
  <c r="I51" i="9"/>
  <c r="I47" i="9"/>
  <c r="J55" i="9"/>
  <c r="I54" i="9"/>
  <c r="I50" i="9"/>
  <c r="I46" i="9"/>
  <c r="I49" i="9"/>
  <c r="I53" i="9"/>
  <c r="R47" i="9"/>
  <c r="V47" i="9"/>
  <c r="R48" i="9"/>
  <c r="V48" i="9"/>
  <c r="N49" i="9"/>
  <c r="R49" i="9"/>
  <c r="V49" i="9"/>
  <c r="R50" i="9"/>
  <c r="V50" i="9"/>
  <c r="R51" i="9"/>
  <c r="V51" i="9"/>
  <c r="R52" i="9"/>
  <c r="V52" i="9"/>
  <c r="N53" i="9"/>
  <c r="R53" i="9"/>
  <c r="V53" i="9"/>
  <c r="R54" i="9"/>
  <c r="V54" i="9"/>
  <c r="Q53" i="9"/>
  <c r="BX9" i="3"/>
  <c r="AJ35" i="3"/>
  <c r="BV36" i="3"/>
  <c r="BX15" i="3"/>
  <c r="Z24" i="3"/>
  <c r="J26" i="3"/>
  <c r="AR27" i="3"/>
  <c r="D38" i="3"/>
  <c r="H38" i="3"/>
  <c r="L38" i="3"/>
  <c r="L28" i="3" s="1"/>
  <c r="P38" i="3"/>
  <c r="P28" i="3" s="1"/>
  <c r="T38" i="3"/>
  <c r="X38" i="3"/>
  <c r="X25" i="3" s="1"/>
  <c r="AB38" i="3"/>
  <c r="AF38" i="3"/>
  <c r="AF28" i="3" s="1"/>
  <c r="AL38" i="3"/>
  <c r="AP38" i="3"/>
  <c r="AP25" i="3" s="1"/>
  <c r="AT38" i="3"/>
  <c r="AZ38" i="3"/>
  <c r="AZ26" i="3" s="1"/>
  <c r="BD38" i="3"/>
  <c r="BH38" i="3"/>
  <c r="BH25" i="3" s="1"/>
  <c r="BL38" i="3"/>
  <c r="BL28" i="3" s="1"/>
  <c r="BP38" i="3"/>
  <c r="BT38" i="3"/>
  <c r="Z28" i="9"/>
  <c r="AA28" i="9" s="1"/>
  <c r="E43" i="9"/>
  <c r="E54" i="9" s="1"/>
  <c r="J46" i="9"/>
  <c r="N46" i="9"/>
  <c r="R46" i="9"/>
  <c r="V46" i="9"/>
  <c r="N50" i="9"/>
  <c r="N54" i="9"/>
  <c r="AI37" i="3"/>
  <c r="BV37" i="3"/>
  <c r="BX17" i="3"/>
  <c r="CK18" i="3"/>
  <c r="CK20" i="3" s="1"/>
  <c r="F25" i="3"/>
  <c r="I26" i="3"/>
  <c r="F29" i="3"/>
  <c r="D43" i="9"/>
  <c r="D55" i="9" s="1"/>
  <c r="P43" i="9"/>
  <c r="P54" i="9" s="1"/>
  <c r="T43" i="9"/>
  <c r="T55" i="9" s="1"/>
  <c r="X43" i="9"/>
  <c r="X55" i="9" s="1"/>
  <c r="N47" i="9"/>
  <c r="N51" i="9"/>
  <c r="AI33" i="3"/>
  <c r="BV33" i="3"/>
  <c r="BX4" i="3"/>
  <c r="C43" i="9"/>
  <c r="C55" i="9" s="1"/>
  <c r="G43" i="9"/>
  <c r="G55" i="9" s="1"/>
  <c r="O43" i="9"/>
  <c r="O53" i="9" s="1"/>
  <c r="S43" i="9"/>
  <c r="S55" i="9" s="1"/>
  <c r="W43" i="9"/>
  <c r="W55" i="9" s="1"/>
  <c r="N48" i="9"/>
  <c r="N52" i="9"/>
  <c r="Z34" i="9"/>
  <c r="Z37" i="9"/>
  <c r="Z41" i="9"/>
  <c r="F43" i="9"/>
  <c r="F49" i="9" s="1"/>
  <c r="P42" i="1"/>
  <c r="R43" i="1"/>
  <c r="P46" i="1"/>
  <c r="R47" i="1"/>
  <c r="P50" i="1"/>
  <c r="R51" i="1"/>
  <c r="R31" i="1"/>
  <c r="G52" i="1"/>
  <c r="K52" i="1"/>
  <c r="O52" i="1"/>
  <c r="P51" i="1"/>
  <c r="R15" i="1"/>
  <c r="P31" i="1"/>
  <c r="H52" i="1"/>
  <c r="L52" i="1"/>
  <c r="Q52" i="1"/>
  <c r="P41" i="1"/>
  <c r="R42" i="1"/>
  <c r="P45" i="1"/>
  <c r="R46" i="1"/>
  <c r="P49" i="1"/>
  <c r="R50" i="1"/>
  <c r="P40" i="1"/>
  <c r="R41" i="1"/>
  <c r="P44" i="1"/>
  <c r="R45" i="1"/>
  <c r="P48" i="1"/>
  <c r="R49" i="1"/>
  <c r="F52" i="1"/>
  <c r="J52" i="1"/>
  <c r="N52" i="1"/>
  <c r="T52" i="1"/>
  <c r="U31" i="1"/>
  <c r="U15" i="1"/>
  <c r="P15" i="1"/>
  <c r="AY18" i="3"/>
  <c r="AY20" i="3" s="1"/>
  <c r="AI18" i="3"/>
  <c r="AI20" i="3" s="1"/>
  <c r="BV18" i="3"/>
  <c r="BV20" i="3" s="1"/>
  <c r="BX5" i="3"/>
  <c r="AI35" i="3"/>
  <c r="BV35" i="3"/>
  <c r="BX11" i="3"/>
  <c r="AY36" i="3"/>
  <c r="BX13" i="3"/>
  <c r="AN28" i="3"/>
  <c r="BR28" i="3"/>
  <c r="C38" i="3"/>
  <c r="G38" i="3"/>
  <c r="K38" i="3"/>
  <c r="O38" i="3"/>
  <c r="S38" i="3"/>
  <c r="S29" i="3" s="1"/>
  <c r="W38" i="3"/>
  <c r="AA38" i="3"/>
  <c r="AE38" i="3"/>
  <c r="AK38" i="3"/>
  <c r="AO38" i="3"/>
  <c r="AS38" i="3"/>
  <c r="AW38" i="3"/>
  <c r="BC38" i="3"/>
  <c r="BG38" i="3"/>
  <c r="BK38" i="3"/>
  <c r="BO38" i="3"/>
  <c r="BO29" i="3" s="1"/>
  <c r="BS38" i="3"/>
  <c r="AJ18" i="3"/>
  <c r="AJ20" i="3" s="1"/>
  <c r="BW18" i="3"/>
  <c r="AX18" i="3"/>
  <c r="AX20" i="3" s="1"/>
  <c r="AI34" i="3"/>
  <c r="BV34" i="3"/>
  <c r="BX7" i="3"/>
  <c r="AJ34" i="3"/>
  <c r="AY34" i="3"/>
  <c r="AY35" i="3"/>
  <c r="AX36" i="3"/>
  <c r="BX12" i="3"/>
  <c r="AJ36" i="3"/>
  <c r="AY37" i="3"/>
  <c r="BY20" i="3"/>
  <c r="AX33" i="3"/>
  <c r="AY33" i="3"/>
  <c r="BW33" i="3"/>
  <c r="BX3" i="3"/>
  <c r="BW34" i="3"/>
  <c r="BW35" i="3"/>
  <c r="AJ37" i="3"/>
  <c r="BW37" i="3"/>
  <c r="AJ33" i="3"/>
  <c r="AX34" i="3"/>
  <c r="BX6" i="3"/>
  <c r="AX35" i="3"/>
  <c r="BX10" i="3"/>
  <c r="AI36" i="3"/>
  <c r="BW36" i="3"/>
  <c r="AX37" i="3"/>
  <c r="BX16" i="3"/>
  <c r="AM27" i="3" l="1"/>
  <c r="V28" i="3"/>
  <c r="U27" i="3"/>
  <c r="U29" i="3"/>
  <c r="BF28" i="3"/>
  <c r="E27" i="3"/>
  <c r="V25" i="3"/>
  <c r="AC25" i="3"/>
  <c r="F24" i="3"/>
  <c r="F26" i="3"/>
  <c r="AM26" i="3"/>
  <c r="U81" i="1"/>
  <c r="P81" i="1"/>
  <c r="E29" i="3"/>
  <c r="Y27" i="3"/>
  <c r="BJ26" i="3"/>
  <c r="J24" i="3"/>
  <c r="CK38" i="3"/>
  <c r="BJ29" i="3"/>
  <c r="Y28" i="3"/>
  <c r="BJ28" i="3"/>
  <c r="AR26" i="3"/>
  <c r="BJ24" i="3"/>
  <c r="J27" i="3"/>
  <c r="CK25" i="3"/>
  <c r="AQ27" i="3"/>
  <c r="I27" i="3"/>
  <c r="Y26" i="3"/>
  <c r="I24" i="3"/>
  <c r="AR28" i="3"/>
  <c r="Z26" i="3"/>
  <c r="AR24" i="3"/>
  <c r="CK27" i="3"/>
  <c r="Q25" i="3"/>
  <c r="BA29" i="3"/>
  <c r="AG28" i="3"/>
  <c r="M24" i="3"/>
  <c r="AH27" i="3"/>
  <c r="R27" i="3"/>
  <c r="Q26" i="3"/>
  <c r="BB25" i="3"/>
  <c r="AG29" i="3"/>
  <c r="BQ27" i="3"/>
  <c r="AH25" i="3"/>
  <c r="V27" i="3"/>
  <c r="Z29" i="3"/>
  <c r="R29" i="3"/>
  <c r="BA27" i="3"/>
  <c r="R26" i="3"/>
  <c r="BB24" i="3"/>
  <c r="BB26" i="3"/>
  <c r="AC28" i="3"/>
  <c r="R25" i="3"/>
  <c r="AH26" i="3"/>
  <c r="BF25" i="3"/>
  <c r="AG25" i="3"/>
  <c r="N25" i="3"/>
  <c r="AU29" i="3"/>
  <c r="AC27" i="3"/>
  <c r="M28" i="3"/>
  <c r="AD29" i="3"/>
  <c r="N29" i="3"/>
  <c r="BN26" i="3"/>
  <c r="AU27" i="3"/>
  <c r="BA26" i="3"/>
  <c r="R24" i="3"/>
  <c r="Q29" i="3"/>
  <c r="AH24" i="3"/>
  <c r="BR25" i="3"/>
  <c r="BB28" i="3"/>
  <c r="AG26" i="3"/>
  <c r="AH28" i="3"/>
  <c r="AN24" i="3"/>
  <c r="BB29" i="3"/>
  <c r="Q28" i="3"/>
  <c r="Q24" i="3"/>
  <c r="BR26" i="3"/>
  <c r="BJ25" i="3"/>
  <c r="Y24" i="3"/>
  <c r="AR25" i="3"/>
  <c r="J25" i="3"/>
  <c r="BX18" i="3"/>
  <c r="J28" i="3"/>
  <c r="V24" i="3"/>
  <c r="Z25" i="3"/>
  <c r="Z28" i="3"/>
  <c r="BA25" i="3"/>
  <c r="AG24" i="3"/>
  <c r="BU26" i="3"/>
  <c r="E26" i="3"/>
  <c r="E25" i="3"/>
  <c r="V26" i="3"/>
  <c r="BU27" i="3"/>
  <c r="BE24" i="3"/>
  <c r="U24" i="3"/>
  <c r="BE26" i="3"/>
  <c r="AN27" i="3"/>
  <c r="BF29" i="3"/>
  <c r="F27" i="3"/>
  <c r="BU24" i="3"/>
  <c r="AM24" i="3"/>
  <c r="E24" i="3"/>
  <c r="U26" i="3"/>
  <c r="AM29" i="3"/>
  <c r="BA24" i="3"/>
  <c r="M29" i="3"/>
  <c r="N28" i="3"/>
  <c r="M25" i="3"/>
  <c r="AV27" i="3"/>
  <c r="AV28" i="3"/>
  <c r="M26" i="3"/>
  <c r="BN24" i="3"/>
  <c r="AN25" i="3"/>
  <c r="AM25" i="3"/>
  <c r="BE28" i="3"/>
  <c r="BM25" i="3"/>
  <c r="N27" i="3"/>
  <c r="BN29" i="3"/>
  <c r="BN25" i="3"/>
  <c r="AD26" i="3"/>
  <c r="AU26" i="3"/>
  <c r="N24" i="3"/>
  <c r="BM28" i="3"/>
  <c r="BN28" i="3"/>
  <c r="BF26" i="3"/>
  <c r="AD25" i="3"/>
  <c r="AD24" i="3"/>
  <c r="AD27" i="3"/>
  <c r="BF24" i="3"/>
  <c r="AN26" i="3"/>
  <c r="BE25" i="3"/>
  <c r="BM26" i="3"/>
  <c r="BR27" i="3"/>
  <c r="BR29" i="3"/>
  <c r="BE27" i="3"/>
  <c r="AV29" i="3"/>
  <c r="AV25" i="3"/>
  <c r="U25" i="3"/>
  <c r="AV24" i="3"/>
  <c r="I28" i="3"/>
  <c r="AU28" i="3"/>
  <c r="AU24" i="3"/>
  <c r="AC29" i="3"/>
  <c r="AC26" i="3"/>
  <c r="BI27" i="3"/>
  <c r="BI29" i="3"/>
  <c r="BI26" i="3"/>
  <c r="BI24" i="3"/>
  <c r="AQ28" i="3"/>
  <c r="AQ25" i="3"/>
  <c r="AQ29" i="3"/>
  <c r="BI25" i="3"/>
  <c r="BU29" i="3"/>
  <c r="BU28" i="3"/>
  <c r="C52" i="9"/>
  <c r="D54" i="9"/>
  <c r="I25" i="3"/>
  <c r="AQ26" i="3"/>
  <c r="Y25" i="3"/>
  <c r="BM24" i="3"/>
  <c r="BQ28" i="3"/>
  <c r="BQ24" i="3"/>
  <c r="BQ26" i="3"/>
  <c r="BQ25" i="3"/>
  <c r="BM27" i="3"/>
  <c r="C54" i="9"/>
  <c r="W52" i="9"/>
  <c r="W50" i="9"/>
  <c r="D47" i="9"/>
  <c r="AI38" i="3"/>
  <c r="AI24" i="3" s="1"/>
  <c r="C48" i="9"/>
  <c r="W49" i="9"/>
  <c r="C50" i="9"/>
  <c r="W51" i="9"/>
  <c r="D49" i="9"/>
  <c r="L43" i="9"/>
  <c r="L49" i="9" s="1"/>
  <c r="K43" i="9"/>
  <c r="K54" i="9" s="1"/>
  <c r="BV38" i="3"/>
  <c r="BV27" i="3" s="1"/>
  <c r="AZ28" i="3"/>
  <c r="W54" i="9"/>
  <c r="D53" i="9"/>
  <c r="D51" i="9"/>
  <c r="D46" i="9"/>
  <c r="C51" i="9"/>
  <c r="C47" i="9"/>
  <c r="W53" i="9"/>
  <c r="D52" i="9"/>
  <c r="D50" i="9"/>
  <c r="D48" i="9"/>
  <c r="Z43" i="9"/>
  <c r="Z53" i="9" s="1"/>
  <c r="E53" i="9"/>
  <c r="E49" i="9"/>
  <c r="E52" i="9"/>
  <c r="E48" i="9"/>
  <c r="E55" i="9"/>
  <c r="E51" i="9"/>
  <c r="E47" i="9"/>
  <c r="BL29" i="3"/>
  <c r="BL27" i="3"/>
  <c r="BL26" i="3"/>
  <c r="BL24" i="3"/>
  <c r="BL25" i="3"/>
  <c r="AT28" i="3"/>
  <c r="AT27" i="3"/>
  <c r="AT26" i="3"/>
  <c r="AT24" i="3"/>
  <c r="AT29" i="3"/>
  <c r="AT25" i="3"/>
  <c r="AB29" i="3"/>
  <c r="AB27" i="3"/>
  <c r="AB26" i="3"/>
  <c r="AB24" i="3"/>
  <c r="AB28" i="3"/>
  <c r="AB25" i="3"/>
  <c r="L29" i="3"/>
  <c r="L27" i="3"/>
  <c r="L26" i="3"/>
  <c r="L24" i="3"/>
  <c r="L25" i="3"/>
  <c r="C53" i="9"/>
  <c r="G52" i="9"/>
  <c r="C49" i="9"/>
  <c r="G48" i="9"/>
  <c r="C46" i="9"/>
  <c r="O54" i="9"/>
  <c r="S52" i="9"/>
  <c r="S51" i="9"/>
  <c r="S50" i="9"/>
  <c r="S49" i="9"/>
  <c r="W48" i="9"/>
  <c r="W47" i="9"/>
  <c r="W46" i="9"/>
  <c r="T54" i="9"/>
  <c r="X53" i="9"/>
  <c r="X52" i="9"/>
  <c r="X51" i="9"/>
  <c r="X50" i="9"/>
  <c r="E50" i="9"/>
  <c r="E46" i="9"/>
  <c r="F51" i="9"/>
  <c r="F47" i="9"/>
  <c r="BP29" i="3"/>
  <c r="BP25" i="3"/>
  <c r="BP28" i="3"/>
  <c r="BP27" i="3"/>
  <c r="BP24" i="3"/>
  <c r="AZ29" i="3"/>
  <c r="AZ25" i="3"/>
  <c r="AZ27" i="3"/>
  <c r="AZ24" i="3"/>
  <c r="AF29" i="3"/>
  <c r="AF25" i="3"/>
  <c r="AF27" i="3"/>
  <c r="AF24" i="3"/>
  <c r="P29" i="3"/>
  <c r="P25" i="3"/>
  <c r="P27" i="3"/>
  <c r="P24" i="3"/>
  <c r="G53" i="9"/>
  <c r="G49" i="9"/>
  <c r="G46" i="9"/>
  <c r="S54" i="9"/>
  <c r="S53" i="9"/>
  <c r="BP26" i="3"/>
  <c r="X54" i="9"/>
  <c r="P49" i="9"/>
  <c r="P48" i="9"/>
  <c r="P47" i="9"/>
  <c r="P46" i="9"/>
  <c r="F52" i="9"/>
  <c r="F48" i="9"/>
  <c r="P55" i="9"/>
  <c r="Z55" i="9"/>
  <c r="BT29" i="3"/>
  <c r="BT27" i="3"/>
  <c r="BT25" i="3"/>
  <c r="BT26" i="3"/>
  <c r="BT24" i="3"/>
  <c r="BT28" i="3"/>
  <c r="BD29" i="3"/>
  <c r="BD27" i="3"/>
  <c r="BD25" i="3"/>
  <c r="BD26" i="3"/>
  <c r="BD24" i="3"/>
  <c r="BD28" i="3"/>
  <c r="AL27" i="3"/>
  <c r="AL25" i="3"/>
  <c r="AL28" i="3"/>
  <c r="AL26" i="3"/>
  <c r="AL24" i="3"/>
  <c r="AL29" i="3"/>
  <c r="T29" i="3"/>
  <c r="T27" i="3"/>
  <c r="T25" i="3"/>
  <c r="T28" i="3"/>
  <c r="T26" i="3"/>
  <c r="T24" i="3"/>
  <c r="D29" i="3"/>
  <c r="D27" i="3"/>
  <c r="D25" i="3"/>
  <c r="D28" i="3"/>
  <c r="D26" i="3"/>
  <c r="D24" i="3"/>
  <c r="G54" i="9"/>
  <c r="G50" i="9"/>
  <c r="O48" i="9"/>
  <c r="O47" i="9"/>
  <c r="O46" i="9"/>
  <c r="P26" i="3"/>
  <c r="P53" i="9"/>
  <c r="P52" i="9"/>
  <c r="P51" i="9"/>
  <c r="P50" i="9"/>
  <c r="T49" i="9"/>
  <c r="T48" i="9"/>
  <c r="T47" i="9"/>
  <c r="T46" i="9"/>
  <c r="F54" i="9"/>
  <c r="F53" i="9"/>
  <c r="H43" i="9"/>
  <c r="I55" i="9" s="1"/>
  <c r="F55" i="9"/>
  <c r="BH29" i="3"/>
  <c r="BH28" i="3"/>
  <c r="BH26" i="3"/>
  <c r="BH24" i="3"/>
  <c r="BH27" i="3"/>
  <c r="AP29" i="3"/>
  <c r="AP26" i="3"/>
  <c r="AP24" i="3"/>
  <c r="AP28" i="3"/>
  <c r="AP27" i="3"/>
  <c r="X29" i="3"/>
  <c r="X26" i="3"/>
  <c r="X24" i="3"/>
  <c r="X27" i="3"/>
  <c r="X28" i="3"/>
  <c r="H29" i="3"/>
  <c r="H26" i="3"/>
  <c r="H24" i="3"/>
  <c r="H27" i="3"/>
  <c r="H28" i="3"/>
  <c r="G51" i="9"/>
  <c r="G47" i="9"/>
  <c r="O52" i="9"/>
  <c r="O51" i="9"/>
  <c r="O50" i="9"/>
  <c r="O49" i="9"/>
  <c r="S48" i="9"/>
  <c r="S47" i="9"/>
  <c r="S46" i="9"/>
  <c r="AF26" i="3"/>
  <c r="T53" i="9"/>
  <c r="T52" i="9"/>
  <c r="T51" i="9"/>
  <c r="T50" i="9"/>
  <c r="X49" i="9"/>
  <c r="X48" i="9"/>
  <c r="X47" i="9"/>
  <c r="X46" i="9"/>
  <c r="H25" i="3"/>
  <c r="F50" i="9"/>
  <c r="F46" i="9"/>
  <c r="P52" i="1"/>
  <c r="U52" i="1"/>
  <c r="R52" i="1"/>
  <c r="BK28" i="3"/>
  <c r="BK27" i="3"/>
  <c r="BK24" i="3"/>
  <c r="BK29" i="3"/>
  <c r="BK26" i="3"/>
  <c r="BK25" i="3"/>
  <c r="AA28" i="3"/>
  <c r="AA29" i="3"/>
  <c r="AA27" i="3"/>
  <c r="AA24" i="3"/>
  <c r="AA26" i="3"/>
  <c r="AA25" i="3"/>
  <c r="BG28" i="3"/>
  <c r="BG29" i="3"/>
  <c r="BG24" i="3"/>
  <c r="BG26" i="3"/>
  <c r="BG25" i="3"/>
  <c r="BG27" i="3"/>
  <c r="W28" i="3"/>
  <c r="W27" i="3"/>
  <c r="W24" i="3"/>
  <c r="W29" i="3"/>
  <c r="W26" i="3"/>
  <c r="W25" i="3"/>
  <c r="G28" i="3"/>
  <c r="G27" i="3"/>
  <c r="G24" i="3"/>
  <c r="G26" i="3"/>
  <c r="G25" i="3"/>
  <c r="G29" i="3"/>
  <c r="BS28" i="3"/>
  <c r="BS29" i="3"/>
  <c r="BS24" i="3"/>
  <c r="BS27" i="3"/>
  <c r="BS26" i="3"/>
  <c r="BS25" i="3"/>
  <c r="BC28" i="3"/>
  <c r="BC24" i="3"/>
  <c r="BC27" i="3"/>
  <c r="BC26" i="3"/>
  <c r="BC25" i="3"/>
  <c r="BC29" i="3"/>
  <c r="AK28" i="3"/>
  <c r="AK27" i="3"/>
  <c r="AK24" i="3"/>
  <c r="AK29" i="3"/>
  <c r="AK26" i="3"/>
  <c r="AK25" i="3"/>
  <c r="S28" i="3"/>
  <c r="S27" i="3"/>
  <c r="S24" i="3"/>
  <c r="S26" i="3"/>
  <c r="S25" i="3"/>
  <c r="C28" i="3"/>
  <c r="C27" i="3"/>
  <c r="C24" i="3"/>
  <c r="C26" i="3"/>
  <c r="C25" i="3"/>
  <c r="C29" i="3"/>
  <c r="BO28" i="3"/>
  <c r="BO27" i="3"/>
  <c r="BO24" i="3"/>
  <c r="BO26" i="3"/>
  <c r="BO25" i="3"/>
  <c r="AW28" i="3"/>
  <c r="AW27" i="3"/>
  <c r="AW24" i="3"/>
  <c r="AW29" i="3"/>
  <c r="AW26" i="3"/>
  <c r="AW25" i="3"/>
  <c r="AE28" i="3"/>
  <c r="AE29" i="3"/>
  <c r="AE27" i="3"/>
  <c r="AE24" i="3"/>
  <c r="AE26" i="3"/>
  <c r="AE25" i="3"/>
  <c r="O28" i="3"/>
  <c r="O27" i="3"/>
  <c r="O24" i="3"/>
  <c r="O26" i="3"/>
  <c r="O25" i="3"/>
  <c r="O29" i="3"/>
  <c r="AS29" i="3"/>
  <c r="AS27" i="3"/>
  <c r="AS24" i="3"/>
  <c r="AS26" i="3"/>
  <c r="AS25" i="3"/>
  <c r="AS28" i="3"/>
  <c r="K28" i="3"/>
  <c r="K27" i="3"/>
  <c r="K24" i="3"/>
  <c r="K29" i="3"/>
  <c r="K26" i="3"/>
  <c r="K25" i="3"/>
  <c r="AO29" i="3"/>
  <c r="AO27" i="3"/>
  <c r="AO24" i="3"/>
  <c r="AO28" i="3"/>
  <c r="AO26" i="3"/>
  <c r="AO25" i="3"/>
  <c r="BX35" i="3"/>
  <c r="BX33" i="3"/>
  <c r="BW38" i="3"/>
  <c r="BW29" i="3" s="1"/>
  <c r="BX34" i="3"/>
  <c r="AY38" i="3"/>
  <c r="AY24" i="3" s="1"/>
  <c r="BX36" i="3"/>
  <c r="BX37" i="3"/>
  <c r="AJ38" i="3"/>
  <c r="AJ27" i="3" s="1"/>
  <c r="AX38" i="3"/>
  <c r="AX29" i="3" s="1"/>
  <c r="BX20" i="3"/>
  <c r="CK29" i="3" l="1"/>
  <c r="CK28" i="3"/>
  <c r="CK24" i="3"/>
  <c r="CK26" i="3"/>
  <c r="BV24" i="3"/>
  <c r="BV28" i="3"/>
  <c r="L47" i="9"/>
  <c r="K52" i="9"/>
  <c r="AI28" i="3"/>
  <c r="AI27" i="3"/>
  <c r="AI26" i="3"/>
  <c r="L55" i="9"/>
  <c r="AI25" i="3"/>
  <c r="BW25" i="3"/>
  <c r="K47" i="9"/>
  <c r="K53" i="9"/>
  <c r="L51" i="9"/>
  <c r="K50" i="9"/>
  <c r="AX24" i="3"/>
  <c r="Z49" i="9"/>
  <c r="AI29" i="3"/>
  <c r="K48" i="9"/>
  <c r="L54" i="9"/>
  <c r="L46" i="9"/>
  <c r="K51" i="9"/>
  <c r="AX28" i="3"/>
  <c r="K46" i="9"/>
  <c r="L48" i="9"/>
  <c r="L52" i="9"/>
  <c r="K49" i="9"/>
  <c r="L50" i="9"/>
  <c r="M55" i="9"/>
  <c r="L53" i="9"/>
  <c r="BV26" i="3"/>
  <c r="BV25" i="3"/>
  <c r="BV29" i="3"/>
  <c r="AX27" i="3"/>
  <c r="Z50" i="9"/>
  <c r="Z54" i="9"/>
  <c r="Z48" i="9"/>
  <c r="Z52" i="9"/>
  <c r="Z47" i="9"/>
  <c r="Z51" i="9"/>
  <c r="BW28" i="3"/>
  <c r="BW24" i="3"/>
  <c r="AY28" i="3"/>
  <c r="Z46" i="9"/>
  <c r="AX25" i="3"/>
  <c r="BW26" i="3"/>
  <c r="BW27" i="3"/>
  <c r="AX26" i="3"/>
  <c r="AJ29" i="3"/>
  <c r="AJ26" i="3"/>
  <c r="AJ28" i="3"/>
  <c r="AY29" i="3"/>
  <c r="AY27" i="3"/>
  <c r="AY26" i="3"/>
  <c r="BX38" i="3"/>
  <c r="BX29" i="3" s="1"/>
  <c r="AY25" i="3"/>
  <c r="AJ24" i="3"/>
  <c r="AJ25" i="3"/>
  <c r="BX27" i="3" l="1"/>
  <c r="BX24" i="3"/>
  <c r="BX26" i="3"/>
  <c r="BX28" i="3"/>
  <c r="BX25" i="3"/>
</calcChain>
</file>

<file path=xl/sharedStrings.xml><?xml version="1.0" encoding="utf-8"?>
<sst xmlns="http://schemas.openxmlformats.org/spreadsheetml/2006/main" count="672" uniqueCount="229">
  <si>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</si>
  <si>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</si>
  <si>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</si>
  <si>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</si>
  <si>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</si>
  <si>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</si>
  <si>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</si>
  <si>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</si>
  <si>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</si>
  <si>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</si>
  <si>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</si>
  <si>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Total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</si>
  <si>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</si>
  <si>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</si>
  <si>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</si>
  <si>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</si>
  <si>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</si>
  <si>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</si>
  <si>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</si>
  <si>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Inland Culture</t>
  </si>
  <si>
    <t>Coastal</t>
  </si>
  <si>
    <t>Off shore/Deep Sea</t>
  </si>
  <si>
    <t>Shrimp Farms</t>
  </si>
  <si>
    <t>Capture</t>
  </si>
  <si>
    <t xml:space="preserve">Aq. Culture </t>
  </si>
  <si>
    <t xml:space="preserve">Sri Lanka </t>
  </si>
  <si>
    <t>Inland Capture</t>
  </si>
  <si>
    <t>SN</t>
  </si>
  <si>
    <t xml:space="preserve">Colombo </t>
  </si>
  <si>
    <t>Negombo</t>
  </si>
  <si>
    <t xml:space="preserve">Kalutara </t>
  </si>
  <si>
    <t xml:space="preserve">Galle </t>
  </si>
  <si>
    <t xml:space="preserve">Matàra </t>
  </si>
  <si>
    <t xml:space="preserve">Hambanthota </t>
  </si>
  <si>
    <t>Kalmunai</t>
  </si>
  <si>
    <t xml:space="preserve">Batticaloa </t>
  </si>
  <si>
    <t xml:space="preserve">Trincomalee </t>
  </si>
  <si>
    <t xml:space="preserve">Mullaithivu </t>
  </si>
  <si>
    <t>na</t>
  </si>
  <si>
    <t>Kilinochchi</t>
  </si>
  <si>
    <t xml:space="preserve">Jaffna </t>
  </si>
  <si>
    <t>Mannar</t>
  </si>
  <si>
    <t xml:space="preserve">Puttalam </t>
  </si>
  <si>
    <t xml:space="preserve">Chilaw </t>
  </si>
  <si>
    <t>Table2.1: Marine Fish Production (Metric tones)</t>
  </si>
  <si>
    <t>Table 2.2: Inland and Aquaculture Fish Production (Metric tones)</t>
  </si>
  <si>
    <t>Table 3:  Marine Fish Production Estimate by District  (mt)</t>
  </si>
  <si>
    <t>Targets</t>
  </si>
  <si>
    <t>Target</t>
  </si>
  <si>
    <t>Source: Statistics Unit of MFARD</t>
  </si>
  <si>
    <t>Achievement</t>
  </si>
  <si>
    <t>Fishing Sub-sector</t>
  </si>
  <si>
    <t>Sn</t>
  </si>
  <si>
    <t>District</t>
  </si>
  <si>
    <t>Kegalle</t>
  </si>
  <si>
    <t>Killinochchi</t>
  </si>
  <si>
    <t>Mullaithivu</t>
  </si>
  <si>
    <t>Jaffna</t>
  </si>
  <si>
    <t>Galle</t>
  </si>
  <si>
    <t>Colombo</t>
  </si>
  <si>
    <t>Gampaha</t>
  </si>
  <si>
    <t>Batticaloa</t>
  </si>
  <si>
    <t>Nuwaraeliya</t>
  </si>
  <si>
    <t>Matale</t>
  </si>
  <si>
    <t>Vavunia</t>
  </si>
  <si>
    <t>Matara</t>
  </si>
  <si>
    <t>Ratnapura</t>
  </si>
  <si>
    <t>Kandy</t>
  </si>
  <si>
    <t>Kalutara</t>
  </si>
  <si>
    <t>Kurunegala</t>
  </si>
  <si>
    <t>Badulla</t>
  </si>
  <si>
    <t>Trincomalee</t>
  </si>
  <si>
    <t>Monaragala</t>
  </si>
  <si>
    <t>Hambantota</t>
  </si>
  <si>
    <t>Ampara</t>
  </si>
  <si>
    <t>Puttalam</t>
  </si>
  <si>
    <t>Polonnaruwa</t>
  </si>
  <si>
    <t>Anuradhapura</t>
  </si>
  <si>
    <t>2011 Target</t>
  </si>
  <si>
    <t>2011-Target</t>
  </si>
  <si>
    <t>2011- Target</t>
  </si>
  <si>
    <t>Western</t>
  </si>
  <si>
    <t>Southern</t>
  </si>
  <si>
    <t>Eastern</t>
  </si>
  <si>
    <t>Northern</t>
  </si>
  <si>
    <t>Central</t>
  </si>
  <si>
    <t>North western</t>
  </si>
  <si>
    <t>Noth Central</t>
  </si>
  <si>
    <t>Uva</t>
  </si>
  <si>
    <t>Sabara</t>
  </si>
  <si>
    <t xml:space="preserve"> Marine fish production by regions</t>
  </si>
  <si>
    <t>Share of Inland Fish Production by Regions</t>
  </si>
  <si>
    <t>Total Production</t>
  </si>
  <si>
    <t xml:space="preserve">Jul </t>
  </si>
  <si>
    <t>Table 5.1: Inland Fish Production by Regions</t>
  </si>
  <si>
    <t>Source: Statistics Unit of MFADRD</t>
  </si>
  <si>
    <t>Provicne</t>
  </si>
  <si>
    <t>Fisheries District</t>
  </si>
  <si>
    <t>Region</t>
  </si>
  <si>
    <t xml:space="preserve"> Jan - Nov 2010</t>
  </si>
  <si>
    <t xml:space="preserve">Sep </t>
  </si>
  <si>
    <t xml:space="preserve">Oct </t>
  </si>
  <si>
    <t xml:space="preserve"> Jan -  Nov 2010</t>
  </si>
  <si>
    <t>Table 1: Fish Production (Metric tons)</t>
  </si>
  <si>
    <t xml:space="preserve"> Jan - Dec 2011</t>
  </si>
  <si>
    <t>North-Western</t>
  </si>
  <si>
    <t xml:space="preserve"> Target 2012</t>
  </si>
  <si>
    <t>Change in 2010 compared to  2009</t>
  </si>
  <si>
    <t>Change in 2011 compaired to 2010</t>
  </si>
  <si>
    <t xml:space="preserve">Dec </t>
  </si>
  <si>
    <t>Chilaw</t>
  </si>
  <si>
    <t>Tangalle</t>
  </si>
  <si>
    <t>Trinco</t>
  </si>
  <si>
    <t>Mullaithivue</t>
  </si>
  <si>
    <t>N-E Monsoon</t>
  </si>
  <si>
    <t>Inter monsoon 1</t>
  </si>
  <si>
    <t>South-West monsoon</t>
  </si>
  <si>
    <t>Inter monsoon 2</t>
  </si>
  <si>
    <t xml:space="preserve">OFF SEASON FOR COASTAL FISHERIES </t>
  </si>
  <si>
    <t>Fishing Season</t>
  </si>
  <si>
    <t>Mid Season</t>
  </si>
  <si>
    <t xml:space="preserve"> Coastal Fishing Seasons of Sri Lanka</t>
  </si>
  <si>
    <t>F District</t>
  </si>
  <si>
    <t>Achieved over targets 2012</t>
  </si>
  <si>
    <t>Provisional</t>
  </si>
  <si>
    <t>ne</t>
  </si>
  <si>
    <t>ne - negligible amount</t>
  </si>
  <si>
    <t>Change in 2012 compaired to 2011</t>
  </si>
  <si>
    <t>Table 1.1: Fish Production by Sectors (Metric tons)</t>
  </si>
  <si>
    <t>2013-Target</t>
  </si>
  <si>
    <t xml:space="preserve"> Change 2012/2013 %</t>
  </si>
  <si>
    <t>Achieved over targets 2013</t>
  </si>
  <si>
    <t>2013- Target</t>
  </si>
  <si>
    <t>2013 Target</t>
  </si>
  <si>
    <t>Target 2013</t>
  </si>
  <si>
    <t xml:space="preserve"> Change 2013/2012 %</t>
  </si>
  <si>
    <t>Achievement  in 2013 over targets</t>
  </si>
  <si>
    <t>Change in 2013 compaired to 2012</t>
  </si>
  <si>
    <t>**</t>
  </si>
  <si>
    <t>Table 4: Inland Fish Production by District (Mt)</t>
  </si>
  <si>
    <t>Source: NAQDA and SU/MFARD</t>
  </si>
  <si>
    <t xml:space="preserve">Annual Change  2013/2012 </t>
  </si>
  <si>
    <t>2014-Target</t>
  </si>
  <si>
    <t>Achieved over targets 2014</t>
  </si>
  <si>
    <t>Target 2014</t>
  </si>
  <si>
    <t>2014  Jan</t>
  </si>
  <si>
    <t>2014  Feb</t>
  </si>
  <si>
    <t>Share of Marine Fish production by Regions</t>
  </si>
  <si>
    <t>Achievement  over targets 2014</t>
  </si>
  <si>
    <t>2014 Mar</t>
  </si>
  <si>
    <t>2014  Mar</t>
  </si>
  <si>
    <t>Table 2.3: National Fish Production (Metric Tones)</t>
  </si>
  <si>
    <t>App-14</t>
  </si>
  <si>
    <t>2014 Apr</t>
  </si>
  <si>
    <t>2014 May</t>
  </si>
  <si>
    <t>2015 May</t>
  </si>
  <si>
    <t>2016 Jun</t>
  </si>
  <si>
    <t>2015  Apr</t>
  </si>
  <si>
    <t>2016  May</t>
  </si>
  <si>
    <t>2017  Jun</t>
  </si>
  <si>
    <t>2014 Jun</t>
  </si>
  <si>
    <t>2014 July</t>
  </si>
  <si>
    <t>2015 Aug</t>
  </si>
  <si>
    <t>2014 Aug</t>
  </si>
  <si>
    <t>2014 Sep</t>
  </si>
  <si>
    <t>June</t>
  </si>
  <si>
    <t>2014 Oct</t>
  </si>
  <si>
    <t>July</t>
  </si>
  <si>
    <t>2014 Nov</t>
  </si>
  <si>
    <t>2014 Dec</t>
  </si>
  <si>
    <t>2015 Jan</t>
  </si>
  <si>
    <t>2015 Feb</t>
  </si>
  <si>
    <t>2015 Mar</t>
  </si>
  <si>
    <t>Percentage share (%)</t>
  </si>
  <si>
    <t xml:space="preserve">Monthly Fish Production Statistics   </t>
  </si>
  <si>
    <t>2015 Aprial</t>
  </si>
  <si>
    <t>2015Aprial</t>
  </si>
  <si>
    <t>2015 June</t>
  </si>
  <si>
    <t>2015 July</t>
  </si>
  <si>
    <t>2015 Aug.</t>
  </si>
  <si>
    <t>2015 App</t>
  </si>
  <si>
    <t>2015 Sep</t>
  </si>
  <si>
    <t>2015 Sep.</t>
  </si>
  <si>
    <t>2015 Oct.</t>
  </si>
  <si>
    <t>2015 Nov.</t>
  </si>
  <si>
    <t>2015 Dec.</t>
  </si>
  <si>
    <t>2015 Oct</t>
  </si>
  <si>
    <t>2015 Nov</t>
  </si>
  <si>
    <t>2015 Dec</t>
  </si>
  <si>
    <t>2015 Dece</t>
  </si>
  <si>
    <t>Year</t>
  </si>
  <si>
    <t>2016 Jan</t>
  </si>
  <si>
    <t>2016 Feb</t>
  </si>
  <si>
    <t>2016 Mar</t>
  </si>
  <si>
    <t>2016 April</t>
  </si>
  <si>
    <t>2016 May</t>
  </si>
  <si>
    <t>2016 June</t>
  </si>
  <si>
    <t>2016 July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</si>
  <si>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</si>
  <si>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</si>
  <si>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</si>
  <si>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</si>
  <si>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</si>
  <si>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</si>
  <si>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</si>
  <si>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</si>
  <si>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April</t>
  </si>
  <si>
    <t>2017 May</t>
  </si>
  <si>
    <t>2017 June</t>
  </si>
  <si>
    <t>2017 July</t>
  </si>
  <si>
    <t>2017 Aug</t>
  </si>
  <si>
    <t>2017 Sep</t>
  </si>
  <si>
    <t>2017 Oct</t>
  </si>
  <si>
    <t>2017 Nov</t>
  </si>
  <si>
    <t>2017 Dec</t>
  </si>
  <si>
    <t>Q1</t>
  </si>
  <si>
    <t>Q2</t>
  </si>
  <si>
    <t>Q3</t>
  </si>
  <si>
    <t>Q4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</si>
  <si>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</si>
  <si>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Change in 2018 compared to 2017 (%)</t>
  </si>
  <si>
    <t xml:space="preserve">     </t>
  </si>
  <si>
    <t>* Provisional Data (Estimated based on the summaries provided by the FIs/ Eos and finalized quarterly after processing detailed reports)</t>
  </si>
  <si>
    <t xml:space="preserve">    2018    (Jan-Feb)</t>
  </si>
  <si>
    <t xml:space="preserve">  2019* (Jan-Feb)</t>
  </si>
  <si>
    <t>Jan*</t>
  </si>
  <si>
    <t>Feb*</t>
  </si>
  <si>
    <t>Mar*</t>
  </si>
  <si>
    <t>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</si>
</sst>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_-* #,##0_-;\-* #,##0_-;_-* &quot;-&quot;??_-;_-@_-"/>
    <numFmt numFmtId="168" formatCode="0.0%"/>
    <numFmt numFmtId="169" formatCode="0_);\(0\)"/>
    <numFmt numFmtId="170" formatCode="#,##0.0"/>
  </numFmts>
  <fonts count="10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b/>
      <sz val="9"/>
      <name val="Arial"/>
      <family val="2"/>
    </font>
    <font>
      <sz val="11"/>
      <name val="Book Antiqua"/>
      <family val="1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2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b/>
      <i/>
      <sz val="10"/>
      <name val="Arial"/>
      <family val="2"/>
    </font>
    <font>
      <sz val="11"/>
      <color indexed="8"/>
      <name val="Book Antiqua"/>
      <family val="1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F17149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FF0000"/>
      <name val="Times New Roman"/>
      <family val="1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b/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b/>
      <sz val="9"/>
      <name val="Times New Roman"/>
      <family val="1"/>
    </font>
    <font>
      <b/>
      <sz val="8"/>
      <name val="Arial"/>
      <family val="2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"/>
      <color theme="1"/>
      <name val="Times New Roman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E8FE"/>
        <bgColor indexed="64"/>
      </patternFill>
    </fill>
    <fill>
      <patternFill patternType="solid">
        <fgColor rgb="FFF9E8FE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F6B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29" fillId="0" borderId="0"/>
    <xf numFmtId="0" fontId="11" fillId="0" borderId="0"/>
    <xf numFmtId="9" fontId="2" fillId="0" borderId="0" applyFont="0" applyFill="0" applyBorder="0" applyAlignment="0" applyProtection="0"/>
    <xf numFmtId="0" fontId="42" fillId="0" borderId="9" applyNumberFormat="0" applyFill="0" applyAlignment="0" applyProtection="0"/>
    <xf numFmtId="0" fontId="43" fillId="0" borderId="10" applyNumberFormat="0" applyFill="0" applyAlignment="0" applyProtection="0"/>
    <xf numFmtId="0" fontId="44" fillId="0" borderId="0"/>
  </cellStyleXfs>
  <cellXfs count="41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6" fillId="0" borderId="0" xfId="0" applyFont="1"/>
    <xf numFmtId="0" fontId="7" fillId="0" borderId="0" xfId="0" applyFont="1"/>
    <xf numFmtId="164" fontId="0" fillId="0" borderId="0" xfId="0" applyNumberFormat="1"/>
    <xf numFmtId="43" fontId="0" fillId="0" borderId="0" xfId="0" applyNumberFormat="1"/>
    <xf numFmtId="168" fontId="0" fillId="0" borderId="0" xfId="4" applyNumberFormat="1" applyFont="1"/>
    <xf numFmtId="0" fontId="8" fillId="0" borderId="1" xfId="0" applyFont="1" applyBorder="1"/>
    <xf numFmtId="0" fontId="0" fillId="8" borderId="1" xfId="0" applyFill="1" applyBorder="1"/>
    <xf numFmtId="164" fontId="8" fillId="0" borderId="1" xfId="1" applyNumberFormat="1" applyFont="1" applyBorder="1"/>
    <xf numFmtId="0" fontId="8" fillId="0" borderId="0" xfId="0" applyFont="1"/>
    <xf numFmtId="164" fontId="17" fillId="8" borderId="1" xfId="1" applyNumberFormat="1" applyFont="1" applyFill="1" applyBorder="1"/>
    <xf numFmtId="167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164" fontId="0" fillId="0" borderId="0" xfId="1" applyNumberFormat="1" applyFont="1"/>
    <xf numFmtId="0" fontId="8" fillId="8" borderId="1" xfId="0" applyFont="1" applyFill="1" applyBorder="1"/>
    <xf numFmtId="9" fontId="0" fillId="0" borderId="1" xfId="4" applyFont="1" applyBorder="1"/>
    <xf numFmtId="0" fontId="4" fillId="0" borderId="0" xfId="0" applyFont="1"/>
    <xf numFmtId="164" fontId="0" fillId="0" borderId="1" xfId="4" applyNumberFormat="1" applyFont="1" applyBorder="1"/>
    <xf numFmtId="164" fontId="18" fillId="8" borderId="1" xfId="4" applyNumberFormat="1" applyFont="1" applyFill="1" applyBorder="1"/>
    <xf numFmtId="0" fontId="0" fillId="9" borderId="1" xfId="0" applyFill="1" applyBorder="1"/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wrapText="1"/>
    </xf>
    <xf numFmtId="0" fontId="15" fillId="8" borderId="1" xfId="0" applyFont="1" applyFill="1" applyBorder="1" applyAlignment="1">
      <alignment horizontal="center" wrapText="1"/>
    </xf>
    <xf numFmtId="164" fontId="18" fillId="8" borderId="1" xfId="1" applyNumberFormat="1" applyFont="1" applyFill="1" applyBorder="1"/>
    <xf numFmtId="164" fontId="5" fillId="8" borderId="1" xfId="1" applyNumberFormat="1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" fontId="4" fillId="4" borderId="3" xfId="0" applyNumberFormat="1" applyFont="1" applyFill="1" applyBorder="1" applyAlignment="1">
      <alignment horizontal="center" vertical="center"/>
    </xf>
    <xf numFmtId="17" fontId="4" fillId="4" borderId="4" xfId="0" applyNumberFormat="1" applyFont="1" applyFill="1" applyBorder="1" applyAlignment="1">
      <alignment horizontal="center" vertical="center"/>
    </xf>
    <xf numFmtId="17" fontId="4" fillId="4" borderId="5" xfId="0" applyNumberFormat="1" applyFont="1" applyFill="1" applyBorder="1" applyAlignment="1">
      <alignment horizontal="center" vertical="center"/>
    </xf>
    <xf numFmtId="17" fontId="4" fillId="4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17" fontId="4" fillId="8" borderId="1" xfId="0" applyNumberFormat="1" applyFont="1" applyFill="1" applyBorder="1" applyAlignment="1">
      <alignment horizontal="center" vertical="center"/>
    </xf>
    <xf numFmtId="164" fontId="23" fillId="12" borderId="1" xfId="1" applyNumberFormat="1" applyFont="1" applyFill="1" applyBorder="1"/>
    <xf numFmtId="0" fontId="15" fillId="12" borderId="1" xfId="0" applyFont="1" applyFill="1" applyBorder="1" applyAlignment="1">
      <alignment horizontal="center" wrapText="1"/>
    </xf>
    <xf numFmtId="164" fontId="18" fillId="12" borderId="1" xfId="1" applyNumberFormat="1" applyFont="1" applyFill="1" applyBorder="1"/>
    <xf numFmtId="0" fontId="0" fillId="15" borderId="1" xfId="0" applyFill="1" applyBorder="1"/>
    <xf numFmtId="9" fontId="0" fillId="0" borderId="0" xfId="4" applyFont="1"/>
    <xf numFmtId="9" fontId="23" fillId="12" borderId="0" xfId="4" applyFont="1" applyFill="1"/>
    <xf numFmtId="0" fontId="4" fillId="15" borderId="1" xfId="0" applyFont="1" applyFill="1" applyBorder="1" applyAlignment="1">
      <alignment horizontal="center"/>
    </xf>
    <xf numFmtId="164" fontId="4" fillId="15" borderId="1" xfId="1" applyNumberFormat="1" applyFont="1" applyFill="1" applyBorder="1"/>
    <xf numFmtId="0" fontId="8" fillId="15" borderId="1" xfId="0" applyFont="1" applyFill="1" applyBorder="1"/>
    <xf numFmtId="164" fontId="18" fillId="15" borderId="1" xfId="4" applyNumberFormat="1" applyFont="1" applyFill="1" applyBorder="1"/>
    <xf numFmtId="0" fontId="0" fillId="8" borderId="0" xfId="0" applyFill="1"/>
    <xf numFmtId="164" fontId="8" fillId="0" borderId="0" xfId="1" applyNumberFormat="1" applyFont="1"/>
    <xf numFmtId="0" fontId="10" fillId="13" borderId="1" xfId="0" applyFont="1" applyFill="1" applyBorder="1" applyAlignment="1">
      <alignment horizontal="center" wrapText="1"/>
    </xf>
    <xf numFmtId="0" fontId="30" fillId="16" borderId="1" xfId="0" applyFont="1" applyFill="1" applyBorder="1"/>
    <xf numFmtId="0" fontId="0" fillId="16" borderId="1" xfId="0" applyFill="1" applyBorder="1"/>
    <xf numFmtId="0" fontId="0" fillId="17" borderId="1" xfId="0" applyFill="1" applyBorder="1"/>
    <xf numFmtId="0" fontId="24" fillId="3" borderId="1" xfId="0" applyFont="1" applyFill="1" applyBorder="1"/>
    <xf numFmtId="0" fontId="24" fillId="6" borderId="1" xfId="0" applyFont="1" applyFill="1" applyBorder="1"/>
    <xf numFmtId="0" fontId="0" fillId="0" borderId="0" xfId="0" applyAlignment="1">
      <alignment textRotation="90"/>
    </xf>
    <xf numFmtId="0" fontId="0" fillId="6" borderId="1" xfId="0" applyFill="1" applyBorder="1"/>
    <xf numFmtId="164" fontId="25" fillId="0" borderId="0" xfId="1" applyNumberFormat="1" applyFont="1"/>
    <xf numFmtId="0" fontId="0" fillId="6" borderId="0" xfId="0" applyFill="1"/>
    <xf numFmtId="0" fontId="0" fillId="5" borderId="0" xfId="0" applyFill="1"/>
    <xf numFmtId="0" fontId="0" fillId="17" borderId="0" xfId="0" applyFill="1"/>
    <xf numFmtId="0" fontId="4" fillId="0" borderId="1" xfId="0" applyFont="1" applyBorder="1" applyAlignment="1">
      <alignment horizontal="center"/>
    </xf>
    <xf numFmtId="164" fontId="8" fillId="12" borderId="1" xfId="1" applyNumberFormat="1" applyFont="1" applyFill="1" applyBorder="1"/>
    <xf numFmtId="0" fontId="24" fillId="3" borderId="0" xfId="0" applyFont="1" applyFill="1"/>
    <xf numFmtId="0" fontId="31" fillId="6" borderId="1" xfId="0" applyFont="1" applyFill="1" applyBorder="1"/>
    <xf numFmtId="0" fontId="32" fillId="6" borderId="1" xfId="0" applyFont="1" applyFill="1" applyBorder="1"/>
    <xf numFmtId="0" fontId="9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0" xfId="0" applyFont="1"/>
    <xf numFmtId="0" fontId="19" fillId="0" borderId="1" xfId="0" applyFont="1" applyBorder="1"/>
    <xf numFmtId="9" fontId="18" fillId="13" borderId="1" xfId="4" applyFont="1" applyFill="1" applyBorder="1"/>
    <xf numFmtId="3" fontId="18" fillId="8" borderId="1" xfId="4" applyNumberFormat="1" applyFont="1" applyFill="1" applyBorder="1"/>
    <xf numFmtId="164" fontId="4" fillId="0" borderId="1" xfId="1" applyNumberFormat="1" applyFont="1" applyBorder="1"/>
    <xf numFmtId="0" fontId="4" fillId="0" borderId="1" xfId="0" applyFont="1" applyBorder="1" applyAlignment="1">
      <alignment horizontal="center" wrapText="1"/>
    </xf>
    <xf numFmtId="164" fontId="4" fillId="8" borderId="1" xfId="4" applyNumberFormat="1" applyFont="1" applyFill="1" applyBorder="1"/>
    <xf numFmtId="0" fontId="15" fillId="19" borderId="1" xfId="0" applyFont="1" applyFill="1" applyBorder="1" applyAlignment="1">
      <alignment horizontal="center" wrapText="1"/>
    </xf>
    <xf numFmtId="164" fontId="26" fillId="19" borderId="1" xfId="1" applyNumberFormat="1" applyFont="1" applyFill="1" applyBorder="1"/>
    <xf numFmtId="9" fontId="4" fillId="13" borderId="1" xfId="4" applyFont="1" applyFill="1" applyBorder="1"/>
    <xf numFmtId="9" fontId="4" fillId="0" borderId="1" xfId="4" applyFont="1" applyBorder="1"/>
    <xf numFmtId="164" fontId="4" fillId="19" borderId="1" xfId="1" applyNumberFormat="1" applyFont="1" applyFill="1" applyBorder="1"/>
    <xf numFmtId="3" fontId="26" fillId="19" borderId="1" xfId="4" applyNumberFormat="1" applyFont="1" applyFill="1" applyBorder="1"/>
    <xf numFmtId="3" fontId="0" fillId="0" borderId="1" xfId="4" applyNumberFormat="1" applyFont="1" applyBorder="1"/>
    <xf numFmtId="0" fontId="4" fillId="0" borderId="1" xfId="0" applyFont="1" applyBorder="1"/>
    <xf numFmtId="164" fontId="16" fillId="8" borderId="1" xfId="1" applyNumberFormat="1" applyFont="1" applyFill="1" applyBorder="1" applyAlignment="1">
      <alignment horizontal="right"/>
    </xf>
    <xf numFmtId="164" fontId="28" fillId="8" borderId="1" xfId="1" applyNumberFormat="1" applyFont="1" applyFill="1" applyBorder="1"/>
    <xf numFmtId="3" fontId="19" fillId="0" borderId="1" xfId="4" applyNumberFormat="1" applyFont="1" applyBorder="1"/>
    <xf numFmtId="168" fontId="19" fillId="0" borderId="1" xfId="4" applyNumberFormat="1" applyFont="1" applyBorder="1"/>
    <xf numFmtId="3" fontId="30" fillId="0" borderId="1" xfId="0" applyNumberFormat="1" applyFont="1" applyBorder="1"/>
    <xf numFmtId="9" fontId="35" fillId="0" borderId="1" xfId="4" applyFont="1" applyBorder="1"/>
    <xf numFmtId="164" fontId="19" fillId="0" borderId="1" xfId="1" applyNumberFormat="1" applyFont="1" applyBorder="1"/>
    <xf numFmtId="164" fontId="19" fillId="0" borderId="2" xfId="0" applyNumberFormat="1" applyFont="1" applyBorder="1"/>
    <xf numFmtId="164" fontId="26" fillId="0" borderId="1" xfId="1" applyNumberFormat="1" applyFont="1" applyBorder="1"/>
    <xf numFmtId="164" fontId="20" fillId="0" borderId="2" xfId="1" applyNumberFormat="1" applyFont="1" applyBorder="1"/>
    <xf numFmtId="164" fontId="20" fillId="0" borderId="1" xfId="1" applyNumberFormat="1" applyFont="1" applyBorder="1"/>
    <xf numFmtId="164" fontId="20" fillId="0" borderId="6" xfId="1" applyNumberFormat="1" applyFont="1" applyBorder="1"/>
    <xf numFmtId="167" fontId="19" fillId="0" borderId="1" xfId="1" applyNumberFormat="1" applyFont="1" applyBorder="1"/>
    <xf numFmtId="167" fontId="19" fillId="0" borderId="2" xfId="1" applyNumberFormat="1" applyFont="1" applyBorder="1"/>
    <xf numFmtId="164" fontId="18" fillId="0" borderId="1" xfId="1" applyNumberFormat="1" applyFont="1" applyBorder="1"/>
    <xf numFmtId="164" fontId="0" fillId="0" borderId="2" xfId="0" applyNumberFormat="1" applyBorder="1"/>
    <xf numFmtId="164" fontId="13" fillId="0" borderId="2" xfId="1" applyNumberFormat="1" applyFont="1" applyBorder="1"/>
    <xf numFmtId="164" fontId="13" fillId="0" borderId="1" xfId="1" applyNumberFormat="1" applyFont="1" applyBorder="1"/>
    <xf numFmtId="164" fontId="13" fillId="0" borderId="6" xfId="1" applyNumberFormat="1" applyFont="1" applyBorder="1"/>
    <xf numFmtId="167" fontId="18" fillId="0" borderId="1" xfId="1" applyNumberFormat="1" applyFont="1" applyBorder="1"/>
    <xf numFmtId="167" fontId="36" fillId="0" borderId="1" xfId="1" applyNumberFormat="1" applyFont="1" applyBorder="1"/>
    <xf numFmtId="167" fontId="8" fillId="0" borderId="1" xfId="1" applyNumberFormat="1" applyFont="1" applyBorder="1"/>
    <xf numFmtId="167" fontId="8" fillId="0" borderId="2" xfId="1" applyNumberFormat="1" applyFont="1" applyBorder="1"/>
    <xf numFmtId="167" fontId="8" fillId="0" borderId="7" xfId="1" applyNumberFormat="1" applyFont="1" applyBorder="1"/>
    <xf numFmtId="167" fontId="8" fillId="0" borderId="8" xfId="1" applyNumberFormat="1" applyFont="1" applyBorder="1"/>
    <xf numFmtId="164" fontId="13" fillId="0" borderId="5" xfId="1" applyNumberFormat="1" applyFont="1" applyBorder="1"/>
    <xf numFmtId="167" fontId="34" fillId="0" borderId="1" xfId="1" applyNumberFormat="1" applyFont="1" applyBorder="1"/>
    <xf numFmtId="164" fontId="17" fillId="0" borderId="1" xfId="1" applyNumberFormat="1" applyFont="1" applyBorder="1"/>
    <xf numFmtId="164" fontId="13" fillId="0" borderId="2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/>
    </xf>
    <xf numFmtId="164" fontId="13" fillId="0" borderId="6" xfId="1" applyNumberFormat="1" applyFont="1" applyBorder="1" applyAlignment="1">
      <alignment horizontal="center"/>
    </xf>
    <xf numFmtId="164" fontId="8" fillId="0" borderId="2" xfId="1" applyNumberFormat="1" applyFont="1" applyBorder="1" applyAlignment="1">
      <alignment horizontal="center"/>
    </xf>
    <xf numFmtId="164" fontId="14" fillId="0" borderId="2" xfId="1" applyNumberFormat="1" applyFont="1" applyBorder="1" applyAlignment="1">
      <alignment horizontal="center"/>
    </xf>
    <xf numFmtId="164" fontId="17" fillId="0" borderId="1" xfId="1" applyNumberFormat="1" applyFont="1" applyBorder="1" applyAlignment="1">
      <alignment horizontal="center"/>
    </xf>
    <xf numFmtId="167" fontId="5" fillId="0" borderId="1" xfId="1" applyNumberFormat="1" applyFont="1" applyBorder="1"/>
    <xf numFmtId="167" fontId="14" fillId="0" borderId="1" xfId="1" applyNumberFormat="1" applyFont="1" applyBorder="1"/>
    <xf numFmtId="167" fontId="37" fillId="0" borderId="1" xfId="1" applyNumberFormat="1" applyFont="1" applyBorder="1"/>
    <xf numFmtId="167" fontId="38" fillId="0" borderId="1" xfId="1" applyNumberFormat="1" applyFont="1" applyBorder="1"/>
    <xf numFmtId="167" fontId="14" fillId="0" borderId="2" xfId="1" applyNumberFormat="1" applyFont="1" applyBorder="1"/>
    <xf numFmtId="164" fontId="39" fillId="0" borderId="2" xfId="1" applyNumberFormat="1" applyFont="1" applyBorder="1"/>
    <xf numFmtId="167" fontId="40" fillId="0" borderId="1" xfId="1" applyNumberFormat="1" applyFont="1" applyBorder="1"/>
    <xf numFmtId="167" fontId="21" fillId="0" borderId="1" xfId="1" applyNumberFormat="1" applyFont="1" applyBorder="1"/>
    <xf numFmtId="167" fontId="22" fillId="0" borderId="1" xfId="1" applyNumberFormat="1" applyFont="1" applyBorder="1"/>
    <xf numFmtId="167" fontId="22" fillId="0" borderId="2" xfId="1" applyNumberFormat="1" applyFont="1" applyBorder="1"/>
    <xf numFmtId="167" fontId="27" fillId="0" borderId="1" xfId="1" applyNumberFormat="1" applyFont="1" applyBorder="1"/>
    <xf numFmtId="0" fontId="30" fillId="27" borderId="1" xfId="0" applyFont="1" applyFill="1" applyBorder="1"/>
    <xf numFmtId="0" fontId="35" fillId="27" borderId="1" xfId="0" applyFont="1" applyFill="1" applyBorder="1"/>
    <xf numFmtId="164" fontId="35" fillId="27" borderId="1" xfId="1" applyNumberFormat="1" applyFont="1" applyFill="1" applyBorder="1"/>
    <xf numFmtId="164" fontId="30" fillId="27" borderId="1" xfId="1" applyNumberFormat="1" applyFont="1" applyFill="1" applyBorder="1"/>
    <xf numFmtId="167" fontId="41" fillId="27" borderId="1" xfId="1" applyNumberFormat="1" applyFont="1" applyFill="1" applyBorder="1"/>
    <xf numFmtId="168" fontId="41" fillId="27" borderId="1" xfId="4" applyNumberFormat="1" applyFont="1" applyFill="1" applyBorder="1"/>
    <xf numFmtId="167" fontId="30" fillId="27" borderId="1" xfId="1" applyNumberFormat="1" applyFont="1" applyFill="1" applyBorder="1"/>
    <xf numFmtId="3" fontId="30" fillId="27" borderId="1" xfId="4" applyNumberFormat="1" applyFont="1" applyFill="1" applyBorder="1"/>
    <xf numFmtId="167" fontId="30" fillId="27" borderId="1" xfId="0" applyNumberFormat="1" applyFont="1" applyFill="1" applyBorder="1"/>
    <xf numFmtId="0" fontId="33" fillId="16" borderId="1" xfId="0" applyFont="1" applyFill="1" applyBorder="1"/>
    <xf numFmtId="164" fontId="33" fillId="16" borderId="1" xfId="1" applyNumberFormat="1" applyFont="1" applyFill="1" applyBorder="1"/>
    <xf numFmtId="164" fontId="34" fillId="16" borderId="1" xfId="1" applyNumberFormat="1" applyFont="1" applyFill="1" applyBorder="1"/>
    <xf numFmtId="9" fontId="33" fillId="16" borderId="1" xfId="4" applyFont="1" applyFill="1" applyBorder="1"/>
    <xf numFmtId="9" fontId="33" fillId="9" borderId="1" xfId="4" applyFont="1" applyFill="1" applyBorder="1"/>
    <xf numFmtId="9" fontId="18" fillId="0" borderId="1" xfId="4" applyFont="1" applyBorder="1"/>
    <xf numFmtId="164" fontId="23" fillId="0" borderId="1" xfId="4" applyNumberFormat="1" applyFont="1" applyBorder="1"/>
    <xf numFmtId="164" fontId="18" fillId="0" borderId="1" xfId="4" applyNumberFormat="1" applyFont="1" applyBorder="1"/>
    <xf numFmtId="164" fontId="4" fillId="0" borderId="1" xfId="0" applyNumberFormat="1" applyFont="1" applyBorder="1"/>
    <xf numFmtId="0" fontId="12" fillId="0" borderId="1" xfId="0" applyFont="1" applyBorder="1" applyAlignment="1">
      <alignment horizontal="center" wrapText="1"/>
    </xf>
    <xf numFmtId="0" fontId="30" fillId="0" borderId="0" xfId="0" applyFont="1"/>
    <xf numFmtId="164" fontId="30" fillId="0" borderId="0" xfId="0" applyNumberFormat="1" applyFont="1"/>
    <xf numFmtId="169" fontId="30" fillId="0" borderId="0" xfId="0" applyNumberFormat="1" applyFont="1"/>
    <xf numFmtId="17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8" fillId="19" borderId="1" xfId="1" applyNumberFormat="1" applyFont="1" applyFill="1" applyBorder="1"/>
    <xf numFmtId="3" fontId="2" fillId="19" borderId="1" xfId="4" applyNumberFormat="1" applyFill="1" applyBorder="1"/>
    <xf numFmtId="0" fontId="0" fillId="7" borderId="1" xfId="0" applyFill="1" applyBorder="1" applyAlignment="1">
      <alignment horizontal="center" wrapText="1"/>
    </xf>
    <xf numFmtId="3" fontId="0" fillId="0" borderId="1" xfId="1" applyNumberFormat="1" applyFont="1" applyBorder="1"/>
    <xf numFmtId="3" fontId="15" fillId="0" borderId="1" xfId="1" applyNumberFormat="1" applyFont="1" applyBorder="1"/>
    <xf numFmtId="164" fontId="2" fillId="0" borderId="1" xfId="1" applyNumberFormat="1" applyBorder="1"/>
    <xf numFmtId="3" fontId="1" fillId="0" borderId="1" xfId="1" applyNumberFormat="1" applyFont="1" applyBorder="1"/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13" borderId="1" xfId="0" applyFont="1" applyFill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0" xfId="1" applyNumberFormat="1" applyFont="1"/>
    <xf numFmtId="167" fontId="19" fillId="0" borderId="0" xfId="1" applyNumberFormat="1" applyFont="1"/>
    <xf numFmtId="168" fontId="19" fillId="0" borderId="0" xfId="4" applyNumberFormat="1" applyFont="1"/>
    <xf numFmtId="167" fontId="8" fillId="0" borderId="0" xfId="1" applyNumberFormat="1" applyFont="1"/>
    <xf numFmtId="168" fontId="8" fillId="0" borderId="0" xfId="4" applyNumberFormat="1" applyFont="1"/>
    <xf numFmtId="164" fontId="18" fillId="0" borderId="0" xfId="1" applyNumberFormat="1" applyFont="1"/>
    <xf numFmtId="3" fontId="18" fillId="0" borderId="1" xfId="4" applyNumberFormat="1" applyFont="1" applyBorder="1"/>
    <xf numFmtId="3" fontId="18" fillId="0" borderId="0" xfId="4" applyNumberFormat="1" applyFont="1"/>
    <xf numFmtId="165" fontId="0" fillId="0" borderId="0" xfId="0" applyNumberFormat="1"/>
    <xf numFmtId="164" fontId="5" fillId="0" borderId="0" xfId="1" applyNumberFormat="1" applyFont="1"/>
    <xf numFmtId="166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17" fontId="2" fillId="8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17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8" fontId="4" fillId="13" borderId="1" xfId="4" applyNumberFormat="1" applyFont="1" applyFill="1" applyBorder="1"/>
    <xf numFmtId="164" fontId="4" fillId="19" borderId="1" xfId="4" applyNumberFormat="1" applyFont="1" applyFill="1" applyBorder="1"/>
    <xf numFmtId="3" fontId="4" fillId="0" borderId="1" xfId="1" applyNumberFormat="1" applyFont="1" applyBorder="1"/>
    <xf numFmtId="3" fontId="0" fillId="0" borderId="1" xfId="0" applyNumberFormat="1" applyBorder="1"/>
    <xf numFmtId="1" fontId="4" fillId="0" borderId="1" xfId="4" applyNumberFormat="1" applyFont="1" applyBorder="1" applyAlignment="1">
      <alignment horizontal="center" vertical="center"/>
    </xf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1" xfId="6" applyFont="1" applyBorder="1" applyAlignment="1">
      <alignment horizontal="center" vertical="center" wrapText="1"/>
    </xf>
    <xf numFmtId="0" fontId="50" fillId="26" borderId="1" xfId="6" applyFont="1" applyFill="1" applyBorder="1" applyAlignment="1">
      <alignment horizontal="center" vertical="center" wrapText="1"/>
    </xf>
    <xf numFmtId="0" fontId="51" fillId="0" borderId="1" xfId="6" applyFont="1" applyBorder="1" applyAlignment="1">
      <alignment horizontal="center" wrapText="1"/>
    </xf>
    <xf numFmtId="0" fontId="51" fillId="0" borderId="1" xfId="6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vertical="center" wrapText="1"/>
    </xf>
    <xf numFmtId="164" fontId="53" fillId="0" borderId="1" xfId="1" applyNumberFormat="1" applyFont="1" applyBorder="1" applyAlignment="1">
      <alignment vertical="center"/>
    </xf>
    <xf numFmtId="164" fontId="53" fillId="0" borderId="1" xfId="1" applyNumberFormat="1" applyFont="1" applyBorder="1" applyAlignment="1">
      <alignment horizontal="center" vertical="center"/>
    </xf>
    <xf numFmtId="43" fontId="53" fillId="0" borderId="1" xfId="1" applyFont="1" applyBorder="1" applyAlignment="1">
      <alignment vertical="center"/>
    </xf>
    <xf numFmtId="165" fontId="53" fillId="0" borderId="11" xfId="1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53" fillId="0" borderId="1" xfId="0" applyFont="1" applyBorder="1" applyAlignment="1">
      <alignment vertical="center"/>
    </xf>
    <xf numFmtId="164" fontId="54" fillId="0" borderId="1" xfId="1" applyNumberFormat="1" applyFont="1" applyBorder="1" applyAlignment="1">
      <alignment horizontal="center" vertical="center"/>
    </xf>
    <xf numFmtId="0" fontId="52" fillId="9" borderId="1" xfId="0" applyFont="1" applyFill="1" applyBorder="1" applyAlignment="1">
      <alignment vertical="center"/>
    </xf>
    <xf numFmtId="164" fontId="52" fillId="9" borderId="1" xfId="1" applyNumberFormat="1" applyFont="1" applyFill="1" applyBorder="1" applyAlignment="1">
      <alignment vertical="center"/>
    </xf>
    <xf numFmtId="164" fontId="56" fillId="9" borderId="1" xfId="1" applyNumberFormat="1" applyFont="1" applyFill="1" applyBorder="1" applyAlignment="1">
      <alignment horizontal="center" vertical="center"/>
    </xf>
    <xf numFmtId="165" fontId="52" fillId="9" borderId="11" xfId="1" applyNumberFormat="1" applyFont="1" applyFill="1" applyBorder="1" applyAlignment="1">
      <alignment vertical="center"/>
    </xf>
    <xf numFmtId="0" fontId="52" fillId="0" borderId="1" xfId="0" applyFont="1" applyBorder="1" applyAlignment="1">
      <alignment vertical="center"/>
    </xf>
    <xf numFmtId="164" fontId="52" fillId="0" borderId="1" xfId="1" applyNumberFormat="1" applyFont="1" applyBorder="1" applyAlignment="1">
      <alignment vertical="center"/>
    </xf>
    <xf numFmtId="0" fontId="57" fillId="16" borderId="1" xfId="0" applyFont="1" applyFill="1" applyBorder="1" applyAlignment="1">
      <alignment vertical="center"/>
    </xf>
    <xf numFmtId="0" fontId="58" fillId="16" borderId="1" xfId="0" applyFont="1" applyFill="1" applyBorder="1" applyAlignment="1">
      <alignment vertical="center"/>
    </xf>
    <xf numFmtId="164" fontId="59" fillId="16" borderId="1" xfId="1" applyNumberFormat="1" applyFont="1" applyFill="1" applyBorder="1" applyAlignment="1">
      <alignment vertical="center"/>
    </xf>
    <xf numFmtId="164" fontId="60" fillId="16" borderId="1" xfId="1" applyNumberFormat="1" applyFont="1" applyFill="1" applyBorder="1" applyAlignment="1">
      <alignment vertical="center"/>
    </xf>
    <xf numFmtId="0" fontId="57" fillId="11" borderId="1" xfId="0" applyFont="1" applyFill="1" applyBorder="1" applyAlignment="1">
      <alignment vertical="center"/>
    </xf>
    <xf numFmtId="0" fontId="61" fillId="11" borderId="1" xfId="0" applyFont="1" applyFill="1" applyBorder="1" applyAlignment="1">
      <alignment vertical="center"/>
    </xf>
    <xf numFmtId="9" fontId="62" fillId="11" borderId="1" xfId="4" applyFont="1" applyFill="1" applyBorder="1" applyAlignment="1">
      <alignment vertical="center"/>
    </xf>
    <xf numFmtId="9" fontId="60" fillId="11" borderId="1" xfId="4" applyFont="1" applyFill="1" applyBorder="1" applyAlignment="1">
      <alignment vertical="center"/>
    </xf>
    <xf numFmtId="0" fontId="63" fillId="0" borderId="0" xfId="0" applyFont="1"/>
    <xf numFmtId="164" fontId="63" fillId="0" borderId="0" xfId="1" applyNumberFormat="1" applyFont="1"/>
    <xf numFmtId="164" fontId="59" fillId="0" borderId="0" xfId="4" applyNumberFormat="1" applyFont="1"/>
    <xf numFmtId="168" fontId="46" fillId="0" borderId="0" xfId="4" applyNumberFormat="1" applyFont="1"/>
    <xf numFmtId="0" fontId="64" fillId="0" borderId="0" xfId="0" applyFont="1"/>
    <xf numFmtId="0" fontId="66" fillId="11" borderId="1" xfId="0" applyFont="1" applyFill="1" applyBorder="1" applyAlignment="1">
      <alignment horizontal="center" vertical="center" wrapText="1"/>
    </xf>
    <xf numFmtId="0" fontId="66" fillId="25" borderId="1" xfId="0" applyFont="1" applyFill="1" applyBorder="1" applyAlignment="1">
      <alignment horizontal="center" vertical="center" wrapText="1"/>
    </xf>
    <xf numFmtId="0" fontId="66" fillId="25" borderId="1" xfId="0" applyFont="1" applyFill="1" applyBorder="1" applyAlignment="1">
      <alignment horizontal="center" vertical="center"/>
    </xf>
    <xf numFmtId="0" fontId="59" fillId="0" borderId="1" xfId="0" applyFont="1" applyBorder="1" applyAlignment="1">
      <alignment horizontal="center"/>
    </xf>
    <xf numFmtId="164" fontId="68" fillId="2" borderId="1" xfId="1" applyNumberFormat="1" applyFont="1" applyFill="1" applyBorder="1" applyAlignment="1">
      <alignment horizontal="right"/>
    </xf>
    <xf numFmtId="164" fontId="68" fillId="2" borderId="1" xfId="1" applyNumberFormat="1" applyFont="1" applyFill="1" applyBorder="1"/>
    <xf numFmtId="164" fontId="68" fillId="8" borderId="1" xfId="1" applyNumberFormat="1" applyFont="1" applyFill="1" applyBorder="1" applyAlignment="1">
      <alignment horizontal="right"/>
    </xf>
    <xf numFmtId="164" fontId="59" fillId="8" borderId="1" xfId="0" applyNumberFormat="1" applyFont="1" applyFill="1" applyBorder="1"/>
    <xf numFmtId="164" fontId="68" fillId="8" borderId="1" xfId="0" applyNumberFormat="1" applyFont="1" applyFill="1" applyBorder="1"/>
    <xf numFmtId="0" fontId="53" fillId="8" borderId="1" xfId="0" applyFont="1" applyFill="1" applyBorder="1" applyAlignment="1">
      <alignment horizontal="center"/>
    </xf>
    <xf numFmtId="164" fontId="69" fillId="8" borderId="1" xfId="1" applyNumberFormat="1" applyFont="1" applyFill="1" applyBorder="1" applyAlignment="1">
      <alignment horizontal="right"/>
    </xf>
    <xf numFmtId="164" fontId="69" fillId="8" borderId="1" xfId="1" applyNumberFormat="1" applyFont="1" applyFill="1" applyBorder="1"/>
    <xf numFmtId="164" fontId="69" fillId="8" borderId="1" xfId="0" applyNumberFormat="1" applyFont="1" applyFill="1" applyBorder="1"/>
    <xf numFmtId="0" fontId="53" fillId="0" borderId="1" xfId="0" applyFont="1" applyBorder="1" applyAlignment="1">
      <alignment horizontal="center"/>
    </xf>
    <xf numFmtId="164" fontId="69" fillId="2" borderId="1" xfId="1" applyNumberFormat="1" applyFont="1" applyFill="1" applyBorder="1"/>
    <xf numFmtId="164" fontId="69" fillId="0" borderId="1" xfId="1" applyNumberFormat="1" applyFont="1" applyBorder="1"/>
    <xf numFmtId="0" fontId="54" fillId="2" borderId="1" xfId="0" applyFont="1" applyFill="1" applyBorder="1" applyAlignment="1">
      <alignment horizontal="center"/>
    </xf>
    <xf numFmtId="164" fontId="70" fillId="2" borderId="1" xfId="1" applyNumberFormat="1" applyFont="1" applyFill="1" applyBorder="1"/>
    <xf numFmtId="164" fontId="70" fillId="8" borderId="1" xfId="1" applyNumberFormat="1" applyFont="1" applyFill="1" applyBorder="1"/>
    <xf numFmtId="164" fontId="70" fillId="8" borderId="1" xfId="1" applyNumberFormat="1" applyFont="1" applyFill="1" applyBorder="1" applyAlignment="1">
      <alignment horizontal="right"/>
    </xf>
    <xf numFmtId="164" fontId="68" fillId="0" borderId="0" xfId="1" applyNumberFormat="1" applyFont="1" applyAlignment="1">
      <alignment horizontal="right"/>
    </xf>
    <xf numFmtId="164" fontId="69" fillId="0" borderId="1" xfId="1" applyNumberFormat="1" applyFont="1" applyBorder="1" applyAlignment="1">
      <alignment horizontal="right"/>
    </xf>
    <xf numFmtId="0" fontId="54" fillId="0" borderId="1" xfId="0" applyFont="1" applyBorder="1" applyAlignment="1">
      <alignment horizontal="center"/>
    </xf>
    <xf numFmtId="164" fontId="70" fillId="0" borderId="1" xfId="1" applyNumberFormat="1" applyFont="1" applyBorder="1"/>
    <xf numFmtId="0" fontId="67" fillId="0" borderId="0" xfId="0" applyFont="1" applyAlignment="1">
      <alignment vertical="center"/>
    </xf>
    <xf numFmtId="0" fontId="67" fillId="0" borderId="0" xfId="0" applyFont="1" applyAlignment="1">
      <alignment horizontal="center" vertical="center" wrapText="1"/>
    </xf>
    <xf numFmtId="0" fontId="46" fillId="8" borderId="0" xfId="0" applyFont="1" applyFill="1"/>
    <xf numFmtId="164" fontId="59" fillId="0" borderId="0" xfId="1" applyNumberFormat="1" applyFont="1"/>
    <xf numFmtId="164" fontId="46" fillId="0" borderId="0" xfId="0" applyNumberFormat="1" applyFont="1"/>
    <xf numFmtId="0" fontId="46" fillId="0" borderId="0" xfId="0" applyFont="1" applyAlignment="1">
      <alignment horizontal="center"/>
    </xf>
    <xf numFmtId="170" fontId="59" fillId="0" borderId="0" xfId="1" applyNumberFormat="1" applyFont="1"/>
    <xf numFmtId="164" fontId="55" fillId="0" borderId="0" xfId="1" applyNumberFormat="1" applyFont="1" applyAlignment="1">
      <alignment horizontal="right"/>
    </xf>
    <xf numFmtId="0" fontId="72" fillId="2" borderId="1" xfId="0" applyFont="1" applyFill="1" applyBorder="1" applyAlignment="1">
      <alignment horizontal="center"/>
    </xf>
    <xf numFmtId="164" fontId="71" fillId="2" borderId="1" xfId="1" applyNumberFormat="1" applyFont="1" applyFill="1" applyBorder="1"/>
    <xf numFmtId="164" fontId="71" fillId="8" borderId="1" xfId="1" applyNumberFormat="1" applyFont="1" applyFill="1" applyBorder="1"/>
    <xf numFmtId="164" fontId="68" fillId="8" borderId="1" xfId="1" applyNumberFormat="1" applyFont="1" applyFill="1" applyBorder="1"/>
    <xf numFmtId="0" fontId="72" fillId="0" borderId="1" xfId="0" applyFont="1" applyBorder="1" applyAlignment="1">
      <alignment horizontal="center"/>
    </xf>
    <xf numFmtId="164" fontId="68" fillId="0" borderId="1" xfId="0" applyNumberFormat="1" applyFont="1" applyBorder="1"/>
    <xf numFmtId="164" fontId="72" fillId="0" borderId="0" xfId="1" applyNumberFormat="1" applyFont="1" applyAlignment="1">
      <alignment horizontal="center"/>
    </xf>
    <xf numFmtId="164" fontId="46" fillId="0" borderId="0" xfId="1" applyNumberFormat="1" applyFont="1"/>
    <xf numFmtId="164" fontId="68" fillId="0" borderId="1" xfId="1" applyNumberFormat="1" applyFont="1" applyBorder="1"/>
    <xf numFmtId="164" fontId="68" fillId="0" borderId="1" xfId="1" applyNumberFormat="1" applyFont="1" applyBorder="1" applyAlignment="1">
      <alignment horizontal="right"/>
    </xf>
    <xf numFmtId="164" fontId="73" fillId="0" borderId="1" xfId="1" applyNumberFormat="1" applyFont="1" applyBorder="1"/>
    <xf numFmtId="0" fontId="74" fillId="28" borderId="1" xfId="0" applyFont="1" applyFill="1" applyBorder="1" applyAlignment="1">
      <alignment horizontal="center"/>
    </xf>
    <xf numFmtId="164" fontId="75" fillId="28" borderId="1" xfId="1" applyNumberFormat="1" applyFont="1" applyFill="1" applyBorder="1"/>
    <xf numFmtId="164" fontId="69" fillId="0" borderId="0" xfId="1" applyNumberFormat="1" applyFont="1"/>
    <xf numFmtId="164" fontId="69" fillId="0" borderId="0" xfId="0" applyNumberFormat="1" applyFont="1"/>
    <xf numFmtId="0" fontId="69" fillId="0" borderId="0" xfId="0" applyFont="1"/>
    <xf numFmtId="0" fontId="70" fillId="2" borderId="1" xfId="0" applyFont="1" applyFill="1" applyBorder="1" applyAlignment="1">
      <alignment horizontal="center"/>
    </xf>
    <xf numFmtId="164" fontId="69" fillId="0" borderId="1" xfId="1" applyNumberFormat="1" applyFont="1" applyBorder="1" applyAlignment="1">
      <alignment horizontal="left" indent="1"/>
    </xf>
    <xf numFmtId="164" fontId="70" fillId="8" borderId="1" xfId="1" applyNumberFormat="1" applyFont="1" applyFill="1" applyBorder="1" applyAlignment="1">
      <alignment horizontal="left" indent="1"/>
    </xf>
    <xf numFmtId="164" fontId="76" fillId="0" borderId="1" xfId="1" applyNumberFormat="1" applyFont="1" applyBorder="1" applyAlignment="1">
      <alignment horizontal="left" indent="1"/>
    </xf>
    <xf numFmtId="164" fontId="69" fillId="8" borderId="1" xfId="1" applyNumberFormat="1" applyFont="1" applyFill="1" applyBorder="1" applyAlignment="1">
      <alignment horizontal="left" indent="1"/>
    </xf>
    <xf numFmtId="164" fontId="70" fillId="0" borderId="1" xfId="1" applyNumberFormat="1" applyFont="1" applyBorder="1" applyAlignment="1">
      <alignment horizontal="left" indent="1"/>
    </xf>
    <xf numFmtId="0" fontId="70" fillId="0" borderId="1" xfId="0" applyFont="1" applyBorder="1" applyAlignment="1">
      <alignment horizontal="center"/>
    </xf>
    <xf numFmtId="164" fontId="75" fillId="28" borderId="1" xfId="1" applyNumberFormat="1" applyFont="1" applyFill="1" applyBorder="1" applyAlignment="1">
      <alignment horizontal="left" indent="1"/>
    </xf>
    <xf numFmtId="0" fontId="75" fillId="0" borderId="0" xfId="0" applyFont="1"/>
    <xf numFmtId="164" fontId="75" fillId="0" borderId="0" xfId="1" applyNumberFormat="1" applyFont="1"/>
    <xf numFmtId="164" fontId="75" fillId="0" borderId="0" xfId="0" applyNumberFormat="1" applyFont="1"/>
    <xf numFmtId="0" fontId="58" fillId="0" borderId="0" xfId="0" applyFont="1"/>
    <xf numFmtId="164" fontId="58" fillId="0" borderId="0" xfId="0" applyNumberFormat="1" applyFont="1"/>
    <xf numFmtId="164" fontId="77" fillId="0" borderId="0" xfId="0" applyNumberFormat="1" applyFont="1"/>
    <xf numFmtId="0" fontId="0" fillId="0" borderId="1" xfId="0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164" fontId="2" fillId="0" borderId="0" xfId="1" applyNumberFormat="1"/>
    <xf numFmtId="164" fontId="2" fillId="8" borderId="1" xfId="1" applyNumberFormat="1" applyFill="1" applyBorder="1"/>
    <xf numFmtId="164" fontId="4" fillId="8" borderId="1" xfId="1" applyNumberFormat="1" applyFont="1" applyFill="1" applyBorder="1"/>
    <xf numFmtId="164" fontId="30" fillId="0" borderId="1" xfId="1" applyNumberFormat="1" applyFont="1" applyBorder="1"/>
    <xf numFmtId="0" fontId="78" fillId="0" borderId="0" xfId="0" applyFont="1"/>
    <xf numFmtId="0" fontId="79" fillId="0" borderId="0" xfId="0" applyFont="1"/>
    <xf numFmtId="0" fontId="80" fillId="8" borderId="1" xfId="0" applyFont="1" applyFill="1" applyBorder="1" applyAlignment="1">
      <alignment vertical="center"/>
    </xf>
    <xf numFmtId="0" fontId="81" fillId="10" borderId="1" xfId="3" applyFont="1" applyFill="1" applyBorder="1" applyAlignment="1">
      <alignment horizontal="center" vertical="center" wrapText="1"/>
    </xf>
    <xf numFmtId="0" fontId="80" fillId="0" borderId="1" xfId="0" applyFont="1" applyBorder="1" applyAlignment="1">
      <alignment horizontal="center" vertical="center" wrapText="1"/>
    </xf>
    <xf numFmtId="0" fontId="81" fillId="14" borderId="1" xfId="3" applyFont="1" applyFill="1" applyBorder="1" applyAlignment="1">
      <alignment horizontal="center" vertical="center" wrapText="1"/>
    </xf>
    <xf numFmtId="0" fontId="81" fillId="22" borderId="1" xfId="3" applyFont="1" applyFill="1" applyBorder="1" applyAlignment="1">
      <alignment horizontal="center" vertical="center" wrapText="1"/>
    </xf>
    <xf numFmtId="0" fontId="81" fillId="21" borderId="1" xfId="3" applyFont="1" applyFill="1" applyBorder="1" applyAlignment="1">
      <alignment horizontal="center" vertical="center" wrapText="1"/>
    </xf>
    <xf numFmtId="0" fontId="81" fillId="0" borderId="1" xfId="3" applyFont="1" applyBorder="1" applyAlignment="1">
      <alignment horizontal="center" vertical="center" wrapText="1"/>
    </xf>
    <xf numFmtId="0" fontId="81" fillId="20" borderId="1" xfId="3" applyFont="1" applyFill="1" applyBorder="1" applyAlignment="1">
      <alignment horizontal="center" vertical="center" wrapText="1"/>
    </xf>
    <xf numFmtId="0" fontId="82" fillId="0" borderId="1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83" fillId="0" borderId="1" xfId="0" applyFont="1" applyBorder="1"/>
    <xf numFmtId="0" fontId="84" fillId="8" borderId="1" xfId="2" applyFont="1" applyFill="1" applyBorder="1"/>
    <xf numFmtId="164" fontId="85" fillId="0" borderId="1" xfId="1" applyNumberFormat="1" applyFont="1" applyBorder="1"/>
    <xf numFmtId="9" fontId="85" fillId="13" borderId="1" xfId="4" applyFont="1" applyFill="1" applyBorder="1"/>
    <xf numFmtId="164" fontId="85" fillId="12" borderId="1" xfId="1" applyNumberFormat="1" applyFont="1" applyFill="1" applyBorder="1"/>
    <xf numFmtId="164" fontId="85" fillId="9" borderId="1" xfId="1" applyNumberFormat="1" applyFont="1" applyFill="1" applyBorder="1"/>
    <xf numFmtId="9" fontId="85" fillId="23" borderId="1" xfId="4" applyFont="1" applyFill="1" applyBorder="1"/>
    <xf numFmtId="0" fontId="86" fillId="0" borderId="1" xfId="0" applyFont="1" applyBorder="1"/>
    <xf numFmtId="1" fontId="86" fillId="0" borderId="1" xfId="0" applyNumberFormat="1" applyFont="1" applyBorder="1"/>
    <xf numFmtId="0" fontId="87" fillId="0" borderId="1" xfId="3" applyFont="1" applyBorder="1" applyAlignment="1">
      <alignment horizontal="right" vertical="center" wrapText="1"/>
    </xf>
    <xf numFmtId="0" fontId="88" fillId="0" borderId="1" xfId="0" applyFont="1" applyBorder="1" applyAlignment="1">
      <alignment horizontal="right"/>
    </xf>
    <xf numFmtId="0" fontId="79" fillId="0" borderId="1" xfId="0" applyFont="1" applyBorder="1"/>
    <xf numFmtId="0" fontId="83" fillId="18" borderId="1" xfId="0" applyFont="1" applyFill="1" applyBorder="1"/>
    <xf numFmtId="0" fontId="84" fillId="18" borderId="1" xfId="2" applyFont="1" applyFill="1" applyBorder="1"/>
    <xf numFmtId="164" fontId="85" fillId="18" borderId="1" xfId="1" applyNumberFormat="1" applyFont="1" applyFill="1" applyBorder="1" applyAlignment="1">
      <alignment horizontal="center"/>
    </xf>
    <xf numFmtId="0" fontId="83" fillId="15" borderId="1" xfId="0" applyFont="1" applyFill="1" applyBorder="1"/>
    <xf numFmtId="0" fontId="84" fillId="15" borderId="1" xfId="2" applyFont="1" applyFill="1" applyBorder="1"/>
    <xf numFmtId="164" fontId="85" fillId="15" borderId="1" xfId="1" applyNumberFormat="1" applyFont="1" applyFill="1" applyBorder="1" applyAlignment="1">
      <alignment horizontal="center"/>
    </xf>
    <xf numFmtId="164" fontId="85" fillId="15" borderId="1" xfId="1" applyNumberFormat="1" applyFont="1" applyFill="1" applyBorder="1"/>
    <xf numFmtId="164" fontId="85" fillId="18" borderId="1" xfId="1" applyNumberFormat="1" applyFont="1" applyFill="1" applyBorder="1"/>
    <xf numFmtId="164" fontId="85" fillId="24" borderId="1" xfId="1" applyNumberFormat="1" applyFont="1" applyFill="1" applyBorder="1"/>
    <xf numFmtId="9" fontId="85" fillId="24" borderId="1" xfId="4" applyFont="1" applyFill="1" applyBorder="1"/>
    <xf numFmtId="0" fontId="84" fillId="0" borderId="1" xfId="2" applyFont="1" applyBorder="1"/>
    <xf numFmtId="0" fontId="89" fillId="0" borderId="1" xfId="2" applyFont="1" applyBorder="1"/>
    <xf numFmtId="164" fontId="85" fillId="0" borderId="1" xfId="1" applyNumberFormat="1" applyFont="1" applyBorder="1" applyAlignment="1">
      <alignment horizontal="right"/>
    </xf>
    <xf numFmtId="165" fontId="85" fillId="0" borderId="1" xfId="1" applyNumberFormat="1" applyFont="1" applyBorder="1"/>
    <xf numFmtId="0" fontId="90" fillId="0" borderId="1" xfId="0" applyFont="1" applyBorder="1"/>
    <xf numFmtId="164" fontId="91" fillId="0" borderId="1" xfId="1" applyNumberFormat="1" applyFont="1" applyBorder="1"/>
    <xf numFmtId="164" fontId="92" fillId="0" borderId="1" xfId="0" applyNumberFormat="1" applyFont="1" applyBorder="1"/>
    <xf numFmtId="164" fontId="92" fillId="12" borderId="1" xfId="0" applyNumberFormat="1" applyFont="1" applyFill="1" applyBorder="1"/>
    <xf numFmtId="164" fontId="93" fillId="0" borderId="1" xfId="1" applyNumberFormat="1" applyFont="1" applyBorder="1"/>
    <xf numFmtId="164" fontId="91" fillId="9" borderId="1" xfId="1" applyNumberFormat="1" applyFont="1" applyFill="1" applyBorder="1"/>
    <xf numFmtId="0" fontId="86" fillId="32" borderId="1" xfId="0" applyFont="1" applyFill="1" applyBorder="1"/>
    <xf numFmtId="9" fontId="85" fillId="0" borderId="1" xfId="4" applyFont="1" applyBorder="1"/>
    <xf numFmtId="0" fontId="85" fillId="0" borderId="1" xfId="0" applyFont="1" applyBorder="1"/>
    <xf numFmtId="0" fontId="94" fillId="0" borderId="1" xfId="3" applyFont="1" applyBorder="1" applyAlignment="1">
      <alignment horizontal="right" vertical="center" wrapText="1"/>
    </xf>
    <xf numFmtId="0" fontId="86" fillId="0" borderId="0" xfId="0" applyFont="1"/>
    <xf numFmtId="9" fontId="86" fillId="0" borderId="0" xfId="4" applyFont="1"/>
    <xf numFmtId="164" fontId="83" fillId="0" borderId="0" xfId="1" applyNumberFormat="1" applyFont="1"/>
    <xf numFmtId="0" fontId="80" fillId="0" borderId="0" xfId="0" applyFont="1"/>
    <xf numFmtId="164" fontId="79" fillId="0" borderId="0" xfId="1" applyNumberFormat="1" applyFont="1"/>
    <xf numFmtId="0" fontId="80" fillId="0" borderId="1" xfId="0" applyFont="1" applyBorder="1" applyAlignment="1">
      <alignment vertical="center"/>
    </xf>
    <xf numFmtId="164" fontId="85" fillId="0" borderId="1" xfId="0" applyNumberFormat="1" applyFont="1" applyBorder="1"/>
    <xf numFmtId="164" fontId="79" fillId="0" borderId="1" xfId="1" applyNumberFormat="1" applyFont="1" applyBorder="1"/>
    <xf numFmtId="0" fontId="85" fillId="11" borderId="1" xfId="0" applyFont="1" applyFill="1" applyBorder="1"/>
    <xf numFmtId="164" fontId="85" fillId="11" borderId="1" xfId="0" applyNumberFormat="1" applyFont="1" applyFill="1" applyBorder="1"/>
    <xf numFmtId="0" fontId="91" fillId="0" borderId="1" xfId="0" applyFont="1" applyBorder="1"/>
    <xf numFmtId="164" fontId="91" fillId="0" borderId="1" xfId="0" applyNumberFormat="1" applyFont="1" applyBorder="1"/>
    <xf numFmtId="164" fontId="91" fillId="12" borderId="1" xfId="0" applyNumberFormat="1" applyFont="1" applyFill="1" applyBorder="1"/>
    <xf numFmtId="164" fontId="91" fillId="9" borderId="1" xfId="0" applyNumberFormat="1" applyFont="1" applyFill="1" applyBorder="1"/>
    <xf numFmtId="164" fontId="79" fillId="0" borderId="0" xfId="0" applyNumberFormat="1" applyFont="1"/>
    <xf numFmtId="0" fontId="85" fillId="0" borderId="0" xfId="0" applyFont="1"/>
    <xf numFmtId="0" fontId="80" fillId="0" borderId="1" xfId="0" applyFont="1" applyBorder="1" applyAlignment="1">
      <alignment horizontal="center" vertical="center"/>
    </xf>
    <xf numFmtId="9" fontId="85" fillId="12" borderId="1" xfId="4" applyFont="1" applyFill="1" applyBorder="1"/>
    <xf numFmtId="9" fontId="85" fillId="9" borderId="1" xfId="4" applyFont="1" applyFill="1" applyBorder="1"/>
    <xf numFmtId="0" fontId="83" fillId="11" borderId="1" xfId="0" applyFont="1" applyFill="1" applyBorder="1"/>
    <xf numFmtId="9" fontId="85" fillId="11" borderId="1" xfId="4" applyFont="1" applyFill="1" applyBorder="1"/>
    <xf numFmtId="9" fontId="91" fillId="0" borderId="1" xfId="4" applyFont="1" applyBorder="1"/>
    <xf numFmtId="9" fontId="91" fillId="9" borderId="1" xfId="4" applyFont="1" applyFill="1" applyBorder="1"/>
    <xf numFmtId="0" fontId="83" fillId="0" borderId="0" xfId="0" applyFont="1"/>
    <xf numFmtId="0" fontId="26" fillId="0" borderId="1" xfId="4" applyNumberFormat="1" applyFont="1" applyBorder="1"/>
    <xf numFmtId="0" fontId="5" fillId="0" borderId="1" xfId="7" applyFont="1" applyBorder="1"/>
    <xf numFmtId="0" fontId="0" fillId="0" borderId="1" xfId="4" applyNumberFormat="1" applyFont="1" applyBorder="1"/>
    <xf numFmtId="0" fontId="2" fillId="0" borderId="1" xfId="4" applyNumberFormat="1" applyBorder="1"/>
    <xf numFmtId="0" fontId="2" fillId="0" borderId="1" xfId="1" applyNumberFormat="1" applyBorder="1"/>
    <xf numFmtId="164" fontId="18" fillId="0" borderId="2" xfId="4" applyNumberFormat="1" applyFont="1" applyBorder="1"/>
    <xf numFmtId="164" fontId="0" fillId="0" borderId="2" xfId="4" applyNumberFormat="1" applyFont="1" applyBorder="1"/>
    <xf numFmtId="164" fontId="4" fillId="0" borderId="2" xfId="0" applyNumberFormat="1" applyFont="1" applyBorder="1"/>
    <xf numFmtId="0" fontId="4" fillId="12" borderId="1" xfId="0" applyFont="1" applyFill="1" applyBorder="1" applyAlignment="1">
      <alignment horizontal="center" wrapText="1"/>
    </xf>
    <xf numFmtId="0" fontId="4" fillId="19" borderId="1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wrapText="1"/>
    </xf>
    <xf numFmtId="3" fontId="4" fillId="0" borderId="1" xfId="4" applyNumberFormat="1" applyFont="1" applyBorder="1"/>
    <xf numFmtId="0" fontId="0" fillId="0" borderId="6" xfId="0" applyBorder="1"/>
    <xf numFmtId="0" fontId="4" fillId="0" borderId="6" xfId="0" applyFont="1" applyBorder="1" applyAlignment="1">
      <alignment horizontal="center"/>
    </xf>
    <xf numFmtId="164" fontId="0" fillId="0" borderId="6" xfId="0" applyNumberFormat="1" applyBorder="1"/>
    <xf numFmtId="164" fontId="4" fillId="0" borderId="6" xfId="0" applyNumberFormat="1" applyFont="1" applyBorder="1"/>
    <xf numFmtId="43" fontId="52" fillId="0" borderId="1" xfId="1" applyFont="1" applyBorder="1" applyAlignment="1">
      <alignment vertical="center"/>
    </xf>
    <xf numFmtId="165" fontId="52" fillId="0" borderId="11" xfId="1" applyNumberFormat="1" applyFont="1" applyBorder="1" applyAlignment="1">
      <alignment vertical="center"/>
    </xf>
    <xf numFmtId="43" fontId="52" fillId="9" borderId="1" xfId="1" applyFont="1" applyFill="1" applyBorder="1" applyAlignment="1">
      <alignment vertical="center"/>
    </xf>
    <xf numFmtId="0" fontId="97" fillId="0" borderId="0" xfId="0" applyFont="1"/>
    <xf numFmtId="164" fontId="97" fillId="0" borderId="0" xfId="1" applyNumberFormat="1" applyFont="1"/>
    <xf numFmtId="164" fontId="97" fillId="0" borderId="0" xfId="0" applyNumberFormat="1" applyFont="1"/>
    <xf numFmtId="164" fontId="64" fillId="0" borderId="0" xfId="1" applyNumberFormat="1" applyFont="1"/>
    <xf numFmtId="164" fontId="98" fillId="0" borderId="0" xfId="1" applyNumberFormat="1" applyFont="1"/>
    <xf numFmtId="3" fontId="98" fillId="0" borderId="0" xfId="0" applyNumberFormat="1" applyFont="1"/>
    <xf numFmtId="164" fontId="46" fillId="0" borderId="0" xfId="1" applyNumberFormat="1" applyFont="1" applyAlignment="1">
      <alignment vertical="center"/>
    </xf>
    <xf numFmtId="164" fontId="46" fillId="0" borderId="0" xfId="0" applyNumberFormat="1" applyFont="1" applyAlignment="1">
      <alignment vertical="center"/>
    </xf>
    <xf numFmtId="164" fontId="69" fillId="0" borderId="0" xfId="1" applyNumberFormat="1" applyFont="1" applyAlignment="1">
      <alignment horizontal="left" indent="1"/>
    </xf>
    <xf numFmtId="164" fontId="2" fillId="0" borderId="0" xfId="0" applyNumberFormat="1" applyFont="1" applyAlignment="1">
      <alignment vertical="center"/>
    </xf>
    <xf numFmtId="0" fontId="96" fillId="28" borderId="1" xfId="0" applyFont="1" applyFill="1" applyBorder="1" applyAlignment="1">
      <alignment horizontal="center"/>
    </xf>
    <xf numFmtId="164" fontId="55" fillId="28" borderId="1" xfId="1" applyNumberFormat="1" applyFont="1" applyFill="1" applyBorder="1" applyAlignment="1">
      <alignment horizontal="left" indent="1"/>
    </xf>
    <xf numFmtId="164" fontId="99" fillId="26" borderId="1" xfId="1" applyNumberFormat="1" applyFont="1" applyFill="1" applyBorder="1" applyAlignment="1">
      <alignment vertical="center"/>
    </xf>
    <xf numFmtId="164" fontId="100" fillId="9" borderId="1" xfId="1" applyNumberFormat="1" applyFont="1" applyFill="1" applyBorder="1" applyAlignment="1">
      <alignment vertical="center"/>
    </xf>
    <xf numFmtId="164" fontId="100" fillId="26" borderId="1" xfId="1" applyNumberFormat="1" applyFont="1" applyFill="1" applyBorder="1" applyAlignment="1">
      <alignment vertical="center"/>
    </xf>
    <xf numFmtId="0" fontId="45" fillId="30" borderId="0" xfId="6" applyFont="1" applyFill="1" applyBorder="1" applyAlignment="1">
      <alignment horizontal="center" vertical="center" readingOrder="2"/>
    </xf>
    <xf numFmtId="0" fontId="45" fillId="31" borderId="0" xfId="6" applyFont="1" applyFill="1" applyBorder="1" applyAlignment="1">
      <alignment horizontal="center" vertical="center" readingOrder="2"/>
    </xf>
    <xf numFmtId="0" fontId="63" fillId="11" borderId="1" xfId="0" applyFont="1" applyFill="1" applyBorder="1" applyAlignment="1">
      <alignment horizontal="center"/>
    </xf>
    <xf numFmtId="0" fontId="50" fillId="0" borderId="1" xfId="6" applyFont="1" applyBorder="1" applyAlignment="1">
      <alignment horizontal="center" vertical="center"/>
    </xf>
    <xf numFmtId="0" fontId="50" fillId="0" borderId="1" xfId="6" applyFont="1" applyBorder="1" applyAlignment="1">
      <alignment vertical="center"/>
    </xf>
    <xf numFmtId="0" fontId="65" fillId="0" borderId="1" xfId="0" applyFont="1" applyBorder="1"/>
    <xf numFmtId="0" fontId="63" fillId="0" borderId="1" xfId="0" applyFont="1" applyBorder="1"/>
    <xf numFmtId="0" fontId="63" fillId="25" borderId="1" xfId="0" applyFont="1" applyFill="1" applyBorder="1" applyAlignment="1">
      <alignment horizontal="center"/>
    </xf>
    <xf numFmtId="49" fontId="45" fillId="29" borderId="12" xfId="5" quotePrefix="1" applyNumberFormat="1" applyFont="1" applyFill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 wrapText="1"/>
    </xf>
    <xf numFmtId="0" fontId="0" fillId="17" borderId="5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</cellXfs>
  <cellStyles count="8">
    <cellStyle name="Comma" xfId="1" builtinId="3"/>
    <cellStyle name="Heading 1" xfId="5" builtinId="16"/>
    <cellStyle name="Heading 2" xfId="6" builtinId="17"/>
    <cellStyle name="Normal" xfId="0" builtinId="0"/>
    <cellStyle name="Normal 2" xfId="7" xr:uid="{00000000-0005-0000-0000-000004000000}"/>
    <cellStyle name="Normal 4" xfId="2" xr:uid="{00000000-0005-0000-0000-000005000000}"/>
    <cellStyle name="Normal_Sheet1 2" xfId="3" xr:uid="{00000000-0005-0000-0000-000006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Marine Fish Production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'T2.1+T2.2'!$G$84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'T2.1+T2.2'!$F$85:$F$96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'T2.1+T2.2'!$G$85:$G$96</c:f>
              <c:numCache>
                <c:formatCode>General</c:formatCode>
                <c:ptCount val="12"/>
                <c:pt idx="0">
                  <c:v>36240</c:v>
                </c:pt>
                <c:pt idx="1">
                  <c:v>39390</c:v>
                </c:pt>
                <c:pt idx="2">
                  <c:v>42140</c:v>
                </c:pt>
                <c:pt idx="3">
                  <c:v>41620</c:v>
                </c:pt>
                <c:pt idx="4">
                  <c:v>32970</c:v>
                </c:pt>
                <c:pt idx="5">
                  <c:v>29390</c:v>
                </c:pt>
                <c:pt idx="6">
                  <c:v>36280</c:v>
                </c:pt>
                <c:pt idx="7">
                  <c:v>40070</c:v>
                </c:pt>
                <c:pt idx="8">
                  <c:v>41810</c:v>
                </c:pt>
                <c:pt idx="9">
                  <c:v>39380</c:v>
                </c:pt>
                <c:pt idx="10">
                  <c:v>40240</c:v>
                </c:pt>
                <c:pt idx="11">
                  <c:v>39770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F-4B73-8625-0C7D838E9DA0}"/>
            </c:ext>
          </c:extLst>
        </c:ser>
        <c:ser>
          <c:idx val="1"/>
          <c:order val="1"/>
          <c:tx>
            <c:strRef>
              <c:f>'T2.1+T2.2'!$H$84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'T2.1+T2.2'!$F$85:$F$96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'T2.1+T2.2'!$H$85:$H$96</c:f>
              <c:numCache>
                <c:formatCode>General</c:formatCode>
                <c:ptCount val="12"/>
                <c:pt idx="0">
                  <c:v>35240</c:v>
                </c:pt>
                <c:pt idx="1">
                  <c:v>39860</c:v>
                </c:pt>
                <c:pt idx="2">
                  <c:v>42880</c:v>
                </c:pt>
                <c:pt idx="3">
                  <c:v>42530</c:v>
                </c:pt>
                <c:pt idx="4">
                  <c:v>36730</c:v>
                </c:pt>
                <c:pt idx="5">
                  <c:v>31080</c:v>
                </c:pt>
                <c:pt idx="6">
                  <c:v>32640</c:v>
                </c:pt>
                <c:pt idx="7">
                  <c:v>35810</c:v>
                </c:pt>
                <c:pt idx="8">
                  <c:v>37620</c:v>
                </c:pt>
                <c:pt idx="9">
                  <c:v>39940</c:v>
                </c:pt>
                <c:pt idx="10">
                  <c:v>39720</c:v>
                </c:pt>
                <c:pt idx="11">
                  <c:v>38840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F-4B73-8625-0C7D838E9DA0}"/>
            </c:ext>
          </c:extLst>
        </c:ser>
        <c:ser>
          <c:idx val="2"/>
          <c:order val="2"/>
          <c:tx>
            <c:strRef>
              <c:f>'T2.1+T2.2'!$I$84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'T2.1+T2.2'!$F$85:$F$96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'T2.1+T2.2'!$I$85:$I$96</c:f>
              <c:numCache>
                <c:formatCode>General</c:formatCode>
                <c:ptCount val="12"/>
                <c:pt idx="0">
                  <c:v>35860</c:v>
                </c:pt>
                <c:pt idx="1">
                  <c:v>39730</c:v>
                </c:pt>
                <c:pt idx="2">
                  <c:v>39420</c:v>
                </c:pt>
                <c:pt idx="3">
                  <c:v>36010</c:v>
                </c:pt>
                <c:pt idx="4">
                  <c:v>32290</c:v>
                </c:pt>
                <c:pt idx="5">
                  <c:v>34170</c:v>
                </c:pt>
                <c:pt idx="6">
                  <c:v>35890</c:v>
                </c:pt>
                <c:pt idx="7">
                  <c:v>38050</c:v>
                </c:pt>
                <c:pt idx="8">
                  <c:v>40350</c:v>
                </c:pt>
                <c:pt idx="9">
                  <c:v>41460</c:v>
                </c:pt>
                <c:pt idx="10">
                  <c:v>42780</c:v>
                </c:pt>
                <c:pt idx="11">
                  <c:v>40980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F-4B73-8625-0C7D838E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41744"/>
        <c:axId val="367042920"/>
      </c:lineChart>
      <c:catAx>
        <c:axId val="36704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2920"/>
        <c:crosses val="autoZero"/>
        <c:auto val="1"/>
        <c:lblAlgn val="ctr"/>
        <c:lblOffset val="100"/>
        <c:noMultiLvlLbl val="0"/>
      </c:catAx>
      <c:valAx>
        <c:axId val="367042920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Inland Fish Production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'T2.1+T2.2'!$G$99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'T2.1+T2.2'!$F$100:$F$111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'T2.1+T2.2'!$G$100:$G$111</c:f>
              <c:numCache>
                <c:formatCode>General</c:formatCode>
                <c:ptCount val="12"/>
                <c:pt idx="0">
                  <c:v>5590</c:v>
                </c:pt>
                <c:pt idx="1">
                  <c:v>6130</c:v>
                </c:pt>
                <c:pt idx="2">
                  <c:v>7160</c:v>
                </c:pt>
                <c:pt idx="3">
                  <c:v>6970</c:v>
                </c:pt>
                <c:pt idx="4">
                  <c:v>5440</c:v>
                </c:pt>
                <c:pt idx="5">
                  <c:v>5710</c:v>
                </c:pt>
                <c:pt idx="6">
                  <c:v>5760</c:v>
                </c:pt>
                <c:pt idx="7">
                  <c:v>6560</c:v>
                </c:pt>
                <c:pt idx="8">
                  <c:v>7700</c:v>
                </c:pt>
                <c:pt idx="9">
                  <c:v>6250</c:v>
                </c:pt>
                <c:pt idx="10">
                  <c:v>6110</c:v>
                </c:pt>
                <c:pt idx="11">
                  <c:v>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CB4-9EC7-6CEDA2C3DE70}"/>
            </c:ext>
          </c:extLst>
        </c:ser>
        <c:ser>
          <c:idx val="1"/>
          <c:order val="1"/>
          <c:tx>
            <c:strRef>
              <c:f>'T2.1+T2.2'!$H$99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'T2.1+T2.2'!$F$100:$F$111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'T2.1+T2.2'!$H$100:$H$111</c:f>
              <c:numCache>
                <c:formatCode>General</c:formatCode>
                <c:ptCount val="12"/>
                <c:pt idx="0">
                  <c:v>4180</c:v>
                </c:pt>
                <c:pt idx="1">
                  <c:v>5020</c:v>
                </c:pt>
                <c:pt idx="2">
                  <c:v>4320</c:v>
                </c:pt>
                <c:pt idx="3">
                  <c:v>4280</c:v>
                </c:pt>
                <c:pt idx="4">
                  <c:v>4840</c:v>
                </c:pt>
                <c:pt idx="5">
                  <c:v>5040</c:v>
                </c:pt>
                <c:pt idx="6">
                  <c:v>6720</c:v>
                </c:pt>
                <c:pt idx="7">
                  <c:v>7310</c:v>
                </c:pt>
                <c:pt idx="8">
                  <c:v>8510</c:v>
                </c:pt>
                <c:pt idx="9">
                  <c:v>6480</c:v>
                </c:pt>
                <c:pt idx="10">
                  <c:v>5450</c:v>
                </c:pt>
                <c:pt idx="11">
                  <c:v>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CB4-9EC7-6CEDA2C3DE70}"/>
            </c:ext>
          </c:extLst>
        </c:ser>
        <c:ser>
          <c:idx val="2"/>
          <c:order val="2"/>
          <c:tx>
            <c:strRef>
              <c:f>'T2.1+T2.2'!$I$99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'T2.1+T2.2'!$F$100:$F$111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'T2.1+T2.2'!$I$100:$I$111</c:f>
              <c:numCache>
                <c:formatCode>General</c:formatCode>
                <c:ptCount val="12"/>
                <c:pt idx="0">
                  <c:v>4370</c:v>
                </c:pt>
                <c:pt idx="1">
                  <c:v>3150</c:v>
                </c:pt>
                <c:pt idx="2">
                  <c:v>3090</c:v>
                </c:pt>
                <c:pt idx="3">
                  <c:v>3290</c:v>
                </c:pt>
                <c:pt idx="4">
                  <c:v>3390</c:v>
                </c:pt>
                <c:pt idx="5">
                  <c:v>4490</c:v>
                </c:pt>
                <c:pt idx="6">
                  <c:v>5120</c:v>
                </c:pt>
                <c:pt idx="7">
                  <c:v>8150</c:v>
                </c:pt>
                <c:pt idx="8">
                  <c:v>13960</c:v>
                </c:pt>
                <c:pt idx="9">
                  <c:v>10030</c:v>
                </c:pt>
                <c:pt idx="10">
                  <c:v>7950</c:v>
                </c:pt>
                <c:pt idx="11">
                  <c:v>6940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7-4CB4-9EC7-6CEDA2C3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44488"/>
        <c:axId val="367039000"/>
      </c:lineChart>
      <c:catAx>
        <c:axId val="3670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39000"/>
        <c:crosses val="autoZero"/>
        <c:auto val="1"/>
        <c:lblAlgn val="ctr"/>
        <c:lblOffset val="100"/>
        <c:noMultiLvlLbl val="0"/>
      </c:catAx>
      <c:valAx>
        <c:axId val="3670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National Fish Production(Mt)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'T2.1+T2.2'!$G$115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'T2.1+T2.2'!$F$116:$F$127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'T2.1+T2.2'!$G$116:$G$127</c:f>
              <c:numCache>
                <c:formatCode>General</c:formatCode>
                <c:ptCount val="12"/>
                <c:pt idx="0">
                  <c:v>41830</c:v>
                </c:pt>
                <c:pt idx="1">
                  <c:v>45520</c:v>
                </c:pt>
                <c:pt idx="2">
                  <c:v>49300</c:v>
                </c:pt>
                <c:pt idx="3">
                  <c:v>48590</c:v>
                </c:pt>
                <c:pt idx="4">
                  <c:v>38410</c:v>
                </c:pt>
                <c:pt idx="5">
                  <c:v>35100</c:v>
                </c:pt>
                <c:pt idx="6">
                  <c:v>42040</c:v>
                </c:pt>
                <c:pt idx="7">
                  <c:v>46630</c:v>
                </c:pt>
                <c:pt idx="8">
                  <c:v>49510</c:v>
                </c:pt>
                <c:pt idx="9">
                  <c:v>45630</c:v>
                </c:pt>
                <c:pt idx="10">
                  <c:v>46350</c:v>
                </c:pt>
                <c:pt idx="11">
                  <c:v>46140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7-4C7D-9C93-EC58FDBFD915}"/>
            </c:ext>
          </c:extLst>
        </c:ser>
        <c:ser>
          <c:idx val="1"/>
          <c:order val="1"/>
          <c:tx>
            <c:strRef>
              <c:f>'T2.1+T2.2'!$H$115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'T2.1+T2.2'!$F$116:$F$127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'T2.1+T2.2'!$H$116:$H$127</c:f>
              <c:numCache>
                <c:formatCode>General</c:formatCode>
                <c:ptCount val="12"/>
                <c:pt idx="0">
                  <c:v>39420</c:v>
                </c:pt>
                <c:pt idx="1">
                  <c:v>44880</c:v>
                </c:pt>
                <c:pt idx="2">
                  <c:v>47200</c:v>
                </c:pt>
                <c:pt idx="3">
                  <c:v>46810</c:v>
                </c:pt>
                <c:pt idx="4">
                  <c:v>41570</c:v>
                </c:pt>
                <c:pt idx="5">
                  <c:v>36120</c:v>
                </c:pt>
                <c:pt idx="6">
                  <c:v>39360</c:v>
                </c:pt>
                <c:pt idx="7">
                  <c:v>43120</c:v>
                </c:pt>
                <c:pt idx="8">
                  <c:v>46130</c:v>
                </c:pt>
                <c:pt idx="9">
                  <c:v>46420</c:v>
                </c:pt>
                <c:pt idx="10">
                  <c:v>45170</c:v>
                </c:pt>
                <c:pt idx="11">
                  <c:v>43990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7-4C7D-9C93-EC58FDBFD915}"/>
            </c:ext>
          </c:extLst>
        </c:ser>
        <c:ser>
          <c:idx val="2"/>
          <c:order val="2"/>
          <c:tx>
            <c:strRef>
              <c:f>'T2.1+T2.2'!$I$115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'T2.1+T2.2'!$F$116:$F$127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'T2.1+T2.2'!$I$116:$I$127</c:f>
              <c:numCache>
                <c:formatCode>General</c:formatCode>
                <c:ptCount val="12"/>
                <c:pt idx="0">
                  <c:v>40230</c:v>
                </c:pt>
                <c:pt idx="1">
                  <c:v>42880</c:v>
                </c:pt>
                <c:pt idx="2">
                  <c:v>42510</c:v>
                </c:pt>
                <c:pt idx="3">
                  <c:v>39300</c:v>
                </c:pt>
                <c:pt idx="4">
                  <c:v>35680</c:v>
                </c:pt>
                <c:pt idx="5">
                  <c:v>38660</c:v>
                </c:pt>
                <c:pt idx="6">
                  <c:v>41010</c:v>
                </c:pt>
                <c:pt idx="7">
                  <c:v>46200</c:v>
                </c:pt>
                <c:pt idx="8">
                  <c:v>54310</c:v>
                </c:pt>
                <c:pt idx="9">
                  <c:v>51490</c:v>
                </c:pt>
                <c:pt idx="10">
                  <c:v>50730</c:v>
                </c:pt>
                <c:pt idx="11">
                  <c:v>47920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7-4C7D-9C93-EC58FDBFD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39392"/>
        <c:axId val="367038608"/>
      </c:lineChart>
      <c:catAx>
        <c:axId val="3670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38608"/>
        <c:crosses val="autoZero"/>
        <c:auto val="1"/>
        <c:lblAlgn val="ctr"/>
        <c:lblOffset val="100"/>
        <c:noMultiLvlLbl val="0"/>
      </c:catAx>
      <c:valAx>
        <c:axId val="367038608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220807</xdr:colOff>
      <xdr:row>53</xdr:row>
      <xdr:rowOff>87456</xdr:rowOff>
    </xdr:from>
    <xdr:to>
      <xdr:col>8</xdr:col>
      <xdr:colOff>484910</xdr:colOff>
      <xdr:row>67</xdr:row>
      <xdr:rowOff>43296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140C24-861A-4BD0-A91D-A0BE6D33B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53</xdr:row>
      <xdr:rowOff>78796</xdr:rowOff>
    </xdr:from>
    <xdr:to>
      <xdr:col>19</xdr:col>
      <xdr:colOff>458932</xdr:colOff>
      <xdr:row>67</xdr:row>
      <xdr:rowOff>51955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5B55A7-22D5-4195-84C1-B55D44126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134215</xdr:colOff>
      <xdr:row>53</xdr:row>
      <xdr:rowOff>96117</xdr:rowOff>
    </xdr:from>
    <xdr:to>
      <xdr:col>27</xdr:col>
      <xdr:colOff>0</xdr:colOff>
      <xdr:row>67</xdr:row>
      <xdr:rowOff>43297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17AB46-EB01-4F79-A1FE-9FABF9CF8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81"/>
  <sheetViews>
    <sheetView tabSelected="1" zoomScale="90" zoomScaleNormal="90" workbookViewId="0">
      <selection activeCell="A179" sqref="A179:XFD179"/>
    </sheetView>
  </sheetViews>
  <sheetFormatPr defaultRowHeight="12.75" x14ac:dyDescent="0.2"/>
  <cols>
    <col min="1" max="1" width="6.85546875" style="187" customWidth="1"/>
    <col min="2" max="2" width="18.42578125" style="187" customWidth="1"/>
    <col min="3" max="8" width="12.42578125" style="187" customWidth="1"/>
    <col min="9" max="10" width="11.7109375" style="187" customWidth="1"/>
    <col min="11" max="12" width="13.42578125" style="187" bestFit="1" customWidth="1"/>
    <col min="13" max="13" width="9.7109375" style="187" bestFit="1" customWidth="1"/>
    <col min="14" max="14" width="9.140625" style="187"/>
    <col min="15" max="15" width="9.7109375" style="187" bestFit="1" customWidth="1"/>
    <col min="16" max="16384" width="9.140625" style="187"/>
  </cols>
  <sheetData>
    <row r="1" spans="1:13" ht="23.25" x14ac:dyDescent="0.2">
      <c r="A1" s="398" t="s">
        <v>221</v>
      </c>
      <c r="B1" s="398"/>
      <c r="C1" s="398"/>
      <c r="D1" s="398"/>
      <c r="E1" s="398"/>
      <c r="F1" s="398"/>
      <c r="G1" s="398"/>
      <c r="H1" s="398"/>
      <c r="I1" s="398"/>
      <c r="J1" s="398"/>
    </row>
    <row r="2" spans="1:13" ht="24" customHeight="1" x14ac:dyDescent="0.2">
      <c r="A2" s="397" t="s">
        <v>174</v>
      </c>
      <c r="B2" s="397"/>
      <c r="C2" s="397"/>
      <c r="D2" s="397"/>
      <c r="E2" s="397"/>
      <c r="F2" s="397"/>
      <c r="G2" s="397"/>
      <c r="H2" s="397"/>
      <c r="I2" s="397"/>
      <c r="J2" s="397"/>
    </row>
    <row r="3" spans="1:13" ht="24" customHeight="1" thickBot="1" x14ac:dyDescent="0.25">
      <c r="A3" s="405" t="s">
        <v>228</v>
      </c>
      <c r="B3" s="405"/>
      <c r="C3" s="405"/>
      <c r="D3" s="405"/>
      <c r="E3" s="405"/>
      <c r="F3" s="405"/>
      <c r="G3" s="405"/>
      <c r="H3" s="405"/>
      <c r="I3" s="405"/>
      <c r="J3" s="405"/>
    </row>
    <row r="4" spans="1:13" ht="15" customHeight="1" x14ac:dyDescent="0.25">
      <c r="A4" s="188"/>
    </row>
    <row r="5" spans="1:13" ht="18" x14ac:dyDescent="0.25">
      <c r="A5" s="189" t="s">
        <v>103</v>
      </c>
    </row>
    <row r="6" spans="1:13" ht="6" customHeight="1" x14ac:dyDescent="0.25">
      <c r="A6" s="190"/>
    </row>
    <row r="7" spans="1:13" ht="45" customHeight="1" x14ac:dyDescent="0.2">
      <c r="A7" s="400" t="s">
        <v>51</v>
      </c>
      <c r="B7" s="401"/>
      <c r="C7" s="191">
        <v>2015</v>
      </c>
      <c r="D7" s="191">
        <v>2016</v>
      </c>
      <c r="E7" s="191">
        <v>2017</v>
      </c>
      <c r="F7" s="191">
        <v>2018</v>
      </c>
      <c r="G7" s="192" t="s">
        <v>223</v>
      </c>
      <c r="H7" s="192" t="s">
        <v>224</v>
      </c>
      <c r="I7" s="193" t="s">
        <v>220</v>
      </c>
      <c r="J7" s="194" t="s">
        <v>173</v>
      </c>
    </row>
    <row r="8" spans="1:13" s="201" customFormat="1" ht="39" customHeight="1" x14ac:dyDescent="0.2">
      <c r="A8" s="195">
        <v>1</v>
      </c>
      <c r="B8" s="196" t="s">
        <v>21</v>
      </c>
      <c r="C8" s="197">
        <v>183870</v>
      </c>
      <c r="D8" s="198">
        <v>182830</v>
      </c>
      <c r="E8" s="197">
        <v>189720</v>
      </c>
      <c r="F8" s="197">
        <v>190350</v>
      </c>
      <c r="G8" s="394">
        <v>53380</v>
      </c>
      <c r="H8" s="394">
        <f>+B170</f>
        <v>49770</v>
      </c>
      <c r="I8" s="199">
        <f t="shared" ref="I8:I15" si="0">+(H8-G8)/G8*100</f>
        <v>-6.7628325215436487</v>
      </c>
      <c r="J8" s="200">
        <f t="shared" ref="J8:J15" si="1">+H8/H$15*100</f>
        <v>37.415426251691471</v>
      </c>
      <c r="K8" s="388"/>
      <c r="L8" s="391"/>
      <c r="M8" s="389"/>
    </row>
    <row r="9" spans="1:13" s="201" customFormat="1" ht="39" customHeight="1" x14ac:dyDescent="0.2">
      <c r="A9" s="195">
        <v>2</v>
      </c>
      <c r="B9" s="202" t="s">
        <v>20</v>
      </c>
      <c r="C9" s="197">
        <v>269020</v>
      </c>
      <c r="D9" s="203">
        <v>274160</v>
      </c>
      <c r="E9" s="197">
        <v>259720</v>
      </c>
      <c r="F9" s="197">
        <v>249020</v>
      </c>
      <c r="G9" s="394">
        <v>61420</v>
      </c>
      <c r="H9" s="394">
        <f>+C170</f>
        <v>62460</v>
      </c>
      <c r="I9" s="199">
        <f t="shared" si="0"/>
        <v>1.6932595245848256</v>
      </c>
      <c r="J9" s="200">
        <f t="shared" si="1"/>
        <v>46.955345060893102</v>
      </c>
      <c r="K9" s="388"/>
      <c r="L9" s="391"/>
      <c r="M9" s="389"/>
    </row>
    <row r="10" spans="1:13" s="201" customFormat="1" ht="39" customHeight="1" x14ac:dyDescent="0.2">
      <c r="A10" s="204"/>
      <c r="B10" s="204" t="s">
        <v>14</v>
      </c>
      <c r="C10" s="205">
        <v>452890</v>
      </c>
      <c r="D10" s="206">
        <f>SUM(D8:D9)</f>
        <v>456990</v>
      </c>
      <c r="E10" s="206">
        <v>449440</v>
      </c>
      <c r="F10" s="205">
        <f>SUM(F8:F9)</f>
        <v>439370</v>
      </c>
      <c r="G10" s="395">
        <f>SUM(G8:G9)</f>
        <v>114800</v>
      </c>
      <c r="H10" s="395">
        <f>SUM(H8:H9)</f>
        <v>112230</v>
      </c>
      <c r="I10" s="381">
        <f t="shared" si="0"/>
        <v>-2.238675958188153</v>
      </c>
      <c r="J10" s="207">
        <f t="shared" si="1"/>
        <v>84.370771312584566</v>
      </c>
      <c r="K10" s="388"/>
      <c r="L10" s="391"/>
      <c r="M10" s="389"/>
    </row>
    <row r="11" spans="1:13" s="201" customFormat="1" ht="39" customHeight="1" x14ac:dyDescent="0.2">
      <c r="A11" s="195">
        <v>3</v>
      </c>
      <c r="B11" s="202" t="s">
        <v>26</v>
      </c>
      <c r="C11" s="197">
        <v>57060</v>
      </c>
      <c r="D11" s="197">
        <v>58410</v>
      </c>
      <c r="E11" s="197">
        <v>68500</v>
      </c>
      <c r="F11" s="197">
        <v>71020</v>
      </c>
      <c r="G11" s="394">
        <v>13840</v>
      </c>
      <c r="H11" s="394">
        <f>+E170</f>
        <v>17200</v>
      </c>
      <c r="I11" s="199">
        <f t="shared" si="0"/>
        <v>24.277456647398843</v>
      </c>
      <c r="J11" s="200">
        <f t="shared" si="1"/>
        <v>12.930386408058938</v>
      </c>
      <c r="K11" s="388"/>
      <c r="L11" s="391"/>
      <c r="M11" s="389"/>
    </row>
    <row r="12" spans="1:13" s="201" customFormat="1" ht="39" customHeight="1" x14ac:dyDescent="0.2">
      <c r="A12" s="195">
        <v>4</v>
      </c>
      <c r="B12" s="202" t="s">
        <v>19</v>
      </c>
      <c r="C12" s="197">
        <v>3150</v>
      </c>
      <c r="D12" s="197">
        <v>9490</v>
      </c>
      <c r="E12" s="197">
        <v>8740.14</v>
      </c>
      <c r="F12" s="197">
        <v>8490</v>
      </c>
      <c r="G12" s="394">
        <v>1270</v>
      </c>
      <c r="H12" s="394">
        <f>+F170</f>
        <v>1780</v>
      </c>
      <c r="I12" s="199">
        <f t="shared" si="0"/>
        <v>40.15748031496063</v>
      </c>
      <c r="J12" s="200">
        <f t="shared" si="1"/>
        <v>1.3381446399037737</v>
      </c>
      <c r="K12" s="388"/>
      <c r="L12" s="391"/>
      <c r="M12" s="389"/>
    </row>
    <row r="13" spans="1:13" s="201" customFormat="1" ht="39" customHeight="1" x14ac:dyDescent="0.2">
      <c r="A13" s="195">
        <v>5</v>
      </c>
      <c r="B13" s="202" t="s">
        <v>22</v>
      </c>
      <c r="C13" s="197">
        <v>7090</v>
      </c>
      <c r="D13" s="197">
        <v>6030</v>
      </c>
      <c r="E13" s="197">
        <v>4630</v>
      </c>
      <c r="F13" s="197">
        <v>8180</v>
      </c>
      <c r="G13" s="394">
        <v>2570</v>
      </c>
      <c r="H13" s="394">
        <f>+G170</f>
        <v>1810</v>
      </c>
      <c r="I13" s="199">
        <f t="shared" si="0"/>
        <v>-29.571984435797667</v>
      </c>
      <c r="J13" s="200">
        <f t="shared" si="1"/>
        <v>1.3606976394527137</v>
      </c>
      <c r="K13" s="388"/>
      <c r="L13" s="391"/>
      <c r="M13" s="389"/>
    </row>
    <row r="14" spans="1:13" s="201" customFormat="1" ht="39" customHeight="1" x14ac:dyDescent="0.2">
      <c r="A14" s="204"/>
      <c r="B14" s="204" t="s">
        <v>15</v>
      </c>
      <c r="C14" s="205">
        <f>C11+C13+C12</f>
        <v>67300</v>
      </c>
      <c r="D14" s="205">
        <f>SUM(D11:D13)</f>
        <v>73930</v>
      </c>
      <c r="E14" s="205">
        <v>81870.14</v>
      </c>
      <c r="F14" s="205">
        <f>SUM(F11:F13)</f>
        <v>87690</v>
      </c>
      <c r="G14" s="395">
        <f>SUM(G11:G13)</f>
        <v>17680</v>
      </c>
      <c r="H14" s="395">
        <f>SUM(H11:H13)</f>
        <v>20790</v>
      </c>
      <c r="I14" s="381">
        <f t="shared" si="0"/>
        <v>17.590497737556561</v>
      </c>
      <c r="J14" s="207">
        <f t="shared" si="1"/>
        <v>15.629228687415425</v>
      </c>
      <c r="K14" s="388"/>
      <c r="L14" s="391"/>
      <c r="M14" s="389"/>
    </row>
    <row r="15" spans="1:13" s="201" customFormat="1" ht="39" customHeight="1" x14ac:dyDescent="0.2">
      <c r="A15" s="208"/>
      <c r="B15" s="208" t="s">
        <v>25</v>
      </c>
      <c r="C15" s="209">
        <f>+C14+C10</f>
        <v>520190</v>
      </c>
      <c r="D15" s="209">
        <f>+D14+D10</f>
        <v>530920</v>
      </c>
      <c r="E15" s="209">
        <v>531310.14</v>
      </c>
      <c r="F15" s="209">
        <f>+F10+F14</f>
        <v>527060</v>
      </c>
      <c r="G15" s="396">
        <f>+G10+G14</f>
        <v>132480</v>
      </c>
      <c r="H15" s="396">
        <f>+H10+H14</f>
        <v>133020</v>
      </c>
      <c r="I15" s="379">
        <f t="shared" si="0"/>
        <v>0.40760869565217389</v>
      </c>
      <c r="J15" s="380">
        <f t="shared" si="1"/>
        <v>100</v>
      </c>
      <c r="K15" s="388"/>
      <c r="L15" s="391"/>
      <c r="M15" s="389"/>
    </row>
    <row r="16" spans="1:13" s="201" customFormat="1" ht="33.75" hidden="1" customHeight="1" x14ac:dyDescent="0.2">
      <c r="A16" s="210"/>
      <c r="B16" s="211" t="s">
        <v>47</v>
      </c>
      <c r="C16" s="212">
        <f>309020+52300</f>
        <v>361320</v>
      </c>
      <c r="D16" s="212">
        <v>404800</v>
      </c>
      <c r="E16" s="212">
        <v>482600</v>
      </c>
      <c r="F16" s="212">
        <v>575200</v>
      </c>
      <c r="G16" s="212">
        <v>685700</v>
      </c>
      <c r="H16" s="212"/>
      <c r="I16" s="213"/>
    </row>
    <row r="17" spans="1:9" s="201" customFormat="1" ht="33.75" hidden="1" customHeight="1" x14ac:dyDescent="0.2">
      <c r="A17" s="214"/>
      <c r="B17" s="215" t="s">
        <v>50</v>
      </c>
      <c r="C17" s="216" t="e">
        <f>+#REF!/C16</f>
        <v>#REF!</v>
      </c>
      <c r="D17" s="216" t="e">
        <f>+#REF!/D16</f>
        <v>#REF!</v>
      </c>
      <c r="E17" s="216" t="e">
        <f>+#REF!/E16</f>
        <v>#REF!</v>
      </c>
      <c r="F17" s="216" t="e">
        <f>+#REF!/F16</f>
        <v>#REF!</v>
      </c>
      <c r="G17" s="216" t="e">
        <f>+#REF!/G16</f>
        <v>#REF!</v>
      </c>
      <c r="H17" s="216"/>
      <c r="I17" s="217"/>
    </row>
    <row r="18" spans="1:9" ht="15.75" customHeight="1" x14ac:dyDescent="0.25">
      <c r="A18" s="218" t="s">
        <v>95</v>
      </c>
      <c r="B18" s="219"/>
      <c r="C18" s="219"/>
      <c r="D18" s="219"/>
      <c r="E18" s="219"/>
      <c r="F18" s="219"/>
      <c r="G18" s="220"/>
      <c r="H18" s="221"/>
      <c r="I18" s="221"/>
    </row>
    <row r="19" spans="1:9" ht="15.75" customHeight="1" x14ac:dyDescent="0.25">
      <c r="A19" s="218"/>
      <c r="B19" s="219"/>
      <c r="C19" s="219"/>
      <c r="D19" s="219"/>
      <c r="E19" s="219"/>
      <c r="F19" s="219"/>
      <c r="G19" s="220"/>
      <c r="H19" s="221"/>
      <c r="I19" s="221"/>
    </row>
    <row r="20" spans="1:9" s="222" customFormat="1" ht="18" x14ac:dyDescent="0.25">
      <c r="A20" s="189" t="s">
        <v>128</v>
      </c>
      <c r="C20" s="219"/>
      <c r="D20" s="219"/>
      <c r="E20" s="219"/>
      <c r="F20" s="219"/>
    </row>
    <row r="21" spans="1:9" ht="15" x14ac:dyDescent="0.25">
      <c r="A21" s="402"/>
      <c r="B21" s="399" t="s">
        <v>17</v>
      </c>
      <c r="C21" s="399"/>
      <c r="D21" s="399"/>
      <c r="E21" s="404" t="s">
        <v>18</v>
      </c>
      <c r="F21" s="404"/>
      <c r="G21" s="404"/>
      <c r="H21" s="404"/>
      <c r="I21" s="404"/>
    </row>
    <row r="22" spans="1:9" ht="46.5" customHeight="1" x14ac:dyDescent="0.2">
      <c r="A22" s="403"/>
      <c r="B22" s="223" t="s">
        <v>219</v>
      </c>
      <c r="C22" s="223" t="s">
        <v>13</v>
      </c>
      <c r="D22" s="223" t="s">
        <v>14</v>
      </c>
      <c r="E22" s="224" t="s">
        <v>23</v>
      </c>
      <c r="F22" s="224" t="s">
        <v>24</v>
      </c>
      <c r="G22" s="224" t="s">
        <v>22</v>
      </c>
      <c r="H22" s="224" t="s">
        <v>15</v>
      </c>
      <c r="I22" s="225" t="s">
        <v>16</v>
      </c>
    </row>
    <row r="23" spans="1:9" ht="19.5" hidden="1" customHeight="1" x14ac:dyDescent="0.3">
      <c r="A23" s="226">
        <v>2005</v>
      </c>
      <c r="B23" s="227">
        <v>66710</v>
      </c>
      <c r="C23" s="228">
        <v>63690</v>
      </c>
      <c r="D23" s="228">
        <f>+C23+B23</f>
        <v>130400</v>
      </c>
      <c r="E23" s="229">
        <f>27930+300</f>
        <v>28230</v>
      </c>
      <c r="F23" s="229">
        <v>2730</v>
      </c>
      <c r="G23" s="229">
        <v>1870</v>
      </c>
      <c r="H23" s="229">
        <f>SUM(E23:G23)</f>
        <v>32830</v>
      </c>
      <c r="I23" s="230">
        <f t="shared" ref="I23:I39" si="2">+H23+D23</f>
        <v>163230</v>
      </c>
    </row>
    <row r="24" spans="1:9" ht="19.5" hidden="1" customHeight="1" x14ac:dyDescent="0.3">
      <c r="A24" s="226">
        <v>2006</v>
      </c>
      <c r="B24" s="227">
        <v>94620</v>
      </c>
      <c r="C24" s="228">
        <v>121360</v>
      </c>
      <c r="D24" s="228">
        <f>+C24+B24</f>
        <v>215980</v>
      </c>
      <c r="E24" s="229">
        <f>29420+220</f>
        <v>29640</v>
      </c>
      <c r="F24" s="229">
        <v>3170</v>
      </c>
      <c r="G24" s="229">
        <v>2480</v>
      </c>
      <c r="H24" s="229">
        <f>SUM(E24:G24)</f>
        <v>35290</v>
      </c>
      <c r="I24" s="230">
        <f t="shared" si="2"/>
        <v>251270</v>
      </c>
    </row>
    <row r="25" spans="1:9" ht="19.5" hidden="1" customHeight="1" x14ac:dyDescent="0.3">
      <c r="A25" s="226">
        <v>2006</v>
      </c>
      <c r="B25" s="227">
        <v>94620</v>
      </c>
      <c r="C25" s="228">
        <v>121360</v>
      </c>
      <c r="D25" s="228">
        <f>+C25+B25</f>
        <v>215980</v>
      </c>
      <c r="E25" s="229">
        <v>31470</v>
      </c>
      <c r="F25" s="229">
        <v>1340</v>
      </c>
      <c r="G25" s="229">
        <v>2480</v>
      </c>
      <c r="H25" s="229">
        <f>+G25+F25+E25</f>
        <v>35290</v>
      </c>
      <c r="I25" s="231">
        <f t="shared" si="2"/>
        <v>251270</v>
      </c>
    </row>
    <row r="26" spans="1:9" ht="19.5" hidden="1" customHeight="1" x14ac:dyDescent="0.3">
      <c r="A26" s="226">
        <v>2007</v>
      </c>
      <c r="B26" s="227">
        <v>102560</v>
      </c>
      <c r="C26" s="228">
        <v>150110</v>
      </c>
      <c r="D26" s="228">
        <v>252670</v>
      </c>
      <c r="E26" s="229">
        <v>30200</v>
      </c>
      <c r="F26" s="229">
        <v>4600</v>
      </c>
      <c r="G26" s="229">
        <v>3580</v>
      </c>
      <c r="H26" s="229">
        <f>+G26+F26+E26</f>
        <v>38380</v>
      </c>
      <c r="I26" s="231">
        <f t="shared" si="2"/>
        <v>291050</v>
      </c>
    </row>
    <row r="27" spans="1:9" ht="18.75" hidden="1" customHeight="1" x14ac:dyDescent="0.3">
      <c r="A27" s="232">
        <v>2008</v>
      </c>
      <c r="B27" s="233">
        <v>109310</v>
      </c>
      <c r="C27" s="234">
        <v>165320</v>
      </c>
      <c r="D27" s="234">
        <v>274630</v>
      </c>
      <c r="E27" s="233">
        <v>37170</v>
      </c>
      <c r="F27" s="233">
        <v>5100</v>
      </c>
      <c r="G27" s="233">
        <v>2220</v>
      </c>
      <c r="H27" s="233">
        <f>+G27+F27+E27</f>
        <v>44490</v>
      </c>
      <c r="I27" s="235">
        <f t="shared" si="2"/>
        <v>319120</v>
      </c>
    </row>
    <row r="28" spans="1:9" ht="18.75" hidden="1" customHeight="1" x14ac:dyDescent="0.3">
      <c r="A28" s="236" t="s">
        <v>0</v>
      </c>
      <c r="B28" s="237">
        <v>7460</v>
      </c>
      <c r="C28" s="237">
        <v>15680</v>
      </c>
      <c r="D28" s="237">
        <f t="shared" ref="D28:D39" si="3">+C28+B28</f>
        <v>23140</v>
      </c>
      <c r="E28" s="234">
        <v>2900</v>
      </c>
      <c r="F28" s="234">
        <v>40</v>
      </c>
      <c r="G28" s="234">
        <v>180</v>
      </c>
      <c r="H28" s="233">
        <f t="shared" ref="H28:H39" si="4">SUM(E28:G28)</f>
        <v>3120</v>
      </c>
      <c r="I28" s="234">
        <f t="shared" si="2"/>
        <v>26260</v>
      </c>
    </row>
    <row r="29" spans="1:9" ht="18.75" hidden="1" customHeight="1" x14ac:dyDescent="0.3">
      <c r="A29" s="236" t="s">
        <v>1</v>
      </c>
      <c r="B29" s="237">
        <v>9230</v>
      </c>
      <c r="C29" s="237">
        <v>14740</v>
      </c>
      <c r="D29" s="237">
        <f t="shared" si="3"/>
        <v>23970</v>
      </c>
      <c r="E29" s="234">
        <v>2500</v>
      </c>
      <c r="F29" s="234">
        <v>20</v>
      </c>
      <c r="G29" s="234">
        <v>210</v>
      </c>
      <c r="H29" s="233">
        <f t="shared" si="4"/>
        <v>2730</v>
      </c>
      <c r="I29" s="234">
        <f t="shared" si="2"/>
        <v>26700</v>
      </c>
    </row>
    <row r="30" spans="1:9" ht="18.75" hidden="1" customHeight="1" x14ac:dyDescent="0.3">
      <c r="A30" s="236" t="s">
        <v>2</v>
      </c>
      <c r="B30" s="238">
        <v>10420</v>
      </c>
      <c r="C30" s="238">
        <v>14990</v>
      </c>
      <c r="D30" s="237">
        <f t="shared" si="3"/>
        <v>25410</v>
      </c>
      <c r="E30" s="234">
        <v>1980</v>
      </c>
      <c r="F30" s="234">
        <v>0</v>
      </c>
      <c r="G30" s="234">
        <v>140</v>
      </c>
      <c r="H30" s="233">
        <f t="shared" si="4"/>
        <v>2120</v>
      </c>
      <c r="I30" s="234">
        <f t="shared" si="2"/>
        <v>27530</v>
      </c>
    </row>
    <row r="31" spans="1:9" ht="18.75" hidden="1" customHeight="1" x14ac:dyDescent="0.3">
      <c r="A31" s="232" t="s">
        <v>3</v>
      </c>
      <c r="B31" s="237">
        <v>9460</v>
      </c>
      <c r="C31" s="237">
        <v>14170</v>
      </c>
      <c r="D31" s="237">
        <f t="shared" si="3"/>
        <v>23630</v>
      </c>
      <c r="E31" s="234">
        <v>2380</v>
      </c>
      <c r="F31" s="234">
        <v>0</v>
      </c>
      <c r="G31" s="234">
        <v>70</v>
      </c>
      <c r="H31" s="233">
        <f t="shared" si="4"/>
        <v>2450</v>
      </c>
      <c r="I31" s="234">
        <f t="shared" si="2"/>
        <v>26080</v>
      </c>
    </row>
    <row r="32" spans="1:9" ht="18.75" hidden="1" customHeight="1" x14ac:dyDescent="0.3">
      <c r="A32" s="232" t="s">
        <v>4</v>
      </c>
      <c r="B32" s="237">
        <v>8070</v>
      </c>
      <c r="C32" s="237">
        <v>12190</v>
      </c>
      <c r="D32" s="237">
        <f t="shared" si="3"/>
        <v>20260</v>
      </c>
      <c r="E32" s="234">
        <v>2510</v>
      </c>
      <c r="F32" s="234">
        <v>0</v>
      </c>
      <c r="G32" s="234">
        <v>80</v>
      </c>
      <c r="H32" s="233">
        <f t="shared" si="4"/>
        <v>2590</v>
      </c>
      <c r="I32" s="234">
        <f t="shared" si="2"/>
        <v>22850</v>
      </c>
    </row>
    <row r="33" spans="1:9" ht="18.75" hidden="1" customHeight="1" x14ac:dyDescent="0.3">
      <c r="A33" s="232" t="s">
        <v>12</v>
      </c>
      <c r="B33" s="237">
        <v>7320</v>
      </c>
      <c r="C33" s="237">
        <v>10860</v>
      </c>
      <c r="D33" s="237">
        <f t="shared" si="3"/>
        <v>18180</v>
      </c>
      <c r="E33" s="234">
        <v>2380</v>
      </c>
      <c r="F33" s="234">
        <v>80</v>
      </c>
      <c r="G33" s="234">
        <v>50</v>
      </c>
      <c r="H33" s="233">
        <f t="shared" si="4"/>
        <v>2510</v>
      </c>
      <c r="I33" s="234">
        <f t="shared" si="2"/>
        <v>20690</v>
      </c>
    </row>
    <row r="34" spans="1:9" ht="18.75" hidden="1" customHeight="1" x14ac:dyDescent="0.3">
      <c r="A34" s="232" t="s">
        <v>5</v>
      </c>
      <c r="B34" s="237">
        <v>7480</v>
      </c>
      <c r="C34" s="237">
        <v>10930</v>
      </c>
      <c r="D34" s="237">
        <f t="shared" si="3"/>
        <v>18410</v>
      </c>
      <c r="E34" s="234">
        <v>2830</v>
      </c>
      <c r="F34" s="234">
        <v>360</v>
      </c>
      <c r="G34" s="234">
        <v>490</v>
      </c>
      <c r="H34" s="233">
        <f t="shared" si="4"/>
        <v>3680</v>
      </c>
      <c r="I34" s="234">
        <f t="shared" si="2"/>
        <v>22090</v>
      </c>
    </row>
    <row r="35" spans="1:9" ht="18.75" hidden="1" customHeight="1" x14ac:dyDescent="0.3">
      <c r="A35" s="232" t="s">
        <v>6</v>
      </c>
      <c r="B35" s="237">
        <v>7810</v>
      </c>
      <c r="C35" s="237">
        <v>13120</v>
      </c>
      <c r="D35" s="237">
        <f t="shared" si="3"/>
        <v>20930</v>
      </c>
      <c r="E35" s="234">
        <v>3370</v>
      </c>
      <c r="F35" s="234">
        <v>1070</v>
      </c>
      <c r="G35" s="234">
        <v>680</v>
      </c>
      <c r="H35" s="233">
        <f t="shared" si="4"/>
        <v>5120</v>
      </c>
      <c r="I35" s="234">
        <f t="shared" si="2"/>
        <v>26050</v>
      </c>
    </row>
    <row r="36" spans="1:9" ht="18.75" hidden="1" customHeight="1" x14ac:dyDescent="0.3">
      <c r="A36" s="236" t="s">
        <v>7</v>
      </c>
      <c r="B36" s="237">
        <v>8720</v>
      </c>
      <c r="C36" s="237">
        <v>13240</v>
      </c>
      <c r="D36" s="237">
        <f t="shared" si="3"/>
        <v>21960</v>
      </c>
      <c r="E36" s="234">
        <v>3780</v>
      </c>
      <c r="F36" s="234">
        <v>1560</v>
      </c>
      <c r="G36" s="234">
        <v>270</v>
      </c>
      <c r="H36" s="233">
        <f t="shared" si="4"/>
        <v>5610</v>
      </c>
      <c r="I36" s="234">
        <f t="shared" si="2"/>
        <v>27570</v>
      </c>
    </row>
    <row r="37" spans="1:9" ht="18.75" hidden="1" customHeight="1" x14ac:dyDescent="0.3">
      <c r="A37" s="236" t="s">
        <v>8</v>
      </c>
      <c r="B37" s="237">
        <v>10370</v>
      </c>
      <c r="C37" s="237">
        <v>14820</v>
      </c>
      <c r="D37" s="237">
        <f t="shared" si="3"/>
        <v>25190</v>
      </c>
      <c r="E37" s="234">
        <v>4170</v>
      </c>
      <c r="F37" s="234">
        <v>1370</v>
      </c>
      <c r="G37" s="234">
        <v>20</v>
      </c>
      <c r="H37" s="233">
        <f t="shared" si="4"/>
        <v>5560</v>
      </c>
      <c r="I37" s="234">
        <f t="shared" si="2"/>
        <v>30750</v>
      </c>
    </row>
    <row r="38" spans="1:9" ht="18.75" hidden="1" customHeight="1" x14ac:dyDescent="0.3">
      <c r="A38" s="239" t="s">
        <v>9</v>
      </c>
      <c r="B38" s="240">
        <v>11460</v>
      </c>
      <c r="C38" s="240">
        <v>15270</v>
      </c>
      <c r="D38" s="240">
        <f t="shared" si="3"/>
        <v>26730</v>
      </c>
      <c r="E38" s="241">
        <v>4460</v>
      </c>
      <c r="F38" s="241">
        <v>480</v>
      </c>
      <c r="G38" s="241">
        <v>20</v>
      </c>
      <c r="H38" s="242">
        <f t="shared" si="4"/>
        <v>4960</v>
      </c>
      <c r="I38" s="241">
        <f t="shared" si="2"/>
        <v>31690</v>
      </c>
    </row>
    <row r="39" spans="1:9" ht="18.75" hidden="1" customHeight="1" x14ac:dyDescent="0.3">
      <c r="A39" s="239" t="s">
        <v>10</v>
      </c>
      <c r="B39" s="240">
        <v>11510</v>
      </c>
      <c r="C39" s="240">
        <v>15310</v>
      </c>
      <c r="D39" s="240">
        <f t="shared" si="3"/>
        <v>26820</v>
      </c>
      <c r="E39" s="241">
        <v>3910</v>
      </c>
      <c r="F39" s="241">
        <v>120</v>
      </c>
      <c r="G39" s="241">
        <v>10</v>
      </c>
      <c r="H39" s="242">
        <f t="shared" si="4"/>
        <v>4040</v>
      </c>
      <c r="I39" s="241">
        <f t="shared" si="2"/>
        <v>30860</v>
      </c>
    </row>
    <row r="40" spans="1:9" ht="18.75" hidden="1" customHeight="1" x14ac:dyDescent="0.3">
      <c r="A40" s="232">
        <v>2009</v>
      </c>
      <c r="B40" s="233">
        <f t="shared" ref="B40:H40" si="5">SUM(B41:B52)</f>
        <v>112760</v>
      </c>
      <c r="C40" s="233">
        <f t="shared" si="5"/>
        <v>180410</v>
      </c>
      <c r="D40" s="233">
        <f t="shared" si="5"/>
        <v>293170</v>
      </c>
      <c r="E40" s="233">
        <f t="shared" si="5"/>
        <v>39030</v>
      </c>
      <c r="F40" s="233">
        <f t="shared" si="5"/>
        <v>3980</v>
      </c>
      <c r="G40" s="233">
        <f t="shared" si="5"/>
        <v>3550</v>
      </c>
      <c r="H40" s="233">
        <f t="shared" si="5"/>
        <v>46560</v>
      </c>
      <c r="I40" s="233">
        <f>SUM(I41:I52)</f>
        <v>339730</v>
      </c>
    </row>
    <row r="41" spans="1:9" ht="18.75" hidden="1" customHeight="1" x14ac:dyDescent="0.3">
      <c r="A41" s="239" t="s">
        <v>0</v>
      </c>
      <c r="B41" s="240">
        <v>8120</v>
      </c>
      <c r="C41" s="240">
        <v>15860</v>
      </c>
      <c r="D41" s="240">
        <f t="shared" ref="D41:D52" si="6">+B41+C41</f>
        <v>23980</v>
      </c>
      <c r="E41" s="241">
        <v>3230</v>
      </c>
      <c r="F41" s="241">
        <v>0</v>
      </c>
      <c r="G41" s="241">
        <v>30</v>
      </c>
      <c r="H41" s="242">
        <f t="shared" ref="H41:H52" si="7">SUM(E41:G41)</f>
        <v>3260</v>
      </c>
      <c r="I41" s="241">
        <f t="shared" ref="I41:I52" si="8">+H41+D41</f>
        <v>27240</v>
      </c>
    </row>
    <row r="42" spans="1:9" ht="18.75" hidden="1" customHeight="1" x14ac:dyDescent="0.3">
      <c r="A42" s="239" t="s">
        <v>1</v>
      </c>
      <c r="B42" s="240">
        <v>8480</v>
      </c>
      <c r="C42" s="240">
        <v>16250</v>
      </c>
      <c r="D42" s="240">
        <f t="shared" si="6"/>
        <v>24730</v>
      </c>
      <c r="E42" s="241">
        <v>3350</v>
      </c>
      <c r="F42" s="241">
        <v>0</v>
      </c>
      <c r="G42" s="241">
        <v>30</v>
      </c>
      <c r="H42" s="242">
        <f t="shared" si="7"/>
        <v>3380</v>
      </c>
      <c r="I42" s="241">
        <f t="shared" si="8"/>
        <v>28110</v>
      </c>
    </row>
    <row r="43" spans="1:9" ht="18.75" hidden="1" customHeight="1" x14ac:dyDescent="0.3">
      <c r="A43" s="239" t="s">
        <v>2</v>
      </c>
      <c r="B43" s="240">
        <v>8930</v>
      </c>
      <c r="C43" s="240">
        <v>17420</v>
      </c>
      <c r="D43" s="240">
        <f t="shared" si="6"/>
        <v>26350</v>
      </c>
      <c r="E43" s="241">
        <v>3390</v>
      </c>
      <c r="F43" s="241">
        <v>0</v>
      </c>
      <c r="G43" s="241">
        <v>240</v>
      </c>
      <c r="H43" s="242">
        <f t="shared" si="7"/>
        <v>3630</v>
      </c>
      <c r="I43" s="241">
        <f t="shared" si="8"/>
        <v>29980</v>
      </c>
    </row>
    <row r="44" spans="1:9" ht="18.75" hidden="1" customHeight="1" x14ac:dyDescent="0.3">
      <c r="A44" s="239" t="s">
        <v>3</v>
      </c>
      <c r="B44" s="240">
        <v>9870</v>
      </c>
      <c r="C44" s="240">
        <v>15110</v>
      </c>
      <c r="D44" s="240">
        <f t="shared" si="6"/>
        <v>24980</v>
      </c>
      <c r="E44" s="241">
        <v>2630</v>
      </c>
      <c r="F44" s="241">
        <v>0</v>
      </c>
      <c r="G44" s="241">
        <v>510</v>
      </c>
      <c r="H44" s="242">
        <f t="shared" si="7"/>
        <v>3140</v>
      </c>
      <c r="I44" s="241">
        <f t="shared" si="8"/>
        <v>28120</v>
      </c>
    </row>
    <row r="45" spans="1:9" ht="18.75" hidden="1" customHeight="1" x14ac:dyDescent="0.3">
      <c r="A45" s="239" t="s">
        <v>4</v>
      </c>
      <c r="B45" s="240">
        <v>8640</v>
      </c>
      <c r="C45" s="240">
        <v>13280</v>
      </c>
      <c r="D45" s="240">
        <f t="shared" si="6"/>
        <v>21920</v>
      </c>
      <c r="E45" s="241">
        <v>2380</v>
      </c>
      <c r="F45" s="241">
        <v>0</v>
      </c>
      <c r="G45" s="241">
        <v>580</v>
      </c>
      <c r="H45" s="242">
        <f t="shared" si="7"/>
        <v>2960</v>
      </c>
      <c r="I45" s="241">
        <f t="shared" si="8"/>
        <v>24880</v>
      </c>
    </row>
    <row r="46" spans="1:9" ht="18.75" hidden="1" customHeight="1" x14ac:dyDescent="0.3">
      <c r="A46" s="239" t="s">
        <v>12</v>
      </c>
      <c r="B46" s="240">
        <v>7490</v>
      </c>
      <c r="C46" s="240">
        <v>11640</v>
      </c>
      <c r="D46" s="240">
        <f t="shared" si="6"/>
        <v>19130</v>
      </c>
      <c r="E46" s="241">
        <v>2350</v>
      </c>
      <c r="F46" s="241">
        <v>0</v>
      </c>
      <c r="G46" s="241">
        <v>430</v>
      </c>
      <c r="H46" s="242">
        <f t="shared" si="7"/>
        <v>2780</v>
      </c>
      <c r="I46" s="241">
        <f t="shared" si="8"/>
        <v>21910</v>
      </c>
    </row>
    <row r="47" spans="1:9" ht="18.75" hidden="1" customHeight="1" x14ac:dyDescent="0.3">
      <c r="A47" s="239" t="s">
        <v>5</v>
      </c>
      <c r="B47" s="240">
        <v>8430</v>
      </c>
      <c r="C47" s="240">
        <v>13620</v>
      </c>
      <c r="D47" s="240">
        <f t="shared" si="6"/>
        <v>22050</v>
      </c>
      <c r="E47" s="241">
        <v>3110</v>
      </c>
      <c r="F47" s="241">
        <v>690</v>
      </c>
      <c r="G47" s="241">
        <v>580</v>
      </c>
      <c r="H47" s="242">
        <f t="shared" si="7"/>
        <v>4380</v>
      </c>
      <c r="I47" s="241">
        <f t="shared" si="8"/>
        <v>26430</v>
      </c>
    </row>
    <row r="48" spans="1:9" ht="18.75" hidden="1" customHeight="1" x14ac:dyDescent="0.3">
      <c r="A48" s="239" t="s">
        <v>6</v>
      </c>
      <c r="B48" s="240">
        <v>9510</v>
      </c>
      <c r="C48" s="240">
        <v>15730</v>
      </c>
      <c r="D48" s="240">
        <f t="shared" si="6"/>
        <v>25240</v>
      </c>
      <c r="E48" s="241">
        <v>4040</v>
      </c>
      <c r="F48" s="241">
        <v>1080</v>
      </c>
      <c r="G48" s="241">
        <v>170</v>
      </c>
      <c r="H48" s="242">
        <f t="shared" si="7"/>
        <v>5290</v>
      </c>
      <c r="I48" s="241">
        <f t="shared" si="8"/>
        <v>30530</v>
      </c>
    </row>
    <row r="49" spans="1:9" ht="18.75" hidden="1" customHeight="1" x14ac:dyDescent="0.3">
      <c r="A49" s="239" t="s">
        <v>7</v>
      </c>
      <c r="B49" s="240">
        <v>8770</v>
      </c>
      <c r="C49" s="240">
        <v>14540</v>
      </c>
      <c r="D49" s="240">
        <f t="shared" si="6"/>
        <v>23310</v>
      </c>
      <c r="E49" s="241">
        <v>3530</v>
      </c>
      <c r="F49" s="241">
        <v>1360</v>
      </c>
      <c r="G49" s="241">
        <v>80</v>
      </c>
      <c r="H49" s="242">
        <f t="shared" si="7"/>
        <v>4970</v>
      </c>
      <c r="I49" s="241">
        <f t="shared" si="8"/>
        <v>28280</v>
      </c>
    </row>
    <row r="50" spans="1:9" ht="18.75" hidden="1" customHeight="1" x14ac:dyDescent="0.3">
      <c r="A50" s="239" t="s">
        <v>8</v>
      </c>
      <c r="B50" s="240">
        <v>10890</v>
      </c>
      <c r="C50" s="240">
        <v>15840</v>
      </c>
      <c r="D50" s="240">
        <f t="shared" si="6"/>
        <v>26730</v>
      </c>
      <c r="E50" s="234">
        <v>3350</v>
      </c>
      <c r="F50" s="234">
        <v>300</v>
      </c>
      <c r="G50" s="234">
        <v>250</v>
      </c>
      <c r="H50" s="233">
        <f t="shared" si="7"/>
        <v>3900</v>
      </c>
      <c r="I50" s="234">
        <f t="shared" si="8"/>
        <v>30630</v>
      </c>
    </row>
    <row r="51" spans="1:9" ht="18.75" hidden="1" customHeight="1" x14ac:dyDescent="0.3">
      <c r="A51" s="239" t="s">
        <v>9</v>
      </c>
      <c r="B51" s="240">
        <v>12720</v>
      </c>
      <c r="C51" s="240">
        <v>15340</v>
      </c>
      <c r="D51" s="240">
        <f t="shared" si="6"/>
        <v>28060</v>
      </c>
      <c r="E51" s="234">
        <v>4210</v>
      </c>
      <c r="F51" s="234">
        <v>440</v>
      </c>
      <c r="G51" s="234">
        <v>340</v>
      </c>
      <c r="H51" s="233">
        <f t="shared" si="7"/>
        <v>4990</v>
      </c>
      <c r="I51" s="234">
        <f t="shared" si="8"/>
        <v>33050</v>
      </c>
    </row>
    <row r="52" spans="1:9" ht="18.75" hidden="1" customHeight="1" x14ac:dyDescent="0.3">
      <c r="A52" s="239" t="s">
        <v>10</v>
      </c>
      <c r="B52" s="240">
        <v>10910</v>
      </c>
      <c r="C52" s="240">
        <v>15780</v>
      </c>
      <c r="D52" s="240">
        <f t="shared" si="6"/>
        <v>26690</v>
      </c>
      <c r="E52" s="234">
        <v>3460</v>
      </c>
      <c r="F52" s="234">
        <v>110</v>
      </c>
      <c r="G52" s="234">
        <v>310</v>
      </c>
      <c r="H52" s="233">
        <f t="shared" si="7"/>
        <v>3880</v>
      </c>
      <c r="I52" s="234">
        <f t="shared" si="8"/>
        <v>30570</v>
      </c>
    </row>
    <row r="53" spans="1:9" ht="18.75" hidden="1" customHeight="1" x14ac:dyDescent="0.3">
      <c r="A53" s="236">
        <v>2010</v>
      </c>
      <c r="B53" s="244">
        <f t="shared" ref="B53:H53" si="9">SUM(B54:B65)</f>
        <v>129840</v>
      </c>
      <c r="C53" s="244">
        <f t="shared" si="9"/>
        <v>202420</v>
      </c>
      <c r="D53" s="244">
        <f t="shared" si="9"/>
        <v>332260</v>
      </c>
      <c r="E53" s="244">
        <f t="shared" si="9"/>
        <v>44380</v>
      </c>
      <c r="F53" s="244">
        <f t="shared" si="9"/>
        <v>4550</v>
      </c>
      <c r="G53" s="244">
        <f t="shared" si="9"/>
        <v>3480</v>
      </c>
      <c r="H53" s="244">
        <f t="shared" si="9"/>
        <v>52410</v>
      </c>
      <c r="I53" s="244">
        <f>SUM(I54:I65)</f>
        <v>384670</v>
      </c>
    </row>
    <row r="54" spans="1:9" ht="18.75" hidden="1" customHeight="1" x14ac:dyDescent="0.3">
      <c r="A54" s="245" t="s">
        <v>0</v>
      </c>
      <c r="B54" s="246">
        <v>8180</v>
      </c>
      <c r="C54" s="246">
        <v>16110</v>
      </c>
      <c r="D54" s="246">
        <f t="shared" ref="D54:D65" si="10">SUM(B54:C54)</f>
        <v>24290</v>
      </c>
      <c r="E54" s="238">
        <v>3210</v>
      </c>
      <c r="F54" s="238">
        <v>0</v>
      </c>
      <c r="G54" s="238">
        <v>40</v>
      </c>
      <c r="H54" s="244">
        <f t="shared" ref="H54:H65" si="11">SUM(E54:G54)</f>
        <v>3250</v>
      </c>
      <c r="I54" s="238">
        <f t="shared" ref="I54:I65" si="12">+H54+D54</f>
        <v>27540</v>
      </c>
    </row>
    <row r="55" spans="1:9" ht="18.75" hidden="1" customHeight="1" x14ac:dyDescent="0.3">
      <c r="A55" s="245" t="s">
        <v>1</v>
      </c>
      <c r="B55" s="246">
        <v>9110</v>
      </c>
      <c r="C55" s="246">
        <v>17230</v>
      </c>
      <c r="D55" s="246">
        <f t="shared" si="10"/>
        <v>26340</v>
      </c>
      <c r="E55" s="238">
        <v>3270</v>
      </c>
      <c r="F55" s="238">
        <v>10</v>
      </c>
      <c r="G55" s="238">
        <v>40</v>
      </c>
      <c r="H55" s="244">
        <f t="shared" si="11"/>
        <v>3320</v>
      </c>
      <c r="I55" s="238">
        <f t="shared" si="12"/>
        <v>29660</v>
      </c>
    </row>
    <row r="56" spans="1:9" ht="18.75" hidden="1" customHeight="1" x14ac:dyDescent="0.3">
      <c r="A56" s="245" t="s">
        <v>2</v>
      </c>
      <c r="B56" s="246">
        <v>9940</v>
      </c>
      <c r="C56" s="246">
        <v>17620</v>
      </c>
      <c r="D56" s="246">
        <f t="shared" si="10"/>
        <v>27560</v>
      </c>
      <c r="E56" s="238">
        <v>3720</v>
      </c>
      <c r="F56" s="238">
        <v>10</v>
      </c>
      <c r="G56" s="238">
        <v>30</v>
      </c>
      <c r="H56" s="244">
        <f t="shared" si="11"/>
        <v>3760</v>
      </c>
      <c r="I56" s="238">
        <f t="shared" si="12"/>
        <v>31320</v>
      </c>
    </row>
    <row r="57" spans="1:9" ht="18.75" hidden="1" customHeight="1" x14ac:dyDescent="0.3">
      <c r="A57" s="245" t="s">
        <v>3</v>
      </c>
      <c r="B57" s="246">
        <v>9420</v>
      </c>
      <c r="C57" s="246">
        <v>16560</v>
      </c>
      <c r="D57" s="246">
        <f t="shared" si="10"/>
        <v>25980</v>
      </c>
      <c r="E57" s="238">
        <v>3660</v>
      </c>
      <c r="F57" s="238">
        <v>10</v>
      </c>
      <c r="G57" s="238">
        <v>20</v>
      </c>
      <c r="H57" s="244">
        <f t="shared" si="11"/>
        <v>3690</v>
      </c>
      <c r="I57" s="238">
        <f t="shared" si="12"/>
        <v>29670</v>
      </c>
    </row>
    <row r="58" spans="1:9" ht="18.75" hidden="1" customHeight="1" x14ac:dyDescent="0.3">
      <c r="A58" s="245" t="s">
        <v>4</v>
      </c>
      <c r="B58" s="246">
        <v>11380</v>
      </c>
      <c r="C58" s="246">
        <v>13850</v>
      </c>
      <c r="D58" s="246">
        <f t="shared" si="10"/>
        <v>25230</v>
      </c>
      <c r="E58" s="238">
        <v>2940</v>
      </c>
      <c r="F58" s="238">
        <v>10</v>
      </c>
      <c r="G58" s="238">
        <v>320</v>
      </c>
      <c r="H58" s="244">
        <f t="shared" si="11"/>
        <v>3270</v>
      </c>
      <c r="I58" s="238">
        <f t="shared" si="12"/>
        <v>28500</v>
      </c>
    </row>
    <row r="59" spans="1:9" ht="18.75" hidden="1" customHeight="1" x14ac:dyDescent="0.3">
      <c r="A59" s="245" t="s">
        <v>12</v>
      </c>
      <c r="B59" s="246">
        <v>10740</v>
      </c>
      <c r="C59" s="246">
        <v>16380</v>
      </c>
      <c r="D59" s="246">
        <f t="shared" si="10"/>
        <v>27120</v>
      </c>
      <c r="E59" s="238">
        <v>2850</v>
      </c>
      <c r="F59" s="238">
        <v>20</v>
      </c>
      <c r="G59" s="238">
        <v>440</v>
      </c>
      <c r="H59" s="244">
        <f t="shared" si="11"/>
        <v>3310</v>
      </c>
      <c r="I59" s="238">
        <f t="shared" si="12"/>
        <v>30430</v>
      </c>
    </row>
    <row r="60" spans="1:9" ht="18.75" hidden="1" customHeight="1" x14ac:dyDescent="0.3">
      <c r="A60" s="245" t="s">
        <v>5</v>
      </c>
      <c r="B60" s="246">
        <v>10210</v>
      </c>
      <c r="C60" s="246">
        <v>15970</v>
      </c>
      <c r="D60" s="246">
        <f t="shared" si="10"/>
        <v>26180</v>
      </c>
      <c r="E60" s="238">
        <v>2960</v>
      </c>
      <c r="F60" s="238">
        <v>620</v>
      </c>
      <c r="G60" s="238">
        <v>910</v>
      </c>
      <c r="H60" s="244">
        <f t="shared" si="11"/>
        <v>4490</v>
      </c>
      <c r="I60" s="238">
        <f t="shared" si="12"/>
        <v>30670</v>
      </c>
    </row>
    <row r="61" spans="1:9" ht="18.75" hidden="1" customHeight="1" x14ac:dyDescent="0.3">
      <c r="A61" s="245" t="s">
        <v>6</v>
      </c>
      <c r="B61" s="246">
        <v>10980</v>
      </c>
      <c r="C61" s="246">
        <v>16340</v>
      </c>
      <c r="D61" s="246">
        <f t="shared" si="10"/>
        <v>27320</v>
      </c>
      <c r="E61" s="238">
        <v>4010</v>
      </c>
      <c r="F61" s="238">
        <v>1770</v>
      </c>
      <c r="G61" s="238">
        <v>390</v>
      </c>
      <c r="H61" s="244">
        <f t="shared" si="11"/>
        <v>6170</v>
      </c>
      <c r="I61" s="238">
        <f t="shared" si="12"/>
        <v>33490</v>
      </c>
    </row>
    <row r="62" spans="1:9" ht="18.75" hidden="1" customHeight="1" x14ac:dyDescent="0.3">
      <c r="A62" s="245" t="s">
        <v>7</v>
      </c>
      <c r="B62" s="246">
        <v>11320</v>
      </c>
      <c r="C62" s="246">
        <v>16710</v>
      </c>
      <c r="D62" s="246">
        <f t="shared" si="10"/>
        <v>28030</v>
      </c>
      <c r="E62" s="238">
        <v>3680</v>
      </c>
      <c r="F62" s="238">
        <v>1620</v>
      </c>
      <c r="G62" s="238">
        <v>120</v>
      </c>
      <c r="H62" s="244">
        <f t="shared" si="11"/>
        <v>5420</v>
      </c>
      <c r="I62" s="238">
        <f t="shared" si="12"/>
        <v>33450</v>
      </c>
    </row>
    <row r="63" spans="1:9" ht="18.75" hidden="1" customHeight="1" x14ac:dyDescent="0.3">
      <c r="A63" s="245" t="s">
        <v>8</v>
      </c>
      <c r="B63" s="246">
        <v>11980</v>
      </c>
      <c r="C63" s="246">
        <v>17550</v>
      </c>
      <c r="D63" s="246">
        <f t="shared" si="10"/>
        <v>29530</v>
      </c>
      <c r="E63" s="238">
        <v>4290</v>
      </c>
      <c r="F63" s="238">
        <v>370</v>
      </c>
      <c r="G63" s="238">
        <v>100</v>
      </c>
      <c r="H63" s="244">
        <f t="shared" si="11"/>
        <v>4760</v>
      </c>
      <c r="I63" s="238">
        <f t="shared" si="12"/>
        <v>34290</v>
      </c>
    </row>
    <row r="64" spans="1:9" ht="18.75" hidden="1" customHeight="1" x14ac:dyDescent="0.3">
      <c r="A64" s="245" t="s">
        <v>9</v>
      </c>
      <c r="B64" s="246">
        <v>13370</v>
      </c>
      <c r="C64" s="246">
        <v>18330</v>
      </c>
      <c r="D64" s="246">
        <f t="shared" si="10"/>
        <v>31700</v>
      </c>
      <c r="E64" s="238">
        <v>5130</v>
      </c>
      <c r="F64" s="238">
        <v>30</v>
      </c>
      <c r="G64" s="238">
        <v>450</v>
      </c>
      <c r="H64" s="244">
        <f t="shared" si="11"/>
        <v>5610</v>
      </c>
      <c r="I64" s="238">
        <f t="shared" si="12"/>
        <v>37310</v>
      </c>
    </row>
    <row r="65" spans="1:10" ht="18.75" hidden="1" customHeight="1" x14ac:dyDescent="0.3">
      <c r="A65" s="245" t="s">
        <v>10</v>
      </c>
      <c r="B65" s="246">
        <v>13210</v>
      </c>
      <c r="C65" s="246">
        <v>19770</v>
      </c>
      <c r="D65" s="246">
        <f t="shared" si="10"/>
        <v>32980</v>
      </c>
      <c r="E65" s="238">
        <v>4660</v>
      </c>
      <c r="F65" s="238">
        <v>80</v>
      </c>
      <c r="G65" s="238">
        <v>620</v>
      </c>
      <c r="H65" s="244">
        <f t="shared" si="11"/>
        <v>5360</v>
      </c>
      <c r="I65" s="238">
        <f t="shared" si="12"/>
        <v>38340</v>
      </c>
    </row>
    <row r="66" spans="1:10" ht="18.75" hidden="1" customHeight="1" x14ac:dyDescent="0.3">
      <c r="A66" s="236">
        <v>2011</v>
      </c>
      <c r="B66" s="244">
        <f t="shared" ref="B66:H66" si="13">SUM(B67:B78)</f>
        <v>162920</v>
      </c>
      <c r="C66" s="244">
        <f t="shared" si="13"/>
        <v>222350</v>
      </c>
      <c r="D66" s="244">
        <f t="shared" si="13"/>
        <v>385270</v>
      </c>
      <c r="E66" s="244">
        <f t="shared" si="13"/>
        <v>50050</v>
      </c>
      <c r="F66" s="244">
        <f t="shared" si="13"/>
        <v>5360</v>
      </c>
      <c r="G66" s="244">
        <f t="shared" si="13"/>
        <v>4150</v>
      </c>
      <c r="H66" s="244">
        <f t="shared" si="13"/>
        <v>59560</v>
      </c>
      <c r="I66" s="244">
        <f>SUM(I67:I78)</f>
        <v>444830</v>
      </c>
    </row>
    <row r="67" spans="1:10" ht="18.75" hidden="1" customHeight="1" x14ac:dyDescent="0.3">
      <c r="A67" s="245" t="s">
        <v>0</v>
      </c>
      <c r="B67" s="246">
        <v>10190</v>
      </c>
      <c r="C67" s="246">
        <v>17370</v>
      </c>
      <c r="D67" s="246">
        <f t="shared" ref="D67:D78" si="14">SUM(B67:C67)</f>
        <v>27560</v>
      </c>
      <c r="E67" s="238">
        <v>3220</v>
      </c>
      <c r="F67" s="238">
        <v>0</v>
      </c>
      <c r="G67" s="238">
        <v>90</v>
      </c>
      <c r="H67" s="244">
        <f t="shared" ref="H67:H78" si="15">SUM(E67:G67)</f>
        <v>3310</v>
      </c>
      <c r="I67" s="238">
        <f t="shared" ref="I67:I78" si="16">+H67+D67</f>
        <v>30870</v>
      </c>
    </row>
    <row r="68" spans="1:10" ht="18.75" hidden="1" customHeight="1" x14ac:dyDescent="0.3">
      <c r="A68" s="245" t="s">
        <v>1</v>
      </c>
      <c r="B68" s="246">
        <v>11930</v>
      </c>
      <c r="C68" s="246">
        <v>18780</v>
      </c>
      <c r="D68" s="246">
        <f t="shared" si="14"/>
        <v>30710</v>
      </c>
      <c r="E68" s="238">
        <v>2880</v>
      </c>
      <c r="F68" s="238">
        <v>0</v>
      </c>
      <c r="G68" s="238">
        <v>170</v>
      </c>
      <c r="H68" s="244">
        <f t="shared" si="15"/>
        <v>3050</v>
      </c>
      <c r="I68" s="238">
        <f t="shared" si="16"/>
        <v>33760</v>
      </c>
    </row>
    <row r="69" spans="1:10" ht="18.75" hidden="1" customHeight="1" x14ac:dyDescent="0.3">
      <c r="A69" s="245" t="s">
        <v>2</v>
      </c>
      <c r="B69" s="246">
        <v>13840</v>
      </c>
      <c r="C69" s="246">
        <v>19780</v>
      </c>
      <c r="D69" s="246">
        <f t="shared" si="14"/>
        <v>33620</v>
      </c>
      <c r="E69" s="238">
        <v>3140</v>
      </c>
      <c r="F69" s="238">
        <v>0</v>
      </c>
      <c r="G69" s="238">
        <v>450</v>
      </c>
      <c r="H69" s="244">
        <f t="shared" si="15"/>
        <v>3590</v>
      </c>
      <c r="I69" s="238">
        <f t="shared" si="16"/>
        <v>37210</v>
      </c>
    </row>
    <row r="70" spans="1:10" ht="18.75" hidden="1" customHeight="1" x14ac:dyDescent="0.3">
      <c r="A70" s="245" t="s">
        <v>3</v>
      </c>
      <c r="B70" s="246">
        <v>13520</v>
      </c>
      <c r="C70" s="246">
        <v>20370</v>
      </c>
      <c r="D70" s="246">
        <f t="shared" si="14"/>
        <v>33890</v>
      </c>
      <c r="E70" s="238">
        <v>2950</v>
      </c>
      <c r="F70" s="238">
        <v>10</v>
      </c>
      <c r="G70" s="238">
        <v>180</v>
      </c>
      <c r="H70" s="244">
        <f t="shared" si="15"/>
        <v>3140</v>
      </c>
      <c r="I70" s="238">
        <f t="shared" si="16"/>
        <v>37030</v>
      </c>
    </row>
    <row r="71" spans="1:10" ht="18.75" hidden="1" customHeight="1" x14ac:dyDescent="0.3">
      <c r="A71" s="245" t="s">
        <v>4</v>
      </c>
      <c r="B71" s="246">
        <v>11970</v>
      </c>
      <c r="C71" s="246">
        <v>18190</v>
      </c>
      <c r="D71" s="246">
        <f t="shared" si="14"/>
        <v>30160</v>
      </c>
      <c r="E71" s="238">
        <v>2910</v>
      </c>
      <c r="F71" s="238">
        <v>20</v>
      </c>
      <c r="G71" s="238">
        <v>240</v>
      </c>
      <c r="H71" s="244">
        <f t="shared" si="15"/>
        <v>3170</v>
      </c>
      <c r="I71" s="238">
        <f t="shared" si="16"/>
        <v>33330</v>
      </c>
    </row>
    <row r="72" spans="1:10" ht="18.75" hidden="1" customHeight="1" x14ac:dyDescent="0.3">
      <c r="A72" s="245" t="s">
        <v>12</v>
      </c>
      <c r="B72" s="246">
        <v>13930</v>
      </c>
      <c r="C72" s="246">
        <v>14680</v>
      </c>
      <c r="D72" s="246">
        <f t="shared" si="14"/>
        <v>28610</v>
      </c>
      <c r="E72" s="238">
        <v>3480</v>
      </c>
      <c r="F72" s="238">
        <v>230</v>
      </c>
      <c r="G72" s="238">
        <v>810</v>
      </c>
      <c r="H72" s="244">
        <f t="shared" si="15"/>
        <v>4520</v>
      </c>
      <c r="I72" s="238">
        <f t="shared" si="16"/>
        <v>33130</v>
      </c>
    </row>
    <row r="73" spans="1:10" ht="18.75" hidden="1" customHeight="1" x14ac:dyDescent="0.3">
      <c r="A73" s="245" t="s">
        <v>93</v>
      </c>
      <c r="B73" s="246">
        <v>11750</v>
      </c>
      <c r="C73" s="246">
        <v>15270</v>
      </c>
      <c r="D73" s="246">
        <f t="shared" si="14"/>
        <v>27020</v>
      </c>
      <c r="E73" s="238">
        <v>4380</v>
      </c>
      <c r="F73" s="238">
        <v>1180</v>
      </c>
      <c r="G73" s="238">
        <v>380</v>
      </c>
      <c r="H73" s="244">
        <f t="shared" si="15"/>
        <v>5940</v>
      </c>
      <c r="I73" s="238">
        <f t="shared" si="16"/>
        <v>32960</v>
      </c>
    </row>
    <row r="74" spans="1:10" ht="18.75" hidden="1" customHeight="1" x14ac:dyDescent="0.3">
      <c r="A74" s="245" t="s">
        <v>6</v>
      </c>
      <c r="B74" s="246">
        <v>13940</v>
      </c>
      <c r="C74" s="246">
        <v>18590</v>
      </c>
      <c r="D74" s="246">
        <f t="shared" si="14"/>
        <v>32530</v>
      </c>
      <c r="E74" s="238">
        <v>6070</v>
      </c>
      <c r="F74" s="238">
        <v>1870</v>
      </c>
      <c r="G74" s="238">
        <v>320</v>
      </c>
      <c r="H74" s="244">
        <f t="shared" si="15"/>
        <v>8260</v>
      </c>
      <c r="I74" s="238">
        <f t="shared" si="16"/>
        <v>40790</v>
      </c>
    </row>
    <row r="75" spans="1:10" ht="18.75" hidden="1" customHeight="1" x14ac:dyDescent="0.3">
      <c r="A75" s="245" t="s">
        <v>100</v>
      </c>
      <c r="B75" s="246">
        <v>16130</v>
      </c>
      <c r="C75" s="246">
        <v>19740</v>
      </c>
      <c r="D75" s="246">
        <f t="shared" si="14"/>
        <v>35870</v>
      </c>
      <c r="E75" s="238">
        <v>5010</v>
      </c>
      <c r="F75" s="238">
        <v>1580</v>
      </c>
      <c r="G75" s="238">
        <v>540</v>
      </c>
      <c r="H75" s="244">
        <f t="shared" si="15"/>
        <v>7130</v>
      </c>
      <c r="I75" s="238">
        <f t="shared" si="16"/>
        <v>43000</v>
      </c>
    </row>
    <row r="76" spans="1:10" ht="18.75" hidden="1" customHeight="1" x14ac:dyDescent="0.3">
      <c r="A76" s="245" t="s">
        <v>101</v>
      </c>
      <c r="B76" s="246">
        <v>15270</v>
      </c>
      <c r="C76" s="246">
        <v>19960</v>
      </c>
      <c r="D76" s="246">
        <f t="shared" si="14"/>
        <v>35230</v>
      </c>
      <c r="E76" s="238">
        <v>4970</v>
      </c>
      <c r="F76" s="238">
        <v>210</v>
      </c>
      <c r="G76" s="238">
        <v>210</v>
      </c>
      <c r="H76" s="244">
        <f t="shared" si="15"/>
        <v>5390</v>
      </c>
      <c r="I76" s="238">
        <f t="shared" si="16"/>
        <v>40620</v>
      </c>
    </row>
    <row r="77" spans="1:10" ht="18.75" hidden="1" customHeight="1" x14ac:dyDescent="0.3">
      <c r="A77" s="245" t="s">
        <v>9</v>
      </c>
      <c r="B77" s="246">
        <v>15630</v>
      </c>
      <c r="C77" s="246">
        <v>19580</v>
      </c>
      <c r="D77" s="246">
        <f t="shared" si="14"/>
        <v>35210</v>
      </c>
      <c r="E77" s="238">
        <v>5830</v>
      </c>
      <c r="F77" s="238">
        <v>240</v>
      </c>
      <c r="G77" s="238">
        <v>100</v>
      </c>
      <c r="H77" s="244">
        <f t="shared" si="15"/>
        <v>6170</v>
      </c>
      <c r="I77" s="238">
        <f t="shared" si="16"/>
        <v>41380</v>
      </c>
    </row>
    <row r="78" spans="1:10" ht="18.75" hidden="1" customHeight="1" x14ac:dyDescent="0.3">
      <c r="A78" s="245" t="s">
        <v>109</v>
      </c>
      <c r="B78" s="246">
        <v>14820</v>
      </c>
      <c r="C78" s="246">
        <v>20040</v>
      </c>
      <c r="D78" s="246">
        <f t="shared" si="14"/>
        <v>34860</v>
      </c>
      <c r="E78" s="238">
        <v>5210</v>
      </c>
      <c r="F78" s="238">
        <v>20</v>
      </c>
      <c r="G78" s="238">
        <v>660</v>
      </c>
      <c r="H78" s="244">
        <f t="shared" si="15"/>
        <v>5890</v>
      </c>
      <c r="I78" s="238">
        <f t="shared" si="16"/>
        <v>40750</v>
      </c>
    </row>
    <row r="79" spans="1:10" ht="18.75" customHeight="1" x14ac:dyDescent="0.3">
      <c r="A79" s="236">
        <v>2012</v>
      </c>
      <c r="B79" s="244">
        <f t="shared" ref="B79:I79" si="17">SUM(B80:B91)</f>
        <v>159680</v>
      </c>
      <c r="C79" s="244">
        <f t="shared" si="17"/>
        <v>257540</v>
      </c>
      <c r="D79" s="244">
        <f t="shared" si="17"/>
        <v>417220</v>
      </c>
      <c r="E79" s="244">
        <f t="shared" si="17"/>
        <v>58680</v>
      </c>
      <c r="F79" s="244">
        <f t="shared" si="17"/>
        <v>6960</v>
      </c>
      <c r="G79" s="244">
        <f t="shared" si="17"/>
        <v>3310</v>
      </c>
      <c r="H79" s="244">
        <f t="shared" si="17"/>
        <v>68950</v>
      </c>
      <c r="I79" s="244">
        <f t="shared" si="17"/>
        <v>486170</v>
      </c>
      <c r="J79" s="247"/>
    </row>
    <row r="80" spans="1:10" ht="18.75" hidden="1" customHeight="1" x14ac:dyDescent="0.3">
      <c r="A80" s="245" t="s">
        <v>0</v>
      </c>
      <c r="B80" s="246">
        <v>13920</v>
      </c>
      <c r="C80" s="246">
        <v>19640</v>
      </c>
      <c r="D80" s="246">
        <f t="shared" ref="D80:D91" si="18">SUM(B80:C80)</f>
        <v>33560</v>
      </c>
      <c r="E80" s="244">
        <v>3810</v>
      </c>
      <c r="F80" s="244">
        <v>10</v>
      </c>
      <c r="G80" s="244">
        <v>120</v>
      </c>
      <c r="H80" s="244">
        <f t="shared" ref="H80:H91" si="19">SUM(E80:G80)</f>
        <v>3940</v>
      </c>
      <c r="I80" s="238">
        <f t="shared" ref="I80:I91" si="20">+H80+D80</f>
        <v>37500</v>
      </c>
      <c r="J80" s="247"/>
    </row>
    <row r="81" spans="1:107" ht="18.75" hidden="1" customHeight="1" x14ac:dyDescent="0.3">
      <c r="A81" s="245" t="s">
        <v>1</v>
      </c>
      <c r="B81" s="246">
        <v>9630</v>
      </c>
      <c r="C81" s="246">
        <v>17750</v>
      </c>
      <c r="D81" s="246">
        <f t="shared" si="18"/>
        <v>27380</v>
      </c>
      <c r="E81" s="244">
        <v>3390</v>
      </c>
      <c r="F81" s="244">
        <v>20</v>
      </c>
      <c r="G81" s="244">
        <v>140</v>
      </c>
      <c r="H81" s="244">
        <f t="shared" si="19"/>
        <v>3550</v>
      </c>
      <c r="I81" s="238">
        <f t="shared" si="20"/>
        <v>30930</v>
      </c>
      <c r="J81" s="247"/>
    </row>
    <row r="82" spans="1:107" ht="18.75" hidden="1" customHeight="1" x14ac:dyDescent="0.3">
      <c r="A82" s="245" t="s">
        <v>2</v>
      </c>
      <c r="B82" s="246">
        <v>14240</v>
      </c>
      <c r="C82" s="246">
        <v>21150</v>
      </c>
      <c r="D82" s="246">
        <f t="shared" si="18"/>
        <v>35390</v>
      </c>
      <c r="E82" s="244">
        <v>3730</v>
      </c>
      <c r="F82" s="244">
        <v>30</v>
      </c>
      <c r="G82" s="244">
        <v>410</v>
      </c>
      <c r="H82" s="244">
        <f t="shared" si="19"/>
        <v>4170</v>
      </c>
      <c r="I82" s="238">
        <f t="shared" si="20"/>
        <v>39560</v>
      </c>
      <c r="J82" s="247"/>
    </row>
    <row r="83" spans="1:107" ht="18.75" hidden="1" customHeight="1" x14ac:dyDescent="0.3">
      <c r="A83" s="245" t="s">
        <v>3</v>
      </c>
      <c r="B83" s="246">
        <v>15620</v>
      </c>
      <c r="C83" s="246">
        <v>21890</v>
      </c>
      <c r="D83" s="246">
        <f t="shared" si="18"/>
        <v>37510</v>
      </c>
      <c r="E83" s="244">
        <v>4090</v>
      </c>
      <c r="F83" s="244">
        <v>30</v>
      </c>
      <c r="G83" s="244">
        <v>390</v>
      </c>
      <c r="H83" s="244">
        <f t="shared" si="19"/>
        <v>4510</v>
      </c>
      <c r="I83" s="238">
        <f t="shared" si="20"/>
        <v>42020</v>
      </c>
      <c r="J83" s="247"/>
    </row>
    <row r="84" spans="1:107" ht="18.75" hidden="1" customHeight="1" x14ac:dyDescent="0.3">
      <c r="A84" s="245" t="s">
        <v>4</v>
      </c>
      <c r="B84" s="246">
        <v>12940</v>
      </c>
      <c r="C84" s="246">
        <v>21380</v>
      </c>
      <c r="D84" s="246">
        <f t="shared" si="18"/>
        <v>34320</v>
      </c>
      <c r="E84" s="244">
        <v>3900</v>
      </c>
      <c r="F84" s="244">
        <v>20</v>
      </c>
      <c r="G84" s="244">
        <v>320</v>
      </c>
      <c r="H84" s="244">
        <f t="shared" si="19"/>
        <v>4240</v>
      </c>
      <c r="I84" s="238">
        <f t="shared" si="20"/>
        <v>38560</v>
      </c>
      <c r="J84" s="247"/>
    </row>
    <row r="85" spans="1:107" ht="18.75" hidden="1" customHeight="1" x14ac:dyDescent="0.3">
      <c r="A85" s="245" t="s">
        <v>12</v>
      </c>
      <c r="B85" s="246">
        <v>11640</v>
      </c>
      <c r="C85" s="246">
        <v>19730</v>
      </c>
      <c r="D85" s="246">
        <f>SUM(B85:C85)</f>
        <v>31370</v>
      </c>
      <c r="E85" s="244">
        <v>4340</v>
      </c>
      <c r="F85" s="244">
        <v>890</v>
      </c>
      <c r="G85" s="244">
        <v>620</v>
      </c>
      <c r="H85" s="244">
        <f t="shared" si="19"/>
        <v>5850</v>
      </c>
      <c r="I85" s="238">
        <f t="shared" si="20"/>
        <v>37220</v>
      </c>
      <c r="J85" s="247"/>
    </row>
    <row r="86" spans="1:107" ht="18.75" hidden="1" customHeight="1" x14ac:dyDescent="0.3">
      <c r="A86" s="245" t="s">
        <v>5</v>
      </c>
      <c r="B86" s="246">
        <v>11430</v>
      </c>
      <c r="C86" s="246">
        <v>20990</v>
      </c>
      <c r="D86" s="246">
        <f>SUM(B86:C86)</f>
        <v>32420</v>
      </c>
      <c r="E86" s="244">
        <v>8150</v>
      </c>
      <c r="F86" s="244">
        <v>3140</v>
      </c>
      <c r="G86" s="244">
        <v>330</v>
      </c>
      <c r="H86" s="244">
        <f t="shared" si="19"/>
        <v>11620</v>
      </c>
      <c r="I86" s="238">
        <f t="shared" si="20"/>
        <v>44040</v>
      </c>
      <c r="J86" s="247"/>
    </row>
    <row r="87" spans="1:107" ht="18.75" hidden="1" customHeight="1" x14ac:dyDescent="0.3">
      <c r="A87" s="245" t="s">
        <v>6</v>
      </c>
      <c r="B87" s="246">
        <v>10520</v>
      </c>
      <c r="C87" s="246">
        <v>22940</v>
      </c>
      <c r="D87" s="246">
        <f>SUM(B87:C87)</f>
        <v>33460</v>
      </c>
      <c r="E87" s="244">
        <v>9980</v>
      </c>
      <c r="F87" s="244">
        <v>2570</v>
      </c>
      <c r="G87" s="244">
        <v>190</v>
      </c>
      <c r="H87" s="244">
        <f t="shared" si="19"/>
        <v>12740</v>
      </c>
      <c r="I87" s="238">
        <f t="shared" si="20"/>
        <v>46200</v>
      </c>
      <c r="J87" s="247"/>
    </row>
    <row r="88" spans="1:107" s="249" customFormat="1" ht="18.75" hidden="1" customHeight="1" x14ac:dyDescent="0.3">
      <c r="A88" s="245" t="s">
        <v>7</v>
      </c>
      <c r="B88" s="246">
        <v>12890</v>
      </c>
      <c r="C88" s="246">
        <v>22790</v>
      </c>
      <c r="D88" s="246">
        <f t="shared" si="18"/>
        <v>35680</v>
      </c>
      <c r="E88" s="244">
        <v>6530</v>
      </c>
      <c r="F88" s="244">
        <v>230</v>
      </c>
      <c r="G88" s="244">
        <v>410</v>
      </c>
      <c r="H88" s="244">
        <f t="shared" si="19"/>
        <v>7170</v>
      </c>
      <c r="I88" s="238">
        <f t="shared" si="20"/>
        <v>42850</v>
      </c>
      <c r="J88" s="247"/>
    </row>
    <row r="89" spans="1:107" s="249" customFormat="1" ht="18.75" hidden="1" customHeight="1" x14ac:dyDescent="0.3">
      <c r="A89" s="245" t="s">
        <v>8</v>
      </c>
      <c r="B89" s="246">
        <v>16670</v>
      </c>
      <c r="C89" s="246">
        <v>21760</v>
      </c>
      <c r="D89" s="246">
        <f t="shared" si="18"/>
        <v>38430</v>
      </c>
      <c r="E89" s="244">
        <v>4060</v>
      </c>
      <c r="F89" s="244">
        <v>10</v>
      </c>
      <c r="G89" s="244">
        <v>60</v>
      </c>
      <c r="H89" s="244">
        <f t="shared" si="19"/>
        <v>4130</v>
      </c>
      <c r="I89" s="238">
        <f t="shared" si="20"/>
        <v>42560</v>
      </c>
      <c r="J89" s="247"/>
    </row>
    <row r="90" spans="1:107" s="249" customFormat="1" ht="18.75" hidden="1" customHeight="1" x14ac:dyDescent="0.3">
      <c r="A90" s="245" t="s">
        <v>9</v>
      </c>
      <c r="B90" s="246">
        <v>14840</v>
      </c>
      <c r="C90" s="246">
        <v>25880</v>
      </c>
      <c r="D90" s="246">
        <f t="shared" si="18"/>
        <v>40720</v>
      </c>
      <c r="E90" s="244">
        <v>3580</v>
      </c>
      <c r="F90" s="244">
        <v>0</v>
      </c>
      <c r="G90" s="244">
        <v>180</v>
      </c>
      <c r="H90" s="244">
        <f t="shared" si="19"/>
        <v>3760</v>
      </c>
      <c r="I90" s="238">
        <f t="shared" si="20"/>
        <v>44480</v>
      </c>
      <c r="J90" s="247"/>
    </row>
    <row r="91" spans="1:107" s="249" customFormat="1" ht="18.75" hidden="1" customHeight="1" x14ac:dyDescent="0.3">
      <c r="A91" s="245" t="s">
        <v>10</v>
      </c>
      <c r="B91" s="246">
        <v>15340</v>
      </c>
      <c r="C91" s="246">
        <v>21640</v>
      </c>
      <c r="D91" s="246">
        <f t="shared" si="18"/>
        <v>36980</v>
      </c>
      <c r="E91" s="244">
        <v>3120</v>
      </c>
      <c r="F91" s="244">
        <v>10</v>
      </c>
      <c r="G91" s="244">
        <v>140</v>
      </c>
      <c r="H91" s="244">
        <f t="shared" si="19"/>
        <v>3270</v>
      </c>
      <c r="I91" s="238">
        <f t="shared" si="20"/>
        <v>40250</v>
      </c>
      <c r="J91" s="247"/>
    </row>
    <row r="92" spans="1:107" s="249" customFormat="1" ht="18.75" customHeight="1" x14ac:dyDescent="0.3">
      <c r="A92" s="236">
        <v>2013</v>
      </c>
      <c r="B92" s="244">
        <f t="shared" ref="B92:I92" si="21">SUM(B93:B104)</f>
        <v>177950</v>
      </c>
      <c r="C92" s="244">
        <f t="shared" si="21"/>
        <v>267980</v>
      </c>
      <c r="D92" s="244">
        <f t="shared" si="21"/>
        <v>445930</v>
      </c>
      <c r="E92" s="244">
        <f t="shared" si="21"/>
        <v>55020</v>
      </c>
      <c r="F92" s="244">
        <f t="shared" si="21"/>
        <v>7460</v>
      </c>
      <c r="G92" s="244">
        <f t="shared" si="21"/>
        <v>4430</v>
      </c>
      <c r="H92" s="244">
        <f t="shared" si="21"/>
        <v>66910</v>
      </c>
      <c r="I92" s="244">
        <f t="shared" si="21"/>
        <v>512840</v>
      </c>
      <c r="J92" s="24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7"/>
      <c r="AT92" s="187"/>
      <c r="AU92" s="187"/>
      <c r="AV92" s="187"/>
      <c r="AW92" s="187"/>
      <c r="AX92" s="187"/>
      <c r="AY92" s="187"/>
      <c r="AZ92" s="187"/>
      <c r="BA92" s="187"/>
      <c r="BB92" s="187"/>
      <c r="BC92" s="187"/>
      <c r="BD92" s="187"/>
      <c r="BE92" s="187"/>
      <c r="BF92" s="187"/>
      <c r="BG92" s="187"/>
      <c r="BH92" s="187"/>
      <c r="BI92" s="187"/>
      <c r="BJ92" s="187"/>
      <c r="BK92" s="187"/>
      <c r="BL92" s="187"/>
      <c r="BM92" s="187"/>
      <c r="BN92" s="187"/>
      <c r="BO92" s="187"/>
      <c r="BP92" s="187"/>
      <c r="BQ92" s="187"/>
      <c r="BR92" s="187"/>
      <c r="BS92" s="187"/>
      <c r="BT92" s="187"/>
      <c r="BU92" s="187"/>
      <c r="BV92" s="187"/>
      <c r="BW92" s="187"/>
      <c r="BX92" s="187"/>
      <c r="BY92" s="187"/>
      <c r="BZ92" s="187"/>
      <c r="CA92" s="187"/>
      <c r="CB92" s="187"/>
      <c r="CC92" s="187"/>
      <c r="CD92" s="187"/>
      <c r="CE92" s="187"/>
      <c r="CF92" s="187"/>
      <c r="CG92" s="187"/>
      <c r="CH92" s="187"/>
      <c r="CI92" s="187"/>
      <c r="CJ92" s="187"/>
      <c r="CK92" s="187"/>
      <c r="CL92" s="187"/>
      <c r="CM92" s="187"/>
      <c r="CN92" s="187"/>
      <c r="CO92" s="187"/>
      <c r="CP92" s="187"/>
      <c r="CQ92" s="187"/>
      <c r="CR92" s="187"/>
      <c r="CS92" s="187"/>
      <c r="CT92" s="187"/>
      <c r="CU92" s="187"/>
      <c r="CV92" s="187"/>
      <c r="CW92" s="187"/>
      <c r="CX92" s="187"/>
      <c r="CY92" s="187"/>
      <c r="CZ92" s="187"/>
      <c r="DA92" s="187"/>
      <c r="DB92" s="187"/>
      <c r="DC92" s="187"/>
    </row>
    <row r="93" spans="1:107" s="249" customFormat="1" ht="18.75" hidden="1" customHeight="1" x14ac:dyDescent="0.3">
      <c r="A93" s="245" t="s">
        <v>0</v>
      </c>
      <c r="B93" s="246">
        <v>16460</v>
      </c>
      <c r="C93" s="246">
        <v>21980</v>
      </c>
      <c r="D93" s="246">
        <f t="shared" ref="D93:D100" si="22">SUM(B93:C93)</f>
        <v>38440</v>
      </c>
      <c r="E93" s="244">
        <v>3230</v>
      </c>
      <c r="F93" s="244">
        <v>30</v>
      </c>
      <c r="G93" s="244">
        <v>470</v>
      </c>
      <c r="H93" s="244">
        <f t="shared" ref="H93:H104" si="23">SUM(E93:G93)</f>
        <v>3730</v>
      </c>
      <c r="I93" s="238">
        <f t="shared" ref="I93:I104" si="24">+H93+D93</f>
        <v>42170</v>
      </c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  <c r="AA93" s="187"/>
      <c r="AB93" s="187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7"/>
      <c r="AT93" s="187"/>
      <c r="AU93" s="187"/>
      <c r="AV93" s="187"/>
      <c r="AW93" s="187"/>
      <c r="AX93" s="187"/>
      <c r="AY93" s="187"/>
      <c r="AZ93" s="187"/>
      <c r="BA93" s="187"/>
      <c r="BB93" s="187"/>
      <c r="BC93" s="187"/>
      <c r="BD93" s="187"/>
      <c r="BE93" s="187"/>
      <c r="BF93" s="187"/>
      <c r="BG93" s="187"/>
      <c r="BH93" s="187"/>
      <c r="BI93" s="187"/>
      <c r="BJ93" s="187"/>
      <c r="BK93" s="187"/>
      <c r="BL93" s="187"/>
      <c r="BM93" s="187"/>
      <c r="BN93" s="187"/>
      <c r="BO93" s="187"/>
      <c r="BP93" s="187"/>
      <c r="BQ93" s="187"/>
      <c r="BR93" s="187"/>
      <c r="BS93" s="187"/>
      <c r="BT93" s="187"/>
      <c r="BU93" s="187"/>
      <c r="BV93" s="187"/>
      <c r="BW93" s="187"/>
      <c r="BX93" s="187"/>
      <c r="BY93" s="187"/>
      <c r="BZ93" s="187"/>
      <c r="CA93" s="187"/>
      <c r="CB93" s="187"/>
      <c r="CC93" s="187"/>
      <c r="CD93" s="187"/>
      <c r="CE93" s="187"/>
      <c r="CF93" s="187"/>
      <c r="CG93" s="187"/>
      <c r="CH93" s="187"/>
      <c r="CI93" s="187"/>
      <c r="CJ93" s="187"/>
      <c r="CK93" s="187"/>
      <c r="CL93" s="187"/>
      <c r="CM93" s="187"/>
      <c r="CN93" s="187"/>
      <c r="CO93" s="187"/>
      <c r="CP93" s="187"/>
      <c r="CQ93" s="187"/>
      <c r="CR93" s="187"/>
      <c r="CS93" s="187"/>
      <c r="CT93" s="187"/>
      <c r="CU93" s="187"/>
      <c r="CV93" s="187"/>
      <c r="CW93" s="187"/>
      <c r="CX93" s="187"/>
      <c r="CY93" s="187"/>
      <c r="CZ93" s="187"/>
      <c r="DA93" s="187"/>
      <c r="DB93" s="187"/>
      <c r="DC93" s="187"/>
    </row>
    <row r="94" spans="1:107" s="249" customFormat="1" ht="18.75" hidden="1" customHeight="1" x14ac:dyDescent="0.3">
      <c r="A94" s="245" t="s">
        <v>1</v>
      </c>
      <c r="B94" s="246">
        <v>12850</v>
      </c>
      <c r="C94" s="246">
        <v>19970</v>
      </c>
      <c r="D94" s="246">
        <f t="shared" si="22"/>
        <v>32820</v>
      </c>
      <c r="E94" s="244">
        <v>2820</v>
      </c>
      <c r="F94" s="244">
        <v>40</v>
      </c>
      <c r="G94" s="244">
        <v>110</v>
      </c>
      <c r="H94" s="244">
        <f t="shared" si="23"/>
        <v>2970</v>
      </c>
      <c r="I94" s="238">
        <f t="shared" si="24"/>
        <v>35790</v>
      </c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  <c r="AA94" s="187"/>
      <c r="AB94" s="187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87"/>
      <c r="BC94" s="187"/>
      <c r="BD94" s="187"/>
      <c r="BE94" s="187"/>
      <c r="BF94" s="187"/>
      <c r="BG94" s="187"/>
      <c r="BH94" s="187"/>
      <c r="BI94" s="187"/>
      <c r="BJ94" s="187"/>
      <c r="BK94" s="187"/>
      <c r="BL94" s="187"/>
      <c r="BM94" s="187"/>
      <c r="BN94" s="187"/>
      <c r="BO94" s="187"/>
      <c r="BP94" s="187"/>
      <c r="BQ94" s="187"/>
      <c r="BR94" s="187"/>
      <c r="BS94" s="187"/>
      <c r="BT94" s="187"/>
      <c r="BU94" s="187"/>
      <c r="BV94" s="187"/>
      <c r="BW94" s="187"/>
      <c r="BX94" s="187"/>
      <c r="BY94" s="187"/>
      <c r="BZ94" s="187"/>
      <c r="CA94" s="187"/>
      <c r="CB94" s="187"/>
      <c r="CC94" s="187"/>
      <c r="CD94" s="187"/>
      <c r="CE94" s="187"/>
      <c r="CF94" s="187"/>
      <c r="CG94" s="187"/>
      <c r="CH94" s="187"/>
      <c r="CI94" s="187"/>
      <c r="CJ94" s="187"/>
      <c r="CK94" s="187"/>
      <c r="CL94" s="187"/>
      <c r="CM94" s="187"/>
      <c r="CN94" s="187"/>
      <c r="CO94" s="187"/>
      <c r="CP94" s="187"/>
      <c r="CQ94" s="187"/>
      <c r="CR94" s="187"/>
      <c r="CS94" s="187"/>
      <c r="CT94" s="187"/>
      <c r="CU94" s="187"/>
      <c r="CV94" s="187"/>
      <c r="CW94" s="187"/>
      <c r="CX94" s="187"/>
      <c r="CY94" s="187"/>
      <c r="CZ94" s="187"/>
      <c r="DA94" s="187"/>
      <c r="DB94" s="187"/>
      <c r="DC94" s="187"/>
    </row>
    <row r="95" spans="1:107" s="249" customFormat="1" ht="18.75" hidden="1" customHeight="1" x14ac:dyDescent="0.3">
      <c r="A95" s="245" t="s">
        <v>2</v>
      </c>
      <c r="B95" s="246">
        <v>15120</v>
      </c>
      <c r="C95" s="246">
        <v>24530</v>
      </c>
      <c r="D95" s="246">
        <f t="shared" si="22"/>
        <v>39650</v>
      </c>
      <c r="E95" s="244">
        <v>2790</v>
      </c>
      <c r="F95" s="244">
        <v>40</v>
      </c>
      <c r="G95" s="244">
        <v>230</v>
      </c>
      <c r="H95" s="244">
        <f t="shared" si="23"/>
        <v>3060</v>
      </c>
      <c r="I95" s="238">
        <f t="shared" si="24"/>
        <v>42710</v>
      </c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  <c r="AA95" s="187"/>
      <c r="AB95" s="187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87"/>
      <c r="BC95" s="187"/>
      <c r="BD95" s="187"/>
      <c r="BE95" s="187"/>
      <c r="BF95" s="187"/>
      <c r="BG95" s="187"/>
      <c r="BH95" s="187"/>
      <c r="BI95" s="187"/>
      <c r="BJ95" s="187"/>
      <c r="BK95" s="187"/>
      <c r="BL95" s="187"/>
      <c r="BM95" s="187"/>
      <c r="BN95" s="187"/>
      <c r="BO95" s="187"/>
      <c r="BP95" s="187"/>
      <c r="BQ95" s="187"/>
      <c r="BR95" s="187"/>
      <c r="BS95" s="187"/>
      <c r="BT95" s="187"/>
      <c r="BU95" s="187"/>
      <c r="BV95" s="187"/>
      <c r="BW95" s="187"/>
      <c r="BX95" s="187"/>
      <c r="BY95" s="187"/>
      <c r="BZ95" s="187"/>
      <c r="CA95" s="187"/>
      <c r="CB95" s="187"/>
      <c r="CC95" s="187"/>
      <c r="CD95" s="187"/>
      <c r="CE95" s="187"/>
      <c r="CF95" s="187"/>
      <c r="CG95" s="187"/>
      <c r="CH95" s="187"/>
      <c r="CI95" s="187"/>
      <c r="CJ95" s="187"/>
      <c r="CK95" s="187"/>
      <c r="CL95" s="187"/>
      <c r="CM95" s="187"/>
      <c r="CN95" s="187"/>
      <c r="CO95" s="187"/>
      <c r="CP95" s="187"/>
      <c r="CQ95" s="187"/>
      <c r="CR95" s="187"/>
      <c r="CS95" s="187"/>
      <c r="CT95" s="187"/>
      <c r="CU95" s="187"/>
      <c r="CV95" s="187"/>
      <c r="CW95" s="187"/>
      <c r="CX95" s="187"/>
      <c r="CY95" s="187"/>
      <c r="CZ95" s="187"/>
      <c r="DA95" s="187"/>
      <c r="DB95" s="187"/>
      <c r="DC95" s="187"/>
    </row>
    <row r="96" spans="1:107" s="249" customFormat="1" ht="18.75" hidden="1" customHeight="1" x14ac:dyDescent="0.3">
      <c r="A96" s="245" t="s">
        <v>3</v>
      </c>
      <c r="B96" s="246">
        <v>14760</v>
      </c>
      <c r="C96" s="246">
        <v>24210</v>
      </c>
      <c r="D96" s="246">
        <f t="shared" si="22"/>
        <v>38970</v>
      </c>
      <c r="E96" s="244">
        <v>2910</v>
      </c>
      <c r="F96" s="244">
        <v>40</v>
      </c>
      <c r="G96" s="244">
        <v>810</v>
      </c>
      <c r="H96" s="244">
        <f t="shared" si="23"/>
        <v>3760</v>
      </c>
      <c r="I96" s="238">
        <f t="shared" si="24"/>
        <v>42730</v>
      </c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7"/>
      <c r="BW96" s="187"/>
      <c r="BX96" s="187"/>
      <c r="BY96" s="187"/>
      <c r="BZ96" s="187"/>
      <c r="CA96" s="187"/>
      <c r="CB96" s="187"/>
      <c r="CC96" s="187"/>
      <c r="CD96" s="187"/>
      <c r="CE96" s="187"/>
      <c r="CF96" s="187"/>
      <c r="CG96" s="187"/>
      <c r="CH96" s="187"/>
      <c r="CI96" s="187"/>
      <c r="CJ96" s="187"/>
      <c r="CK96" s="187"/>
      <c r="CL96" s="187"/>
      <c r="CM96" s="187"/>
      <c r="CN96" s="187"/>
      <c r="CO96" s="187"/>
      <c r="CP96" s="187"/>
      <c r="CQ96" s="187"/>
      <c r="CR96" s="187"/>
      <c r="CS96" s="187"/>
      <c r="CT96" s="187"/>
      <c r="CU96" s="187"/>
      <c r="CV96" s="187"/>
      <c r="CW96" s="187"/>
      <c r="CX96" s="187"/>
      <c r="CY96" s="187"/>
      <c r="CZ96" s="187"/>
      <c r="DA96" s="187"/>
      <c r="DB96" s="187"/>
      <c r="DC96" s="187"/>
    </row>
    <row r="97" spans="1:107" s="249" customFormat="1" ht="18.75" hidden="1" customHeight="1" x14ac:dyDescent="0.3">
      <c r="A97" s="245" t="s">
        <v>4</v>
      </c>
      <c r="B97" s="246">
        <v>10820</v>
      </c>
      <c r="C97" s="246">
        <v>19890</v>
      </c>
      <c r="D97" s="246">
        <f t="shared" si="22"/>
        <v>30710</v>
      </c>
      <c r="E97" s="244">
        <v>2840</v>
      </c>
      <c r="F97" s="244">
        <v>60</v>
      </c>
      <c r="G97" s="244">
        <v>280</v>
      </c>
      <c r="H97" s="244">
        <f t="shared" si="23"/>
        <v>3180</v>
      </c>
      <c r="I97" s="238">
        <f t="shared" si="24"/>
        <v>33890</v>
      </c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187"/>
      <c r="AP97" s="187"/>
      <c r="AQ97" s="187"/>
      <c r="AR97" s="187"/>
      <c r="AS97" s="187"/>
      <c r="AT97" s="187"/>
      <c r="AU97" s="187"/>
      <c r="AV97" s="187"/>
      <c r="AW97" s="187"/>
      <c r="AX97" s="187"/>
      <c r="AY97" s="187"/>
      <c r="AZ97" s="187"/>
      <c r="BA97" s="187"/>
      <c r="BB97" s="187"/>
      <c r="BC97" s="187"/>
      <c r="BD97" s="187"/>
      <c r="BE97" s="187"/>
      <c r="BF97" s="187"/>
      <c r="BG97" s="187"/>
      <c r="BH97" s="187"/>
      <c r="BI97" s="187"/>
      <c r="BJ97" s="187"/>
      <c r="BK97" s="187"/>
      <c r="BL97" s="187"/>
      <c r="BM97" s="187"/>
      <c r="BN97" s="187"/>
      <c r="BO97" s="187"/>
      <c r="BP97" s="187"/>
      <c r="BQ97" s="187"/>
      <c r="BR97" s="187"/>
      <c r="BS97" s="187"/>
      <c r="BT97" s="187"/>
      <c r="BU97" s="187"/>
      <c r="BV97" s="187"/>
      <c r="BW97" s="187"/>
      <c r="BX97" s="187"/>
      <c r="BY97" s="187"/>
      <c r="BZ97" s="187"/>
      <c r="CA97" s="187"/>
      <c r="CB97" s="187"/>
      <c r="CC97" s="187"/>
      <c r="CD97" s="187"/>
      <c r="CE97" s="187"/>
      <c r="CF97" s="187"/>
      <c r="CG97" s="187"/>
      <c r="CH97" s="187"/>
      <c r="CI97" s="187"/>
      <c r="CJ97" s="187"/>
      <c r="CK97" s="187"/>
      <c r="CL97" s="187"/>
      <c r="CM97" s="187"/>
      <c r="CN97" s="187"/>
      <c r="CO97" s="187"/>
      <c r="CP97" s="187"/>
      <c r="CQ97" s="187"/>
      <c r="CR97" s="187"/>
      <c r="CS97" s="187"/>
      <c r="CT97" s="187"/>
      <c r="CU97" s="187"/>
      <c r="CV97" s="187"/>
      <c r="CW97" s="187"/>
      <c r="CX97" s="187"/>
      <c r="CY97" s="187"/>
      <c r="CZ97" s="187"/>
      <c r="DA97" s="187"/>
      <c r="DB97" s="187"/>
      <c r="DC97" s="187"/>
    </row>
    <row r="98" spans="1:107" s="249" customFormat="1" ht="18.75" hidden="1" customHeight="1" x14ac:dyDescent="0.3">
      <c r="A98" s="245" t="s">
        <v>12</v>
      </c>
      <c r="B98" s="246">
        <v>11660</v>
      </c>
      <c r="C98" s="246">
        <v>18380</v>
      </c>
      <c r="D98" s="246">
        <f>SUM(B98:C98)</f>
        <v>30040</v>
      </c>
      <c r="E98" s="244">
        <v>3090</v>
      </c>
      <c r="F98" s="244">
        <v>190</v>
      </c>
      <c r="G98" s="244">
        <v>360</v>
      </c>
      <c r="H98" s="244">
        <f t="shared" si="23"/>
        <v>3640</v>
      </c>
      <c r="I98" s="238">
        <f t="shared" si="24"/>
        <v>33680</v>
      </c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187"/>
      <c r="AQ98" s="187"/>
      <c r="AR98" s="187"/>
      <c r="AS98" s="187"/>
      <c r="AT98" s="187"/>
      <c r="AU98" s="187"/>
      <c r="AV98" s="187"/>
      <c r="AW98" s="187"/>
      <c r="AX98" s="187"/>
      <c r="AY98" s="187"/>
      <c r="AZ98" s="187"/>
      <c r="BA98" s="187"/>
      <c r="BB98" s="187"/>
      <c r="BC98" s="187"/>
      <c r="BD98" s="187"/>
      <c r="BE98" s="187"/>
      <c r="BF98" s="187"/>
      <c r="BG98" s="187"/>
      <c r="BH98" s="187"/>
      <c r="BI98" s="187"/>
      <c r="BJ98" s="187"/>
      <c r="BK98" s="187"/>
      <c r="BL98" s="187"/>
      <c r="BM98" s="187"/>
      <c r="BN98" s="187"/>
      <c r="BO98" s="187"/>
      <c r="BP98" s="187"/>
      <c r="BQ98" s="187"/>
      <c r="BR98" s="187"/>
      <c r="BS98" s="187"/>
      <c r="BT98" s="187"/>
      <c r="BU98" s="187"/>
      <c r="BV98" s="187"/>
      <c r="BW98" s="187"/>
      <c r="BX98" s="187"/>
      <c r="BY98" s="187"/>
      <c r="BZ98" s="187"/>
      <c r="CA98" s="187"/>
      <c r="CB98" s="187"/>
      <c r="CC98" s="187"/>
      <c r="CD98" s="187"/>
      <c r="CE98" s="187"/>
      <c r="CF98" s="187"/>
      <c r="CG98" s="187"/>
      <c r="CH98" s="187"/>
      <c r="CI98" s="187"/>
      <c r="CJ98" s="187"/>
      <c r="CK98" s="187"/>
      <c r="CL98" s="187"/>
      <c r="CM98" s="187"/>
      <c r="CN98" s="187"/>
      <c r="CO98" s="187"/>
      <c r="CP98" s="187"/>
      <c r="CQ98" s="187"/>
      <c r="CR98" s="187"/>
      <c r="CS98" s="187"/>
      <c r="CT98" s="187"/>
      <c r="CU98" s="187"/>
      <c r="CV98" s="187"/>
      <c r="CW98" s="187"/>
      <c r="CX98" s="187"/>
      <c r="CY98" s="187"/>
      <c r="CZ98" s="187"/>
      <c r="DA98" s="187"/>
      <c r="DB98" s="187"/>
      <c r="DC98" s="187"/>
    </row>
    <row r="99" spans="1:107" s="249" customFormat="1" ht="18.75" hidden="1" customHeight="1" x14ac:dyDescent="0.3">
      <c r="A99" s="245" t="s">
        <v>5</v>
      </c>
      <c r="B99" s="246">
        <v>14210</v>
      </c>
      <c r="C99" s="246">
        <v>22620</v>
      </c>
      <c r="D99" s="246">
        <f>SUM(B99:C99)</f>
        <v>36830</v>
      </c>
      <c r="E99" s="244">
        <v>3680</v>
      </c>
      <c r="F99" s="244">
        <v>1080</v>
      </c>
      <c r="G99" s="244">
        <v>230</v>
      </c>
      <c r="H99" s="244">
        <f t="shared" si="23"/>
        <v>4990</v>
      </c>
      <c r="I99" s="238">
        <f t="shared" si="24"/>
        <v>41820</v>
      </c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187"/>
      <c r="AQ99" s="187"/>
      <c r="AR99" s="187"/>
      <c r="AS99" s="187"/>
      <c r="AT99" s="187"/>
      <c r="AU99" s="187"/>
      <c r="AV99" s="187"/>
      <c r="AW99" s="187"/>
      <c r="AX99" s="187"/>
      <c r="AY99" s="187"/>
      <c r="AZ99" s="187"/>
      <c r="BA99" s="187"/>
      <c r="BB99" s="187"/>
      <c r="BC99" s="187"/>
      <c r="BD99" s="187"/>
      <c r="BE99" s="187"/>
      <c r="BF99" s="187"/>
      <c r="BG99" s="187"/>
      <c r="BH99" s="187"/>
      <c r="BI99" s="187"/>
      <c r="BJ99" s="187"/>
      <c r="BK99" s="187"/>
      <c r="BL99" s="187"/>
      <c r="BM99" s="187"/>
      <c r="BN99" s="187"/>
      <c r="BO99" s="187"/>
      <c r="BP99" s="187"/>
      <c r="BQ99" s="187"/>
      <c r="BR99" s="187"/>
      <c r="BS99" s="187"/>
      <c r="BT99" s="187"/>
      <c r="BU99" s="187"/>
      <c r="BV99" s="187"/>
      <c r="BW99" s="187"/>
      <c r="BX99" s="187"/>
      <c r="BY99" s="187"/>
      <c r="BZ99" s="187"/>
      <c r="CA99" s="187"/>
      <c r="CB99" s="187"/>
      <c r="CC99" s="187"/>
      <c r="CD99" s="187"/>
      <c r="CE99" s="187"/>
      <c r="CF99" s="187"/>
      <c r="CG99" s="187"/>
      <c r="CH99" s="187"/>
      <c r="CI99" s="187"/>
      <c r="CJ99" s="187"/>
      <c r="CK99" s="187"/>
      <c r="CL99" s="187"/>
      <c r="CM99" s="187"/>
      <c r="CN99" s="187"/>
      <c r="CO99" s="187"/>
      <c r="CP99" s="187"/>
      <c r="CQ99" s="187"/>
      <c r="CR99" s="187"/>
      <c r="CS99" s="187"/>
      <c r="CT99" s="187"/>
      <c r="CU99" s="187"/>
      <c r="CV99" s="187"/>
      <c r="CW99" s="187"/>
      <c r="CX99" s="187"/>
      <c r="CY99" s="187"/>
      <c r="CZ99" s="187"/>
      <c r="DA99" s="187"/>
      <c r="DB99" s="187"/>
      <c r="DC99" s="187"/>
    </row>
    <row r="100" spans="1:107" s="249" customFormat="1" ht="18.75" hidden="1" customHeight="1" x14ac:dyDescent="0.3">
      <c r="A100" s="245" t="s">
        <v>6</v>
      </c>
      <c r="B100" s="246">
        <v>15920</v>
      </c>
      <c r="C100" s="246">
        <v>23960</v>
      </c>
      <c r="D100" s="246">
        <f t="shared" si="22"/>
        <v>39880</v>
      </c>
      <c r="E100" s="244">
        <v>8140</v>
      </c>
      <c r="F100" s="244">
        <v>3360</v>
      </c>
      <c r="G100" s="244">
        <v>340</v>
      </c>
      <c r="H100" s="244">
        <f t="shared" si="23"/>
        <v>11840</v>
      </c>
      <c r="I100" s="238">
        <f t="shared" si="24"/>
        <v>51720</v>
      </c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187"/>
      <c r="AQ100" s="187"/>
      <c r="AR100" s="187"/>
      <c r="AS100" s="187"/>
      <c r="AT100" s="187"/>
      <c r="AU100" s="187"/>
      <c r="AV100" s="187"/>
      <c r="AW100" s="187"/>
      <c r="AX100" s="187"/>
      <c r="AY100" s="187"/>
      <c r="AZ100" s="187"/>
      <c r="BA100" s="187"/>
      <c r="BB100" s="187"/>
      <c r="BC100" s="187"/>
      <c r="BD100" s="187"/>
      <c r="BE100" s="187"/>
      <c r="BF100" s="187"/>
      <c r="BG100" s="187"/>
      <c r="BH100" s="187"/>
      <c r="BI100" s="187"/>
      <c r="BJ100" s="187"/>
      <c r="BK100" s="187"/>
      <c r="BL100" s="187"/>
      <c r="BM100" s="187"/>
      <c r="BN100" s="187"/>
      <c r="BO100" s="187"/>
      <c r="BP100" s="187"/>
      <c r="BQ100" s="187"/>
      <c r="BR100" s="187"/>
      <c r="BS100" s="187"/>
      <c r="BT100" s="187"/>
      <c r="BU100" s="187"/>
      <c r="BV100" s="187"/>
      <c r="BW100" s="187"/>
      <c r="BX100" s="187"/>
      <c r="BY100" s="187"/>
      <c r="BZ100" s="187"/>
      <c r="CA100" s="187"/>
      <c r="CB100" s="187"/>
      <c r="CC100" s="187"/>
      <c r="CD100" s="187"/>
      <c r="CE100" s="187"/>
      <c r="CF100" s="187"/>
      <c r="CG100" s="187"/>
      <c r="CH100" s="187"/>
      <c r="CI100" s="187"/>
      <c r="CJ100" s="187"/>
      <c r="CK100" s="187"/>
      <c r="CL100" s="187"/>
      <c r="CM100" s="187"/>
      <c r="CN100" s="187"/>
      <c r="CO100" s="187"/>
      <c r="CP100" s="187"/>
      <c r="CQ100" s="187"/>
      <c r="CR100" s="187"/>
      <c r="CS100" s="187"/>
      <c r="CT100" s="187"/>
      <c r="CU100" s="187"/>
      <c r="CV100" s="187"/>
      <c r="CW100" s="187"/>
      <c r="CX100" s="187"/>
      <c r="CY100" s="187"/>
      <c r="CZ100" s="187"/>
      <c r="DA100" s="187"/>
      <c r="DB100" s="187"/>
      <c r="DC100" s="187"/>
    </row>
    <row r="101" spans="1:107" s="249" customFormat="1" ht="18.75" hidden="1" customHeight="1" x14ac:dyDescent="0.3">
      <c r="A101" s="245" t="s">
        <v>7</v>
      </c>
      <c r="B101" s="246">
        <v>16410</v>
      </c>
      <c r="C101" s="246">
        <v>24230</v>
      </c>
      <c r="D101" s="246">
        <f>SUM(B101:C101)</f>
        <v>40640</v>
      </c>
      <c r="E101" s="244">
        <v>7880</v>
      </c>
      <c r="F101" s="244">
        <v>1760</v>
      </c>
      <c r="G101" s="244">
        <v>210</v>
      </c>
      <c r="H101" s="244">
        <f t="shared" si="23"/>
        <v>9850</v>
      </c>
      <c r="I101" s="238">
        <f t="shared" si="24"/>
        <v>50490</v>
      </c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187"/>
      <c r="AQ101" s="187"/>
      <c r="AR101" s="187"/>
      <c r="AS101" s="187"/>
      <c r="AT101" s="187"/>
      <c r="AU101" s="187"/>
      <c r="AV101" s="187"/>
      <c r="AW101" s="187"/>
      <c r="AX101" s="187"/>
      <c r="AY101" s="187"/>
      <c r="AZ101" s="187"/>
      <c r="BA101" s="187"/>
      <c r="BB101" s="187"/>
      <c r="BC101" s="187"/>
      <c r="BD101" s="187"/>
      <c r="BE101" s="187"/>
      <c r="BF101" s="187"/>
      <c r="BG101" s="187"/>
      <c r="BH101" s="187"/>
      <c r="BI101" s="187"/>
      <c r="BJ101" s="187"/>
      <c r="BK101" s="187"/>
      <c r="BL101" s="187"/>
      <c r="BM101" s="187"/>
      <c r="BN101" s="187"/>
      <c r="BO101" s="187"/>
      <c r="BP101" s="187"/>
      <c r="BQ101" s="187"/>
      <c r="BR101" s="187"/>
      <c r="BS101" s="187"/>
      <c r="BT101" s="187"/>
      <c r="BU101" s="187"/>
      <c r="BV101" s="187"/>
      <c r="BW101" s="187"/>
      <c r="BX101" s="187"/>
      <c r="BY101" s="187"/>
      <c r="BZ101" s="187"/>
      <c r="CA101" s="187"/>
      <c r="CB101" s="187"/>
      <c r="CC101" s="187"/>
      <c r="CD101" s="187"/>
      <c r="CE101" s="187"/>
      <c r="CF101" s="187"/>
      <c r="CG101" s="187"/>
      <c r="CH101" s="187"/>
      <c r="CI101" s="187"/>
      <c r="CJ101" s="187"/>
      <c r="CK101" s="187"/>
      <c r="CL101" s="187"/>
      <c r="CM101" s="187"/>
      <c r="CN101" s="187"/>
      <c r="CO101" s="187"/>
      <c r="CP101" s="187"/>
      <c r="CQ101" s="187"/>
      <c r="CR101" s="187"/>
      <c r="CS101" s="187"/>
      <c r="CT101" s="187"/>
      <c r="CU101" s="187"/>
      <c r="CV101" s="187"/>
      <c r="CW101" s="187"/>
      <c r="CX101" s="187"/>
      <c r="CY101" s="187"/>
      <c r="CZ101" s="187"/>
      <c r="DA101" s="187"/>
      <c r="DB101" s="187"/>
      <c r="DC101" s="187"/>
    </row>
    <row r="102" spans="1:107" s="249" customFormat="1" ht="18.75" hidden="1" customHeight="1" x14ac:dyDescent="0.3">
      <c r="A102" s="245" t="s">
        <v>8</v>
      </c>
      <c r="B102" s="246">
        <v>15460</v>
      </c>
      <c r="C102" s="246">
        <v>23850</v>
      </c>
      <c r="D102" s="246">
        <f>SUM(B102:C102)</f>
        <v>39310</v>
      </c>
      <c r="E102" s="244">
        <v>6060</v>
      </c>
      <c r="F102" s="244">
        <v>750</v>
      </c>
      <c r="G102" s="244">
        <v>180</v>
      </c>
      <c r="H102" s="244">
        <f t="shared" si="23"/>
        <v>6990</v>
      </c>
      <c r="I102" s="238">
        <f t="shared" si="24"/>
        <v>46300</v>
      </c>
      <c r="J102" s="250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  <c r="AA102" s="187"/>
      <c r="AB102" s="187"/>
      <c r="AC102" s="187"/>
      <c r="AD102" s="187"/>
      <c r="AE102" s="187"/>
      <c r="AF102" s="187"/>
      <c r="AG102" s="187"/>
      <c r="AH102" s="187"/>
      <c r="AI102" s="187"/>
      <c r="AJ102" s="187"/>
      <c r="AK102" s="187"/>
      <c r="AL102" s="187"/>
      <c r="AM102" s="187"/>
      <c r="AN102" s="187"/>
      <c r="AO102" s="187"/>
      <c r="AP102" s="187"/>
      <c r="AQ102" s="187"/>
      <c r="AR102" s="187"/>
      <c r="AS102" s="187"/>
      <c r="AT102" s="187"/>
      <c r="AU102" s="187"/>
      <c r="AV102" s="187"/>
      <c r="AW102" s="187"/>
      <c r="AX102" s="187"/>
      <c r="AY102" s="187"/>
      <c r="AZ102" s="187"/>
      <c r="BA102" s="187"/>
      <c r="BB102" s="187"/>
      <c r="BC102" s="187"/>
      <c r="BD102" s="187"/>
      <c r="BE102" s="187"/>
      <c r="BF102" s="187"/>
      <c r="BG102" s="187"/>
      <c r="BH102" s="187"/>
      <c r="BI102" s="187"/>
      <c r="BJ102" s="187"/>
      <c r="BK102" s="187"/>
      <c r="BL102" s="187"/>
      <c r="BM102" s="187"/>
      <c r="BN102" s="187"/>
      <c r="BO102" s="187"/>
      <c r="BP102" s="187"/>
      <c r="BQ102" s="187"/>
      <c r="BR102" s="187"/>
      <c r="BS102" s="187"/>
      <c r="BT102" s="187"/>
      <c r="BU102" s="187"/>
      <c r="BV102" s="187"/>
      <c r="BW102" s="187"/>
      <c r="BX102" s="187"/>
      <c r="BY102" s="187"/>
      <c r="BZ102" s="187"/>
      <c r="CA102" s="187"/>
      <c r="CB102" s="187"/>
      <c r="CC102" s="187"/>
      <c r="CD102" s="187"/>
      <c r="CE102" s="187"/>
      <c r="CF102" s="187"/>
      <c r="CG102" s="187"/>
      <c r="CH102" s="187"/>
      <c r="CI102" s="187"/>
      <c r="CJ102" s="187"/>
      <c r="CK102" s="187"/>
      <c r="CL102" s="187"/>
      <c r="CM102" s="187"/>
      <c r="CN102" s="187"/>
      <c r="CO102" s="187"/>
      <c r="CP102" s="187"/>
      <c r="CQ102" s="187"/>
      <c r="CR102" s="187"/>
      <c r="CS102" s="187"/>
      <c r="CT102" s="187"/>
      <c r="CU102" s="187"/>
      <c r="CV102" s="187"/>
      <c r="CW102" s="187"/>
      <c r="CX102" s="187"/>
      <c r="CY102" s="187"/>
      <c r="CZ102" s="187"/>
      <c r="DA102" s="187"/>
      <c r="DB102" s="187"/>
      <c r="DC102" s="187"/>
    </row>
    <row r="103" spans="1:107" s="249" customFormat="1" ht="18.75" hidden="1" customHeight="1" x14ac:dyDescent="0.3">
      <c r="A103" s="245" t="s">
        <v>9</v>
      </c>
      <c r="B103" s="246">
        <v>16790</v>
      </c>
      <c r="C103" s="246">
        <v>21620</v>
      </c>
      <c r="D103" s="246">
        <f>SUM(B103:C103)</f>
        <v>38410</v>
      </c>
      <c r="E103" s="244">
        <v>5350</v>
      </c>
      <c r="F103" s="244">
        <v>60</v>
      </c>
      <c r="G103" s="244">
        <v>400</v>
      </c>
      <c r="H103" s="244">
        <f t="shared" si="23"/>
        <v>5810</v>
      </c>
      <c r="I103" s="238">
        <f t="shared" si="24"/>
        <v>44220</v>
      </c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  <c r="AA103" s="187"/>
      <c r="AB103" s="187"/>
      <c r="AC103" s="187"/>
      <c r="AD103" s="187"/>
      <c r="AE103" s="187"/>
      <c r="AF103" s="187"/>
      <c r="AG103" s="187"/>
      <c r="AH103" s="187"/>
      <c r="AI103" s="187"/>
      <c r="AJ103" s="187"/>
      <c r="AK103" s="187"/>
      <c r="AL103" s="187"/>
      <c r="AM103" s="187"/>
      <c r="AN103" s="187"/>
      <c r="AO103" s="187"/>
      <c r="AP103" s="187"/>
      <c r="AQ103" s="187"/>
      <c r="AR103" s="187"/>
      <c r="AS103" s="187"/>
      <c r="AT103" s="187"/>
      <c r="AU103" s="187"/>
      <c r="AV103" s="187"/>
      <c r="AW103" s="187"/>
      <c r="AX103" s="187"/>
      <c r="AY103" s="187"/>
      <c r="AZ103" s="187"/>
      <c r="BA103" s="187"/>
      <c r="BB103" s="187"/>
      <c r="BC103" s="187"/>
      <c r="BD103" s="187"/>
      <c r="BE103" s="187"/>
      <c r="BF103" s="187"/>
      <c r="BG103" s="187"/>
      <c r="BH103" s="187"/>
      <c r="BI103" s="187"/>
      <c r="BJ103" s="187"/>
      <c r="BK103" s="187"/>
      <c r="BL103" s="187"/>
      <c r="BM103" s="187"/>
      <c r="BN103" s="187"/>
      <c r="BO103" s="187"/>
      <c r="BP103" s="187"/>
      <c r="BQ103" s="187"/>
      <c r="BR103" s="187"/>
      <c r="BS103" s="187"/>
      <c r="BT103" s="187"/>
      <c r="BU103" s="187"/>
      <c r="BV103" s="187"/>
      <c r="BW103" s="187"/>
      <c r="BX103" s="187"/>
      <c r="BY103" s="187"/>
      <c r="BZ103" s="187"/>
      <c r="CA103" s="187"/>
      <c r="CB103" s="187"/>
      <c r="CC103" s="187"/>
      <c r="CD103" s="187"/>
      <c r="CE103" s="187"/>
      <c r="CF103" s="187"/>
      <c r="CG103" s="187"/>
      <c r="CH103" s="187"/>
      <c r="CI103" s="187"/>
      <c r="CJ103" s="187"/>
      <c r="CK103" s="187"/>
      <c r="CL103" s="187"/>
      <c r="CM103" s="187"/>
      <c r="CN103" s="187"/>
      <c r="CO103" s="187"/>
      <c r="CP103" s="187"/>
      <c r="CQ103" s="187"/>
      <c r="CR103" s="187"/>
      <c r="CS103" s="187"/>
      <c r="CT103" s="187"/>
      <c r="CU103" s="187"/>
      <c r="CV103" s="187"/>
      <c r="CW103" s="187"/>
      <c r="CX103" s="187"/>
      <c r="CY103" s="187"/>
      <c r="CZ103" s="187"/>
      <c r="DA103" s="187"/>
      <c r="DB103" s="187"/>
      <c r="DC103" s="187"/>
    </row>
    <row r="104" spans="1:107" s="249" customFormat="1" ht="18.75" hidden="1" customHeight="1" x14ac:dyDescent="0.3">
      <c r="A104" s="245" t="s">
        <v>10</v>
      </c>
      <c r="B104" s="246">
        <v>17490</v>
      </c>
      <c r="C104" s="246">
        <v>22740</v>
      </c>
      <c r="D104" s="246">
        <f>SUM(B104:C104)</f>
        <v>40230</v>
      </c>
      <c r="E104" s="244">
        <v>6230</v>
      </c>
      <c r="F104" s="244">
        <v>50</v>
      </c>
      <c r="G104" s="244">
        <v>810</v>
      </c>
      <c r="H104" s="244">
        <f t="shared" si="23"/>
        <v>7090</v>
      </c>
      <c r="I104" s="238">
        <f t="shared" si="24"/>
        <v>47320</v>
      </c>
      <c r="J104" s="252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187"/>
      <c r="AT104" s="187"/>
      <c r="AU104" s="187"/>
      <c r="AV104" s="187"/>
      <c r="AW104" s="187"/>
      <c r="AX104" s="187"/>
      <c r="AY104" s="187"/>
      <c r="AZ104" s="187"/>
      <c r="BA104" s="187"/>
      <c r="BB104" s="187"/>
      <c r="BC104" s="187"/>
      <c r="BD104" s="187"/>
      <c r="BE104" s="187"/>
      <c r="BF104" s="187"/>
      <c r="BG104" s="187"/>
      <c r="BH104" s="187"/>
      <c r="BI104" s="187"/>
      <c r="BJ104" s="187"/>
      <c r="BK104" s="187"/>
      <c r="BL104" s="187"/>
      <c r="BM104" s="187"/>
      <c r="BN104" s="187"/>
      <c r="BO104" s="187"/>
      <c r="BP104" s="187"/>
      <c r="BQ104" s="187"/>
      <c r="BR104" s="187"/>
      <c r="BS104" s="187"/>
      <c r="BT104" s="187"/>
      <c r="BU104" s="187"/>
      <c r="BV104" s="187"/>
      <c r="BW104" s="187"/>
      <c r="BX104" s="187"/>
      <c r="BY104" s="187"/>
      <c r="BZ104" s="187"/>
      <c r="CA104" s="187"/>
      <c r="CB104" s="187"/>
      <c r="CC104" s="187"/>
      <c r="CD104" s="187"/>
      <c r="CE104" s="187"/>
      <c r="CF104" s="187"/>
      <c r="CG104" s="187"/>
      <c r="CH104" s="187"/>
      <c r="CI104" s="187"/>
      <c r="CJ104" s="187"/>
      <c r="CK104" s="187"/>
      <c r="CL104" s="187"/>
      <c r="CM104" s="187"/>
      <c r="CN104" s="187"/>
      <c r="CO104" s="187"/>
      <c r="CP104" s="187"/>
      <c r="CQ104" s="187"/>
      <c r="CR104" s="187"/>
      <c r="CS104" s="187"/>
      <c r="CT104" s="187"/>
      <c r="CU104" s="187"/>
      <c r="CV104" s="187"/>
      <c r="CW104" s="187"/>
      <c r="CX104" s="187"/>
      <c r="CY104" s="187"/>
      <c r="CZ104" s="187"/>
      <c r="DA104" s="187"/>
      <c r="DB104" s="187"/>
      <c r="DC104" s="187"/>
    </row>
    <row r="105" spans="1:107" ht="18.75" customHeight="1" x14ac:dyDescent="0.3">
      <c r="A105" s="236">
        <v>2014</v>
      </c>
      <c r="B105" s="244">
        <f t="shared" ref="B105:I105" si="25">SUM(B106:B117)</f>
        <v>180450</v>
      </c>
      <c r="C105" s="244">
        <f t="shared" si="25"/>
        <v>278850</v>
      </c>
      <c r="D105" s="244">
        <f t="shared" si="25"/>
        <v>459300</v>
      </c>
      <c r="E105" s="244">
        <f t="shared" si="25"/>
        <v>68820</v>
      </c>
      <c r="F105" s="244">
        <f t="shared" si="25"/>
        <v>1780</v>
      </c>
      <c r="G105" s="244">
        <f t="shared" si="25"/>
        <v>5150</v>
      </c>
      <c r="H105" s="244">
        <f t="shared" si="25"/>
        <v>75750</v>
      </c>
      <c r="I105" s="244">
        <f t="shared" si="25"/>
        <v>535050</v>
      </c>
      <c r="J105" s="253"/>
    </row>
    <row r="106" spans="1:107" ht="17.25" hidden="1" customHeight="1" x14ac:dyDescent="0.3">
      <c r="A106" s="239" t="s">
        <v>0</v>
      </c>
      <c r="B106" s="240">
        <v>14250</v>
      </c>
      <c r="C106" s="240">
        <v>21990</v>
      </c>
      <c r="D106" s="241">
        <f>SUM(B106:C106)</f>
        <v>36240</v>
      </c>
      <c r="E106" s="233">
        <v>5470</v>
      </c>
      <c r="F106" s="233">
        <v>60</v>
      </c>
      <c r="G106" s="233">
        <v>60</v>
      </c>
      <c r="H106" s="233">
        <f t="shared" ref="H106:H117" si="26">SUM(E106:G106)</f>
        <v>5590</v>
      </c>
      <c r="I106" s="234">
        <f t="shared" ref="I106:I117" si="27">+H106+D106</f>
        <v>41830</v>
      </c>
      <c r="J106" s="253"/>
    </row>
    <row r="107" spans="1:107" ht="17.25" hidden="1" customHeight="1" x14ac:dyDescent="0.3">
      <c r="A107" s="239" t="s">
        <v>1</v>
      </c>
      <c r="B107" s="240">
        <v>14690</v>
      </c>
      <c r="C107" s="240">
        <v>24700</v>
      </c>
      <c r="D107" s="241">
        <f>SUM(B107:C107)</f>
        <v>39390</v>
      </c>
      <c r="E107" s="233">
        <v>5690</v>
      </c>
      <c r="F107" s="233">
        <v>50</v>
      </c>
      <c r="G107" s="233">
        <v>390</v>
      </c>
      <c r="H107" s="233">
        <f t="shared" si="26"/>
        <v>6130</v>
      </c>
      <c r="I107" s="234">
        <f t="shared" si="27"/>
        <v>45520</v>
      </c>
      <c r="J107" s="253"/>
    </row>
    <row r="108" spans="1:107" ht="17.25" hidden="1" customHeight="1" x14ac:dyDescent="0.3">
      <c r="A108" s="239" t="s">
        <v>2</v>
      </c>
      <c r="B108" s="240">
        <v>16550</v>
      </c>
      <c r="C108" s="240">
        <v>25590</v>
      </c>
      <c r="D108" s="241">
        <f>SUM(B108:C108)</f>
        <v>42140</v>
      </c>
      <c r="E108" s="233">
        <v>6440</v>
      </c>
      <c r="F108" s="233">
        <v>50</v>
      </c>
      <c r="G108" s="233">
        <v>670</v>
      </c>
      <c r="H108" s="233">
        <f t="shared" si="26"/>
        <v>7160</v>
      </c>
      <c r="I108" s="234">
        <f t="shared" si="27"/>
        <v>49300</v>
      </c>
      <c r="J108" s="250"/>
    </row>
    <row r="109" spans="1:107" ht="17.25" hidden="1" customHeight="1" x14ac:dyDescent="0.3">
      <c r="A109" s="239" t="s">
        <v>3</v>
      </c>
      <c r="B109" s="237">
        <v>16080</v>
      </c>
      <c r="C109" s="237">
        <v>25540</v>
      </c>
      <c r="D109" s="241">
        <f>SUM(B109:C109)</f>
        <v>41620</v>
      </c>
      <c r="E109" s="233">
        <v>6480</v>
      </c>
      <c r="F109" s="233">
        <v>40</v>
      </c>
      <c r="G109" s="233">
        <v>450</v>
      </c>
      <c r="H109" s="233">
        <f t="shared" si="26"/>
        <v>6970</v>
      </c>
      <c r="I109" s="234">
        <f t="shared" si="27"/>
        <v>48590</v>
      </c>
      <c r="J109" s="250"/>
    </row>
    <row r="110" spans="1:107" ht="17.25" hidden="1" customHeight="1" x14ac:dyDescent="0.3">
      <c r="A110" s="239" t="s">
        <v>4</v>
      </c>
      <c r="B110" s="237">
        <v>12730</v>
      </c>
      <c r="C110" s="237">
        <v>20240</v>
      </c>
      <c r="D110" s="241">
        <f>SUM(B110:C110)</f>
        <v>32970</v>
      </c>
      <c r="E110" s="233">
        <v>5210</v>
      </c>
      <c r="F110" s="233">
        <v>40</v>
      </c>
      <c r="G110" s="233">
        <v>190</v>
      </c>
      <c r="H110" s="233">
        <f t="shared" si="26"/>
        <v>5440</v>
      </c>
      <c r="I110" s="234">
        <f t="shared" si="27"/>
        <v>38410</v>
      </c>
      <c r="J110" s="250"/>
    </row>
    <row r="111" spans="1:107" ht="17.25" hidden="1" customHeight="1" x14ac:dyDescent="0.3">
      <c r="A111" s="239" t="s">
        <v>165</v>
      </c>
      <c r="B111" s="237">
        <v>11350</v>
      </c>
      <c r="C111" s="237">
        <v>18040</v>
      </c>
      <c r="D111" s="241">
        <v>29390</v>
      </c>
      <c r="E111" s="233">
        <v>5180</v>
      </c>
      <c r="F111" s="233">
        <v>30</v>
      </c>
      <c r="G111" s="233">
        <v>500</v>
      </c>
      <c r="H111" s="233">
        <f t="shared" si="26"/>
        <v>5710</v>
      </c>
      <c r="I111" s="235">
        <f t="shared" si="27"/>
        <v>35100</v>
      </c>
    </row>
    <row r="112" spans="1:107" ht="17.25" hidden="1" customHeight="1" x14ac:dyDescent="0.3">
      <c r="A112" s="239" t="s">
        <v>167</v>
      </c>
      <c r="B112" s="237">
        <v>14460</v>
      </c>
      <c r="C112" s="237">
        <v>21820</v>
      </c>
      <c r="D112" s="241">
        <f>SUM(B112:C112)</f>
        <v>36280</v>
      </c>
      <c r="E112" s="233">
        <v>4760</v>
      </c>
      <c r="F112" s="233">
        <v>390</v>
      </c>
      <c r="G112" s="233">
        <v>610</v>
      </c>
      <c r="H112" s="233">
        <f t="shared" si="26"/>
        <v>5760</v>
      </c>
      <c r="I112" s="235">
        <f t="shared" si="27"/>
        <v>42040</v>
      </c>
      <c r="J112" s="253"/>
    </row>
    <row r="113" spans="1:16" ht="17.25" hidden="1" customHeight="1" x14ac:dyDescent="0.3">
      <c r="A113" s="239" t="s">
        <v>6</v>
      </c>
      <c r="B113" s="237">
        <v>14830</v>
      </c>
      <c r="C113" s="237">
        <v>25240</v>
      </c>
      <c r="D113" s="241">
        <f>SUM(B113:C113)</f>
        <v>40070</v>
      </c>
      <c r="E113" s="233">
        <v>6070</v>
      </c>
      <c r="F113" s="233">
        <v>140</v>
      </c>
      <c r="G113" s="233">
        <v>350</v>
      </c>
      <c r="H113" s="233">
        <f t="shared" si="26"/>
        <v>6560</v>
      </c>
      <c r="I113" s="235">
        <f t="shared" si="27"/>
        <v>46630</v>
      </c>
      <c r="J113" s="243"/>
    </row>
    <row r="114" spans="1:16" ht="17.25" hidden="1" customHeight="1" x14ac:dyDescent="0.3">
      <c r="A114" s="239" t="s">
        <v>7</v>
      </c>
      <c r="B114" s="237">
        <v>15470</v>
      </c>
      <c r="C114" s="237">
        <v>26340</v>
      </c>
      <c r="D114" s="241">
        <f>SUM(B114:C114)</f>
        <v>41810</v>
      </c>
      <c r="E114" s="233">
        <v>6310</v>
      </c>
      <c r="F114" s="233">
        <v>670</v>
      </c>
      <c r="G114" s="233">
        <v>720</v>
      </c>
      <c r="H114" s="233">
        <f t="shared" si="26"/>
        <v>7700</v>
      </c>
      <c r="I114" s="235">
        <f t="shared" si="27"/>
        <v>49510</v>
      </c>
      <c r="J114" s="243"/>
    </row>
    <row r="115" spans="1:16" ht="17.25" hidden="1" customHeight="1" x14ac:dyDescent="0.3">
      <c r="A115" s="245" t="s">
        <v>8</v>
      </c>
      <c r="B115" s="238">
        <v>15360</v>
      </c>
      <c r="C115" s="238">
        <v>24020</v>
      </c>
      <c r="D115" s="246">
        <f>SUM(B115:C115)</f>
        <v>39380</v>
      </c>
      <c r="E115" s="244">
        <v>5860</v>
      </c>
      <c r="F115" s="244">
        <v>230</v>
      </c>
      <c r="G115" s="244">
        <v>160</v>
      </c>
      <c r="H115" s="244">
        <f t="shared" si="26"/>
        <v>6250</v>
      </c>
      <c r="I115" s="235">
        <f t="shared" si="27"/>
        <v>45630</v>
      </c>
      <c r="J115" s="253"/>
    </row>
    <row r="116" spans="1:16" ht="16.5" hidden="1" x14ac:dyDescent="0.3">
      <c r="A116" s="245" t="s">
        <v>9</v>
      </c>
      <c r="B116" s="238">
        <v>17020</v>
      </c>
      <c r="C116" s="238">
        <v>23220</v>
      </c>
      <c r="D116" s="246">
        <v>40240</v>
      </c>
      <c r="E116" s="244">
        <v>5840</v>
      </c>
      <c r="F116" s="244">
        <v>40</v>
      </c>
      <c r="G116" s="244">
        <v>230</v>
      </c>
      <c r="H116" s="244">
        <f t="shared" si="26"/>
        <v>6110</v>
      </c>
      <c r="I116" s="235">
        <f t="shared" si="27"/>
        <v>46350</v>
      </c>
      <c r="J116" s="248"/>
    </row>
    <row r="117" spans="1:16" ht="16.5" hidden="1" x14ac:dyDescent="0.3">
      <c r="A117" s="245" t="s">
        <v>10</v>
      </c>
      <c r="B117" s="238">
        <f>D117-C117</f>
        <v>17660</v>
      </c>
      <c r="C117" s="238">
        <v>22110</v>
      </c>
      <c r="D117" s="246">
        <v>39770</v>
      </c>
      <c r="E117" s="244">
        <v>5510</v>
      </c>
      <c r="F117" s="244">
        <v>40</v>
      </c>
      <c r="G117" s="244">
        <v>820</v>
      </c>
      <c r="H117" s="244">
        <f t="shared" si="26"/>
        <v>6370</v>
      </c>
      <c r="I117" s="235">
        <f t="shared" si="27"/>
        <v>46140</v>
      </c>
      <c r="J117" s="253"/>
    </row>
    <row r="118" spans="1:16" s="222" customFormat="1" ht="18.75" customHeight="1" x14ac:dyDescent="0.3">
      <c r="A118" s="236">
        <v>2015</v>
      </c>
      <c r="B118" s="244">
        <f>SUM(B119:B130)</f>
        <v>183870</v>
      </c>
      <c r="C118" s="244">
        <f t="shared" ref="C118:H118" si="28">SUM(C119:C130)</f>
        <v>269020</v>
      </c>
      <c r="D118" s="244">
        <f>SUM(D119:D130)</f>
        <v>452890</v>
      </c>
      <c r="E118" s="244">
        <f>SUM(E119:E130)</f>
        <v>57060</v>
      </c>
      <c r="F118" s="244">
        <f>SUM(F119:F130)</f>
        <v>3150</v>
      </c>
      <c r="G118" s="244">
        <f t="shared" si="28"/>
        <v>7090</v>
      </c>
      <c r="H118" s="244">
        <f t="shared" si="28"/>
        <v>67300</v>
      </c>
      <c r="I118" s="244">
        <f>SUM(I119:I130)</f>
        <v>520190</v>
      </c>
      <c r="J118" s="254"/>
    </row>
    <row r="119" spans="1:16" ht="16.5" hidden="1" x14ac:dyDescent="0.3">
      <c r="A119" s="255" t="s">
        <v>0</v>
      </c>
      <c r="B119" s="256">
        <v>13930</v>
      </c>
      <c r="C119" s="256">
        <v>21310</v>
      </c>
      <c r="D119" s="257">
        <f>SUM(B119:C119)</f>
        <v>35240</v>
      </c>
      <c r="E119" s="229">
        <v>3880</v>
      </c>
      <c r="F119" s="229">
        <v>70</v>
      </c>
      <c r="G119" s="229">
        <v>230</v>
      </c>
      <c r="H119" s="229">
        <f t="shared" ref="H119:H130" si="29">SUM(E119:G119)</f>
        <v>4180</v>
      </c>
      <c r="I119" s="258">
        <f t="shared" ref="I119:I130" si="30">+D119+H119</f>
        <v>39420</v>
      </c>
      <c r="J119" s="243"/>
    </row>
    <row r="120" spans="1:16" ht="16.5" hidden="1" x14ac:dyDescent="0.3">
      <c r="A120" s="259" t="s">
        <v>1</v>
      </c>
      <c r="B120" s="260">
        <v>15450</v>
      </c>
      <c r="C120" s="260">
        <v>24410</v>
      </c>
      <c r="D120" s="257">
        <f t="shared" ref="D120:D139" si="31">SUM(B120:C120)</f>
        <v>39860</v>
      </c>
      <c r="E120" s="260">
        <v>4870</v>
      </c>
      <c r="F120" s="260">
        <v>50</v>
      </c>
      <c r="G120" s="260">
        <v>100</v>
      </c>
      <c r="H120" s="229">
        <f t="shared" si="29"/>
        <v>5020</v>
      </c>
      <c r="I120" s="258">
        <f t="shared" si="30"/>
        <v>44880</v>
      </c>
      <c r="J120" s="243"/>
    </row>
    <row r="121" spans="1:16" ht="16.5" hidden="1" x14ac:dyDescent="0.3">
      <c r="A121" s="255" t="s">
        <v>2</v>
      </c>
      <c r="B121" s="256">
        <v>16630</v>
      </c>
      <c r="C121" s="256">
        <v>26250</v>
      </c>
      <c r="D121" s="257">
        <f t="shared" si="31"/>
        <v>42880</v>
      </c>
      <c r="E121" s="229">
        <v>4060</v>
      </c>
      <c r="F121" s="229">
        <v>60</v>
      </c>
      <c r="G121" s="229">
        <v>200</v>
      </c>
      <c r="H121" s="229">
        <f t="shared" si="29"/>
        <v>4320</v>
      </c>
      <c r="I121" s="258">
        <f t="shared" si="30"/>
        <v>47200</v>
      </c>
      <c r="J121" s="261"/>
      <c r="K121" s="261"/>
      <c r="L121" s="261"/>
      <c r="M121" s="261"/>
      <c r="N121" s="261"/>
      <c r="O121" s="261"/>
      <c r="P121" s="261"/>
    </row>
    <row r="122" spans="1:16" ht="18.75" hidden="1" customHeight="1" x14ac:dyDescent="0.3">
      <c r="A122" s="255" t="s">
        <v>3</v>
      </c>
      <c r="B122" s="228">
        <v>16800</v>
      </c>
      <c r="C122" s="228">
        <v>25730</v>
      </c>
      <c r="D122" s="257">
        <f t="shared" si="31"/>
        <v>42530</v>
      </c>
      <c r="E122" s="229">
        <v>4130</v>
      </c>
      <c r="F122" s="229">
        <v>90</v>
      </c>
      <c r="G122" s="229">
        <v>60</v>
      </c>
      <c r="H122" s="229">
        <f t="shared" si="29"/>
        <v>4280</v>
      </c>
      <c r="I122" s="258">
        <f t="shared" si="30"/>
        <v>46810</v>
      </c>
    </row>
    <row r="123" spans="1:16" ht="16.5" hidden="1" x14ac:dyDescent="0.3">
      <c r="A123" s="255" t="s">
        <v>4</v>
      </c>
      <c r="B123" s="228">
        <v>14340</v>
      </c>
      <c r="C123" s="228">
        <v>22390</v>
      </c>
      <c r="D123" s="257">
        <f>SUM(B123:C123)</f>
        <v>36730</v>
      </c>
      <c r="E123" s="229">
        <v>4530</v>
      </c>
      <c r="F123" s="229">
        <v>70</v>
      </c>
      <c r="G123" s="229">
        <v>240</v>
      </c>
      <c r="H123" s="229">
        <f t="shared" si="29"/>
        <v>4840</v>
      </c>
      <c r="I123" s="258">
        <f t="shared" si="30"/>
        <v>41570</v>
      </c>
    </row>
    <row r="124" spans="1:16" ht="16.5" hidden="1" x14ac:dyDescent="0.3">
      <c r="A124" s="255" t="s">
        <v>12</v>
      </c>
      <c r="B124" s="228">
        <v>12460</v>
      </c>
      <c r="C124" s="228">
        <v>18620</v>
      </c>
      <c r="D124" s="257">
        <f t="shared" si="31"/>
        <v>31080</v>
      </c>
      <c r="E124" s="229">
        <v>4380</v>
      </c>
      <c r="F124" s="229">
        <v>50</v>
      </c>
      <c r="G124" s="229">
        <v>610</v>
      </c>
      <c r="H124" s="229">
        <f t="shared" si="29"/>
        <v>5040</v>
      </c>
      <c r="I124" s="258">
        <f t="shared" si="30"/>
        <v>36120</v>
      </c>
      <c r="J124" s="262"/>
    </row>
    <row r="125" spans="1:16" ht="16.5" hidden="1" x14ac:dyDescent="0.3">
      <c r="A125" s="255" t="s">
        <v>5</v>
      </c>
      <c r="B125" s="228">
        <v>14280</v>
      </c>
      <c r="C125" s="228">
        <v>18360</v>
      </c>
      <c r="D125" s="257">
        <f t="shared" si="31"/>
        <v>32640</v>
      </c>
      <c r="E125" s="229">
        <v>4630</v>
      </c>
      <c r="F125" s="229">
        <v>70</v>
      </c>
      <c r="G125" s="229">
        <v>2020</v>
      </c>
      <c r="H125" s="229">
        <f t="shared" si="29"/>
        <v>6720</v>
      </c>
      <c r="I125" s="258">
        <f t="shared" si="30"/>
        <v>39360</v>
      </c>
    </row>
    <row r="126" spans="1:16" ht="16.5" hidden="1" x14ac:dyDescent="0.3">
      <c r="A126" s="255" t="s">
        <v>6</v>
      </c>
      <c r="B126" s="228">
        <v>14940</v>
      </c>
      <c r="C126" s="228">
        <v>20870</v>
      </c>
      <c r="D126" s="257">
        <f t="shared" si="31"/>
        <v>35810</v>
      </c>
      <c r="E126" s="229">
        <v>5600</v>
      </c>
      <c r="F126" s="229">
        <v>540</v>
      </c>
      <c r="G126" s="229">
        <v>1170</v>
      </c>
      <c r="H126" s="229">
        <f t="shared" si="29"/>
        <v>7310</v>
      </c>
      <c r="I126" s="258">
        <f t="shared" si="30"/>
        <v>43120</v>
      </c>
    </row>
    <row r="127" spans="1:16" ht="16.5" hidden="1" x14ac:dyDescent="0.3">
      <c r="A127" s="255" t="s">
        <v>7</v>
      </c>
      <c r="B127" s="228">
        <v>15390</v>
      </c>
      <c r="C127" s="228">
        <v>22230</v>
      </c>
      <c r="D127" s="257">
        <f t="shared" si="31"/>
        <v>37620</v>
      </c>
      <c r="E127" s="229">
        <v>6580</v>
      </c>
      <c r="F127" s="229">
        <v>1680</v>
      </c>
      <c r="G127" s="229">
        <v>250</v>
      </c>
      <c r="H127" s="229">
        <f t="shared" si="29"/>
        <v>8510</v>
      </c>
      <c r="I127" s="258">
        <f t="shared" si="30"/>
        <v>46130</v>
      </c>
    </row>
    <row r="128" spans="1:16" ht="16.5" hidden="1" x14ac:dyDescent="0.3">
      <c r="A128" s="255" t="s">
        <v>8</v>
      </c>
      <c r="B128" s="263">
        <v>17260</v>
      </c>
      <c r="C128" s="263">
        <v>22680</v>
      </c>
      <c r="D128" s="257">
        <f t="shared" si="31"/>
        <v>39940</v>
      </c>
      <c r="E128" s="264">
        <v>5890</v>
      </c>
      <c r="F128" s="264">
        <v>260</v>
      </c>
      <c r="G128" s="264">
        <v>330</v>
      </c>
      <c r="H128" s="229">
        <f t="shared" si="29"/>
        <v>6480</v>
      </c>
      <c r="I128" s="258">
        <f t="shared" si="30"/>
        <v>46420</v>
      </c>
    </row>
    <row r="129" spans="1:24" ht="16.5" hidden="1" x14ac:dyDescent="0.3">
      <c r="A129" s="255" t="s">
        <v>9</v>
      </c>
      <c r="B129" s="263">
        <v>16370</v>
      </c>
      <c r="C129" s="263">
        <v>23350</v>
      </c>
      <c r="D129" s="257">
        <f t="shared" si="31"/>
        <v>39720</v>
      </c>
      <c r="E129" s="264">
        <v>4990</v>
      </c>
      <c r="F129" s="264">
        <v>120</v>
      </c>
      <c r="G129" s="264">
        <v>340</v>
      </c>
      <c r="H129" s="229">
        <f t="shared" si="29"/>
        <v>5450</v>
      </c>
      <c r="I129" s="258">
        <f t="shared" si="30"/>
        <v>45170</v>
      </c>
    </row>
    <row r="130" spans="1:24" ht="16.5" hidden="1" x14ac:dyDescent="0.3">
      <c r="A130" s="255" t="s">
        <v>10</v>
      </c>
      <c r="B130" s="263">
        <v>16020</v>
      </c>
      <c r="C130" s="263">
        <v>22820</v>
      </c>
      <c r="D130" s="257">
        <f t="shared" si="31"/>
        <v>38840</v>
      </c>
      <c r="E130" s="265">
        <v>3520</v>
      </c>
      <c r="F130" s="265">
        <v>90</v>
      </c>
      <c r="G130" s="265">
        <v>1540</v>
      </c>
      <c r="H130" s="229">
        <f t="shared" si="29"/>
        <v>5150</v>
      </c>
      <c r="I130" s="258">
        <f t="shared" si="30"/>
        <v>43990</v>
      </c>
    </row>
    <row r="131" spans="1:24" s="270" customFormat="1" ht="18.75" customHeight="1" x14ac:dyDescent="0.3">
      <c r="A131" s="266">
        <v>2016</v>
      </c>
      <c r="B131" s="267">
        <f>SUM(B132:B143)</f>
        <v>182830</v>
      </c>
      <c r="C131" s="267">
        <f t="shared" ref="C131:I131" si="32">SUM(C132:C143)</f>
        <v>274160</v>
      </c>
      <c r="D131" s="267">
        <f t="shared" si="32"/>
        <v>456990</v>
      </c>
      <c r="E131" s="267">
        <f t="shared" si="32"/>
        <v>58410</v>
      </c>
      <c r="F131" s="267">
        <f>SUM(F132:F143)</f>
        <v>9490</v>
      </c>
      <c r="G131" s="267">
        <f t="shared" si="32"/>
        <v>6030</v>
      </c>
      <c r="H131" s="267">
        <f t="shared" si="32"/>
        <v>73930</v>
      </c>
      <c r="I131" s="267">
        <f t="shared" si="32"/>
        <v>530920</v>
      </c>
      <c r="J131" s="268"/>
    </row>
    <row r="132" spans="1:24" s="270" customFormat="1" ht="17.25" hidden="1" customHeight="1" x14ac:dyDescent="0.3">
      <c r="A132" s="271" t="s">
        <v>0</v>
      </c>
      <c r="B132" s="272">
        <v>12910</v>
      </c>
      <c r="C132" s="272">
        <v>22950</v>
      </c>
      <c r="D132" s="273">
        <f t="shared" si="31"/>
        <v>35860</v>
      </c>
      <c r="E132" s="274">
        <v>3180</v>
      </c>
      <c r="F132" s="274">
        <v>70</v>
      </c>
      <c r="G132" s="274">
        <v>1120</v>
      </c>
      <c r="H132" s="275">
        <f t="shared" ref="H132:H143" si="33">SUM(E132:G132)</f>
        <v>4370</v>
      </c>
      <c r="I132" s="275">
        <f t="shared" ref="I132:I143" si="34">+D132+H132</f>
        <v>40230</v>
      </c>
      <c r="J132" s="268"/>
      <c r="L132" s="269"/>
      <c r="M132" s="269"/>
      <c r="N132" s="269"/>
      <c r="O132" s="269"/>
    </row>
    <row r="133" spans="1:24" s="270" customFormat="1" ht="17.25" hidden="1" customHeight="1" x14ac:dyDescent="0.3">
      <c r="A133" s="271" t="s">
        <v>1</v>
      </c>
      <c r="B133" s="272">
        <v>14950</v>
      </c>
      <c r="C133" s="272">
        <v>24780</v>
      </c>
      <c r="D133" s="276">
        <f t="shared" si="31"/>
        <v>39730</v>
      </c>
      <c r="E133" s="274">
        <v>3030</v>
      </c>
      <c r="F133" s="274">
        <v>70</v>
      </c>
      <c r="G133" s="274">
        <v>50</v>
      </c>
      <c r="H133" s="275">
        <f t="shared" si="33"/>
        <v>3150</v>
      </c>
      <c r="I133" s="275">
        <f t="shared" si="34"/>
        <v>42880</v>
      </c>
      <c r="J133" s="268"/>
      <c r="L133" s="268"/>
      <c r="M133" s="268"/>
      <c r="N133" s="268"/>
      <c r="O133" s="268"/>
      <c r="Q133" s="268"/>
      <c r="V133" s="269"/>
      <c r="W133" s="269"/>
      <c r="X133" s="269"/>
    </row>
    <row r="134" spans="1:24" s="270" customFormat="1" ht="17.25" hidden="1" customHeight="1" x14ac:dyDescent="0.3">
      <c r="A134" s="271" t="s">
        <v>2</v>
      </c>
      <c r="B134" s="272">
        <v>15290</v>
      </c>
      <c r="C134" s="272">
        <v>24130</v>
      </c>
      <c r="D134" s="276">
        <f t="shared" si="31"/>
        <v>39420</v>
      </c>
      <c r="E134" s="274">
        <v>3000</v>
      </c>
      <c r="F134" s="274">
        <v>70</v>
      </c>
      <c r="G134" s="274">
        <v>20</v>
      </c>
      <c r="H134" s="275">
        <f t="shared" si="33"/>
        <v>3090</v>
      </c>
      <c r="I134" s="275">
        <f t="shared" si="34"/>
        <v>42510</v>
      </c>
      <c r="J134" s="268"/>
      <c r="L134" s="268"/>
      <c r="M134" s="268"/>
      <c r="N134" s="268"/>
      <c r="O134" s="268"/>
      <c r="Q134" s="268"/>
      <c r="V134" s="269"/>
      <c r="W134" s="269"/>
      <c r="X134" s="269"/>
    </row>
    <row r="135" spans="1:24" s="270" customFormat="1" ht="17.25" hidden="1" customHeight="1" x14ac:dyDescent="0.3">
      <c r="A135" s="271" t="s">
        <v>3</v>
      </c>
      <c r="B135" s="272">
        <v>13630</v>
      </c>
      <c r="C135" s="272">
        <v>22380</v>
      </c>
      <c r="D135" s="276">
        <f t="shared" si="31"/>
        <v>36010</v>
      </c>
      <c r="E135" s="274">
        <v>3090</v>
      </c>
      <c r="F135" s="274">
        <v>60</v>
      </c>
      <c r="G135" s="274">
        <v>140</v>
      </c>
      <c r="H135" s="275">
        <f t="shared" si="33"/>
        <v>3290</v>
      </c>
      <c r="I135" s="275">
        <f t="shared" si="34"/>
        <v>39300</v>
      </c>
      <c r="J135" s="268"/>
      <c r="L135" s="268"/>
      <c r="M135" s="268"/>
      <c r="N135" s="268"/>
      <c r="O135" s="268"/>
      <c r="Q135" s="268"/>
      <c r="V135" s="269"/>
      <c r="W135" s="269"/>
      <c r="X135" s="269"/>
    </row>
    <row r="136" spans="1:24" s="270" customFormat="1" ht="17.25" hidden="1" customHeight="1" x14ac:dyDescent="0.3">
      <c r="A136" s="271" t="s">
        <v>4</v>
      </c>
      <c r="B136" s="272">
        <v>12610</v>
      </c>
      <c r="C136" s="272">
        <v>19680</v>
      </c>
      <c r="D136" s="276">
        <f t="shared" si="31"/>
        <v>32290</v>
      </c>
      <c r="E136" s="274">
        <v>2870</v>
      </c>
      <c r="F136" s="274">
        <v>130</v>
      </c>
      <c r="G136" s="274">
        <v>390</v>
      </c>
      <c r="H136" s="275">
        <f t="shared" si="33"/>
        <v>3390</v>
      </c>
      <c r="I136" s="275">
        <f t="shared" si="34"/>
        <v>35680</v>
      </c>
      <c r="J136" s="268"/>
      <c r="L136" s="268"/>
      <c r="M136" s="268"/>
      <c r="N136" s="268"/>
      <c r="O136" s="268"/>
      <c r="Q136" s="268"/>
      <c r="V136" s="269"/>
      <c r="W136" s="269"/>
      <c r="X136" s="269"/>
    </row>
    <row r="137" spans="1:24" s="270" customFormat="1" ht="17.25" hidden="1" customHeight="1" x14ac:dyDescent="0.3">
      <c r="A137" s="271" t="s">
        <v>12</v>
      </c>
      <c r="B137" s="272">
        <v>13700</v>
      </c>
      <c r="C137" s="272">
        <v>20470</v>
      </c>
      <c r="D137" s="276">
        <f t="shared" si="31"/>
        <v>34170</v>
      </c>
      <c r="E137" s="274">
        <v>3390</v>
      </c>
      <c r="F137" s="274">
        <v>260</v>
      </c>
      <c r="G137" s="274">
        <v>840</v>
      </c>
      <c r="H137" s="275">
        <f t="shared" si="33"/>
        <v>4490</v>
      </c>
      <c r="I137" s="275">
        <f t="shared" si="34"/>
        <v>38660</v>
      </c>
      <c r="J137" s="268"/>
      <c r="L137" s="268"/>
      <c r="M137" s="268"/>
      <c r="N137" s="268"/>
      <c r="O137" s="268"/>
      <c r="Q137" s="268"/>
      <c r="V137" s="269"/>
      <c r="W137" s="269"/>
      <c r="X137" s="269"/>
    </row>
    <row r="138" spans="1:24" s="270" customFormat="1" ht="17.25" hidden="1" customHeight="1" x14ac:dyDescent="0.3">
      <c r="A138" s="271" t="s">
        <v>5</v>
      </c>
      <c r="B138" s="272">
        <v>15710</v>
      </c>
      <c r="C138" s="272">
        <v>20180</v>
      </c>
      <c r="D138" s="272">
        <f t="shared" si="31"/>
        <v>35890</v>
      </c>
      <c r="E138" s="272">
        <v>3630</v>
      </c>
      <c r="F138" s="272">
        <v>710</v>
      </c>
      <c r="G138" s="272">
        <v>780</v>
      </c>
      <c r="H138" s="272">
        <f t="shared" si="33"/>
        <v>5120</v>
      </c>
      <c r="I138" s="272">
        <f t="shared" si="34"/>
        <v>41010</v>
      </c>
      <c r="J138" s="268"/>
      <c r="L138" s="268"/>
      <c r="M138" s="268"/>
      <c r="N138" s="268"/>
      <c r="O138" s="268"/>
      <c r="Q138" s="268"/>
      <c r="V138" s="269"/>
      <c r="W138" s="269"/>
      <c r="X138" s="269"/>
    </row>
    <row r="139" spans="1:24" s="270" customFormat="1" ht="17.25" hidden="1" customHeight="1" x14ac:dyDescent="0.3">
      <c r="A139" s="277" t="s">
        <v>6</v>
      </c>
      <c r="B139" s="272">
        <v>15950</v>
      </c>
      <c r="C139" s="272">
        <v>22100</v>
      </c>
      <c r="D139" s="272">
        <f t="shared" si="31"/>
        <v>38050</v>
      </c>
      <c r="E139" s="272">
        <v>6040</v>
      </c>
      <c r="F139" s="272">
        <v>1810</v>
      </c>
      <c r="G139" s="272">
        <v>300</v>
      </c>
      <c r="H139" s="272">
        <f t="shared" si="33"/>
        <v>8150</v>
      </c>
      <c r="I139" s="272">
        <f t="shared" si="34"/>
        <v>46200</v>
      </c>
      <c r="J139" s="268"/>
      <c r="L139" s="268"/>
      <c r="M139" s="268"/>
      <c r="N139" s="268"/>
      <c r="O139" s="268"/>
      <c r="Q139" s="268"/>
      <c r="V139" s="269"/>
      <c r="W139" s="269"/>
      <c r="X139" s="269"/>
    </row>
    <row r="140" spans="1:24" s="270" customFormat="1" ht="17.25" hidden="1" customHeight="1" x14ac:dyDescent="0.3">
      <c r="A140" s="271" t="s">
        <v>7</v>
      </c>
      <c r="B140" s="272">
        <v>16340</v>
      </c>
      <c r="C140" s="272">
        <v>24010</v>
      </c>
      <c r="D140" s="272">
        <f>SUM(B140:C140)</f>
        <v>40350</v>
      </c>
      <c r="E140" s="272">
        <v>10930</v>
      </c>
      <c r="F140" s="272">
        <v>2880</v>
      </c>
      <c r="G140" s="272">
        <v>150</v>
      </c>
      <c r="H140" s="272">
        <f t="shared" si="33"/>
        <v>13960</v>
      </c>
      <c r="I140" s="272">
        <f t="shared" si="34"/>
        <v>54310</v>
      </c>
      <c r="J140" s="268"/>
      <c r="L140" s="268"/>
      <c r="M140" s="268"/>
      <c r="N140" s="268"/>
      <c r="O140" s="268"/>
      <c r="Q140" s="268"/>
      <c r="V140" s="269"/>
      <c r="W140" s="269"/>
      <c r="X140" s="269"/>
    </row>
    <row r="141" spans="1:24" s="270" customFormat="1" ht="17.25" hidden="1" customHeight="1" x14ac:dyDescent="0.3">
      <c r="A141" s="277" t="s">
        <v>8</v>
      </c>
      <c r="B141" s="272">
        <v>16520</v>
      </c>
      <c r="C141" s="272">
        <v>24940</v>
      </c>
      <c r="D141" s="272">
        <f>SUM(B141:C141)</f>
        <v>41460</v>
      </c>
      <c r="E141" s="272">
        <v>8510</v>
      </c>
      <c r="F141" s="272">
        <v>1290</v>
      </c>
      <c r="G141" s="272">
        <v>230</v>
      </c>
      <c r="H141" s="272">
        <f t="shared" si="33"/>
        <v>10030</v>
      </c>
      <c r="I141" s="272">
        <f t="shared" si="34"/>
        <v>51490</v>
      </c>
      <c r="J141" s="268"/>
      <c r="L141" s="268"/>
      <c r="M141" s="268"/>
      <c r="N141" s="268"/>
      <c r="O141" s="268"/>
      <c r="Q141" s="268"/>
      <c r="V141" s="269"/>
      <c r="W141" s="269"/>
      <c r="X141" s="269"/>
    </row>
    <row r="142" spans="1:24" s="270" customFormat="1" ht="17.25" hidden="1" customHeight="1" x14ac:dyDescent="0.3">
      <c r="A142" s="277" t="s">
        <v>9</v>
      </c>
      <c r="B142" s="272">
        <v>17950</v>
      </c>
      <c r="C142" s="272">
        <v>24830</v>
      </c>
      <c r="D142" s="272">
        <f>SUM(B142:C142)</f>
        <v>42780</v>
      </c>
      <c r="E142" s="272">
        <v>6080</v>
      </c>
      <c r="F142" s="272">
        <v>1260</v>
      </c>
      <c r="G142" s="272">
        <v>610</v>
      </c>
      <c r="H142" s="272">
        <f t="shared" si="33"/>
        <v>7950</v>
      </c>
      <c r="I142" s="272">
        <f t="shared" si="34"/>
        <v>50730</v>
      </c>
      <c r="J142" s="268"/>
      <c r="L142" s="268"/>
      <c r="M142" s="268"/>
      <c r="N142" s="268"/>
      <c r="O142" s="268"/>
      <c r="Q142" s="268"/>
      <c r="V142" s="269"/>
      <c r="W142" s="269"/>
      <c r="X142" s="269"/>
    </row>
    <row r="143" spans="1:24" s="270" customFormat="1" ht="17.25" hidden="1" customHeight="1" x14ac:dyDescent="0.3">
      <c r="A143" s="277" t="s">
        <v>109</v>
      </c>
      <c r="B143" s="272">
        <v>17270</v>
      </c>
      <c r="C143" s="272">
        <v>23710</v>
      </c>
      <c r="D143" s="272">
        <f>SUM(B143:C143)</f>
        <v>40980</v>
      </c>
      <c r="E143" s="272">
        <v>4660</v>
      </c>
      <c r="F143" s="272">
        <v>880</v>
      </c>
      <c r="G143" s="272">
        <v>1400</v>
      </c>
      <c r="H143" s="272">
        <f t="shared" si="33"/>
        <v>6940</v>
      </c>
      <c r="I143" s="272">
        <f t="shared" si="34"/>
        <v>47920</v>
      </c>
      <c r="J143" s="268"/>
      <c r="L143" s="268"/>
      <c r="M143" s="268"/>
      <c r="N143" s="268"/>
      <c r="O143" s="268"/>
      <c r="Q143" s="268"/>
      <c r="V143" s="269"/>
      <c r="W143" s="269"/>
      <c r="X143" s="269"/>
    </row>
    <row r="144" spans="1:24" s="279" customFormat="1" ht="19.5" customHeight="1" x14ac:dyDescent="0.25">
      <c r="A144" s="266">
        <v>2017</v>
      </c>
      <c r="B144" s="278">
        <f>SUM(B145:B156)</f>
        <v>189720</v>
      </c>
      <c r="C144" s="278">
        <f t="shared" ref="C144:I144" si="35">SUM(C145:C156)</f>
        <v>259720</v>
      </c>
      <c r="D144" s="278">
        <f t="shared" si="35"/>
        <v>449440</v>
      </c>
      <c r="E144" s="278">
        <f t="shared" si="35"/>
        <v>68500</v>
      </c>
      <c r="F144" s="278">
        <f t="shared" si="35"/>
        <v>8740</v>
      </c>
      <c r="G144" s="278">
        <f t="shared" si="35"/>
        <v>4630</v>
      </c>
      <c r="H144" s="278">
        <f t="shared" si="35"/>
        <v>81870</v>
      </c>
      <c r="I144" s="278">
        <f t="shared" si="35"/>
        <v>531310</v>
      </c>
      <c r="J144" s="280"/>
      <c r="L144" s="280"/>
      <c r="M144" s="280"/>
      <c r="N144" s="280"/>
      <c r="O144" s="280"/>
      <c r="Q144" s="280"/>
      <c r="V144" s="281"/>
      <c r="W144" s="281"/>
      <c r="X144" s="281"/>
    </row>
    <row r="145" spans="1:24" s="270" customFormat="1" ht="17.25" hidden="1" customHeight="1" x14ac:dyDescent="0.3">
      <c r="A145" s="271" t="s">
        <v>0</v>
      </c>
      <c r="B145" s="272">
        <v>16250</v>
      </c>
      <c r="C145" s="272">
        <v>22180</v>
      </c>
      <c r="D145" s="272">
        <f t="shared" ref="D145:D154" si="36">SUM(B145:C145)</f>
        <v>38430</v>
      </c>
      <c r="E145" s="272">
        <v>3110</v>
      </c>
      <c r="F145" s="272">
        <v>930</v>
      </c>
      <c r="G145" s="272">
        <v>590</v>
      </c>
      <c r="H145" s="272">
        <f t="shared" ref="H145:H156" si="37">SUM(E145:G145)</f>
        <v>4630</v>
      </c>
      <c r="I145" s="272">
        <f t="shared" ref="I145:I156" si="38">+D145+H145</f>
        <v>43060</v>
      </c>
      <c r="J145" s="268"/>
      <c r="K145" s="268"/>
      <c r="L145" s="268"/>
      <c r="M145" s="268"/>
      <c r="N145" s="268"/>
      <c r="O145" s="268"/>
      <c r="Q145" s="268"/>
      <c r="V145" s="269"/>
      <c r="W145" s="269"/>
      <c r="X145" s="269"/>
    </row>
    <row r="146" spans="1:24" s="270" customFormat="1" ht="17.25" hidden="1" customHeight="1" x14ac:dyDescent="0.3">
      <c r="A146" s="271" t="s">
        <v>1</v>
      </c>
      <c r="B146" s="272">
        <v>19450</v>
      </c>
      <c r="C146" s="272">
        <v>22780</v>
      </c>
      <c r="D146" s="272">
        <f t="shared" si="36"/>
        <v>42230</v>
      </c>
      <c r="E146" s="272">
        <v>3080</v>
      </c>
      <c r="F146" s="272">
        <v>620</v>
      </c>
      <c r="G146" s="272">
        <v>580</v>
      </c>
      <c r="H146" s="272">
        <f t="shared" si="37"/>
        <v>4280</v>
      </c>
      <c r="I146" s="272">
        <f t="shared" si="38"/>
        <v>46510</v>
      </c>
      <c r="J146" s="268"/>
      <c r="K146" s="390"/>
      <c r="L146" s="390"/>
      <c r="M146" s="268"/>
      <c r="N146" s="390"/>
      <c r="O146" s="268"/>
      <c r="Q146" s="268"/>
      <c r="V146" s="269"/>
      <c r="W146" s="269"/>
      <c r="X146" s="269"/>
    </row>
    <row r="147" spans="1:24" s="270" customFormat="1" ht="17.25" hidden="1" customHeight="1" x14ac:dyDescent="0.3">
      <c r="A147" s="271" t="s">
        <v>2</v>
      </c>
      <c r="B147" s="272">
        <v>18340</v>
      </c>
      <c r="C147" s="272">
        <v>23030</v>
      </c>
      <c r="D147" s="272">
        <f t="shared" si="36"/>
        <v>41370</v>
      </c>
      <c r="E147" s="272">
        <v>3130</v>
      </c>
      <c r="F147" s="272">
        <v>700</v>
      </c>
      <c r="G147" s="272">
        <v>130</v>
      </c>
      <c r="H147" s="272">
        <f t="shared" si="37"/>
        <v>3960</v>
      </c>
      <c r="I147" s="272">
        <f t="shared" si="38"/>
        <v>45330</v>
      </c>
      <c r="J147" s="269"/>
      <c r="K147" s="390"/>
      <c r="L147" s="390"/>
      <c r="M147" s="268"/>
      <c r="N147" s="390"/>
      <c r="O147" s="268"/>
      <c r="Q147" s="268"/>
      <c r="V147" s="269"/>
      <c r="W147" s="269"/>
      <c r="X147" s="269"/>
    </row>
    <row r="148" spans="1:24" s="270" customFormat="1" ht="17.25" hidden="1" customHeight="1" x14ac:dyDescent="0.3">
      <c r="A148" s="271" t="s">
        <v>3</v>
      </c>
      <c r="B148" s="272">
        <v>16590</v>
      </c>
      <c r="C148" s="272">
        <v>22860</v>
      </c>
      <c r="D148" s="272">
        <f t="shared" si="36"/>
        <v>39450</v>
      </c>
      <c r="E148" s="272">
        <v>3010</v>
      </c>
      <c r="F148" s="272">
        <v>620</v>
      </c>
      <c r="G148" s="272">
        <v>460</v>
      </c>
      <c r="H148" s="272">
        <f t="shared" si="37"/>
        <v>4090</v>
      </c>
      <c r="I148" s="272">
        <f t="shared" si="38"/>
        <v>43540</v>
      </c>
      <c r="J148" s="268"/>
      <c r="K148" s="390"/>
      <c r="L148" s="390"/>
      <c r="M148" s="268"/>
      <c r="N148" s="390"/>
      <c r="O148" s="268"/>
      <c r="Q148" s="268"/>
      <c r="V148" s="269"/>
      <c r="W148" s="269"/>
      <c r="X148" s="269"/>
    </row>
    <row r="149" spans="1:24" s="270" customFormat="1" ht="17.25" hidden="1" customHeight="1" x14ac:dyDescent="0.3">
      <c r="A149" s="271" t="s">
        <v>4</v>
      </c>
      <c r="B149" s="272">
        <v>13890</v>
      </c>
      <c r="C149" s="272">
        <v>18130</v>
      </c>
      <c r="D149" s="272">
        <f t="shared" si="36"/>
        <v>32020</v>
      </c>
      <c r="E149" s="272">
        <v>2950</v>
      </c>
      <c r="F149" s="272">
        <v>790</v>
      </c>
      <c r="G149" s="272">
        <v>140</v>
      </c>
      <c r="H149" s="272">
        <f t="shared" si="37"/>
        <v>3880</v>
      </c>
      <c r="I149" s="272">
        <f t="shared" si="38"/>
        <v>35900</v>
      </c>
      <c r="J149" s="268"/>
      <c r="K149" s="390"/>
      <c r="L149" s="390"/>
      <c r="M149" s="268"/>
      <c r="N149" s="390"/>
      <c r="O149" s="268"/>
      <c r="Q149" s="268"/>
      <c r="V149" s="269"/>
      <c r="W149" s="269"/>
      <c r="X149" s="269"/>
    </row>
    <row r="150" spans="1:24" s="270" customFormat="1" ht="17.25" hidden="1" customHeight="1" x14ac:dyDescent="0.3">
      <c r="A150" s="271" t="s">
        <v>12</v>
      </c>
      <c r="B150" s="272">
        <v>14890</v>
      </c>
      <c r="C150" s="272">
        <v>19500</v>
      </c>
      <c r="D150" s="272">
        <f t="shared" si="36"/>
        <v>34390</v>
      </c>
      <c r="E150" s="272">
        <v>3010</v>
      </c>
      <c r="F150" s="272">
        <v>620</v>
      </c>
      <c r="G150" s="272">
        <v>580</v>
      </c>
      <c r="H150" s="272">
        <f t="shared" si="37"/>
        <v>4210</v>
      </c>
      <c r="I150" s="272">
        <f t="shared" si="38"/>
        <v>38600</v>
      </c>
      <c r="J150" s="268"/>
      <c r="K150" s="390"/>
      <c r="L150" s="390"/>
      <c r="M150" s="268"/>
      <c r="N150" s="390"/>
      <c r="O150" s="268"/>
      <c r="Q150" s="268"/>
      <c r="V150" s="269"/>
      <c r="W150" s="269"/>
      <c r="X150" s="269"/>
    </row>
    <row r="151" spans="1:24" s="270" customFormat="1" ht="17.25" hidden="1" customHeight="1" x14ac:dyDescent="0.3">
      <c r="A151" s="271" t="s">
        <v>5</v>
      </c>
      <c r="B151" s="272">
        <v>15560</v>
      </c>
      <c r="C151" s="272">
        <v>20370</v>
      </c>
      <c r="D151" s="272">
        <f t="shared" si="36"/>
        <v>35930</v>
      </c>
      <c r="E151" s="272">
        <v>5430</v>
      </c>
      <c r="F151" s="272">
        <v>680</v>
      </c>
      <c r="G151" s="272">
        <v>500</v>
      </c>
      <c r="H151" s="272">
        <f t="shared" si="37"/>
        <v>6610</v>
      </c>
      <c r="I151" s="272">
        <f t="shared" si="38"/>
        <v>42540</v>
      </c>
      <c r="J151" s="268"/>
      <c r="K151" s="390"/>
      <c r="L151" s="390"/>
      <c r="M151" s="268"/>
      <c r="N151" s="390"/>
      <c r="O151" s="268"/>
      <c r="Q151" s="268"/>
      <c r="V151" s="269"/>
      <c r="W151" s="269"/>
      <c r="X151" s="269"/>
    </row>
    <row r="152" spans="1:24" s="270" customFormat="1" ht="17.25" hidden="1" customHeight="1" x14ac:dyDescent="0.3">
      <c r="A152" s="277" t="s">
        <v>6</v>
      </c>
      <c r="B152" s="272">
        <v>13020</v>
      </c>
      <c r="C152" s="272">
        <v>21050</v>
      </c>
      <c r="D152" s="272">
        <f t="shared" si="36"/>
        <v>34070</v>
      </c>
      <c r="E152" s="272">
        <v>7940</v>
      </c>
      <c r="F152" s="272">
        <v>1020</v>
      </c>
      <c r="G152" s="272">
        <v>350</v>
      </c>
      <c r="H152" s="272">
        <f t="shared" si="37"/>
        <v>9310</v>
      </c>
      <c r="I152" s="272">
        <f t="shared" si="38"/>
        <v>43380</v>
      </c>
      <c r="J152" s="268"/>
      <c r="K152" s="390"/>
      <c r="L152" s="390"/>
      <c r="M152" s="268"/>
      <c r="N152" s="390"/>
      <c r="O152" s="268"/>
      <c r="Q152" s="268"/>
      <c r="V152" s="269"/>
      <c r="W152" s="269"/>
      <c r="X152" s="269"/>
    </row>
    <row r="153" spans="1:24" s="270" customFormat="1" ht="17.25" hidden="1" customHeight="1" x14ac:dyDescent="0.3">
      <c r="A153" s="271" t="s">
        <v>7</v>
      </c>
      <c r="B153" s="272">
        <v>15140</v>
      </c>
      <c r="C153" s="272">
        <v>22720</v>
      </c>
      <c r="D153" s="272">
        <f t="shared" si="36"/>
        <v>37860</v>
      </c>
      <c r="E153" s="272">
        <v>11190</v>
      </c>
      <c r="F153" s="272">
        <v>1020</v>
      </c>
      <c r="G153" s="272">
        <v>420</v>
      </c>
      <c r="H153" s="272">
        <f t="shared" si="37"/>
        <v>12630</v>
      </c>
      <c r="I153" s="272">
        <f t="shared" si="38"/>
        <v>50490</v>
      </c>
      <c r="J153" s="268"/>
      <c r="K153" s="390"/>
      <c r="L153" s="390"/>
      <c r="M153" s="268"/>
      <c r="N153" s="390"/>
      <c r="O153" s="268"/>
      <c r="Q153" s="268"/>
      <c r="V153" s="269"/>
      <c r="W153" s="269"/>
      <c r="X153" s="269"/>
    </row>
    <row r="154" spans="1:24" s="270" customFormat="1" ht="17.25" hidden="1" customHeight="1" x14ac:dyDescent="0.3">
      <c r="A154" s="271" t="s">
        <v>8</v>
      </c>
      <c r="B154" s="272">
        <v>16040</v>
      </c>
      <c r="C154" s="272">
        <v>24010</v>
      </c>
      <c r="D154" s="272">
        <f t="shared" si="36"/>
        <v>40050</v>
      </c>
      <c r="E154" s="272">
        <v>10700</v>
      </c>
      <c r="F154" s="272">
        <v>940</v>
      </c>
      <c r="G154" s="272">
        <v>270</v>
      </c>
      <c r="H154" s="272">
        <f t="shared" si="37"/>
        <v>11910</v>
      </c>
      <c r="I154" s="272">
        <f t="shared" si="38"/>
        <v>51960</v>
      </c>
      <c r="J154" s="268"/>
      <c r="K154" s="390"/>
      <c r="L154" s="390"/>
      <c r="M154" s="268"/>
      <c r="N154" s="390"/>
      <c r="O154" s="268"/>
      <c r="Q154" s="268"/>
      <c r="V154" s="269"/>
      <c r="W154" s="269"/>
      <c r="X154" s="269"/>
    </row>
    <row r="155" spans="1:24" s="270" customFormat="1" ht="17.25" hidden="1" customHeight="1" x14ac:dyDescent="0.3">
      <c r="A155" s="271" t="s">
        <v>9</v>
      </c>
      <c r="B155" s="272">
        <v>15660</v>
      </c>
      <c r="C155" s="272">
        <v>21920</v>
      </c>
      <c r="D155" s="272">
        <f t="shared" ref="D155:D163" si="39">SUM(B155:C155)</f>
        <v>37580</v>
      </c>
      <c r="E155" s="272">
        <v>7570</v>
      </c>
      <c r="F155" s="272">
        <v>400</v>
      </c>
      <c r="G155" s="272">
        <v>210</v>
      </c>
      <c r="H155" s="272">
        <f t="shared" si="37"/>
        <v>8180</v>
      </c>
      <c r="I155" s="272">
        <f t="shared" si="38"/>
        <v>45760</v>
      </c>
      <c r="J155" s="268"/>
      <c r="K155" s="390"/>
      <c r="L155" s="390"/>
      <c r="M155" s="268"/>
      <c r="N155" s="390"/>
      <c r="O155" s="268"/>
      <c r="Q155" s="268"/>
      <c r="V155" s="269"/>
      <c r="W155" s="269"/>
      <c r="X155" s="269"/>
    </row>
    <row r="156" spans="1:24" s="270" customFormat="1" ht="17.25" hidden="1" customHeight="1" x14ac:dyDescent="0.3">
      <c r="A156" s="271" t="s">
        <v>10</v>
      </c>
      <c r="B156" s="272">
        <v>14890</v>
      </c>
      <c r="C156" s="272">
        <v>21170</v>
      </c>
      <c r="D156" s="272">
        <f t="shared" si="39"/>
        <v>36060</v>
      </c>
      <c r="E156" s="272">
        <v>7380</v>
      </c>
      <c r="F156" s="272">
        <v>400</v>
      </c>
      <c r="G156" s="272">
        <v>400</v>
      </c>
      <c r="H156" s="272">
        <f t="shared" si="37"/>
        <v>8180</v>
      </c>
      <c r="I156" s="272">
        <f t="shared" si="38"/>
        <v>44240</v>
      </c>
      <c r="J156" s="268"/>
      <c r="K156" s="390"/>
      <c r="L156" s="390"/>
      <c r="M156" s="268"/>
      <c r="N156" s="390"/>
      <c r="O156" s="268"/>
      <c r="Q156" s="268"/>
      <c r="V156" s="269"/>
      <c r="W156" s="269"/>
      <c r="X156" s="269"/>
    </row>
    <row r="157" spans="1:24" s="382" customFormat="1" ht="17.25" customHeight="1" x14ac:dyDescent="0.3">
      <c r="A157" s="392">
        <v>2018</v>
      </c>
      <c r="B157" s="393">
        <f>SUM(B158:B169)</f>
        <v>190350</v>
      </c>
      <c r="C157" s="393">
        <f t="shared" ref="C157:I157" si="40">SUM(C158:C169)</f>
        <v>249020</v>
      </c>
      <c r="D157" s="393">
        <f t="shared" si="40"/>
        <v>439370</v>
      </c>
      <c r="E157" s="393">
        <f t="shared" si="40"/>
        <v>71020</v>
      </c>
      <c r="F157" s="393">
        <f t="shared" si="40"/>
        <v>8490</v>
      </c>
      <c r="G157" s="393">
        <f t="shared" si="40"/>
        <v>8180</v>
      </c>
      <c r="H157" s="393">
        <f t="shared" si="40"/>
        <v>87690</v>
      </c>
      <c r="I157" s="393">
        <f t="shared" si="40"/>
        <v>527060</v>
      </c>
      <c r="J157" s="383"/>
      <c r="K157" s="390"/>
      <c r="L157" s="390"/>
      <c r="M157" s="383"/>
      <c r="N157" s="390"/>
      <c r="O157" s="383"/>
      <c r="Q157" s="383"/>
      <c r="V157" s="384"/>
      <c r="W157" s="384"/>
      <c r="X157" s="384"/>
    </row>
    <row r="158" spans="1:24" s="270" customFormat="1" ht="17.25" customHeight="1" x14ac:dyDescent="0.3">
      <c r="A158" s="271" t="s">
        <v>0</v>
      </c>
      <c r="B158" s="272">
        <v>17020</v>
      </c>
      <c r="C158" s="272">
        <v>19710</v>
      </c>
      <c r="D158" s="272">
        <f t="shared" si="39"/>
        <v>36730</v>
      </c>
      <c r="E158" s="272">
        <v>5240</v>
      </c>
      <c r="F158" s="272">
        <v>230</v>
      </c>
      <c r="G158" s="272">
        <v>230</v>
      </c>
      <c r="H158" s="272">
        <f t="shared" ref="H158:H169" si="41">SUM(E158:G158)</f>
        <v>5700</v>
      </c>
      <c r="I158" s="272">
        <f t="shared" ref="I158:I169" si="42">+D158+H158</f>
        <v>42430</v>
      </c>
      <c r="J158" s="268"/>
      <c r="L158" s="268"/>
      <c r="M158" s="268"/>
      <c r="N158" s="268"/>
      <c r="O158" s="268"/>
      <c r="Q158" s="268"/>
      <c r="V158" s="269"/>
      <c r="W158" s="269"/>
      <c r="X158" s="269"/>
    </row>
    <row r="159" spans="1:24" s="270" customFormat="1" ht="17.25" customHeight="1" x14ac:dyDescent="0.3">
      <c r="A159" s="271" t="s">
        <v>1</v>
      </c>
      <c r="B159" s="272">
        <v>18340</v>
      </c>
      <c r="C159" s="272">
        <v>19240</v>
      </c>
      <c r="D159" s="272">
        <f t="shared" si="39"/>
        <v>37580</v>
      </c>
      <c r="E159" s="272">
        <v>4420</v>
      </c>
      <c r="F159" s="272">
        <v>310</v>
      </c>
      <c r="G159" s="272">
        <v>730</v>
      </c>
      <c r="H159" s="272">
        <f t="shared" si="41"/>
        <v>5460</v>
      </c>
      <c r="I159" s="272">
        <f t="shared" si="42"/>
        <v>43040</v>
      </c>
      <c r="J159" s="268"/>
      <c r="L159" s="268"/>
      <c r="M159" s="268"/>
      <c r="N159" s="268"/>
      <c r="O159" s="268"/>
      <c r="Q159" s="268"/>
      <c r="V159" s="269"/>
      <c r="W159" s="269"/>
      <c r="X159" s="269"/>
    </row>
    <row r="160" spans="1:24" s="270" customFormat="1" ht="17.25" customHeight="1" x14ac:dyDescent="0.3">
      <c r="A160" s="271" t="s">
        <v>2</v>
      </c>
      <c r="B160" s="272">
        <v>18020</v>
      </c>
      <c r="C160" s="272">
        <v>22470</v>
      </c>
      <c r="D160" s="272">
        <f t="shared" si="39"/>
        <v>40490</v>
      </c>
      <c r="E160" s="272">
        <v>4180</v>
      </c>
      <c r="F160" s="272">
        <v>730</v>
      </c>
      <c r="G160" s="272">
        <v>1610</v>
      </c>
      <c r="H160" s="272">
        <f t="shared" si="41"/>
        <v>6520</v>
      </c>
      <c r="I160" s="272">
        <f t="shared" si="42"/>
        <v>47010</v>
      </c>
      <c r="J160" s="387"/>
      <c r="L160" s="268"/>
      <c r="M160" s="268"/>
      <c r="N160" s="268"/>
      <c r="O160" s="268"/>
      <c r="Q160" s="268"/>
      <c r="V160" s="269"/>
      <c r="W160" s="269"/>
      <c r="X160" s="269"/>
    </row>
    <row r="161" spans="1:24" s="270" customFormat="1" ht="17.25" customHeight="1" x14ac:dyDescent="0.3">
      <c r="A161" s="271" t="s">
        <v>3</v>
      </c>
      <c r="B161" s="272">
        <v>19070</v>
      </c>
      <c r="C161" s="272">
        <v>21050</v>
      </c>
      <c r="D161" s="272">
        <f t="shared" si="39"/>
        <v>40120</v>
      </c>
      <c r="E161" s="272">
        <v>4060</v>
      </c>
      <c r="F161" s="272">
        <v>600</v>
      </c>
      <c r="G161" s="272">
        <v>1000</v>
      </c>
      <c r="H161" s="272">
        <f t="shared" si="41"/>
        <v>5660</v>
      </c>
      <c r="I161" s="272">
        <f t="shared" si="42"/>
        <v>45780</v>
      </c>
      <c r="J161" s="387"/>
      <c r="L161" s="268"/>
      <c r="M161" s="268"/>
      <c r="N161" s="268"/>
      <c r="O161" s="268"/>
      <c r="Q161" s="268"/>
      <c r="V161" s="269"/>
      <c r="W161" s="269"/>
      <c r="X161" s="269"/>
    </row>
    <row r="162" spans="1:24" s="270" customFormat="1" ht="17.25" customHeight="1" x14ac:dyDescent="0.3">
      <c r="A162" s="271" t="s">
        <v>4</v>
      </c>
      <c r="B162" s="272">
        <v>14050</v>
      </c>
      <c r="C162" s="272">
        <v>18330</v>
      </c>
      <c r="D162" s="272">
        <f t="shared" si="39"/>
        <v>32380</v>
      </c>
      <c r="E162" s="272">
        <v>4340</v>
      </c>
      <c r="F162" s="272">
        <v>580</v>
      </c>
      <c r="G162" s="272">
        <v>290</v>
      </c>
      <c r="H162" s="272">
        <f t="shared" si="41"/>
        <v>5210</v>
      </c>
      <c r="I162" s="272">
        <f t="shared" si="42"/>
        <v>37590</v>
      </c>
      <c r="J162" s="387"/>
      <c r="L162" s="268"/>
      <c r="M162" s="268"/>
      <c r="N162" s="268"/>
      <c r="O162" s="268"/>
      <c r="Q162" s="268"/>
      <c r="V162" s="269"/>
      <c r="W162" s="269"/>
      <c r="X162" s="269"/>
    </row>
    <row r="163" spans="1:24" s="270" customFormat="1" ht="17.25" customHeight="1" x14ac:dyDescent="0.3">
      <c r="A163" s="271" t="s">
        <v>12</v>
      </c>
      <c r="B163" s="272">
        <v>14680</v>
      </c>
      <c r="C163" s="272">
        <v>18560</v>
      </c>
      <c r="D163" s="272">
        <f t="shared" si="39"/>
        <v>33240</v>
      </c>
      <c r="E163" s="272">
        <v>4440</v>
      </c>
      <c r="F163" s="272">
        <v>640</v>
      </c>
      <c r="G163" s="272">
        <v>220</v>
      </c>
      <c r="H163" s="272">
        <f t="shared" si="41"/>
        <v>5300</v>
      </c>
      <c r="I163" s="272">
        <f t="shared" si="42"/>
        <v>38540</v>
      </c>
      <c r="J163" s="268"/>
      <c r="L163" s="268"/>
      <c r="M163" s="268"/>
      <c r="N163" s="268"/>
      <c r="O163" s="268"/>
      <c r="Q163" s="268"/>
      <c r="V163" s="269"/>
      <c r="W163" s="269"/>
      <c r="X163" s="269"/>
    </row>
    <row r="164" spans="1:24" s="270" customFormat="1" ht="17.25" customHeight="1" x14ac:dyDescent="0.3">
      <c r="A164" s="271" t="s">
        <v>5</v>
      </c>
      <c r="B164" s="272">
        <v>12740</v>
      </c>
      <c r="C164" s="272">
        <v>19290</v>
      </c>
      <c r="D164" s="272">
        <f t="shared" ref="D164" si="43">SUM(B164:C164)</f>
        <v>32030</v>
      </c>
      <c r="E164" s="272">
        <v>4940</v>
      </c>
      <c r="F164" s="272">
        <v>510</v>
      </c>
      <c r="G164" s="272">
        <v>270</v>
      </c>
      <c r="H164" s="272">
        <f t="shared" si="41"/>
        <v>5720</v>
      </c>
      <c r="I164" s="272">
        <f t="shared" si="42"/>
        <v>37750</v>
      </c>
      <c r="J164" s="268"/>
      <c r="L164" s="268"/>
      <c r="M164" s="268"/>
      <c r="N164" s="268"/>
      <c r="O164" s="268"/>
      <c r="Q164" s="268"/>
      <c r="V164" s="269"/>
      <c r="W164" s="269"/>
      <c r="X164" s="269"/>
    </row>
    <row r="165" spans="1:24" s="270" customFormat="1" ht="17.25" customHeight="1" x14ac:dyDescent="0.3">
      <c r="A165" s="271" t="s">
        <v>6</v>
      </c>
      <c r="B165" s="272">
        <v>16780</v>
      </c>
      <c r="C165" s="272">
        <v>20980</v>
      </c>
      <c r="D165" s="272">
        <f t="shared" ref="D165" si="44">SUM(B165:C165)</f>
        <v>37760</v>
      </c>
      <c r="E165" s="272">
        <v>6690</v>
      </c>
      <c r="F165" s="272">
        <v>1330</v>
      </c>
      <c r="G165" s="272">
        <v>380</v>
      </c>
      <c r="H165" s="272">
        <f t="shared" si="41"/>
        <v>8400</v>
      </c>
      <c r="I165" s="272">
        <f t="shared" si="42"/>
        <v>46160</v>
      </c>
      <c r="J165" s="268"/>
      <c r="L165" s="268"/>
      <c r="M165" s="268"/>
      <c r="N165" s="268"/>
      <c r="O165" s="268"/>
      <c r="Q165" s="268"/>
      <c r="V165" s="269"/>
      <c r="W165" s="269"/>
      <c r="X165" s="269"/>
    </row>
    <row r="166" spans="1:24" s="270" customFormat="1" ht="17.25" customHeight="1" x14ac:dyDescent="0.3">
      <c r="A166" s="271" t="s">
        <v>7</v>
      </c>
      <c r="B166" s="272">
        <v>15030</v>
      </c>
      <c r="C166" s="272">
        <v>23400</v>
      </c>
      <c r="D166" s="272">
        <f>SUM(B166:C166)</f>
        <v>38430</v>
      </c>
      <c r="E166" s="272">
        <v>7390</v>
      </c>
      <c r="F166" s="272">
        <v>900</v>
      </c>
      <c r="G166" s="272">
        <v>680</v>
      </c>
      <c r="H166" s="272">
        <f t="shared" si="41"/>
        <v>8970</v>
      </c>
      <c r="I166" s="272">
        <f t="shared" si="42"/>
        <v>47400</v>
      </c>
      <c r="J166" s="268"/>
      <c r="L166" s="268"/>
      <c r="M166" s="268"/>
      <c r="N166" s="268"/>
      <c r="O166" s="268"/>
      <c r="Q166" s="268"/>
      <c r="V166" s="269"/>
      <c r="W166" s="269"/>
      <c r="X166" s="269"/>
    </row>
    <row r="167" spans="1:24" s="270" customFormat="1" ht="17.25" customHeight="1" x14ac:dyDescent="0.3">
      <c r="A167" s="271" t="s">
        <v>8</v>
      </c>
      <c r="B167" s="272">
        <v>15810</v>
      </c>
      <c r="C167" s="272">
        <v>22860</v>
      </c>
      <c r="D167" s="272">
        <f t="shared" ref="D167" si="45">SUM(B167:C167)</f>
        <v>38670</v>
      </c>
      <c r="E167" s="272">
        <v>9710</v>
      </c>
      <c r="F167" s="272">
        <v>1440</v>
      </c>
      <c r="G167" s="272">
        <v>880</v>
      </c>
      <c r="H167" s="272">
        <f t="shared" si="41"/>
        <v>12030</v>
      </c>
      <c r="I167" s="272">
        <f t="shared" si="42"/>
        <v>50700</v>
      </c>
      <c r="J167" s="268"/>
      <c r="L167" s="268"/>
      <c r="M167" s="268"/>
      <c r="N167" s="268"/>
      <c r="O167" s="268"/>
      <c r="Q167" s="268"/>
      <c r="V167" s="269"/>
      <c r="W167" s="269"/>
      <c r="X167" s="269"/>
    </row>
    <row r="168" spans="1:24" s="270" customFormat="1" ht="17.25" customHeight="1" x14ac:dyDescent="0.3">
      <c r="A168" s="271" t="s">
        <v>9</v>
      </c>
      <c r="B168" s="272">
        <v>15250</v>
      </c>
      <c r="C168" s="272">
        <v>22340</v>
      </c>
      <c r="D168" s="272">
        <f t="shared" ref="D168:D169" si="46">SUM(B168:C168)</f>
        <v>37590</v>
      </c>
      <c r="E168" s="272">
        <f>1110+6820</f>
        <v>7930</v>
      </c>
      <c r="F168" s="272">
        <f>100+480</f>
        <v>580</v>
      </c>
      <c r="G168" s="272">
        <v>860</v>
      </c>
      <c r="H168" s="272">
        <f t="shared" si="41"/>
        <v>9370</v>
      </c>
      <c r="I168" s="272">
        <f t="shared" si="42"/>
        <v>46960</v>
      </c>
      <c r="J168" s="268"/>
      <c r="L168" s="268"/>
      <c r="M168" s="268"/>
      <c r="N168" s="268"/>
      <c r="O168" s="268"/>
      <c r="Q168" s="268"/>
      <c r="V168" s="269"/>
      <c r="W168" s="269"/>
      <c r="X168" s="269"/>
    </row>
    <row r="169" spans="1:24" s="270" customFormat="1" ht="17.25" customHeight="1" x14ac:dyDescent="0.3">
      <c r="A169" s="271" t="s">
        <v>10</v>
      </c>
      <c r="B169" s="272">
        <v>13560</v>
      </c>
      <c r="C169" s="272">
        <v>20790</v>
      </c>
      <c r="D169" s="272">
        <f t="shared" si="46"/>
        <v>34350</v>
      </c>
      <c r="E169" s="272">
        <v>7680</v>
      </c>
      <c r="F169" s="272">
        <v>640</v>
      </c>
      <c r="G169" s="272">
        <v>1030</v>
      </c>
      <c r="H169" s="272">
        <f t="shared" si="41"/>
        <v>9350</v>
      </c>
      <c r="I169" s="272">
        <f t="shared" si="42"/>
        <v>43700</v>
      </c>
      <c r="J169" s="268"/>
      <c r="L169" s="268"/>
      <c r="M169" s="268"/>
      <c r="N169" s="268"/>
      <c r="O169" s="268"/>
      <c r="Q169" s="268"/>
      <c r="V169" s="269"/>
      <c r="W169" s="269"/>
      <c r="X169" s="269"/>
    </row>
    <row r="170" spans="1:24" s="270" customFormat="1" ht="17.25" customHeight="1" x14ac:dyDescent="0.3">
      <c r="A170" s="266">
        <v>2019</v>
      </c>
      <c r="B170" s="278">
        <f>SUM(B171:B173)</f>
        <v>49770</v>
      </c>
      <c r="C170" s="278">
        <f t="shared" ref="C170:I170" si="47">SUM(C171:C173)</f>
        <v>62460</v>
      </c>
      <c r="D170" s="278">
        <f t="shared" si="47"/>
        <v>112230</v>
      </c>
      <c r="E170" s="278">
        <f t="shared" si="47"/>
        <v>17200</v>
      </c>
      <c r="F170" s="278">
        <f t="shared" si="47"/>
        <v>1780</v>
      </c>
      <c r="G170" s="278">
        <f t="shared" si="47"/>
        <v>1810</v>
      </c>
      <c r="H170" s="278">
        <f t="shared" si="47"/>
        <v>20790</v>
      </c>
      <c r="I170" s="278">
        <f t="shared" si="47"/>
        <v>133020</v>
      </c>
      <c r="J170" s="268"/>
      <c r="L170" s="268"/>
      <c r="M170" s="268"/>
      <c r="N170" s="268"/>
      <c r="O170" s="268"/>
      <c r="Q170" s="268"/>
      <c r="V170" s="269"/>
      <c r="W170" s="269"/>
      <c r="X170" s="269"/>
    </row>
    <row r="171" spans="1:24" s="270" customFormat="1" ht="17.25" customHeight="1" x14ac:dyDescent="0.3">
      <c r="A171" s="271" t="s">
        <v>225</v>
      </c>
      <c r="B171" s="272">
        <v>13780</v>
      </c>
      <c r="C171" s="272">
        <v>19260</v>
      </c>
      <c r="D171" s="272">
        <f>SUM(B171:C171)</f>
        <v>33040</v>
      </c>
      <c r="E171" s="272">
        <v>6000</v>
      </c>
      <c r="F171" s="272">
        <v>580</v>
      </c>
      <c r="G171" s="272">
        <v>470</v>
      </c>
      <c r="H171" s="272">
        <f>SUM(E171:G171)</f>
        <v>7050</v>
      </c>
      <c r="I171" s="272">
        <f>+H171+D171</f>
        <v>40090</v>
      </c>
      <c r="J171" s="268"/>
      <c r="L171" s="268"/>
      <c r="M171" s="268"/>
      <c r="N171" s="268"/>
      <c r="O171" s="268"/>
      <c r="Q171" s="268"/>
      <c r="V171" s="269"/>
      <c r="W171" s="269"/>
      <c r="X171" s="269"/>
    </row>
    <row r="172" spans="1:24" s="270" customFormat="1" ht="17.25" customHeight="1" x14ac:dyDescent="0.3">
      <c r="A172" s="271" t="s">
        <v>226</v>
      </c>
      <c r="B172" s="272">
        <v>17100</v>
      </c>
      <c r="C172" s="272">
        <v>21440</v>
      </c>
      <c r="D172" s="272">
        <f>SUM(B172:C172)</f>
        <v>38540</v>
      </c>
      <c r="E172" s="272">
        <v>5670</v>
      </c>
      <c r="F172" s="272">
        <v>600</v>
      </c>
      <c r="G172" s="272">
        <v>670</v>
      </c>
      <c r="H172" s="272">
        <f>SUM(E172:G172)</f>
        <v>6940</v>
      </c>
      <c r="I172" s="272">
        <f>+H172+D172</f>
        <v>45480</v>
      </c>
      <c r="J172" s="268"/>
      <c r="L172" s="268"/>
      <c r="M172" s="268"/>
      <c r="N172" s="268"/>
      <c r="O172" s="268"/>
      <c r="Q172" s="268"/>
      <c r="V172" s="269"/>
      <c r="W172" s="269"/>
      <c r="X172" s="269"/>
    </row>
    <row r="173" spans="1:24" s="270" customFormat="1" ht="17.25" customHeight="1" x14ac:dyDescent="0.3">
      <c r="A173" s="271" t="s">
        <v>227</v>
      </c>
      <c r="B173" s="272">
        <v>18890</v>
      </c>
      <c r="C173" s="272">
        <v>21760</v>
      </c>
      <c r="D173" s="272">
        <f>SUM(B173:C173)</f>
        <v>40650</v>
      </c>
      <c r="E173" s="272">
        <v>5530</v>
      </c>
      <c r="F173" s="272">
        <v>600</v>
      </c>
      <c r="G173" s="272">
        <v>670</v>
      </c>
      <c r="H173" s="272">
        <f>SUM(E173:G173)</f>
        <v>6800</v>
      </c>
      <c r="I173" s="272">
        <f>+H173+D173</f>
        <v>47450</v>
      </c>
      <c r="J173" s="268"/>
      <c r="L173" s="268"/>
      <c r="M173" s="268"/>
      <c r="N173" s="268"/>
      <c r="O173" s="268"/>
      <c r="Q173" s="268"/>
      <c r="V173" s="269"/>
      <c r="W173" s="269"/>
      <c r="X173" s="269"/>
    </row>
    <row r="174" spans="1:24" ht="15" customHeight="1" x14ac:dyDescent="0.2">
      <c r="A174" s="282" t="s">
        <v>49</v>
      </c>
      <c r="B174" s="283"/>
      <c r="C174" s="283"/>
      <c r="D174" s="283"/>
      <c r="E174" s="283"/>
      <c r="F174" s="283"/>
      <c r="G174" s="283"/>
      <c r="H174" s="283"/>
      <c r="I174" s="283"/>
      <c r="J174" s="251"/>
    </row>
    <row r="175" spans="1:24" ht="15" customHeight="1" x14ac:dyDescent="0.2">
      <c r="A175" s="18" t="s">
        <v>222</v>
      </c>
      <c r="B175" s="283"/>
      <c r="C175" s="283"/>
      <c r="D175" s="283"/>
      <c r="E175" s="283"/>
      <c r="F175" s="283"/>
      <c r="G175" s="283"/>
      <c r="H175" s="283"/>
      <c r="I175" s="283"/>
      <c r="J175" s="251"/>
    </row>
    <row r="176" spans="1:24" x14ac:dyDescent="0.2">
      <c r="B176" s="283"/>
      <c r="C176" s="284"/>
      <c r="D176" s="284"/>
      <c r="E176" s="251"/>
      <c r="F176" s="251"/>
      <c r="G176" s="251"/>
      <c r="I176" s="284"/>
      <c r="J176" s="251"/>
    </row>
    <row r="177" spans="2:10" x14ac:dyDescent="0.2">
      <c r="B177" s="251"/>
      <c r="C177" s="251"/>
      <c r="D177" s="251"/>
      <c r="E177" s="251"/>
      <c r="F177" s="251"/>
      <c r="G177" s="251"/>
      <c r="H177" s="251"/>
      <c r="I177" s="251"/>
      <c r="J177" s="251"/>
    </row>
    <row r="178" spans="2:10" x14ac:dyDescent="0.2">
      <c r="B178" s="251"/>
      <c r="C178" s="251"/>
      <c r="D178" s="251"/>
      <c r="E178" s="251"/>
      <c r="F178" s="251"/>
      <c r="G178" s="251"/>
      <c r="H178" s="251"/>
      <c r="I178" s="251"/>
    </row>
    <row r="179" spans="2:10" x14ac:dyDescent="0.2">
      <c r="B179" s="5"/>
      <c r="C179" s="5"/>
      <c r="D179" s="5"/>
      <c r="E179" s="5"/>
      <c r="F179" s="5"/>
      <c r="G179" s="5"/>
      <c r="H179" s="5"/>
      <c r="I179" s="5"/>
    </row>
    <row r="180" spans="2:10" ht="15.75" x14ac:dyDescent="0.25">
      <c r="B180"/>
      <c r="C180" s="386"/>
      <c r="D180" s="385"/>
      <c r="E180" s="385"/>
      <c r="F180" s="385"/>
      <c r="G180" s="385"/>
      <c r="H180" s="385"/>
      <c r="I180" s="385"/>
    </row>
    <row r="181" spans="2:10" ht="15" x14ac:dyDescent="0.2">
      <c r="B181"/>
      <c r="C181" s="385"/>
      <c r="D181" s="385"/>
      <c r="E181" s="385"/>
      <c r="F181" s="385"/>
      <c r="G181" s="385"/>
      <c r="H181" s="385"/>
      <c r="I181" s="385"/>
    </row>
  </sheetData>
  <sheetProtection formatCells="0" formatColumns="0" formatRows="0" insertColumns="0" insertRows="0" insertHyperlinks="0" deleteColumns="0" deleteRows="0" sort="0" autoFilter="0" pivotTables="0"/>
  <mergeCells count="7">
    <mergeCell ref="A2:J2"/>
    <mergeCell ref="A1:J1"/>
    <mergeCell ref="B21:D21"/>
    <mergeCell ref="A7:B7"/>
    <mergeCell ref="A21:A22"/>
    <mergeCell ref="E21:I21"/>
    <mergeCell ref="A3:J3"/>
  </mergeCells>
  <phoneticPr fontId="3" type="noConversion"/>
  <pageMargins left="1.2" right="0.2" top="1.25" bottom="0.2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8"/>
  <sheetViews>
    <sheetView topLeftCell="A40" zoomScale="110" zoomScaleNormal="110" workbookViewId="0">
      <selection activeCell="AB70" sqref="AB70"/>
    </sheetView>
  </sheetViews>
  <sheetFormatPr defaultRowHeight="12.75" x14ac:dyDescent="0.2"/>
  <cols>
    <col min="1" max="1" width="8.42578125" customWidth="1"/>
    <col min="2" max="4" width="8.7109375" hidden="1" customWidth="1"/>
    <col min="5" max="6" width="9.28515625" customWidth="1"/>
    <col min="7" max="12" width="9" bestFit="1" customWidth="1"/>
    <col min="13" max="13" width="8.7109375" hidden="1" customWidth="1"/>
    <col min="14" max="14" width="9" bestFit="1" customWidth="1"/>
    <col min="15" max="15" width="9" customWidth="1"/>
    <col min="16" max="16" width="9.140625" hidden="1" customWidth="1"/>
    <col min="17" max="17" width="10.28515625" hidden="1" customWidth="1"/>
    <col min="18" max="18" width="9.140625" hidden="1" customWidth="1"/>
    <col min="19" max="19" width="10.7109375" hidden="1" customWidth="1"/>
    <col min="20" max="20" width="9" bestFit="1" customWidth="1"/>
    <col min="21" max="21" width="12.85546875" hidden="1" customWidth="1"/>
    <col min="22" max="22" width="10.5703125" bestFit="1" customWidth="1"/>
    <col min="23" max="23" width="9" bestFit="1" customWidth="1"/>
  </cols>
  <sheetData>
    <row r="1" spans="1:25" ht="15.75" x14ac:dyDescent="0.25">
      <c r="A1" s="4" t="s">
        <v>44</v>
      </c>
    </row>
    <row r="2" spans="1:25" s="158" customFormat="1" ht="22.5" customHeight="1" x14ac:dyDescent="0.2">
      <c r="A2" s="157"/>
      <c r="B2" s="22">
        <v>2001</v>
      </c>
      <c r="C2" s="22">
        <v>2002</v>
      </c>
      <c r="D2" s="22">
        <v>2003</v>
      </c>
      <c r="E2" s="22">
        <v>2004</v>
      </c>
      <c r="F2" s="22">
        <v>2005</v>
      </c>
      <c r="G2" s="22">
        <v>2006</v>
      </c>
      <c r="H2" s="22">
        <v>2007</v>
      </c>
      <c r="I2" s="22">
        <v>2008</v>
      </c>
      <c r="J2" s="23">
        <v>2009</v>
      </c>
      <c r="K2" s="23">
        <v>2010</v>
      </c>
      <c r="L2" s="23">
        <v>2011</v>
      </c>
      <c r="M2" s="24" t="s">
        <v>79</v>
      </c>
      <c r="N2" s="71">
        <v>2012</v>
      </c>
      <c r="O2" s="23">
        <v>2013</v>
      </c>
      <c r="P2" s="47" t="s">
        <v>135</v>
      </c>
      <c r="Q2" s="36" t="s">
        <v>129</v>
      </c>
      <c r="R2" s="65" t="s">
        <v>131</v>
      </c>
      <c r="S2" s="73" t="s">
        <v>142</v>
      </c>
      <c r="T2" s="71">
        <v>2014</v>
      </c>
      <c r="U2" s="144" t="s">
        <v>143</v>
      </c>
      <c r="V2" s="59">
        <v>2015</v>
      </c>
      <c r="W2" s="59">
        <v>2016</v>
      </c>
      <c r="X2" s="59">
        <v>2017</v>
      </c>
    </row>
    <row r="3" spans="1:25" ht="15" customHeight="1" x14ac:dyDescent="0.2">
      <c r="A3" s="9" t="s">
        <v>0</v>
      </c>
      <c r="B3" s="25">
        <v>23260</v>
      </c>
      <c r="C3" s="25">
        <v>23480</v>
      </c>
      <c r="D3" s="25">
        <v>23240</v>
      </c>
      <c r="E3" s="26">
        <v>21130</v>
      </c>
      <c r="F3" s="26">
        <v>900</v>
      </c>
      <c r="G3" s="26">
        <v>16520</v>
      </c>
      <c r="H3" s="26">
        <v>22460</v>
      </c>
      <c r="I3" s="26">
        <v>23140</v>
      </c>
      <c r="J3" s="25">
        <v>23980</v>
      </c>
      <c r="K3" s="25">
        <v>24290</v>
      </c>
      <c r="L3" s="25">
        <v>27560</v>
      </c>
      <c r="M3" s="25">
        <v>29800</v>
      </c>
      <c r="N3" s="25">
        <v>33560</v>
      </c>
      <c r="O3" s="69">
        <v>38440</v>
      </c>
      <c r="P3" s="68">
        <f t="shared" ref="P3:P15" si="0">+(O3-N3)/N3</f>
        <v>0.14541120381406436</v>
      </c>
      <c r="Q3" s="60">
        <v>45700</v>
      </c>
      <c r="R3" s="17">
        <f t="shared" ref="R3:R14" si="1">+(O3/Q3)</f>
        <v>0.84113785557986875</v>
      </c>
      <c r="S3" s="78">
        <v>53880</v>
      </c>
      <c r="T3" s="79">
        <v>36240</v>
      </c>
      <c r="U3" s="17">
        <f t="shared" ref="U3:U14" si="2">T3/S3</f>
        <v>0.67260579064587978</v>
      </c>
      <c r="V3" s="2">
        <v>35240</v>
      </c>
      <c r="W3" s="1">
        <v>35860</v>
      </c>
      <c r="X3" s="1">
        <v>38430</v>
      </c>
    </row>
    <row r="4" spans="1:25" ht="15" customHeight="1" x14ac:dyDescent="0.2">
      <c r="A4" s="9" t="s">
        <v>1</v>
      </c>
      <c r="B4" s="25">
        <v>24170</v>
      </c>
      <c r="C4" s="25">
        <v>23940</v>
      </c>
      <c r="D4" s="25">
        <v>23720</v>
      </c>
      <c r="E4" s="26">
        <v>23250</v>
      </c>
      <c r="F4" s="26">
        <v>3100</v>
      </c>
      <c r="G4" s="26">
        <v>17150</v>
      </c>
      <c r="H4" s="26">
        <v>23120</v>
      </c>
      <c r="I4" s="26">
        <v>23970</v>
      </c>
      <c r="J4" s="25">
        <v>24730</v>
      </c>
      <c r="K4" s="25">
        <v>26340</v>
      </c>
      <c r="L4" s="25">
        <v>30710</v>
      </c>
      <c r="M4" s="25">
        <v>30600</v>
      </c>
      <c r="N4" s="25">
        <v>27380</v>
      </c>
      <c r="O4" s="69">
        <v>32820</v>
      </c>
      <c r="P4" s="68">
        <f t="shared" si="0"/>
        <v>0.19868517165814464</v>
      </c>
      <c r="Q4" s="60">
        <v>40500</v>
      </c>
      <c r="R4" s="17">
        <f t="shared" si="1"/>
        <v>0.81037037037037041</v>
      </c>
      <c r="S4" s="78">
        <v>46060</v>
      </c>
      <c r="T4" s="79">
        <v>39390</v>
      </c>
      <c r="U4" s="17">
        <f t="shared" si="2"/>
        <v>0.85518888406426397</v>
      </c>
      <c r="V4" s="2">
        <v>39860</v>
      </c>
      <c r="W4" s="1">
        <v>39730</v>
      </c>
      <c r="X4" s="1">
        <v>42230</v>
      </c>
    </row>
    <row r="5" spans="1:25" ht="15" customHeight="1" x14ac:dyDescent="0.2">
      <c r="A5" s="9" t="s">
        <v>2</v>
      </c>
      <c r="B5" s="25">
        <v>23840</v>
      </c>
      <c r="C5" s="25">
        <v>24290</v>
      </c>
      <c r="D5" s="25">
        <v>21830</v>
      </c>
      <c r="E5" s="26">
        <v>23860</v>
      </c>
      <c r="F5" s="26">
        <v>6800</v>
      </c>
      <c r="G5" s="26">
        <v>19360</v>
      </c>
      <c r="H5" s="26">
        <v>23230</v>
      </c>
      <c r="I5" s="26">
        <v>25410</v>
      </c>
      <c r="J5" s="25">
        <v>26350</v>
      </c>
      <c r="K5" s="25">
        <v>27560</v>
      </c>
      <c r="L5" s="25">
        <v>33620</v>
      </c>
      <c r="M5" s="25">
        <v>33300</v>
      </c>
      <c r="N5" s="25">
        <v>35390</v>
      </c>
      <c r="O5" s="69">
        <v>39650</v>
      </c>
      <c r="P5" s="68">
        <f t="shared" si="0"/>
        <v>0.12037298671941227</v>
      </c>
      <c r="Q5" s="60">
        <v>46700</v>
      </c>
      <c r="R5" s="17">
        <f t="shared" si="1"/>
        <v>0.84903640256959312</v>
      </c>
      <c r="S5" s="78">
        <v>55580</v>
      </c>
      <c r="T5" s="79">
        <v>42140</v>
      </c>
      <c r="U5" s="17">
        <f t="shared" si="2"/>
        <v>0.75818639798488663</v>
      </c>
      <c r="V5" s="2">
        <v>42880</v>
      </c>
      <c r="W5" s="1">
        <v>39420</v>
      </c>
      <c r="X5" s="1">
        <v>41370</v>
      </c>
    </row>
    <row r="6" spans="1:25" ht="15" customHeight="1" x14ac:dyDescent="0.2">
      <c r="A6" s="9" t="s">
        <v>3</v>
      </c>
      <c r="B6" s="25">
        <v>20960</v>
      </c>
      <c r="C6" s="25">
        <v>21520</v>
      </c>
      <c r="D6" s="25">
        <v>17340</v>
      </c>
      <c r="E6" s="26">
        <v>20540</v>
      </c>
      <c r="F6" s="26">
        <v>8200</v>
      </c>
      <c r="G6" s="26">
        <v>18930</v>
      </c>
      <c r="H6" s="26">
        <v>21540</v>
      </c>
      <c r="I6" s="26">
        <v>23630</v>
      </c>
      <c r="J6" s="25">
        <v>24980</v>
      </c>
      <c r="K6" s="25">
        <v>25980</v>
      </c>
      <c r="L6" s="25">
        <v>32890</v>
      </c>
      <c r="M6" s="25">
        <v>33800</v>
      </c>
      <c r="N6" s="25">
        <v>37510</v>
      </c>
      <c r="O6" s="69">
        <v>38970</v>
      </c>
      <c r="P6" s="68">
        <f t="shared" si="0"/>
        <v>3.8922953878965612E-2</v>
      </c>
      <c r="Q6" s="60">
        <v>52800</v>
      </c>
      <c r="R6" s="17">
        <f t="shared" si="1"/>
        <v>0.73806818181818179</v>
      </c>
      <c r="S6" s="78">
        <v>54640</v>
      </c>
      <c r="T6" s="153">
        <v>41620</v>
      </c>
      <c r="U6" s="17">
        <f t="shared" si="2"/>
        <v>0.76171303074670571</v>
      </c>
      <c r="V6" s="2">
        <v>42530</v>
      </c>
      <c r="W6" s="1">
        <v>36010</v>
      </c>
      <c r="X6" s="1">
        <v>39450</v>
      </c>
      <c r="Y6" s="5"/>
    </row>
    <row r="7" spans="1:25" ht="15" customHeight="1" x14ac:dyDescent="0.3">
      <c r="A7" s="9" t="s">
        <v>4</v>
      </c>
      <c r="B7" s="25">
        <v>19420</v>
      </c>
      <c r="C7" s="25">
        <v>21440</v>
      </c>
      <c r="D7" s="25">
        <v>15230</v>
      </c>
      <c r="E7" s="26">
        <v>18380</v>
      </c>
      <c r="F7" s="26">
        <v>8600</v>
      </c>
      <c r="G7" s="26">
        <v>14310</v>
      </c>
      <c r="H7" s="26">
        <v>18970</v>
      </c>
      <c r="I7" s="26">
        <v>20260</v>
      </c>
      <c r="J7" s="25">
        <v>21920</v>
      </c>
      <c r="K7" s="25">
        <v>25230</v>
      </c>
      <c r="L7" s="25">
        <v>30160</v>
      </c>
      <c r="M7" s="25">
        <v>32700</v>
      </c>
      <c r="N7" s="25">
        <v>34320</v>
      </c>
      <c r="O7" s="69">
        <v>30710</v>
      </c>
      <c r="P7" s="68">
        <f t="shared" si="0"/>
        <v>-0.10518648018648019</v>
      </c>
      <c r="Q7" s="60">
        <v>45600</v>
      </c>
      <c r="R7" s="17">
        <f t="shared" si="1"/>
        <v>0.67346491228070171</v>
      </c>
      <c r="S7" s="78">
        <v>43080</v>
      </c>
      <c r="T7" s="153">
        <v>32970</v>
      </c>
      <c r="U7" s="17">
        <f t="shared" si="2"/>
        <v>0.76532033426183843</v>
      </c>
      <c r="V7" s="82">
        <v>36730</v>
      </c>
      <c r="W7" s="1">
        <v>32290</v>
      </c>
      <c r="X7" s="1">
        <v>32020</v>
      </c>
    </row>
    <row r="8" spans="1:25" ht="15" customHeight="1" x14ac:dyDescent="0.25">
      <c r="A8" s="9" t="s">
        <v>12</v>
      </c>
      <c r="B8" s="25">
        <v>17260</v>
      </c>
      <c r="C8" s="25">
        <v>19670</v>
      </c>
      <c r="D8" s="25">
        <v>16980</v>
      </c>
      <c r="E8" s="26">
        <v>17520</v>
      </c>
      <c r="F8" s="26">
        <v>9200</v>
      </c>
      <c r="G8" s="26">
        <v>12690</v>
      </c>
      <c r="H8" s="26">
        <v>15830</v>
      </c>
      <c r="I8" s="26">
        <v>18180</v>
      </c>
      <c r="J8" s="25">
        <v>19130</v>
      </c>
      <c r="K8" s="25">
        <v>27120</v>
      </c>
      <c r="L8" s="25">
        <v>28610</v>
      </c>
      <c r="M8" s="25">
        <v>30600</v>
      </c>
      <c r="N8" s="25">
        <v>31370</v>
      </c>
      <c r="O8" s="69">
        <v>30040</v>
      </c>
      <c r="P8" s="68">
        <f t="shared" si="0"/>
        <v>-4.2397194772075229E-2</v>
      </c>
      <c r="Q8" s="60">
        <v>42400</v>
      </c>
      <c r="R8" s="17">
        <f t="shared" si="1"/>
        <v>0.70849056603773586</v>
      </c>
      <c r="S8" s="78">
        <v>42120</v>
      </c>
      <c r="T8" s="156">
        <v>29390</v>
      </c>
      <c r="U8" s="17">
        <f t="shared" si="2"/>
        <v>0.69776828110161448</v>
      </c>
      <c r="V8" s="185">
        <v>31080</v>
      </c>
      <c r="W8" s="1">
        <v>34170</v>
      </c>
      <c r="X8" s="1">
        <v>34390</v>
      </c>
    </row>
    <row r="9" spans="1:25" ht="15" customHeight="1" x14ac:dyDescent="0.2">
      <c r="A9" s="9" t="s">
        <v>5</v>
      </c>
      <c r="B9" s="25">
        <v>16430</v>
      </c>
      <c r="C9" s="25">
        <v>20260</v>
      </c>
      <c r="D9" s="25">
        <v>17870</v>
      </c>
      <c r="E9" s="26">
        <v>19430</v>
      </c>
      <c r="F9" s="26">
        <v>10700</v>
      </c>
      <c r="G9" s="26">
        <v>14320</v>
      </c>
      <c r="H9" s="26">
        <v>13640</v>
      </c>
      <c r="I9" s="26">
        <v>18410</v>
      </c>
      <c r="J9" s="25">
        <v>22050</v>
      </c>
      <c r="K9" s="25">
        <v>26180</v>
      </c>
      <c r="L9" s="25">
        <v>26220</v>
      </c>
      <c r="M9" s="25">
        <v>29200</v>
      </c>
      <c r="N9" s="25">
        <v>32420</v>
      </c>
      <c r="O9" s="69">
        <v>36830</v>
      </c>
      <c r="P9" s="68">
        <f t="shared" si="0"/>
        <v>0.13602714373843305</v>
      </c>
      <c r="Q9" s="60">
        <v>44700</v>
      </c>
      <c r="R9" s="17">
        <f t="shared" si="1"/>
        <v>0.8239373601789709</v>
      </c>
      <c r="S9" s="78">
        <v>51650</v>
      </c>
      <c r="T9" s="79">
        <v>36280</v>
      </c>
      <c r="U9" s="17">
        <f t="shared" si="2"/>
        <v>0.70242013552758953</v>
      </c>
      <c r="V9" s="2">
        <v>32640</v>
      </c>
      <c r="W9" s="1">
        <v>35890</v>
      </c>
      <c r="X9" s="1">
        <v>35930</v>
      </c>
      <c r="Y9" s="5"/>
    </row>
    <row r="10" spans="1:25" ht="15" customHeight="1" x14ac:dyDescent="0.2">
      <c r="A10" s="9" t="s">
        <v>6</v>
      </c>
      <c r="B10" s="25">
        <v>19380</v>
      </c>
      <c r="C10" s="25">
        <v>22730</v>
      </c>
      <c r="D10" s="25">
        <v>21680</v>
      </c>
      <c r="E10" s="26">
        <v>19680</v>
      </c>
      <c r="F10" s="26">
        <v>13400</v>
      </c>
      <c r="G10" s="26">
        <v>16840</v>
      </c>
      <c r="H10" s="26">
        <v>15910</v>
      </c>
      <c r="I10" s="26">
        <v>20930</v>
      </c>
      <c r="J10" s="25">
        <v>25240</v>
      </c>
      <c r="K10" s="25">
        <v>27320</v>
      </c>
      <c r="L10" s="25">
        <v>33530</v>
      </c>
      <c r="M10" s="25">
        <v>36700</v>
      </c>
      <c r="N10" s="25">
        <v>33460</v>
      </c>
      <c r="O10" s="69">
        <v>39880</v>
      </c>
      <c r="P10" s="68">
        <f t="shared" si="0"/>
        <v>0.19187089061566048</v>
      </c>
      <c r="Q10" s="60">
        <v>50800</v>
      </c>
      <c r="R10" s="17">
        <f t="shared" si="1"/>
        <v>0.78503937007874014</v>
      </c>
      <c r="S10" s="78">
        <v>55910</v>
      </c>
      <c r="T10" s="79">
        <v>40070</v>
      </c>
      <c r="U10" s="17">
        <f t="shared" si="2"/>
        <v>0.71668753353604009</v>
      </c>
      <c r="V10" s="2">
        <v>35810</v>
      </c>
      <c r="W10" s="1">
        <v>38050</v>
      </c>
      <c r="X10" s="1">
        <v>34070</v>
      </c>
    </row>
    <row r="11" spans="1:25" ht="15" customHeight="1" x14ac:dyDescent="0.2">
      <c r="A11" s="9" t="s">
        <v>7</v>
      </c>
      <c r="B11" s="25">
        <v>21120</v>
      </c>
      <c r="C11" s="25">
        <v>22140</v>
      </c>
      <c r="D11" s="25">
        <v>22320</v>
      </c>
      <c r="E11" s="26">
        <v>21160</v>
      </c>
      <c r="F11" s="26">
        <v>15300</v>
      </c>
      <c r="G11" s="26">
        <v>17910</v>
      </c>
      <c r="H11" s="26">
        <v>19730</v>
      </c>
      <c r="I11" s="26">
        <v>21960</v>
      </c>
      <c r="J11" s="25">
        <v>23310</v>
      </c>
      <c r="K11" s="25">
        <v>28030</v>
      </c>
      <c r="L11" s="25">
        <v>37040</v>
      </c>
      <c r="M11" s="25">
        <v>39900</v>
      </c>
      <c r="N11" s="25">
        <v>35680</v>
      </c>
      <c r="O11" s="69">
        <v>40640</v>
      </c>
      <c r="P11" s="68">
        <f t="shared" si="0"/>
        <v>0.13901345291479822</v>
      </c>
      <c r="Q11" s="60">
        <v>55600</v>
      </c>
      <c r="R11" s="17">
        <f t="shared" si="1"/>
        <v>0.73093525179856111</v>
      </c>
      <c r="S11" s="78">
        <v>57010</v>
      </c>
      <c r="T11" s="79">
        <v>41810</v>
      </c>
      <c r="U11" s="17">
        <f t="shared" si="2"/>
        <v>0.73338010875285042</v>
      </c>
      <c r="V11" s="2">
        <v>37620</v>
      </c>
      <c r="W11" s="1">
        <v>40350</v>
      </c>
      <c r="X11" s="1">
        <v>37860</v>
      </c>
    </row>
    <row r="12" spans="1:25" ht="15" customHeight="1" x14ac:dyDescent="0.2">
      <c r="A12" s="9" t="s">
        <v>8</v>
      </c>
      <c r="B12" s="25">
        <v>23240</v>
      </c>
      <c r="C12" s="25">
        <v>25720</v>
      </c>
      <c r="D12" s="25">
        <v>24960</v>
      </c>
      <c r="E12" s="26">
        <v>24740</v>
      </c>
      <c r="F12" s="26">
        <v>16700</v>
      </c>
      <c r="G12" s="26">
        <v>21820</v>
      </c>
      <c r="H12" s="26">
        <v>25890</v>
      </c>
      <c r="I12" s="26">
        <v>25190</v>
      </c>
      <c r="J12" s="25">
        <v>26730</v>
      </c>
      <c r="K12" s="25">
        <v>29530</v>
      </c>
      <c r="L12" s="25">
        <v>36030</v>
      </c>
      <c r="M12" s="25">
        <v>37600</v>
      </c>
      <c r="N12" s="25">
        <v>37430</v>
      </c>
      <c r="O12" s="69">
        <v>39310</v>
      </c>
      <c r="P12" s="68">
        <f t="shared" si="0"/>
        <v>5.0227090569062251E-2</v>
      </c>
      <c r="Q12" s="60">
        <v>55300</v>
      </c>
      <c r="R12" s="17">
        <f t="shared" si="1"/>
        <v>0.71084990958408678</v>
      </c>
      <c r="S12" s="78">
        <v>55120</v>
      </c>
      <c r="T12" s="79">
        <v>39380</v>
      </c>
      <c r="U12" s="17">
        <f t="shared" si="2"/>
        <v>0.71444121915820025</v>
      </c>
      <c r="V12" s="2">
        <v>39940</v>
      </c>
      <c r="W12" s="1">
        <v>41460</v>
      </c>
      <c r="X12" s="1"/>
    </row>
    <row r="13" spans="1:25" ht="15" customHeight="1" x14ac:dyDescent="0.2">
      <c r="A13" s="9" t="s">
        <v>9</v>
      </c>
      <c r="B13" s="25">
        <v>23510</v>
      </c>
      <c r="C13" s="25">
        <v>24940</v>
      </c>
      <c r="D13" s="25">
        <v>25090</v>
      </c>
      <c r="E13" s="26">
        <v>23630</v>
      </c>
      <c r="F13" s="26">
        <v>19600</v>
      </c>
      <c r="G13" s="26">
        <v>22860</v>
      </c>
      <c r="H13" s="26">
        <v>26420</v>
      </c>
      <c r="I13" s="26">
        <v>26730</v>
      </c>
      <c r="J13" s="25">
        <v>28060</v>
      </c>
      <c r="K13" s="12">
        <v>31700</v>
      </c>
      <c r="L13" s="12">
        <v>33340</v>
      </c>
      <c r="M13" s="12">
        <v>40400</v>
      </c>
      <c r="N13" s="25">
        <v>39720</v>
      </c>
      <c r="O13" s="69">
        <v>38410</v>
      </c>
      <c r="P13" s="68">
        <f t="shared" si="0"/>
        <v>-3.298086606243706E-2</v>
      </c>
      <c r="Q13" s="60">
        <v>54100</v>
      </c>
      <c r="R13" s="17">
        <f t="shared" si="1"/>
        <v>0.70998151571164514</v>
      </c>
      <c r="S13" s="78">
        <v>53820</v>
      </c>
      <c r="T13" s="79">
        <v>40240</v>
      </c>
      <c r="U13" s="17">
        <f t="shared" si="2"/>
        <v>0.74767744332961728</v>
      </c>
      <c r="V13" s="2">
        <v>39720</v>
      </c>
      <c r="W13" s="1">
        <v>42780</v>
      </c>
      <c r="X13" s="1"/>
    </row>
    <row r="14" spans="1:25" ht="15" customHeight="1" x14ac:dyDescent="0.2">
      <c r="A14" s="9" t="s">
        <v>10</v>
      </c>
      <c r="B14" s="25">
        <v>22300</v>
      </c>
      <c r="C14" s="25">
        <v>24630</v>
      </c>
      <c r="D14" s="25">
        <v>24420</v>
      </c>
      <c r="E14" s="26">
        <v>19870</v>
      </c>
      <c r="F14" s="26">
        <v>17900</v>
      </c>
      <c r="G14" s="26">
        <v>23270</v>
      </c>
      <c r="H14" s="26">
        <v>25930</v>
      </c>
      <c r="I14" s="26">
        <v>26820</v>
      </c>
      <c r="J14" s="25">
        <v>26690</v>
      </c>
      <c r="K14" s="12">
        <v>32980</v>
      </c>
      <c r="L14" s="12">
        <v>35560</v>
      </c>
      <c r="M14" s="12">
        <v>41600</v>
      </c>
      <c r="N14" s="25">
        <v>38980</v>
      </c>
      <c r="O14" s="69">
        <v>40230</v>
      </c>
      <c r="P14" s="68">
        <f t="shared" si="0"/>
        <v>3.2067727039507436E-2</v>
      </c>
      <c r="Q14" s="60">
        <v>56700</v>
      </c>
      <c r="R14" s="17">
        <f t="shared" si="1"/>
        <v>0.70952380952380956</v>
      </c>
      <c r="S14" s="78">
        <v>56390</v>
      </c>
      <c r="T14" s="79">
        <v>39770</v>
      </c>
      <c r="U14" s="17">
        <f t="shared" si="2"/>
        <v>0.70526689129278242</v>
      </c>
      <c r="V14" s="2">
        <v>38840</v>
      </c>
      <c r="W14" s="1">
        <v>40980</v>
      </c>
      <c r="X14" s="1"/>
    </row>
    <row r="15" spans="1:25" ht="15.95" customHeight="1" x14ac:dyDescent="0.2">
      <c r="A15" s="41" t="s">
        <v>11</v>
      </c>
      <c r="B15" s="42">
        <f t="shared" ref="B15:G15" si="3">SUM(B3:B14)</f>
        <v>254890</v>
      </c>
      <c r="C15" s="42">
        <f t="shared" si="3"/>
        <v>274760</v>
      </c>
      <c r="D15" s="42">
        <f t="shared" si="3"/>
        <v>254680</v>
      </c>
      <c r="E15" s="42">
        <f t="shared" si="3"/>
        <v>253190</v>
      </c>
      <c r="F15" s="42">
        <f t="shared" si="3"/>
        <v>130400</v>
      </c>
      <c r="G15" s="42">
        <f t="shared" si="3"/>
        <v>215980</v>
      </c>
      <c r="H15" s="42">
        <f t="shared" ref="H15:O15" si="4">SUM(H3:H14)</f>
        <v>252670</v>
      </c>
      <c r="I15" s="42">
        <f t="shared" si="4"/>
        <v>274630</v>
      </c>
      <c r="J15" s="42">
        <f t="shared" si="4"/>
        <v>293170</v>
      </c>
      <c r="K15" s="42">
        <f t="shared" si="4"/>
        <v>332260</v>
      </c>
      <c r="L15" s="42">
        <f t="shared" si="4"/>
        <v>385270</v>
      </c>
      <c r="M15" s="42">
        <f t="shared" si="4"/>
        <v>416200</v>
      </c>
      <c r="N15" s="72">
        <f t="shared" si="4"/>
        <v>417220</v>
      </c>
      <c r="O15" s="72">
        <f t="shared" si="4"/>
        <v>445930</v>
      </c>
      <c r="P15" s="68">
        <f t="shared" si="0"/>
        <v>6.881261684483006E-2</v>
      </c>
      <c r="Q15" s="42">
        <f>SUM(Q3:Q14)</f>
        <v>590900</v>
      </c>
      <c r="R15" s="17">
        <f>+(O15/Q15)</f>
        <v>0.75466237942122183</v>
      </c>
      <c r="S15" s="151">
        <f>SUM(S3:S14)</f>
        <v>625260</v>
      </c>
      <c r="T15" s="184">
        <f>SUM(T3:T14)</f>
        <v>459300</v>
      </c>
      <c r="U15" s="154">
        <f t="shared" ref="U15" si="5">SUM(U3:U14)</f>
        <v>8.8306560504022684</v>
      </c>
      <c r="V15" s="184">
        <f>SUM(V3:V14)</f>
        <v>452890</v>
      </c>
      <c r="W15" s="184">
        <f>SUM(W3:W14)</f>
        <v>456990</v>
      </c>
      <c r="X15" s="80">
        <f>SUM(X3:X14)</f>
        <v>335750</v>
      </c>
    </row>
    <row r="16" spans="1:25" ht="11.25" customHeight="1" x14ac:dyDescent="0.2">
      <c r="A16" s="66" t="s">
        <v>49</v>
      </c>
      <c r="M16" s="5"/>
      <c r="Q16" s="5"/>
    </row>
    <row r="17" spans="1:26" ht="15.95" customHeight="1" x14ac:dyDescent="0.25">
      <c r="A17" s="4" t="s">
        <v>45</v>
      </c>
    </row>
    <row r="18" spans="1:26" s="158" customFormat="1" ht="24" customHeight="1" x14ac:dyDescent="0.2">
      <c r="A18" s="157"/>
      <c r="B18" s="22">
        <v>2001</v>
      </c>
      <c r="C18" s="22">
        <v>2002</v>
      </c>
      <c r="D18" s="22">
        <v>2003</v>
      </c>
      <c r="E18" s="22">
        <v>2004</v>
      </c>
      <c r="F18" s="22">
        <v>2005</v>
      </c>
      <c r="G18" s="22">
        <v>2006</v>
      </c>
      <c r="H18" s="22">
        <v>2007</v>
      </c>
      <c r="I18" s="22">
        <v>2008</v>
      </c>
      <c r="J18" s="23">
        <v>2009</v>
      </c>
      <c r="K18" s="23">
        <v>2010</v>
      </c>
      <c r="L18" s="23">
        <v>2011</v>
      </c>
      <c r="M18" s="24" t="s">
        <v>80</v>
      </c>
      <c r="N18" s="71">
        <v>2012</v>
      </c>
      <c r="O18" s="23">
        <v>2013</v>
      </c>
      <c r="P18" s="373" t="s">
        <v>130</v>
      </c>
      <c r="Q18" s="371" t="s">
        <v>132</v>
      </c>
      <c r="R18" s="71" t="s">
        <v>123</v>
      </c>
      <c r="S18" s="372" t="s">
        <v>142</v>
      </c>
      <c r="T18" s="71">
        <v>2014</v>
      </c>
      <c r="U18" s="71" t="s">
        <v>143</v>
      </c>
      <c r="V18" s="59">
        <v>2015</v>
      </c>
      <c r="W18" s="59">
        <v>2016</v>
      </c>
      <c r="X18" s="59">
        <v>2017</v>
      </c>
    </row>
    <row r="19" spans="1:26" ht="15" customHeight="1" x14ac:dyDescent="0.2">
      <c r="A19" s="9" t="s">
        <v>0</v>
      </c>
      <c r="B19" s="25">
        <v>2210</v>
      </c>
      <c r="C19" s="25">
        <v>1930</v>
      </c>
      <c r="D19" s="25">
        <v>1790</v>
      </c>
      <c r="E19" s="26">
        <v>2810</v>
      </c>
      <c r="F19" s="26">
        <v>1430</v>
      </c>
      <c r="G19" s="26">
        <v>2240</v>
      </c>
      <c r="H19" s="26">
        <v>2780</v>
      </c>
      <c r="I19" s="26">
        <v>3120</v>
      </c>
      <c r="J19" s="25">
        <v>3260</v>
      </c>
      <c r="K19" s="25">
        <v>3250</v>
      </c>
      <c r="L19" s="25">
        <v>3310</v>
      </c>
      <c r="M19" s="2">
        <v>4120</v>
      </c>
      <c r="N19" s="25">
        <v>3940</v>
      </c>
      <c r="O19" s="69">
        <v>3730</v>
      </c>
      <c r="P19" s="68">
        <f t="shared" ref="P19:P31" si="6">+(O19-N19)/N19</f>
        <v>-5.3299492385786802E-2</v>
      </c>
      <c r="Q19" s="60">
        <v>5880</v>
      </c>
      <c r="R19" s="17">
        <f t="shared" ref="R19:R30" si="7">+O19/Q19</f>
        <v>0.63435374149659862</v>
      </c>
      <c r="S19" s="74">
        <v>6560</v>
      </c>
      <c r="T19" s="2">
        <v>5590</v>
      </c>
      <c r="U19" s="17">
        <f t="shared" ref="U19:U30" si="8">T19/S19</f>
        <v>0.85213414634146345</v>
      </c>
      <c r="V19" s="2">
        <v>4180</v>
      </c>
      <c r="W19" s="285">
        <v>4370</v>
      </c>
      <c r="X19" s="1">
        <v>4630</v>
      </c>
    </row>
    <row r="20" spans="1:26" ht="15" customHeight="1" x14ac:dyDescent="0.2">
      <c r="A20" s="9" t="s">
        <v>1</v>
      </c>
      <c r="B20" s="25">
        <v>1980</v>
      </c>
      <c r="C20" s="25">
        <v>1920</v>
      </c>
      <c r="D20" s="25">
        <v>1930</v>
      </c>
      <c r="E20" s="26">
        <v>2930</v>
      </c>
      <c r="F20" s="26">
        <v>2180</v>
      </c>
      <c r="G20" s="26">
        <v>2280</v>
      </c>
      <c r="H20" s="26">
        <v>2530</v>
      </c>
      <c r="I20" s="26">
        <v>2730</v>
      </c>
      <c r="J20" s="25">
        <v>3380</v>
      </c>
      <c r="K20" s="25">
        <v>3320</v>
      </c>
      <c r="L20" s="25">
        <v>3050</v>
      </c>
      <c r="M20" s="2">
        <v>4210</v>
      </c>
      <c r="N20" s="25">
        <v>3550</v>
      </c>
      <c r="O20" s="69">
        <v>2970</v>
      </c>
      <c r="P20" s="68">
        <f t="shared" si="6"/>
        <v>-0.16338028169014085</v>
      </c>
      <c r="Q20" s="60">
        <v>6010</v>
      </c>
      <c r="R20" s="17">
        <f t="shared" si="7"/>
        <v>0.49417637271214643</v>
      </c>
      <c r="S20" s="74">
        <v>6710</v>
      </c>
      <c r="T20" s="2">
        <v>6130</v>
      </c>
      <c r="U20" s="17">
        <f t="shared" si="8"/>
        <v>0.91356184798807749</v>
      </c>
      <c r="V20" s="2">
        <v>5020</v>
      </c>
      <c r="W20" s="285">
        <v>3150</v>
      </c>
      <c r="X20" s="1">
        <v>4280</v>
      </c>
    </row>
    <row r="21" spans="1:26" ht="15" customHeight="1" x14ac:dyDescent="0.2">
      <c r="A21" s="9" t="s">
        <v>2</v>
      </c>
      <c r="B21" s="25">
        <v>2060</v>
      </c>
      <c r="C21" s="25">
        <v>1980</v>
      </c>
      <c r="D21" s="25">
        <v>1870</v>
      </c>
      <c r="E21" s="26">
        <v>2980</v>
      </c>
      <c r="F21" s="26">
        <v>2840</v>
      </c>
      <c r="G21" s="26">
        <v>2730</v>
      </c>
      <c r="H21" s="26">
        <v>2860</v>
      </c>
      <c r="I21" s="26">
        <v>2120</v>
      </c>
      <c r="J21" s="25">
        <v>3630</v>
      </c>
      <c r="K21" s="25">
        <v>3760</v>
      </c>
      <c r="L21" s="25">
        <v>3590</v>
      </c>
      <c r="M21" s="2">
        <v>4770</v>
      </c>
      <c r="N21" s="25">
        <v>4170</v>
      </c>
      <c r="O21" s="69">
        <v>3060</v>
      </c>
      <c r="P21" s="68">
        <f t="shared" si="6"/>
        <v>-0.26618705035971224</v>
      </c>
      <c r="Q21" s="60">
        <v>6800</v>
      </c>
      <c r="R21" s="17">
        <f t="shared" si="7"/>
        <v>0.45</v>
      </c>
      <c r="S21" s="74">
        <v>7580</v>
      </c>
      <c r="T21" s="2">
        <v>7160</v>
      </c>
      <c r="U21" s="17">
        <f t="shared" si="8"/>
        <v>0.9445910290237467</v>
      </c>
      <c r="V21" s="2">
        <v>4320</v>
      </c>
      <c r="W21" s="285">
        <v>3090</v>
      </c>
      <c r="X21" s="1">
        <v>3960</v>
      </c>
    </row>
    <row r="22" spans="1:26" ht="15" customHeight="1" x14ac:dyDescent="0.2">
      <c r="A22" s="9" t="s">
        <v>3</v>
      </c>
      <c r="B22" s="25">
        <v>2100</v>
      </c>
      <c r="C22" s="25">
        <v>2470</v>
      </c>
      <c r="D22" s="25">
        <v>1280</v>
      </c>
      <c r="E22" s="26">
        <v>2360</v>
      </c>
      <c r="F22" s="26">
        <v>2560</v>
      </c>
      <c r="G22" s="26">
        <v>2860</v>
      </c>
      <c r="H22" s="26">
        <v>2570</v>
      </c>
      <c r="I22" s="26">
        <v>2450</v>
      </c>
      <c r="J22" s="25">
        <v>3140</v>
      </c>
      <c r="K22" s="25">
        <v>3690</v>
      </c>
      <c r="L22" s="25">
        <v>3140</v>
      </c>
      <c r="M22" s="2">
        <v>4680</v>
      </c>
      <c r="N22" s="25">
        <v>4510</v>
      </c>
      <c r="O22" s="69">
        <v>3760</v>
      </c>
      <c r="P22" s="68">
        <f t="shared" si="6"/>
        <v>-0.16629711751662971</v>
      </c>
      <c r="Q22" s="60">
        <v>6680</v>
      </c>
      <c r="R22" s="17">
        <f t="shared" si="7"/>
        <v>0.56287425149700598</v>
      </c>
      <c r="S22" s="74">
        <v>7450</v>
      </c>
      <c r="T22" s="2">
        <v>6970</v>
      </c>
      <c r="U22" s="17">
        <f t="shared" si="8"/>
        <v>0.93557046979865777</v>
      </c>
      <c r="V22" s="2">
        <v>4280</v>
      </c>
      <c r="W22" s="285">
        <v>3290</v>
      </c>
      <c r="X22" s="1">
        <v>4090</v>
      </c>
    </row>
    <row r="23" spans="1:26" ht="15" customHeight="1" x14ac:dyDescent="0.3">
      <c r="A23" s="9" t="s">
        <v>4</v>
      </c>
      <c r="B23" s="25">
        <v>2350</v>
      </c>
      <c r="C23" s="25">
        <v>2130</v>
      </c>
      <c r="D23" s="25">
        <v>940</v>
      </c>
      <c r="E23" s="26">
        <v>3140</v>
      </c>
      <c r="F23" s="26">
        <v>2870</v>
      </c>
      <c r="G23" s="26">
        <v>2530</v>
      </c>
      <c r="H23" s="26">
        <v>2480</v>
      </c>
      <c r="I23" s="26">
        <v>2590</v>
      </c>
      <c r="J23" s="25">
        <v>2960</v>
      </c>
      <c r="K23" s="25">
        <v>3270</v>
      </c>
      <c r="L23" s="25">
        <v>3170</v>
      </c>
      <c r="M23" s="2">
        <v>4140</v>
      </c>
      <c r="N23" s="25">
        <v>4240</v>
      </c>
      <c r="O23" s="69">
        <v>3180</v>
      </c>
      <c r="P23" s="68">
        <f t="shared" si="6"/>
        <v>-0.25</v>
      </c>
      <c r="Q23" s="60">
        <v>5910</v>
      </c>
      <c r="R23" s="17">
        <f t="shared" si="7"/>
        <v>0.53807106598984766</v>
      </c>
      <c r="S23" s="74">
        <v>6610</v>
      </c>
      <c r="T23" s="2">
        <v>5440</v>
      </c>
      <c r="U23" s="17">
        <f t="shared" si="8"/>
        <v>0.82299546142208779</v>
      </c>
      <c r="V23" s="81">
        <v>4840</v>
      </c>
      <c r="W23" s="285">
        <v>3390</v>
      </c>
      <c r="X23" s="1">
        <v>3880</v>
      </c>
    </row>
    <row r="24" spans="1:26" ht="15" customHeight="1" x14ac:dyDescent="0.3">
      <c r="A24" s="9" t="s">
        <v>12</v>
      </c>
      <c r="B24" s="25">
        <v>2230</v>
      </c>
      <c r="C24" s="25">
        <v>2740</v>
      </c>
      <c r="D24" s="25">
        <v>1130</v>
      </c>
      <c r="E24" s="26">
        <v>2570</v>
      </c>
      <c r="F24" s="26">
        <v>2130</v>
      </c>
      <c r="G24" s="26">
        <v>2250</v>
      </c>
      <c r="H24" s="26">
        <v>2120</v>
      </c>
      <c r="I24" s="26">
        <v>2510</v>
      </c>
      <c r="J24" s="25">
        <v>2780</v>
      </c>
      <c r="K24" s="25">
        <v>3310</v>
      </c>
      <c r="L24" s="25">
        <v>4520</v>
      </c>
      <c r="M24" s="2">
        <v>4200</v>
      </c>
      <c r="N24" s="25">
        <v>5850</v>
      </c>
      <c r="O24" s="69">
        <v>3640</v>
      </c>
      <c r="P24" s="68">
        <f t="shared" si="6"/>
        <v>-0.37777777777777777</v>
      </c>
      <c r="Q24" s="60">
        <v>5990</v>
      </c>
      <c r="R24" s="17">
        <f t="shared" si="7"/>
        <v>0.60767946577629384</v>
      </c>
      <c r="S24" s="74">
        <v>6690</v>
      </c>
      <c r="T24" s="2">
        <v>5710</v>
      </c>
      <c r="U24" s="17">
        <f t="shared" si="8"/>
        <v>0.85351270553064273</v>
      </c>
      <c r="V24" s="81">
        <v>5040</v>
      </c>
      <c r="W24" s="285">
        <v>4490</v>
      </c>
      <c r="X24" s="1">
        <v>4210</v>
      </c>
      <c r="Y24" s="5"/>
    </row>
    <row r="25" spans="1:26" ht="15" customHeight="1" x14ac:dyDescent="0.3">
      <c r="A25" s="9" t="s">
        <v>5</v>
      </c>
      <c r="B25" s="25">
        <v>2670</v>
      </c>
      <c r="C25" s="25">
        <v>3120</v>
      </c>
      <c r="D25" s="25">
        <v>1960</v>
      </c>
      <c r="E25" s="26">
        <v>3360</v>
      </c>
      <c r="F25" s="26">
        <v>2690</v>
      </c>
      <c r="G25" s="26">
        <v>2570</v>
      </c>
      <c r="H25" s="26">
        <v>2470</v>
      </c>
      <c r="I25" s="26">
        <v>3680</v>
      </c>
      <c r="J25" s="25">
        <v>4380</v>
      </c>
      <c r="K25" s="25">
        <v>4490</v>
      </c>
      <c r="L25" s="25">
        <v>5940</v>
      </c>
      <c r="M25" s="2">
        <v>5690</v>
      </c>
      <c r="N25" s="25">
        <v>11620</v>
      </c>
      <c r="O25" s="69">
        <v>4990</v>
      </c>
      <c r="P25" s="68">
        <f t="shared" si="6"/>
        <v>-0.57056798623063687</v>
      </c>
      <c r="Q25" s="60">
        <v>8120</v>
      </c>
      <c r="R25" s="17">
        <f t="shared" si="7"/>
        <v>0.6145320197044335</v>
      </c>
      <c r="S25" s="74">
        <v>9070</v>
      </c>
      <c r="T25" s="2">
        <v>5760</v>
      </c>
      <c r="U25" s="17">
        <f t="shared" si="8"/>
        <v>0.63506063947078284</v>
      </c>
      <c r="V25" s="81">
        <v>6720</v>
      </c>
      <c r="W25" s="285">
        <v>5120</v>
      </c>
      <c r="X25" s="1">
        <v>6610</v>
      </c>
    </row>
    <row r="26" spans="1:26" ht="15" customHeight="1" x14ac:dyDescent="0.2">
      <c r="A26" s="9" t="s">
        <v>6</v>
      </c>
      <c r="B26" s="25">
        <v>3210</v>
      </c>
      <c r="C26" s="25">
        <v>3090</v>
      </c>
      <c r="D26" s="25">
        <v>2870</v>
      </c>
      <c r="E26" s="26">
        <v>2190</v>
      </c>
      <c r="F26" s="26">
        <v>3640</v>
      </c>
      <c r="G26" s="26">
        <v>3280</v>
      </c>
      <c r="H26" s="26">
        <v>3290</v>
      </c>
      <c r="I26" s="26">
        <v>5120</v>
      </c>
      <c r="J26" s="25">
        <v>5290</v>
      </c>
      <c r="K26" s="25">
        <v>6170</v>
      </c>
      <c r="L26" s="25">
        <v>8260</v>
      </c>
      <c r="M26" s="2">
        <v>7820</v>
      </c>
      <c r="N26" s="25">
        <v>12740</v>
      </c>
      <c r="O26" s="69">
        <v>11840</v>
      </c>
      <c r="P26" s="68">
        <f t="shared" si="6"/>
        <v>-7.0643642072213506E-2</v>
      </c>
      <c r="Q26" s="35">
        <v>11160</v>
      </c>
      <c r="R26" s="17">
        <f t="shared" si="7"/>
        <v>1.0609318996415771</v>
      </c>
      <c r="S26" s="74">
        <v>12460</v>
      </c>
      <c r="T26" s="2">
        <v>6560</v>
      </c>
      <c r="U26" s="17">
        <f t="shared" si="8"/>
        <v>0.5264847512038523</v>
      </c>
      <c r="V26" s="2">
        <v>7310</v>
      </c>
      <c r="W26" s="285">
        <v>8150</v>
      </c>
      <c r="X26" s="1">
        <v>9310</v>
      </c>
    </row>
    <row r="27" spans="1:26" ht="15" customHeight="1" x14ac:dyDescent="0.2">
      <c r="A27" s="9" t="s">
        <v>7</v>
      </c>
      <c r="B27" s="25">
        <v>3740</v>
      </c>
      <c r="C27" s="25">
        <v>3160</v>
      </c>
      <c r="D27" s="25">
        <v>3340</v>
      </c>
      <c r="E27" s="26">
        <v>3280</v>
      </c>
      <c r="F27" s="26">
        <v>2820</v>
      </c>
      <c r="G27" s="26">
        <v>3270</v>
      </c>
      <c r="H27" s="26">
        <v>3820</v>
      </c>
      <c r="I27" s="26">
        <v>5610</v>
      </c>
      <c r="J27" s="25">
        <v>4970</v>
      </c>
      <c r="K27" s="25">
        <v>5420</v>
      </c>
      <c r="L27" s="25">
        <v>7130</v>
      </c>
      <c r="M27" s="25">
        <v>6870</v>
      </c>
      <c r="N27" s="25">
        <v>7860</v>
      </c>
      <c r="O27" s="69">
        <v>9850</v>
      </c>
      <c r="P27" s="68">
        <f t="shared" si="6"/>
        <v>0.25318066157760816</v>
      </c>
      <c r="Q27" s="37">
        <v>9800</v>
      </c>
      <c r="R27" s="17">
        <f t="shared" si="7"/>
        <v>1.0051020408163265</v>
      </c>
      <c r="S27" s="74">
        <v>10950</v>
      </c>
      <c r="T27" s="2">
        <v>7700</v>
      </c>
      <c r="U27" s="17">
        <f t="shared" si="8"/>
        <v>0.70319634703196343</v>
      </c>
      <c r="V27" s="2">
        <v>8510</v>
      </c>
      <c r="W27" s="285">
        <v>13960</v>
      </c>
      <c r="X27" s="1">
        <v>12780</v>
      </c>
    </row>
    <row r="28" spans="1:26" ht="15" customHeight="1" x14ac:dyDescent="0.2">
      <c r="A28" s="9" t="s">
        <v>8</v>
      </c>
      <c r="B28" s="25">
        <v>3230</v>
      </c>
      <c r="C28" s="25">
        <v>2180</v>
      </c>
      <c r="D28" s="25">
        <v>4380</v>
      </c>
      <c r="E28" s="26">
        <v>3170</v>
      </c>
      <c r="F28" s="26">
        <v>3630</v>
      </c>
      <c r="G28" s="26">
        <v>3860</v>
      </c>
      <c r="H28" s="26">
        <v>4570</v>
      </c>
      <c r="I28" s="26">
        <v>5560</v>
      </c>
      <c r="J28" s="25">
        <v>3900</v>
      </c>
      <c r="K28" s="25">
        <v>4760</v>
      </c>
      <c r="L28" s="25">
        <v>5390</v>
      </c>
      <c r="M28" s="25">
        <v>6040</v>
      </c>
      <c r="N28" s="25">
        <v>3930</v>
      </c>
      <c r="O28" s="69">
        <v>6990</v>
      </c>
      <c r="P28" s="68">
        <f t="shared" si="6"/>
        <v>0.77862595419847325</v>
      </c>
      <c r="Q28" s="37">
        <v>8610</v>
      </c>
      <c r="R28" s="17">
        <f t="shared" si="7"/>
        <v>0.81184668989547037</v>
      </c>
      <c r="S28" s="74">
        <v>9620</v>
      </c>
      <c r="T28" s="2">
        <v>6250</v>
      </c>
      <c r="U28" s="17">
        <f t="shared" si="8"/>
        <v>0.6496881496881497</v>
      </c>
      <c r="V28" s="2">
        <v>6480</v>
      </c>
      <c r="W28" s="285">
        <v>10030</v>
      </c>
      <c r="X28" s="1"/>
    </row>
    <row r="29" spans="1:26" ht="15" customHeight="1" x14ac:dyDescent="0.2">
      <c r="A29" s="9" t="s">
        <v>9</v>
      </c>
      <c r="B29" s="25">
        <v>2140</v>
      </c>
      <c r="C29" s="25">
        <v>1830</v>
      </c>
      <c r="D29" s="25">
        <v>4860</v>
      </c>
      <c r="E29" s="26">
        <v>2210</v>
      </c>
      <c r="F29" s="26">
        <v>3280</v>
      </c>
      <c r="G29" s="26">
        <v>3780</v>
      </c>
      <c r="H29" s="26">
        <v>4860</v>
      </c>
      <c r="I29" s="26">
        <v>4960</v>
      </c>
      <c r="J29" s="25">
        <v>4990</v>
      </c>
      <c r="K29" s="25">
        <v>5610</v>
      </c>
      <c r="L29" s="25">
        <v>6180</v>
      </c>
      <c r="M29" s="25">
        <v>7110</v>
      </c>
      <c r="N29" s="25">
        <v>3570</v>
      </c>
      <c r="O29" s="69">
        <v>5810</v>
      </c>
      <c r="P29" s="68">
        <f t="shared" si="6"/>
        <v>0.62745098039215685</v>
      </c>
      <c r="Q29" s="37">
        <v>10150</v>
      </c>
      <c r="R29" s="17">
        <f t="shared" si="7"/>
        <v>0.57241379310344831</v>
      </c>
      <c r="S29" s="74">
        <v>11330</v>
      </c>
      <c r="T29" s="2">
        <v>6110</v>
      </c>
      <c r="U29" s="17">
        <f t="shared" si="8"/>
        <v>0.5392762577228597</v>
      </c>
      <c r="V29" s="2">
        <v>5450</v>
      </c>
      <c r="W29" s="285">
        <v>7950</v>
      </c>
      <c r="X29" s="1"/>
    </row>
    <row r="30" spans="1:26" ht="15" customHeight="1" x14ac:dyDescent="0.2">
      <c r="A30" s="9" t="s">
        <v>10</v>
      </c>
      <c r="B30" s="25">
        <v>1950</v>
      </c>
      <c r="C30" s="25">
        <v>1580</v>
      </c>
      <c r="D30" s="25">
        <v>3930</v>
      </c>
      <c r="E30" s="26">
        <v>2180</v>
      </c>
      <c r="F30" s="26">
        <v>2760</v>
      </c>
      <c r="G30" s="26">
        <v>3640</v>
      </c>
      <c r="H30" s="26">
        <v>4030</v>
      </c>
      <c r="I30" s="26">
        <v>4040</v>
      </c>
      <c r="J30" s="25">
        <v>3880</v>
      </c>
      <c r="K30" s="25">
        <v>5360</v>
      </c>
      <c r="L30" s="25">
        <v>5880</v>
      </c>
      <c r="M30" s="25">
        <v>6790</v>
      </c>
      <c r="N30" s="25">
        <v>2970</v>
      </c>
      <c r="O30" s="69">
        <v>7090</v>
      </c>
      <c r="P30" s="68">
        <f t="shared" si="6"/>
        <v>1.3872053872053871</v>
      </c>
      <c r="Q30" s="37">
        <v>9690</v>
      </c>
      <c r="R30" s="17">
        <f t="shared" si="7"/>
        <v>0.7316821465428277</v>
      </c>
      <c r="S30" s="74">
        <v>10830</v>
      </c>
      <c r="T30" s="2">
        <v>6370</v>
      </c>
      <c r="U30" s="17">
        <f t="shared" si="8"/>
        <v>0.58818097876269626</v>
      </c>
      <c r="V30" s="2">
        <v>5150</v>
      </c>
      <c r="W30" s="285">
        <v>6940</v>
      </c>
      <c r="X30" s="1"/>
    </row>
    <row r="31" spans="1:26" ht="15" customHeight="1" x14ac:dyDescent="0.2">
      <c r="A31" s="41" t="s">
        <v>11</v>
      </c>
      <c r="B31" s="42">
        <f t="shared" ref="B31:H31" si="9">SUM(B19:B30)</f>
        <v>29870</v>
      </c>
      <c r="C31" s="42">
        <f t="shared" si="9"/>
        <v>28130</v>
      </c>
      <c r="D31" s="42">
        <f t="shared" si="9"/>
        <v>30280</v>
      </c>
      <c r="E31" s="42">
        <f t="shared" si="9"/>
        <v>33180</v>
      </c>
      <c r="F31" s="42">
        <f t="shared" si="9"/>
        <v>32830</v>
      </c>
      <c r="G31" s="42">
        <f t="shared" si="9"/>
        <v>35290</v>
      </c>
      <c r="H31" s="42">
        <f t="shared" si="9"/>
        <v>38380</v>
      </c>
      <c r="I31" s="42">
        <f t="shared" ref="I31:O31" si="10">SUM(I19:I30)</f>
        <v>44490</v>
      </c>
      <c r="J31" s="42">
        <f t="shared" si="10"/>
        <v>46560</v>
      </c>
      <c r="K31" s="42">
        <f t="shared" si="10"/>
        <v>52410</v>
      </c>
      <c r="L31" s="42">
        <f t="shared" si="10"/>
        <v>59560</v>
      </c>
      <c r="M31" s="42">
        <f t="shared" si="10"/>
        <v>66440</v>
      </c>
      <c r="N31" s="42">
        <f t="shared" si="10"/>
        <v>68950</v>
      </c>
      <c r="O31" s="42">
        <f t="shared" si="10"/>
        <v>66910</v>
      </c>
      <c r="P31" s="75">
        <f t="shared" si="6"/>
        <v>-2.958665699782451E-2</v>
      </c>
      <c r="Q31" s="42">
        <f>SUM(Q19:Q30)</f>
        <v>94800</v>
      </c>
      <c r="R31" s="76">
        <f>+O31/Q31</f>
        <v>0.7058016877637131</v>
      </c>
      <c r="S31" s="77">
        <f>SUM(S19:S30)</f>
        <v>105860</v>
      </c>
      <c r="T31" s="70">
        <f>SUM(T19:T30)</f>
        <v>75750</v>
      </c>
      <c r="U31" s="70">
        <f t="shared" ref="U31" si="11">SUM(U19:U30)</f>
        <v>8.9642527839849802</v>
      </c>
      <c r="V31" s="70">
        <f>SUM(V19:V30)</f>
        <v>67300</v>
      </c>
      <c r="W31" s="286">
        <f>SUM(W19:W30)</f>
        <v>73930</v>
      </c>
      <c r="X31" s="80">
        <f>SUM(X19:X30)</f>
        <v>53750</v>
      </c>
    </row>
    <row r="32" spans="1:26" x14ac:dyDescent="0.2">
      <c r="A32" s="64" t="s">
        <v>49</v>
      </c>
      <c r="B32" s="64"/>
      <c r="C32" s="64"/>
      <c r="D32" s="64"/>
      <c r="E32" s="64"/>
      <c r="F32" s="64"/>
      <c r="G32" s="64"/>
      <c r="H32" s="5"/>
      <c r="I32" s="5"/>
      <c r="J32" s="6"/>
      <c r="Q32" s="46"/>
      <c r="Z32" s="5"/>
    </row>
    <row r="33" spans="1:24" x14ac:dyDescent="0.2">
      <c r="H33" s="5"/>
      <c r="I33" s="5"/>
      <c r="J33" s="6"/>
      <c r="R33" s="5"/>
      <c r="S33" s="5"/>
      <c r="T33" s="170"/>
      <c r="U33" s="5"/>
      <c r="V33" s="6"/>
    </row>
    <row r="34" spans="1:24" x14ac:dyDescent="0.2">
      <c r="F34" s="171"/>
      <c r="G34" s="171"/>
      <c r="H34" s="171"/>
      <c r="I34" s="171"/>
      <c r="J34" s="167"/>
      <c r="K34" s="167"/>
      <c r="L34" s="167"/>
      <c r="M34" s="15"/>
      <c r="N34" s="167"/>
      <c r="O34" s="169"/>
      <c r="P34" s="15"/>
      <c r="Q34" s="5"/>
    </row>
    <row r="35" spans="1:24" x14ac:dyDescent="0.2">
      <c r="F35" s="171"/>
      <c r="G35" s="171"/>
      <c r="H35" s="171"/>
      <c r="I35" s="171"/>
      <c r="J35" s="167"/>
      <c r="K35" s="167"/>
      <c r="L35" s="167"/>
      <c r="M35" s="15"/>
      <c r="N35" s="167"/>
      <c r="O35" s="169"/>
      <c r="P35" s="15"/>
    </row>
    <row r="36" spans="1:24" x14ac:dyDescent="0.2">
      <c r="H36" s="5"/>
      <c r="I36" s="5"/>
      <c r="J36" s="6"/>
    </row>
    <row r="37" spans="1:24" x14ac:dyDescent="0.2">
      <c r="I37" s="172"/>
      <c r="J37" s="172"/>
      <c r="L37" s="5"/>
      <c r="M37" s="5"/>
      <c r="N37" s="5"/>
      <c r="O37" s="5"/>
    </row>
    <row r="38" spans="1:24" ht="15.75" x14ac:dyDescent="0.25">
      <c r="A38" s="4" t="s">
        <v>151</v>
      </c>
    </row>
    <row r="39" spans="1:24" s="158" customFormat="1" ht="24" customHeight="1" x14ac:dyDescent="0.2">
      <c r="A39" s="157"/>
      <c r="B39" s="22">
        <v>2001</v>
      </c>
      <c r="C39" s="22">
        <v>2002</v>
      </c>
      <c r="D39" s="22">
        <v>2003</v>
      </c>
      <c r="E39" s="22">
        <v>2004</v>
      </c>
      <c r="F39" s="22">
        <v>2005</v>
      </c>
      <c r="G39" s="22">
        <v>2006</v>
      </c>
      <c r="H39" s="22">
        <v>2007</v>
      </c>
      <c r="I39" s="22">
        <v>2008</v>
      </c>
      <c r="J39" s="23">
        <v>2009</v>
      </c>
      <c r="K39" s="23">
        <v>2010</v>
      </c>
      <c r="L39" s="23">
        <v>2011</v>
      </c>
      <c r="M39" s="24" t="s">
        <v>80</v>
      </c>
      <c r="N39" s="71">
        <v>2012</v>
      </c>
      <c r="O39" s="71">
        <v>2013</v>
      </c>
      <c r="P39" s="373" t="s">
        <v>130</v>
      </c>
      <c r="Q39" s="371" t="s">
        <v>132</v>
      </c>
      <c r="R39" s="71" t="s">
        <v>123</v>
      </c>
      <c r="S39" s="372" t="s">
        <v>142</v>
      </c>
      <c r="T39" s="71">
        <v>2014</v>
      </c>
      <c r="U39" s="71" t="s">
        <v>143</v>
      </c>
      <c r="V39" s="59">
        <v>2015</v>
      </c>
      <c r="W39" s="59">
        <v>2016</v>
      </c>
      <c r="X39" s="59">
        <v>2017</v>
      </c>
    </row>
    <row r="40" spans="1:24" ht="21" customHeight="1" x14ac:dyDescent="0.2">
      <c r="A40" s="9" t="s">
        <v>0</v>
      </c>
      <c r="B40" s="25">
        <v>2210</v>
      </c>
      <c r="C40" s="25">
        <v>1930</v>
      </c>
      <c r="D40" s="25">
        <v>1790</v>
      </c>
      <c r="E40" s="26">
        <v>2810</v>
      </c>
      <c r="F40" s="25">
        <f t="shared" ref="F40:V40" si="12">F3+F19</f>
        <v>2330</v>
      </c>
      <c r="G40" s="25">
        <f t="shared" si="12"/>
        <v>18760</v>
      </c>
      <c r="H40" s="25">
        <f t="shared" si="12"/>
        <v>25240</v>
      </c>
      <c r="I40" s="25">
        <f t="shared" si="12"/>
        <v>26260</v>
      </c>
      <c r="J40" s="25">
        <f t="shared" si="12"/>
        <v>27240</v>
      </c>
      <c r="K40" s="25">
        <f t="shared" si="12"/>
        <v>27540</v>
      </c>
      <c r="L40" s="25">
        <f t="shared" si="12"/>
        <v>30870</v>
      </c>
      <c r="M40" s="25">
        <f t="shared" si="12"/>
        <v>33920</v>
      </c>
      <c r="N40" s="25">
        <f t="shared" si="12"/>
        <v>37500</v>
      </c>
      <c r="O40" s="25">
        <f t="shared" si="12"/>
        <v>42170</v>
      </c>
      <c r="P40" s="25">
        <f t="shared" si="12"/>
        <v>9.2111711428277565E-2</v>
      </c>
      <c r="Q40" s="25">
        <f t="shared" si="12"/>
        <v>51580</v>
      </c>
      <c r="R40" s="25">
        <f t="shared" si="12"/>
        <v>1.4754915970764673</v>
      </c>
      <c r="S40" s="150">
        <f t="shared" si="12"/>
        <v>60440</v>
      </c>
      <c r="T40" s="79">
        <f t="shared" si="12"/>
        <v>41830</v>
      </c>
      <c r="U40" s="79">
        <f t="shared" si="12"/>
        <v>1.5247399369873431</v>
      </c>
      <c r="V40" s="79">
        <f t="shared" si="12"/>
        <v>39420</v>
      </c>
      <c r="W40" s="79">
        <f>+W3+W19</f>
        <v>40230</v>
      </c>
      <c r="X40" s="79">
        <f>+X3+X19</f>
        <v>43060</v>
      </c>
    </row>
    <row r="41" spans="1:24" ht="21" customHeight="1" x14ac:dyDescent="0.2">
      <c r="A41" s="9" t="s">
        <v>1</v>
      </c>
      <c r="B41" s="25">
        <v>1980</v>
      </c>
      <c r="C41" s="25">
        <v>1920</v>
      </c>
      <c r="D41" s="25">
        <v>1930</v>
      </c>
      <c r="E41" s="26">
        <v>2930</v>
      </c>
      <c r="F41" s="25">
        <f t="shared" ref="F41:V41" si="13">F4+F20</f>
        <v>5280</v>
      </c>
      <c r="G41" s="25">
        <f t="shared" si="13"/>
        <v>19430</v>
      </c>
      <c r="H41" s="25">
        <f t="shared" si="13"/>
        <v>25650</v>
      </c>
      <c r="I41" s="25">
        <f t="shared" si="13"/>
        <v>26700</v>
      </c>
      <c r="J41" s="25">
        <f t="shared" si="13"/>
        <v>28110</v>
      </c>
      <c r="K41" s="25">
        <f t="shared" si="13"/>
        <v>29660</v>
      </c>
      <c r="L41" s="25">
        <f t="shared" si="13"/>
        <v>33760</v>
      </c>
      <c r="M41" s="25">
        <f t="shared" si="13"/>
        <v>34810</v>
      </c>
      <c r="N41" s="25">
        <f t="shared" si="13"/>
        <v>30930</v>
      </c>
      <c r="O41" s="25">
        <f t="shared" si="13"/>
        <v>35790</v>
      </c>
      <c r="P41" s="25">
        <f t="shared" si="13"/>
        <v>3.5304889968003794E-2</v>
      </c>
      <c r="Q41" s="25">
        <f t="shared" si="13"/>
        <v>46510</v>
      </c>
      <c r="R41" s="25">
        <f t="shared" si="13"/>
        <v>1.3045467430825168</v>
      </c>
      <c r="S41" s="150">
        <f t="shared" si="13"/>
        <v>52770</v>
      </c>
      <c r="T41" s="79">
        <f t="shared" si="13"/>
        <v>45520</v>
      </c>
      <c r="U41" s="79">
        <f t="shared" si="13"/>
        <v>1.7687507320523415</v>
      </c>
      <c r="V41" s="79">
        <f t="shared" si="13"/>
        <v>44880</v>
      </c>
      <c r="W41" s="79">
        <f t="shared" ref="W41:X52" si="14">+W4+W20</f>
        <v>42880</v>
      </c>
      <c r="X41" s="79">
        <f t="shared" si="14"/>
        <v>46510</v>
      </c>
    </row>
    <row r="42" spans="1:24" ht="21" customHeight="1" x14ac:dyDescent="0.2">
      <c r="A42" s="9" t="s">
        <v>2</v>
      </c>
      <c r="B42" s="25">
        <v>2060</v>
      </c>
      <c r="C42" s="25">
        <v>1980</v>
      </c>
      <c r="D42" s="25">
        <v>1870</v>
      </c>
      <c r="E42" s="26">
        <v>2980</v>
      </c>
      <c r="F42" s="25">
        <f t="shared" ref="F42:V42" si="15">F5+F21</f>
        <v>9640</v>
      </c>
      <c r="G42" s="25">
        <f t="shared" si="15"/>
        <v>22090</v>
      </c>
      <c r="H42" s="25">
        <f t="shared" si="15"/>
        <v>26090</v>
      </c>
      <c r="I42" s="25">
        <f t="shared" si="15"/>
        <v>27530</v>
      </c>
      <c r="J42" s="25">
        <f t="shared" si="15"/>
        <v>29980</v>
      </c>
      <c r="K42" s="25">
        <f t="shared" si="15"/>
        <v>31320</v>
      </c>
      <c r="L42" s="25">
        <f t="shared" si="15"/>
        <v>37210</v>
      </c>
      <c r="M42" s="25">
        <f t="shared" si="15"/>
        <v>38070</v>
      </c>
      <c r="N42" s="25">
        <f t="shared" si="15"/>
        <v>39560</v>
      </c>
      <c r="O42" s="25">
        <f t="shared" si="15"/>
        <v>42710</v>
      </c>
      <c r="P42" s="25">
        <f t="shared" si="15"/>
        <v>-0.14581406364029997</v>
      </c>
      <c r="Q42" s="25">
        <f t="shared" si="15"/>
        <v>53500</v>
      </c>
      <c r="R42" s="25">
        <f t="shared" si="15"/>
        <v>1.2990364025695931</v>
      </c>
      <c r="S42" s="150">
        <f t="shared" si="15"/>
        <v>63160</v>
      </c>
      <c r="T42" s="79">
        <f t="shared" si="15"/>
        <v>49300</v>
      </c>
      <c r="U42" s="79">
        <f t="shared" si="15"/>
        <v>1.7027774270086333</v>
      </c>
      <c r="V42" s="79">
        <f t="shared" si="15"/>
        <v>47200</v>
      </c>
      <c r="W42" s="79">
        <f t="shared" si="14"/>
        <v>42510</v>
      </c>
      <c r="X42" s="79">
        <f t="shared" si="14"/>
        <v>45330</v>
      </c>
    </row>
    <row r="43" spans="1:24" ht="21" customHeight="1" x14ac:dyDescent="0.2">
      <c r="A43" s="9" t="s">
        <v>3</v>
      </c>
      <c r="B43" s="25">
        <v>2100</v>
      </c>
      <c r="C43" s="25">
        <v>2470</v>
      </c>
      <c r="D43" s="25">
        <v>1280</v>
      </c>
      <c r="E43" s="26">
        <v>2360</v>
      </c>
      <c r="F43" s="25">
        <f t="shared" ref="F43:V43" si="16">F6+F22</f>
        <v>10760</v>
      </c>
      <c r="G43" s="25">
        <f t="shared" si="16"/>
        <v>21790</v>
      </c>
      <c r="H43" s="25">
        <f t="shared" si="16"/>
        <v>24110</v>
      </c>
      <c r="I43" s="25">
        <f t="shared" si="16"/>
        <v>26080</v>
      </c>
      <c r="J43" s="25">
        <f t="shared" si="16"/>
        <v>28120</v>
      </c>
      <c r="K43" s="25">
        <f t="shared" si="16"/>
        <v>29670</v>
      </c>
      <c r="L43" s="25">
        <f t="shared" si="16"/>
        <v>36030</v>
      </c>
      <c r="M43" s="25">
        <f t="shared" si="16"/>
        <v>38480</v>
      </c>
      <c r="N43" s="25">
        <f t="shared" si="16"/>
        <v>42020</v>
      </c>
      <c r="O43" s="25">
        <f t="shared" si="16"/>
        <v>42730</v>
      </c>
      <c r="P43" s="25">
        <f t="shared" si="16"/>
        <v>-0.1273741636376641</v>
      </c>
      <c r="Q43" s="25">
        <f t="shared" si="16"/>
        <v>59480</v>
      </c>
      <c r="R43" s="25">
        <f t="shared" si="16"/>
        <v>1.3009424333151878</v>
      </c>
      <c r="S43" s="150">
        <f t="shared" si="16"/>
        <v>62090</v>
      </c>
      <c r="T43" s="79">
        <f t="shared" si="16"/>
        <v>48590</v>
      </c>
      <c r="U43" s="79">
        <f t="shared" si="16"/>
        <v>1.6972835005453635</v>
      </c>
      <c r="V43" s="79">
        <f t="shared" si="16"/>
        <v>46810</v>
      </c>
      <c r="W43" s="79">
        <f t="shared" si="14"/>
        <v>39300</v>
      </c>
      <c r="X43" s="79">
        <f t="shared" si="14"/>
        <v>43540</v>
      </c>
    </row>
    <row r="44" spans="1:24" ht="21" customHeight="1" x14ac:dyDescent="0.2">
      <c r="A44" s="9" t="s">
        <v>4</v>
      </c>
      <c r="B44" s="25">
        <v>2350</v>
      </c>
      <c r="C44" s="25">
        <v>2130</v>
      </c>
      <c r="D44" s="25">
        <v>940</v>
      </c>
      <c r="E44" s="26">
        <v>3140</v>
      </c>
      <c r="F44" s="25">
        <f t="shared" ref="F44:V44" si="17">F7+F23</f>
        <v>11470</v>
      </c>
      <c r="G44" s="25">
        <f t="shared" si="17"/>
        <v>16840</v>
      </c>
      <c r="H44" s="25">
        <f t="shared" si="17"/>
        <v>21450</v>
      </c>
      <c r="I44" s="25">
        <f t="shared" si="17"/>
        <v>22850</v>
      </c>
      <c r="J44" s="25">
        <f t="shared" si="17"/>
        <v>24880</v>
      </c>
      <c r="K44" s="25">
        <f t="shared" si="17"/>
        <v>28500</v>
      </c>
      <c r="L44" s="25">
        <f t="shared" si="17"/>
        <v>33330</v>
      </c>
      <c r="M44" s="25">
        <f t="shared" si="17"/>
        <v>36840</v>
      </c>
      <c r="N44" s="25">
        <f t="shared" si="17"/>
        <v>38560</v>
      </c>
      <c r="O44" s="25">
        <f t="shared" si="17"/>
        <v>33890</v>
      </c>
      <c r="P44" s="25">
        <f t="shared" si="17"/>
        <v>-0.35518648018648019</v>
      </c>
      <c r="Q44" s="25">
        <f t="shared" si="17"/>
        <v>51510</v>
      </c>
      <c r="R44" s="25">
        <f t="shared" si="17"/>
        <v>1.2115359782705495</v>
      </c>
      <c r="S44" s="150">
        <f t="shared" si="17"/>
        <v>49690</v>
      </c>
      <c r="T44" s="79">
        <f t="shared" si="17"/>
        <v>38410</v>
      </c>
      <c r="U44" s="79">
        <f t="shared" si="17"/>
        <v>1.5883157956839262</v>
      </c>
      <c r="V44" s="79">
        <f t="shared" si="17"/>
        <v>41570</v>
      </c>
      <c r="W44" s="79">
        <f t="shared" si="14"/>
        <v>35680</v>
      </c>
      <c r="X44" s="79">
        <f t="shared" si="14"/>
        <v>35900</v>
      </c>
    </row>
    <row r="45" spans="1:24" ht="21" customHeight="1" x14ac:dyDescent="0.2">
      <c r="A45" s="9" t="s">
        <v>12</v>
      </c>
      <c r="B45" s="25">
        <v>2230</v>
      </c>
      <c r="C45" s="25">
        <v>2740</v>
      </c>
      <c r="D45" s="25">
        <v>1130</v>
      </c>
      <c r="E45" s="26">
        <v>2570</v>
      </c>
      <c r="F45" s="25">
        <f t="shared" ref="F45:V45" si="18">F8+F24</f>
        <v>11330</v>
      </c>
      <c r="G45" s="25">
        <f t="shared" si="18"/>
        <v>14940</v>
      </c>
      <c r="H45" s="25">
        <f t="shared" si="18"/>
        <v>17950</v>
      </c>
      <c r="I45" s="25">
        <f t="shared" si="18"/>
        <v>20690</v>
      </c>
      <c r="J45" s="25">
        <f t="shared" si="18"/>
        <v>21910</v>
      </c>
      <c r="K45" s="25">
        <f t="shared" si="18"/>
        <v>30430</v>
      </c>
      <c r="L45" s="25">
        <f t="shared" si="18"/>
        <v>33130</v>
      </c>
      <c r="M45" s="25">
        <f t="shared" si="18"/>
        <v>34800</v>
      </c>
      <c r="N45" s="25">
        <f t="shared" si="18"/>
        <v>37220</v>
      </c>
      <c r="O45" s="25">
        <f t="shared" si="18"/>
        <v>33680</v>
      </c>
      <c r="P45" s="25">
        <f t="shared" si="18"/>
        <v>-0.42017497254985298</v>
      </c>
      <c r="Q45" s="25">
        <f t="shared" si="18"/>
        <v>48390</v>
      </c>
      <c r="R45" s="25">
        <f t="shared" si="18"/>
        <v>1.3161700318140297</v>
      </c>
      <c r="S45" s="150">
        <f t="shared" si="18"/>
        <v>48810</v>
      </c>
      <c r="T45" s="79">
        <f t="shared" si="18"/>
        <v>35100</v>
      </c>
      <c r="U45" s="79">
        <f t="shared" si="18"/>
        <v>1.5512809866322572</v>
      </c>
      <c r="V45" s="79">
        <f t="shared" si="18"/>
        <v>36120</v>
      </c>
      <c r="W45" s="79">
        <f t="shared" si="14"/>
        <v>38660</v>
      </c>
      <c r="X45" s="79">
        <f t="shared" si="14"/>
        <v>38600</v>
      </c>
    </row>
    <row r="46" spans="1:24" ht="21" customHeight="1" x14ac:dyDescent="0.2">
      <c r="A46" s="9" t="s">
        <v>5</v>
      </c>
      <c r="B46" s="25">
        <v>2670</v>
      </c>
      <c r="C46" s="25">
        <v>3120</v>
      </c>
      <c r="D46" s="25">
        <v>1960</v>
      </c>
      <c r="E46" s="26">
        <v>3360</v>
      </c>
      <c r="F46" s="25">
        <f t="shared" ref="F46:V46" si="19">F9+F25</f>
        <v>13390</v>
      </c>
      <c r="G46" s="25">
        <f t="shared" si="19"/>
        <v>16890</v>
      </c>
      <c r="H46" s="25">
        <f t="shared" si="19"/>
        <v>16110</v>
      </c>
      <c r="I46" s="25">
        <f t="shared" si="19"/>
        <v>22090</v>
      </c>
      <c r="J46" s="25">
        <f t="shared" si="19"/>
        <v>26430</v>
      </c>
      <c r="K46" s="25">
        <f t="shared" si="19"/>
        <v>30670</v>
      </c>
      <c r="L46" s="25">
        <f t="shared" si="19"/>
        <v>32160</v>
      </c>
      <c r="M46" s="25">
        <f t="shared" si="19"/>
        <v>34890</v>
      </c>
      <c r="N46" s="25">
        <f t="shared" si="19"/>
        <v>44040</v>
      </c>
      <c r="O46" s="25">
        <f t="shared" si="19"/>
        <v>41820</v>
      </c>
      <c r="P46" s="25">
        <f t="shared" si="19"/>
        <v>-0.43454084249220382</v>
      </c>
      <c r="Q46" s="25">
        <f t="shared" si="19"/>
        <v>52820</v>
      </c>
      <c r="R46" s="25">
        <f t="shared" si="19"/>
        <v>1.4384693798834043</v>
      </c>
      <c r="S46" s="150">
        <f t="shared" si="19"/>
        <v>60720</v>
      </c>
      <c r="T46" s="79">
        <f t="shared" si="19"/>
        <v>42040</v>
      </c>
      <c r="U46" s="79">
        <f t="shared" si="19"/>
        <v>1.3374807749983724</v>
      </c>
      <c r="V46" s="79">
        <f t="shared" si="19"/>
        <v>39360</v>
      </c>
      <c r="W46" s="79">
        <f t="shared" si="14"/>
        <v>41010</v>
      </c>
      <c r="X46" s="79">
        <f t="shared" si="14"/>
        <v>42540</v>
      </c>
    </row>
    <row r="47" spans="1:24" ht="21" customHeight="1" x14ac:dyDescent="0.2">
      <c r="A47" s="9" t="s">
        <v>6</v>
      </c>
      <c r="B47" s="25">
        <v>3210</v>
      </c>
      <c r="C47" s="25">
        <v>3090</v>
      </c>
      <c r="D47" s="25">
        <v>2870</v>
      </c>
      <c r="E47" s="26">
        <v>2190</v>
      </c>
      <c r="F47" s="25">
        <f t="shared" ref="F47:V47" si="20">F10+F26</f>
        <v>17040</v>
      </c>
      <c r="G47" s="25">
        <f t="shared" si="20"/>
        <v>20120</v>
      </c>
      <c r="H47" s="25">
        <f t="shared" si="20"/>
        <v>19200</v>
      </c>
      <c r="I47" s="25">
        <f t="shared" si="20"/>
        <v>26050</v>
      </c>
      <c r="J47" s="25">
        <f t="shared" si="20"/>
        <v>30530</v>
      </c>
      <c r="K47" s="25">
        <f t="shared" si="20"/>
        <v>33490</v>
      </c>
      <c r="L47" s="25">
        <f t="shared" si="20"/>
        <v>41790</v>
      </c>
      <c r="M47" s="25">
        <f t="shared" si="20"/>
        <v>44520</v>
      </c>
      <c r="N47" s="25">
        <f t="shared" si="20"/>
        <v>46200</v>
      </c>
      <c r="O47" s="25">
        <f t="shared" si="20"/>
        <v>51720</v>
      </c>
      <c r="P47" s="25">
        <f t="shared" si="20"/>
        <v>0.12122724854344698</v>
      </c>
      <c r="Q47" s="25">
        <f t="shared" si="20"/>
        <v>61960</v>
      </c>
      <c r="R47" s="25">
        <f t="shared" si="20"/>
        <v>1.8459712697203172</v>
      </c>
      <c r="S47" s="150">
        <f t="shared" si="20"/>
        <v>68370</v>
      </c>
      <c r="T47" s="79">
        <f t="shared" si="20"/>
        <v>46630</v>
      </c>
      <c r="U47" s="79">
        <f t="shared" si="20"/>
        <v>1.2431722847398925</v>
      </c>
      <c r="V47" s="79">
        <f t="shared" si="20"/>
        <v>43120</v>
      </c>
      <c r="W47" s="79">
        <f t="shared" si="14"/>
        <v>46200</v>
      </c>
      <c r="X47" s="79">
        <f t="shared" si="14"/>
        <v>43380</v>
      </c>
    </row>
    <row r="48" spans="1:24" ht="21" customHeight="1" x14ac:dyDescent="0.2">
      <c r="A48" s="9" t="s">
        <v>7</v>
      </c>
      <c r="B48" s="25">
        <v>3740</v>
      </c>
      <c r="C48" s="25">
        <v>3160</v>
      </c>
      <c r="D48" s="25">
        <v>3340</v>
      </c>
      <c r="E48" s="26">
        <v>3280</v>
      </c>
      <c r="F48" s="25">
        <f t="shared" ref="F48:V48" si="21">F11+F27</f>
        <v>18120</v>
      </c>
      <c r="G48" s="25">
        <f t="shared" si="21"/>
        <v>21180</v>
      </c>
      <c r="H48" s="25">
        <f t="shared" si="21"/>
        <v>23550</v>
      </c>
      <c r="I48" s="25">
        <f t="shared" si="21"/>
        <v>27570</v>
      </c>
      <c r="J48" s="25">
        <f t="shared" si="21"/>
        <v>28280</v>
      </c>
      <c r="K48" s="25">
        <f t="shared" si="21"/>
        <v>33450</v>
      </c>
      <c r="L48" s="25">
        <f t="shared" si="21"/>
        <v>44170</v>
      </c>
      <c r="M48" s="25">
        <f t="shared" si="21"/>
        <v>46770</v>
      </c>
      <c r="N48" s="25">
        <f t="shared" si="21"/>
        <v>43540</v>
      </c>
      <c r="O48" s="25">
        <f t="shared" si="21"/>
        <v>50490</v>
      </c>
      <c r="P48" s="25">
        <f t="shared" si="21"/>
        <v>0.39219411449240638</v>
      </c>
      <c r="Q48" s="25">
        <f t="shared" si="21"/>
        <v>65400</v>
      </c>
      <c r="R48" s="25">
        <f t="shared" si="21"/>
        <v>1.7360372926148875</v>
      </c>
      <c r="S48" s="150">
        <f t="shared" si="21"/>
        <v>67960</v>
      </c>
      <c r="T48" s="79">
        <f t="shared" si="21"/>
        <v>49510</v>
      </c>
      <c r="U48" s="79">
        <f t="shared" si="21"/>
        <v>1.436576455784814</v>
      </c>
      <c r="V48" s="79">
        <f t="shared" si="21"/>
        <v>46130</v>
      </c>
      <c r="W48" s="79">
        <f t="shared" si="14"/>
        <v>54310</v>
      </c>
      <c r="X48" s="79">
        <f t="shared" si="14"/>
        <v>50640</v>
      </c>
    </row>
    <row r="49" spans="1:24" ht="21" customHeight="1" x14ac:dyDescent="0.2">
      <c r="A49" s="9" t="s">
        <v>8</v>
      </c>
      <c r="B49" s="25">
        <v>3230</v>
      </c>
      <c r="C49" s="25">
        <v>2180</v>
      </c>
      <c r="D49" s="25">
        <v>4380</v>
      </c>
      <c r="E49" s="26">
        <v>3170</v>
      </c>
      <c r="F49" s="25">
        <f t="shared" ref="F49:V49" si="22">F12+F28</f>
        <v>20330</v>
      </c>
      <c r="G49" s="25">
        <f t="shared" si="22"/>
        <v>25680</v>
      </c>
      <c r="H49" s="25">
        <f t="shared" si="22"/>
        <v>30460</v>
      </c>
      <c r="I49" s="25">
        <f t="shared" si="22"/>
        <v>30750</v>
      </c>
      <c r="J49" s="25">
        <f t="shared" si="22"/>
        <v>30630</v>
      </c>
      <c r="K49" s="25">
        <f t="shared" si="22"/>
        <v>34290</v>
      </c>
      <c r="L49" s="25">
        <f t="shared" si="22"/>
        <v>41420</v>
      </c>
      <c r="M49" s="25">
        <f t="shared" si="22"/>
        <v>43640</v>
      </c>
      <c r="N49" s="25">
        <f t="shared" si="22"/>
        <v>41360</v>
      </c>
      <c r="O49" s="25">
        <f t="shared" si="22"/>
        <v>46300</v>
      </c>
      <c r="P49" s="25">
        <f t="shared" si="22"/>
        <v>0.82885304476753552</v>
      </c>
      <c r="Q49" s="25">
        <f t="shared" si="22"/>
        <v>63910</v>
      </c>
      <c r="R49" s="25">
        <f t="shared" si="22"/>
        <v>1.5226965994795572</v>
      </c>
      <c r="S49" s="150">
        <f t="shared" si="22"/>
        <v>64740</v>
      </c>
      <c r="T49" s="79">
        <f t="shared" si="22"/>
        <v>45630</v>
      </c>
      <c r="U49" s="79">
        <f t="shared" si="22"/>
        <v>1.3641293688463501</v>
      </c>
      <c r="V49" s="79">
        <f t="shared" si="22"/>
        <v>46420</v>
      </c>
      <c r="W49" s="79">
        <f t="shared" si="14"/>
        <v>51490</v>
      </c>
      <c r="X49" s="79">
        <f t="shared" si="14"/>
        <v>0</v>
      </c>
    </row>
    <row r="50" spans="1:24" ht="21" customHeight="1" x14ac:dyDescent="0.2">
      <c r="A50" s="9" t="s">
        <v>9</v>
      </c>
      <c r="B50" s="25">
        <v>2140</v>
      </c>
      <c r="C50" s="25">
        <v>1830</v>
      </c>
      <c r="D50" s="25">
        <v>4860</v>
      </c>
      <c r="E50" s="26">
        <v>2210</v>
      </c>
      <c r="F50" s="25">
        <f t="shared" ref="F50:V50" si="23">F13+F29</f>
        <v>22880</v>
      </c>
      <c r="G50" s="25">
        <f t="shared" si="23"/>
        <v>26640</v>
      </c>
      <c r="H50" s="25">
        <f t="shared" si="23"/>
        <v>31280</v>
      </c>
      <c r="I50" s="25">
        <f t="shared" si="23"/>
        <v>31690</v>
      </c>
      <c r="J50" s="25">
        <f t="shared" si="23"/>
        <v>33050</v>
      </c>
      <c r="K50" s="25">
        <f t="shared" si="23"/>
        <v>37310</v>
      </c>
      <c r="L50" s="25">
        <f t="shared" si="23"/>
        <v>39520</v>
      </c>
      <c r="M50" s="25">
        <f t="shared" si="23"/>
        <v>47510</v>
      </c>
      <c r="N50" s="25">
        <f t="shared" si="23"/>
        <v>43290</v>
      </c>
      <c r="O50" s="25">
        <f t="shared" si="23"/>
        <v>44220</v>
      </c>
      <c r="P50" s="25">
        <f t="shared" si="23"/>
        <v>0.59447011432971975</v>
      </c>
      <c r="Q50" s="25">
        <f t="shared" si="23"/>
        <v>64250</v>
      </c>
      <c r="R50" s="25">
        <f t="shared" si="23"/>
        <v>1.2823953088150934</v>
      </c>
      <c r="S50" s="150">
        <f t="shared" si="23"/>
        <v>65150</v>
      </c>
      <c r="T50" s="79">
        <f t="shared" si="23"/>
        <v>46350</v>
      </c>
      <c r="U50" s="79">
        <f t="shared" si="23"/>
        <v>1.286953701052477</v>
      </c>
      <c r="V50" s="79">
        <f t="shared" si="23"/>
        <v>45170</v>
      </c>
      <c r="W50" s="79">
        <f t="shared" si="14"/>
        <v>50730</v>
      </c>
      <c r="X50" s="79">
        <f t="shared" si="14"/>
        <v>0</v>
      </c>
    </row>
    <row r="51" spans="1:24" ht="21" customHeight="1" x14ac:dyDescent="0.2">
      <c r="A51" s="9" t="s">
        <v>10</v>
      </c>
      <c r="B51" s="25">
        <v>1950</v>
      </c>
      <c r="C51" s="25">
        <v>1580</v>
      </c>
      <c r="D51" s="25">
        <v>3930</v>
      </c>
      <c r="E51" s="26">
        <v>2180</v>
      </c>
      <c r="F51" s="25">
        <f t="shared" ref="F51:V51" si="24">F14+F30</f>
        <v>20660</v>
      </c>
      <c r="G51" s="25">
        <f t="shared" si="24"/>
        <v>26910</v>
      </c>
      <c r="H51" s="25">
        <f t="shared" si="24"/>
        <v>29960</v>
      </c>
      <c r="I51" s="25">
        <f t="shared" si="24"/>
        <v>30860</v>
      </c>
      <c r="J51" s="25">
        <f t="shared" si="24"/>
        <v>30570</v>
      </c>
      <c r="K51" s="25">
        <f t="shared" si="24"/>
        <v>38340</v>
      </c>
      <c r="L51" s="25">
        <f t="shared" si="24"/>
        <v>41440</v>
      </c>
      <c r="M51" s="25">
        <f t="shared" si="24"/>
        <v>48390</v>
      </c>
      <c r="N51" s="25">
        <f t="shared" si="24"/>
        <v>41950</v>
      </c>
      <c r="O51" s="25">
        <f t="shared" si="24"/>
        <v>47320</v>
      </c>
      <c r="P51" s="25">
        <f t="shared" si="24"/>
        <v>1.4192731142448944</v>
      </c>
      <c r="Q51" s="25">
        <f t="shared" si="24"/>
        <v>66390</v>
      </c>
      <c r="R51" s="25">
        <f t="shared" si="24"/>
        <v>1.4412059560666373</v>
      </c>
      <c r="S51" s="150">
        <f t="shared" si="24"/>
        <v>67220</v>
      </c>
      <c r="T51" s="79">
        <f t="shared" si="24"/>
        <v>46140</v>
      </c>
      <c r="U51" s="79">
        <f t="shared" si="24"/>
        <v>1.2934478700554788</v>
      </c>
      <c r="V51" s="79">
        <f t="shared" si="24"/>
        <v>43990</v>
      </c>
      <c r="W51" s="79">
        <f t="shared" si="14"/>
        <v>47920</v>
      </c>
      <c r="X51" s="79">
        <f t="shared" si="14"/>
        <v>0</v>
      </c>
    </row>
    <row r="52" spans="1:24" s="18" customFormat="1" ht="21" customHeight="1" x14ac:dyDescent="0.2">
      <c r="A52" s="41" t="s">
        <v>11</v>
      </c>
      <c r="B52" s="42">
        <f t="shared" ref="B52:H52" si="25">SUM(B40:B51)</f>
        <v>29870</v>
      </c>
      <c r="C52" s="42">
        <f t="shared" si="25"/>
        <v>28130</v>
      </c>
      <c r="D52" s="42">
        <f t="shared" si="25"/>
        <v>30280</v>
      </c>
      <c r="E52" s="42">
        <f t="shared" si="25"/>
        <v>33180</v>
      </c>
      <c r="F52" s="42">
        <f t="shared" si="25"/>
        <v>163230</v>
      </c>
      <c r="G52" s="42">
        <f t="shared" si="25"/>
        <v>251270</v>
      </c>
      <c r="H52" s="42">
        <f t="shared" si="25"/>
        <v>291050</v>
      </c>
      <c r="I52" s="42">
        <f t="shared" ref="I52:O52" si="26">SUM(I40:I51)</f>
        <v>319120</v>
      </c>
      <c r="J52" s="42">
        <f t="shared" si="26"/>
        <v>339730</v>
      </c>
      <c r="K52" s="42">
        <f t="shared" si="26"/>
        <v>384670</v>
      </c>
      <c r="L52" s="42">
        <f t="shared" si="26"/>
        <v>444830</v>
      </c>
      <c r="M52" s="42">
        <f t="shared" si="26"/>
        <v>482640</v>
      </c>
      <c r="N52" s="42">
        <f t="shared" si="26"/>
        <v>486170</v>
      </c>
      <c r="O52" s="42">
        <f t="shared" si="26"/>
        <v>512840</v>
      </c>
      <c r="P52" s="182">
        <f>+(O52-N52)/N52</f>
        <v>5.4857354423349859E-2</v>
      </c>
      <c r="Q52" s="42">
        <f>SUM(Q40:Q51)</f>
        <v>685700</v>
      </c>
      <c r="R52" s="76">
        <f>+N52/Q52</f>
        <v>0.70901268776432846</v>
      </c>
      <c r="S52" s="183">
        <f>SUM(S40:S51)</f>
        <v>731120</v>
      </c>
      <c r="T52" s="70">
        <f>SUM(T40:T51)</f>
        <v>535050</v>
      </c>
      <c r="U52" s="70">
        <f t="shared" ref="U52" si="27">SUM(U40:U51)</f>
        <v>17.79490883438725</v>
      </c>
      <c r="V52" s="70">
        <f>SUM(V40:V51)</f>
        <v>520190</v>
      </c>
      <c r="W52" s="374">
        <f t="shared" si="14"/>
        <v>530920</v>
      </c>
      <c r="X52" s="374">
        <f t="shared" si="14"/>
        <v>389500</v>
      </c>
    </row>
    <row r="53" spans="1:24" x14ac:dyDescent="0.2">
      <c r="A53" s="64" t="s">
        <v>49</v>
      </c>
      <c r="B53" s="64"/>
      <c r="C53" s="64"/>
      <c r="D53" s="64"/>
      <c r="E53" s="64"/>
      <c r="F53" s="64"/>
      <c r="G53" s="64"/>
      <c r="H53" s="5"/>
      <c r="I53" s="5"/>
      <c r="J53" s="6"/>
    </row>
    <row r="76" spans="1:23" ht="18" customHeight="1" x14ac:dyDescent="0.2">
      <c r="A76" s="375"/>
      <c r="B76" s="375"/>
      <c r="C76" s="375"/>
      <c r="D76" s="375"/>
      <c r="E76" s="376">
        <v>2004</v>
      </c>
      <c r="F76" s="376">
        <v>2005</v>
      </c>
      <c r="G76" s="376">
        <v>2006</v>
      </c>
      <c r="H76" s="376">
        <v>2007</v>
      </c>
      <c r="I76" s="376">
        <v>2008</v>
      </c>
      <c r="J76" s="376">
        <v>2009</v>
      </c>
      <c r="K76" s="376">
        <v>2010</v>
      </c>
      <c r="L76" s="376">
        <v>2011</v>
      </c>
      <c r="M76" s="376"/>
      <c r="N76" s="376">
        <v>2012</v>
      </c>
      <c r="O76" s="376">
        <v>2013</v>
      </c>
      <c r="P76" s="376"/>
      <c r="Q76" s="376"/>
      <c r="R76" s="376"/>
      <c r="S76" s="376"/>
      <c r="T76" s="376">
        <v>2014</v>
      </c>
      <c r="U76" s="376"/>
      <c r="V76" s="376">
        <v>2015</v>
      </c>
      <c r="W76" s="376">
        <v>2016</v>
      </c>
    </row>
    <row r="77" spans="1:23" ht="16.5" customHeight="1" x14ac:dyDescent="0.2">
      <c r="A77" s="376" t="s">
        <v>215</v>
      </c>
      <c r="B77" s="375"/>
      <c r="C77" s="375"/>
      <c r="D77" s="375"/>
      <c r="E77" s="377">
        <f>SUM(E3:E5)</f>
        <v>68240</v>
      </c>
      <c r="F77" s="377">
        <f t="shared" ref="F77:W77" si="28">SUM(F3:F5)</f>
        <v>10800</v>
      </c>
      <c r="G77" s="377">
        <f t="shared" si="28"/>
        <v>53030</v>
      </c>
      <c r="H77" s="377">
        <f t="shared" si="28"/>
        <v>68810</v>
      </c>
      <c r="I77" s="377">
        <f t="shared" si="28"/>
        <v>72520</v>
      </c>
      <c r="J77" s="377">
        <f t="shared" si="28"/>
        <v>75060</v>
      </c>
      <c r="K77" s="377">
        <f t="shared" si="28"/>
        <v>78190</v>
      </c>
      <c r="L77" s="377">
        <f t="shared" si="28"/>
        <v>91890</v>
      </c>
      <c r="M77" s="377">
        <f t="shared" si="28"/>
        <v>93700</v>
      </c>
      <c r="N77" s="377">
        <f t="shared" si="28"/>
        <v>96330</v>
      </c>
      <c r="O77" s="377">
        <f t="shared" si="28"/>
        <v>110910</v>
      </c>
      <c r="P77" s="377">
        <f t="shared" si="28"/>
        <v>0.46446936219162127</v>
      </c>
      <c r="Q77" s="377">
        <f t="shared" si="28"/>
        <v>132900</v>
      </c>
      <c r="R77" s="377">
        <f t="shared" si="28"/>
        <v>2.5005446285198323</v>
      </c>
      <c r="S77" s="377">
        <f t="shared" si="28"/>
        <v>155520</v>
      </c>
      <c r="T77" s="377">
        <f t="shared" si="28"/>
        <v>117770</v>
      </c>
      <c r="U77" s="377">
        <f t="shared" si="28"/>
        <v>2.2859810726950305</v>
      </c>
      <c r="V77" s="377">
        <f t="shared" si="28"/>
        <v>117980</v>
      </c>
      <c r="W77" s="377">
        <f t="shared" si="28"/>
        <v>115010</v>
      </c>
    </row>
    <row r="78" spans="1:23" ht="15.75" customHeight="1" x14ac:dyDescent="0.2">
      <c r="A78" s="376" t="s">
        <v>216</v>
      </c>
      <c r="B78" s="375"/>
      <c r="C78" s="375"/>
      <c r="D78" s="375"/>
      <c r="E78" s="377">
        <f>SUM(E6:E8)</f>
        <v>56440</v>
      </c>
      <c r="F78" s="377">
        <f t="shared" ref="F78:W78" si="29">SUM(F6:F8)</f>
        <v>26000</v>
      </c>
      <c r="G78" s="377">
        <f t="shared" si="29"/>
        <v>45930</v>
      </c>
      <c r="H78" s="377">
        <f t="shared" si="29"/>
        <v>56340</v>
      </c>
      <c r="I78" s="377">
        <f t="shared" si="29"/>
        <v>62070</v>
      </c>
      <c r="J78" s="377">
        <f t="shared" si="29"/>
        <v>66030</v>
      </c>
      <c r="K78" s="377">
        <f t="shared" si="29"/>
        <v>78330</v>
      </c>
      <c r="L78" s="377">
        <f t="shared" si="29"/>
        <v>91660</v>
      </c>
      <c r="M78" s="377">
        <f t="shared" si="29"/>
        <v>97100</v>
      </c>
      <c r="N78" s="377">
        <f t="shared" si="29"/>
        <v>103200</v>
      </c>
      <c r="O78" s="377">
        <f t="shared" si="29"/>
        <v>99720</v>
      </c>
      <c r="P78" s="377">
        <f t="shared" si="29"/>
        <v>-0.10866072107958982</v>
      </c>
      <c r="Q78" s="377">
        <f t="shared" si="29"/>
        <v>140800</v>
      </c>
      <c r="R78" s="377">
        <f t="shared" si="29"/>
        <v>2.1200236601366194</v>
      </c>
      <c r="S78" s="377">
        <f t="shared" si="29"/>
        <v>139840</v>
      </c>
      <c r="T78" s="377">
        <f t="shared" si="29"/>
        <v>103980</v>
      </c>
      <c r="U78" s="377">
        <f t="shared" si="29"/>
        <v>2.2248016461101585</v>
      </c>
      <c r="V78" s="377">
        <f t="shared" si="29"/>
        <v>110340</v>
      </c>
      <c r="W78" s="377">
        <f t="shared" si="29"/>
        <v>102470</v>
      </c>
    </row>
    <row r="79" spans="1:23" ht="15.75" customHeight="1" x14ac:dyDescent="0.2">
      <c r="A79" s="376" t="s">
        <v>217</v>
      </c>
      <c r="B79" s="375"/>
      <c r="C79" s="375"/>
      <c r="D79" s="375"/>
      <c r="E79" s="377">
        <f>SUM(E9:E11)</f>
        <v>60270</v>
      </c>
      <c r="F79" s="377">
        <f t="shared" ref="F79:W79" si="30">SUM(F9:F11)</f>
        <v>39400</v>
      </c>
      <c r="G79" s="377">
        <f t="shared" si="30"/>
        <v>49070</v>
      </c>
      <c r="H79" s="377">
        <f t="shared" si="30"/>
        <v>49280</v>
      </c>
      <c r="I79" s="377">
        <f t="shared" si="30"/>
        <v>61300</v>
      </c>
      <c r="J79" s="377">
        <f t="shared" si="30"/>
        <v>70600</v>
      </c>
      <c r="K79" s="377">
        <f t="shared" si="30"/>
        <v>81530</v>
      </c>
      <c r="L79" s="377">
        <f t="shared" si="30"/>
        <v>96790</v>
      </c>
      <c r="M79" s="377">
        <f t="shared" si="30"/>
        <v>105800</v>
      </c>
      <c r="N79" s="377">
        <f t="shared" si="30"/>
        <v>101560</v>
      </c>
      <c r="O79" s="377">
        <f t="shared" si="30"/>
        <v>117350</v>
      </c>
      <c r="P79" s="377">
        <f t="shared" si="30"/>
        <v>0.46691148726889176</v>
      </c>
      <c r="Q79" s="377">
        <f t="shared" si="30"/>
        <v>151100</v>
      </c>
      <c r="R79" s="377">
        <f t="shared" si="30"/>
        <v>2.3399119820562722</v>
      </c>
      <c r="S79" s="377">
        <f t="shared" si="30"/>
        <v>164570</v>
      </c>
      <c r="T79" s="377">
        <f t="shared" si="30"/>
        <v>118160</v>
      </c>
      <c r="U79" s="377">
        <f t="shared" si="30"/>
        <v>2.1524877778164804</v>
      </c>
      <c r="V79" s="377">
        <f t="shared" si="30"/>
        <v>106070</v>
      </c>
      <c r="W79" s="377">
        <f t="shared" si="30"/>
        <v>114290</v>
      </c>
    </row>
    <row r="80" spans="1:23" ht="15" customHeight="1" x14ac:dyDescent="0.2">
      <c r="A80" s="376" t="s">
        <v>218</v>
      </c>
      <c r="B80" s="375"/>
      <c r="C80" s="375"/>
      <c r="D80" s="375"/>
      <c r="E80" s="377">
        <f>SUM(E12:E14)</f>
        <v>68240</v>
      </c>
      <c r="F80" s="377">
        <f t="shared" ref="F80:W80" si="31">SUM(F12:F14)</f>
        <v>54200</v>
      </c>
      <c r="G80" s="377">
        <f t="shared" si="31"/>
        <v>67950</v>
      </c>
      <c r="H80" s="377">
        <f t="shared" si="31"/>
        <v>78240</v>
      </c>
      <c r="I80" s="377">
        <f t="shared" si="31"/>
        <v>78740</v>
      </c>
      <c r="J80" s="377">
        <f t="shared" si="31"/>
        <v>81480</v>
      </c>
      <c r="K80" s="377">
        <f t="shared" si="31"/>
        <v>94210</v>
      </c>
      <c r="L80" s="377">
        <f t="shared" si="31"/>
        <v>104930</v>
      </c>
      <c r="M80" s="377">
        <f t="shared" si="31"/>
        <v>119600</v>
      </c>
      <c r="N80" s="377">
        <f t="shared" si="31"/>
        <v>116130</v>
      </c>
      <c r="O80" s="377">
        <f t="shared" si="31"/>
        <v>117950</v>
      </c>
      <c r="P80" s="377">
        <f t="shared" si="31"/>
        <v>4.9313951546132627E-2</v>
      </c>
      <c r="Q80" s="377">
        <f t="shared" si="31"/>
        <v>166100</v>
      </c>
      <c r="R80" s="377">
        <f t="shared" si="31"/>
        <v>2.1303552348195414</v>
      </c>
      <c r="S80" s="377">
        <f t="shared" si="31"/>
        <v>165330</v>
      </c>
      <c r="T80" s="377">
        <f t="shared" si="31"/>
        <v>119390</v>
      </c>
      <c r="U80" s="377">
        <f t="shared" si="31"/>
        <v>2.1673855537805999</v>
      </c>
      <c r="V80" s="377">
        <f t="shared" si="31"/>
        <v>118500</v>
      </c>
      <c r="W80" s="377">
        <f t="shared" si="31"/>
        <v>125220</v>
      </c>
    </row>
    <row r="81" spans="1:23" ht="16.5" customHeight="1" x14ac:dyDescent="0.2">
      <c r="A81" s="376" t="s">
        <v>11</v>
      </c>
      <c r="B81" s="375"/>
      <c r="C81" s="375"/>
      <c r="D81" s="375"/>
      <c r="E81" s="378">
        <f>SUM(E77:E80)</f>
        <v>253190</v>
      </c>
      <c r="F81" s="378">
        <f t="shared" ref="F81:W81" si="32">SUM(F77:F80)</f>
        <v>130400</v>
      </c>
      <c r="G81" s="378">
        <f t="shared" si="32"/>
        <v>215980</v>
      </c>
      <c r="H81" s="378">
        <f t="shared" si="32"/>
        <v>252670</v>
      </c>
      <c r="I81" s="378">
        <f t="shared" si="32"/>
        <v>274630</v>
      </c>
      <c r="J81" s="378">
        <f t="shared" si="32"/>
        <v>293170</v>
      </c>
      <c r="K81" s="378">
        <f t="shared" si="32"/>
        <v>332260</v>
      </c>
      <c r="L81" s="378">
        <f t="shared" si="32"/>
        <v>385270</v>
      </c>
      <c r="M81" s="378">
        <f t="shared" si="32"/>
        <v>416200</v>
      </c>
      <c r="N81" s="378">
        <f t="shared" si="32"/>
        <v>417220</v>
      </c>
      <c r="O81" s="378">
        <f t="shared" si="32"/>
        <v>445930</v>
      </c>
      <c r="P81" s="378">
        <f t="shared" si="32"/>
        <v>0.87203407992705584</v>
      </c>
      <c r="Q81" s="378">
        <f t="shared" si="32"/>
        <v>590900</v>
      </c>
      <c r="R81" s="378">
        <f t="shared" si="32"/>
        <v>9.0908355055322652</v>
      </c>
      <c r="S81" s="378">
        <f t="shared" si="32"/>
        <v>625260</v>
      </c>
      <c r="T81" s="378">
        <f t="shared" si="32"/>
        <v>459300</v>
      </c>
      <c r="U81" s="378">
        <f t="shared" si="32"/>
        <v>8.8306560504022684</v>
      </c>
      <c r="V81" s="378">
        <f t="shared" si="32"/>
        <v>452890</v>
      </c>
      <c r="W81" s="378">
        <f t="shared" si="32"/>
        <v>456990</v>
      </c>
    </row>
    <row r="84" spans="1:23" x14ac:dyDescent="0.2">
      <c r="G84">
        <v>2014</v>
      </c>
      <c r="H84">
        <v>2015</v>
      </c>
      <c r="I84">
        <v>2016</v>
      </c>
    </row>
    <row r="85" spans="1:23" x14ac:dyDescent="0.2">
      <c r="F85" s="9" t="s">
        <v>0</v>
      </c>
      <c r="G85">
        <v>36240</v>
      </c>
      <c r="H85">
        <v>35240</v>
      </c>
      <c r="I85">
        <v>35860</v>
      </c>
    </row>
    <row r="86" spans="1:23" x14ac:dyDescent="0.2">
      <c r="F86" s="9" t="s">
        <v>1</v>
      </c>
      <c r="G86">
        <v>39390</v>
      </c>
      <c r="H86">
        <v>39860</v>
      </c>
      <c r="I86">
        <v>39730</v>
      </c>
    </row>
    <row r="87" spans="1:23" x14ac:dyDescent="0.2">
      <c r="F87" s="9" t="s">
        <v>2</v>
      </c>
      <c r="G87">
        <v>42140</v>
      </c>
      <c r="H87">
        <v>42880</v>
      </c>
      <c r="I87">
        <v>39420</v>
      </c>
    </row>
    <row r="88" spans="1:23" x14ac:dyDescent="0.2">
      <c r="F88" s="9" t="s">
        <v>3</v>
      </c>
      <c r="G88">
        <v>41620</v>
      </c>
      <c r="H88">
        <v>42530</v>
      </c>
      <c r="I88">
        <v>36010</v>
      </c>
    </row>
    <row r="89" spans="1:23" x14ac:dyDescent="0.2">
      <c r="F89" s="9" t="s">
        <v>4</v>
      </c>
      <c r="G89">
        <v>32970</v>
      </c>
      <c r="H89">
        <v>36730</v>
      </c>
      <c r="I89">
        <v>32290</v>
      </c>
    </row>
    <row r="90" spans="1:23" x14ac:dyDescent="0.2">
      <c r="F90" s="9" t="s">
        <v>12</v>
      </c>
      <c r="G90">
        <v>29390</v>
      </c>
      <c r="H90">
        <v>31080</v>
      </c>
      <c r="I90">
        <v>34170</v>
      </c>
    </row>
    <row r="91" spans="1:23" x14ac:dyDescent="0.2">
      <c r="F91" s="9" t="s">
        <v>5</v>
      </c>
      <c r="G91">
        <v>36280</v>
      </c>
      <c r="H91">
        <v>32640</v>
      </c>
      <c r="I91">
        <v>35890</v>
      </c>
    </row>
    <row r="92" spans="1:23" x14ac:dyDescent="0.2">
      <c r="F92" s="9" t="s">
        <v>6</v>
      </c>
      <c r="G92">
        <v>40070</v>
      </c>
      <c r="H92">
        <v>35810</v>
      </c>
      <c r="I92">
        <v>38050</v>
      </c>
    </row>
    <row r="93" spans="1:23" x14ac:dyDescent="0.2">
      <c r="F93" s="9" t="s">
        <v>7</v>
      </c>
      <c r="G93">
        <v>41810</v>
      </c>
      <c r="H93">
        <v>37620</v>
      </c>
      <c r="I93">
        <v>40350</v>
      </c>
    </row>
    <row r="94" spans="1:23" x14ac:dyDescent="0.2">
      <c r="F94" s="9" t="s">
        <v>8</v>
      </c>
      <c r="G94">
        <v>39380</v>
      </c>
      <c r="H94">
        <v>39940</v>
      </c>
      <c r="I94">
        <v>41460</v>
      </c>
    </row>
    <row r="95" spans="1:23" x14ac:dyDescent="0.2">
      <c r="F95" s="9" t="s">
        <v>9</v>
      </c>
      <c r="G95">
        <v>40240</v>
      </c>
      <c r="H95">
        <v>39720</v>
      </c>
      <c r="I95">
        <v>42780</v>
      </c>
    </row>
    <row r="96" spans="1:23" x14ac:dyDescent="0.2">
      <c r="F96" s="9" t="s">
        <v>10</v>
      </c>
      <c r="G96">
        <v>39770</v>
      </c>
      <c r="H96">
        <v>38840</v>
      </c>
      <c r="I96">
        <v>40980</v>
      </c>
    </row>
    <row r="97" spans="6:9" x14ac:dyDescent="0.2">
      <c r="F97" s="41" t="s">
        <v>11</v>
      </c>
      <c r="G97">
        <v>459300</v>
      </c>
      <c r="H97">
        <v>452890</v>
      </c>
      <c r="I97">
        <v>456990</v>
      </c>
    </row>
    <row r="99" spans="6:9" x14ac:dyDescent="0.2">
      <c r="G99">
        <v>2014</v>
      </c>
      <c r="H99">
        <v>2015</v>
      </c>
      <c r="I99">
        <v>2016</v>
      </c>
    </row>
    <row r="100" spans="6:9" x14ac:dyDescent="0.2">
      <c r="F100" s="9" t="s">
        <v>0</v>
      </c>
      <c r="G100">
        <v>5590</v>
      </c>
      <c r="H100">
        <v>4180</v>
      </c>
      <c r="I100">
        <v>4370</v>
      </c>
    </row>
    <row r="101" spans="6:9" x14ac:dyDescent="0.2">
      <c r="F101" s="9" t="s">
        <v>1</v>
      </c>
      <c r="G101">
        <v>6130</v>
      </c>
      <c r="H101">
        <v>5020</v>
      </c>
      <c r="I101">
        <v>3150</v>
      </c>
    </row>
    <row r="102" spans="6:9" x14ac:dyDescent="0.2">
      <c r="F102" s="9" t="s">
        <v>2</v>
      </c>
      <c r="G102">
        <v>7160</v>
      </c>
      <c r="H102">
        <v>4320</v>
      </c>
      <c r="I102">
        <v>3090</v>
      </c>
    </row>
    <row r="103" spans="6:9" x14ac:dyDescent="0.2">
      <c r="F103" s="9" t="s">
        <v>3</v>
      </c>
      <c r="G103">
        <v>6970</v>
      </c>
      <c r="H103">
        <v>4280</v>
      </c>
      <c r="I103">
        <v>3290</v>
      </c>
    </row>
    <row r="104" spans="6:9" x14ac:dyDescent="0.2">
      <c r="F104" s="9" t="s">
        <v>4</v>
      </c>
      <c r="G104">
        <v>5440</v>
      </c>
      <c r="H104">
        <v>4840</v>
      </c>
      <c r="I104">
        <v>3390</v>
      </c>
    </row>
    <row r="105" spans="6:9" x14ac:dyDescent="0.2">
      <c r="F105" s="9" t="s">
        <v>12</v>
      </c>
      <c r="G105">
        <v>5710</v>
      </c>
      <c r="H105">
        <v>5040</v>
      </c>
      <c r="I105">
        <v>4490</v>
      </c>
    </row>
    <row r="106" spans="6:9" x14ac:dyDescent="0.2">
      <c r="F106" s="9" t="s">
        <v>5</v>
      </c>
      <c r="G106">
        <v>5760</v>
      </c>
      <c r="H106">
        <v>6720</v>
      </c>
      <c r="I106">
        <v>5120</v>
      </c>
    </row>
    <row r="107" spans="6:9" x14ac:dyDescent="0.2">
      <c r="F107" s="9" t="s">
        <v>6</v>
      </c>
      <c r="G107">
        <v>6560</v>
      </c>
      <c r="H107">
        <v>7310</v>
      </c>
      <c r="I107">
        <v>8150</v>
      </c>
    </row>
    <row r="108" spans="6:9" x14ac:dyDescent="0.2">
      <c r="F108" s="9" t="s">
        <v>7</v>
      </c>
      <c r="G108">
        <v>7700</v>
      </c>
      <c r="H108">
        <v>8510</v>
      </c>
      <c r="I108">
        <v>13960</v>
      </c>
    </row>
    <row r="109" spans="6:9" x14ac:dyDescent="0.2">
      <c r="F109" s="9" t="s">
        <v>8</v>
      </c>
      <c r="G109">
        <v>6250</v>
      </c>
      <c r="H109">
        <v>6480</v>
      </c>
      <c r="I109">
        <v>10030</v>
      </c>
    </row>
    <row r="110" spans="6:9" x14ac:dyDescent="0.2">
      <c r="F110" s="9" t="s">
        <v>9</v>
      </c>
      <c r="G110">
        <v>6110</v>
      </c>
      <c r="H110">
        <v>5450</v>
      </c>
      <c r="I110">
        <v>7950</v>
      </c>
    </row>
    <row r="111" spans="6:9" x14ac:dyDescent="0.2">
      <c r="F111" s="9" t="s">
        <v>10</v>
      </c>
      <c r="G111">
        <v>6370</v>
      </c>
      <c r="H111">
        <v>5150</v>
      </c>
      <c r="I111">
        <v>6940</v>
      </c>
    </row>
    <row r="112" spans="6:9" x14ac:dyDescent="0.2">
      <c r="F112" s="41" t="s">
        <v>11</v>
      </c>
      <c r="G112">
        <v>75750</v>
      </c>
      <c r="H112">
        <v>67300</v>
      </c>
      <c r="I112">
        <v>73930</v>
      </c>
    </row>
    <row r="115" spans="6:9" x14ac:dyDescent="0.2">
      <c r="G115">
        <v>2014</v>
      </c>
      <c r="H115">
        <v>2015</v>
      </c>
      <c r="I115">
        <v>2016</v>
      </c>
    </row>
    <row r="116" spans="6:9" x14ac:dyDescent="0.2">
      <c r="F116" s="9" t="s">
        <v>0</v>
      </c>
      <c r="G116">
        <v>41830</v>
      </c>
      <c r="H116">
        <v>39420</v>
      </c>
      <c r="I116">
        <v>40230</v>
      </c>
    </row>
    <row r="117" spans="6:9" x14ac:dyDescent="0.2">
      <c r="F117" s="9" t="s">
        <v>1</v>
      </c>
      <c r="G117">
        <v>45520</v>
      </c>
      <c r="H117">
        <v>44880</v>
      </c>
      <c r="I117">
        <v>42880</v>
      </c>
    </row>
    <row r="118" spans="6:9" x14ac:dyDescent="0.2">
      <c r="F118" s="9" t="s">
        <v>2</v>
      </c>
      <c r="G118">
        <v>49300</v>
      </c>
      <c r="H118">
        <v>47200</v>
      </c>
      <c r="I118">
        <v>42510</v>
      </c>
    </row>
    <row r="119" spans="6:9" x14ac:dyDescent="0.2">
      <c r="F119" s="9" t="s">
        <v>3</v>
      </c>
      <c r="G119">
        <v>48590</v>
      </c>
      <c r="H119">
        <v>46810</v>
      </c>
      <c r="I119">
        <v>39300</v>
      </c>
    </row>
    <row r="120" spans="6:9" x14ac:dyDescent="0.2">
      <c r="F120" s="9" t="s">
        <v>4</v>
      </c>
      <c r="G120">
        <v>38410</v>
      </c>
      <c r="H120">
        <v>41570</v>
      </c>
      <c r="I120">
        <v>35680</v>
      </c>
    </row>
    <row r="121" spans="6:9" x14ac:dyDescent="0.2">
      <c r="F121" s="9" t="s">
        <v>12</v>
      </c>
      <c r="G121">
        <v>35100</v>
      </c>
      <c r="H121">
        <v>36120</v>
      </c>
      <c r="I121">
        <v>38660</v>
      </c>
    </row>
    <row r="122" spans="6:9" x14ac:dyDescent="0.2">
      <c r="F122" s="9" t="s">
        <v>5</v>
      </c>
      <c r="G122">
        <v>42040</v>
      </c>
      <c r="H122">
        <v>39360</v>
      </c>
      <c r="I122">
        <v>41010</v>
      </c>
    </row>
    <row r="123" spans="6:9" x14ac:dyDescent="0.2">
      <c r="F123" s="9" t="s">
        <v>6</v>
      </c>
      <c r="G123">
        <v>46630</v>
      </c>
      <c r="H123">
        <v>43120</v>
      </c>
      <c r="I123">
        <v>46200</v>
      </c>
    </row>
    <row r="124" spans="6:9" x14ac:dyDescent="0.2">
      <c r="F124" s="9" t="s">
        <v>7</v>
      </c>
      <c r="G124">
        <v>49510</v>
      </c>
      <c r="H124">
        <v>46130</v>
      </c>
      <c r="I124">
        <v>54310</v>
      </c>
    </row>
    <row r="125" spans="6:9" x14ac:dyDescent="0.2">
      <c r="F125" s="9" t="s">
        <v>8</v>
      </c>
      <c r="G125">
        <v>45630</v>
      </c>
      <c r="H125">
        <v>46420</v>
      </c>
      <c r="I125">
        <v>51490</v>
      </c>
    </row>
    <row r="126" spans="6:9" x14ac:dyDescent="0.2">
      <c r="F126" s="9" t="s">
        <v>9</v>
      </c>
      <c r="G126">
        <v>46350</v>
      </c>
      <c r="H126">
        <v>45170</v>
      </c>
      <c r="I126">
        <v>50730</v>
      </c>
    </row>
    <row r="127" spans="6:9" x14ac:dyDescent="0.2">
      <c r="F127" s="9" t="s">
        <v>10</v>
      </c>
      <c r="G127">
        <v>46140</v>
      </c>
      <c r="H127">
        <v>43990</v>
      </c>
      <c r="I127">
        <v>47920</v>
      </c>
    </row>
    <row r="128" spans="6:9" x14ac:dyDescent="0.2">
      <c r="F128" s="41" t="s">
        <v>11</v>
      </c>
      <c r="G128">
        <v>535050</v>
      </c>
      <c r="H128">
        <v>520190</v>
      </c>
      <c r="I128">
        <v>530920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6" right="0" top="0.38" bottom="0.17" header="0.17" footer="0.17"/>
  <pageSetup paperSize="9" scale="90" orientation="landscape" r:id="rId1"/>
  <headerFooter alignWithMargins="0"/>
  <ignoredErrors>
    <ignoredError sqref="E77:W77 E78:W78 E79:W79 E80:W80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X44"/>
  <sheetViews>
    <sheetView topLeftCell="DF1" workbookViewId="0">
      <selection activeCell="CZ21" sqref="CZ21"/>
    </sheetView>
  </sheetViews>
  <sheetFormatPr defaultRowHeight="12.75" x14ac:dyDescent="0.2"/>
  <cols>
    <col min="1" max="1" width="3" customWidth="1"/>
    <col min="2" max="2" width="13.7109375" customWidth="1"/>
    <col min="3" max="3" width="8.7109375" customWidth="1"/>
    <col min="4" max="6" width="9.140625" customWidth="1"/>
    <col min="7" max="7" width="8.7109375" customWidth="1"/>
    <col min="8" max="9" width="8.42578125" customWidth="1"/>
    <col min="10" max="10" width="9" customWidth="1"/>
    <col min="11" max="22" width="9.140625" hidden="1" customWidth="1"/>
    <col min="23" max="34" width="7.7109375" hidden="1" customWidth="1"/>
    <col min="35" max="36" width="8.85546875" hidden="1" customWidth="1"/>
    <col min="37" max="37" width="8.5703125" hidden="1" customWidth="1"/>
    <col min="38" max="42" width="8.140625" hidden="1" customWidth="1"/>
    <col min="43" max="46" width="7.7109375" hidden="1" customWidth="1"/>
    <col min="47" max="49" width="8.140625" hidden="1" customWidth="1"/>
    <col min="50" max="50" width="9.42578125" hidden="1" customWidth="1"/>
    <col min="51" max="51" width="8.7109375" bestFit="1" customWidth="1"/>
    <col min="52" max="75" width="8.140625" hidden="1" customWidth="1"/>
    <col min="76" max="76" width="9.28515625" bestFit="1" customWidth="1"/>
    <col min="77" max="87" width="8.140625" hidden="1" customWidth="1"/>
    <col min="88" max="88" width="8.7109375" hidden="1" customWidth="1"/>
    <col min="89" max="89" width="9.28515625" customWidth="1"/>
    <col min="90" max="101" width="9.5703125" hidden="1" customWidth="1"/>
    <col min="102" max="107" width="9.5703125" customWidth="1"/>
    <col min="108" max="108" width="10.42578125" customWidth="1"/>
    <col min="109" max="109" width="9.5703125" customWidth="1"/>
    <col min="110" max="114" width="10" customWidth="1"/>
    <col min="115" max="115" width="9.42578125" customWidth="1"/>
    <col min="116" max="116" width="10.85546875" customWidth="1"/>
    <col min="117" max="117" width="11.140625" customWidth="1"/>
    <col min="119" max="119" width="10.28515625" customWidth="1"/>
    <col min="121" max="121" width="10" customWidth="1"/>
  </cols>
  <sheetData>
    <row r="1" spans="1:128" ht="16.5" thickBot="1" x14ac:dyDescent="0.3">
      <c r="B1" s="3" t="s">
        <v>46</v>
      </c>
      <c r="C1" s="3"/>
    </row>
    <row r="2" spans="1:128" s="161" customFormat="1" ht="34.5" customHeight="1" x14ac:dyDescent="0.2">
      <c r="A2" s="27" t="s">
        <v>27</v>
      </c>
      <c r="B2" s="14" t="s">
        <v>97</v>
      </c>
      <c r="C2" s="14">
        <v>1983</v>
      </c>
      <c r="D2" s="27">
        <v>2005</v>
      </c>
      <c r="E2" s="27">
        <v>2006</v>
      </c>
      <c r="F2" s="27">
        <v>2007</v>
      </c>
      <c r="G2" s="27">
        <v>2008</v>
      </c>
      <c r="H2" s="28">
        <v>2009</v>
      </c>
      <c r="I2" s="27">
        <v>2010</v>
      </c>
      <c r="J2" s="27">
        <v>2011</v>
      </c>
      <c r="K2" s="29">
        <v>39814</v>
      </c>
      <c r="L2" s="30">
        <v>39845</v>
      </c>
      <c r="M2" s="30">
        <v>39873</v>
      </c>
      <c r="N2" s="31">
        <v>39904</v>
      </c>
      <c r="O2" s="32">
        <v>39934</v>
      </c>
      <c r="P2" s="32">
        <v>39965</v>
      </c>
      <c r="Q2" s="32">
        <v>39995</v>
      </c>
      <c r="R2" s="32">
        <v>40026</v>
      </c>
      <c r="S2" s="32">
        <v>40057</v>
      </c>
      <c r="T2" s="32">
        <v>40087</v>
      </c>
      <c r="U2" s="32">
        <v>40118</v>
      </c>
      <c r="V2" s="32">
        <v>40148</v>
      </c>
      <c r="W2" s="32">
        <v>40179</v>
      </c>
      <c r="X2" s="32">
        <v>40210</v>
      </c>
      <c r="Y2" s="32">
        <v>40238</v>
      </c>
      <c r="Z2" s="32">
        <v>40269</v>
      </c>
      <c r="AA2" s="32">
        <v>40299</v>
      </c>
      <c r="AB2" s="32">
        <v>40330</v>
      </c>
      <c r="AC2" s="32">
        <v>40360</v>
      </c>
      <c r="AD2" s="32">
        <v>40391</v>
      </c>
      <c r="AE2" s="32">
        <v>40422</v>
      </c>
      <c r="AF2" s="32">
        <v>40452</v>
      </c>
      <c r="AG2" s="32">
        <v>40483</v>
      </c>
      <c r="AH2" s="32">
        <v>40513</v>
      </c>
      <c r="AI2" s="33" t="s">
        <v>99</v>
      </c>
      <c r="AJ2" s="159" t="s">
        <v>107</v>
      </c>
      <c r="AK2" s="33" t="s">
        <v>78</v>
      </c>
      <c r="AL2" s="34">
        <v>40544</v>
      </c>
      <c r="AM2" s="34">
        <v>40575</v>
      </c>
      <c r="AN2" s="34">
        <v>40603</v>
      </c>
      <c r="AO2" s="34">
        <v>40634</v>
      </c>
      <c r="AP2" s="34">
        <v>40664</v>
      </c>
      <c r="AQ2" s="34">
        <v>40695</v>
      </c>
      <c r="AR2" s="34">
        <v>40725</v>
      </c>
      <c r="AS2" s="34">
        <v>40756</v>
      </c>
      <c r="AT2" s="34">
        <v>40787</v>
      </c>
      <c r="AU2" s="34">
        <v>40817</v>
      </c>
      <c r="AV2" s="34">
        <v>40848</v>
      </c>
      <c r="AW2" s="34">
        <v>40878</v>
      </c>
      <c r="AX2" s="33" t="s">
        <v>104</v>
      </c>
      <c r="AY2" s="33">
        <v>2012</v>
      </c>
      <c r="AZ2" s="160">
        <v>40909</v>
      </c>
      <c r="BA2" s="160">
        <v>40940</v>
      </c>
      <c r="BB2" s="160">
        <v>40969</v>
      </c>
      <c r="BC2" s="160">
        <v>41000</v>
      </c>
      <c r="BD2" s="160">
        <v>41030</v>
      </c>
      <c r="BE2" s="160">
        <v>41061</v>
      </c>
      <c r="BF2" s="160">
        <v>41091</v>
      </c>
      <c r="BG2" s="160">
        <v>41122</v>
      </c>
      <c r="BH2" s="160">
        <v>41153</v>
      </c>
      <c r="BI2" s="160">
        <v>41183</v>
      </c>
      <c r="BJ2" s="160">
        <v>41214</v>
      </c>
      <c r="BK2" s="160">
        <v>41244</v>
      </c>
      <c r="BL2" s="160">
        <v>41275</v>
      </c>
      <c r="BM2" s="160">
        <v>41306</v>
      </c>
      <c r="BN2" s="160">
        <v>41334</v>
      </c>
      <c r="BO2" s="160">
        <v>41365</v>
      </c>
      <c r="BP2" s="160">
        <v>41395</v>
      </c>
      <c r="BQ2" s="160">
        <v>41426</v>
      </c>
      <c r="BR2" s="160">
        <v>41456</v>
      </c>
      <c r="BS2" s="160">
        <v>41494</v>
      </c>
      <c r="BT2" s="160">
        <v>41527</v>
      </c>
      <c r="BU2" s="160">
        <v>41557</v>
      </c>
      <c r="BV2" s="160">
        <v>41588</v>
      </c>
      <c r="BW2" s="160">
        <v>41618</v>
      </c>
      <c r="BX2" s="33">
        <v>2013</v>
      </c>
      <c r="BY2" s="148">
        <v>41640</v>
      </c>
      <c r="BZ2" s="148">
        <v>41671</v>
      </c>
      <c r="CA2" s="148">
        <v>41699</v>
      </c>
      <c r="CB2" s="148" t="s">
        <v>152</v>
      </c>
      <c r="CC2" s="148">
        <v>41773</v>
      </c>
      <c r="CD2" s="148">
        <v>41804</v>
      </c>
      <c r="CE2" s="148">
        <v>41834</v>
      </c>
      <c r="CF2" s="148">
        <v>41865</v>
      </c>
      <c r="CG2" s="148">
        <v>41896</v>
      </c>
      <c r="CH2" s="148">
        <v>41926</v>
      </c>
      <c r="CI2" s="148">
        <v>41957</v>
      </c>
      <c r="CJ2" s="148">
        <v>41987</v>
      </c>
      <c r="CK2" s="186">
        <v>2014</v>
      </c>
      <c r="CL2" s="14" t="s">
        <v>170</v>
      </c>
      <c r="CM2" s="14" t="s">
        <v>171</v>
      </c>
      <c r="CN2" s="14" t="s">
        <v>172</v>
      </c>
      <c r="CO2" s="14" t="s">
        <v>175</v>
      </c>
      <c r="CP2" s="14" t="s">
        <v>155</v>
      </c>
      <c r="CQ2" s="14" t="s">
        <v>177</v>
      </c>
      <c r="CR2" s="14" t="s">
        <v>178</v>
      </c>
      <c r="CS2" s="14" t="s">
        <v>179</v>
      </c>
      <c r="CT2" s="14" t="s">
        <v>182</v>
      </c>
      <c r="CU2" s="14" t="s">
        <v>183</v>
      </c>
      <c r="CV2" s="14" t="s">
        <v>184</v>
      </c>
      <c r="CW2" s="14" t="s">
        <v>185</v>
      </c>
      <c r="CX2" s="14">
        <v>2015</v>
      </c>
      <c r="CY2" s="14" t="s">
        <v>191</v>
      </c>
      <c r="CZ2" s="14" t="s">
        <v>192</v>
      </c>
      <c r="DA2" s="14" t="s">
        <v>193</v>
      </c>
      <c r="DB2" s="14" t="s">
        <v>194</v>
      </c>
      <c r="DC2" s="14" t="s">
        <v>195</v>
      </c>
      <c r="DD2" s="14" t="s">
        <v>196</v>
      </c>
      <c r="DE2" s="14" t="s">
        <v>197</v>
      </c>
      <c r="DF2" s="14" t="s">
        <v>198</v>
      </c>
      <c r="DG2" s="14" t="s">
        <v>199</v>
      </c>
      <c r="DH2" s="14" t="s">
        <v>200</v>
      </c>
      <c r="DI2" s="14" t="s">
        <v>201</v>
      </c>
      <c r="DJ2" s="14" t="s">
        <v>202</v>
      </c>
      <c r="DK2" s="14">
        <v>2016</v>
      </c>
      <c r="DL2" s="14" t="s">
        <v>203</v>
      </c>
      <c r="DM2" s="14" t="s">
        <v>204</v>
      </c>
      <c r="DN2" s="14" t="s">
        <v>205</v>
      </c>
      <c r="DO2" s="14" t="s">
        <v>206</v>
      </c>
      <c r="DP2" s="14" t="s">
        <v>207</v>
      </c>
      <c r="DQ2" s="14" t="s">
        <v>208</v>
      </c>
      <c r="DR2" s="14" t="s">
        <v>209</v>
      </c>
      <c r="DS2" s="14" t="s">
        <v>210</v>
      </c>
      <c r="DT2" s="14" t="s">
        <v>211</v>
      </c>
      <c r="DU2" s="14" t="s">
        <v>212</v>
      </c>
      <c r="DV2" s="14" t="s">
        <v>213</v>
      </c>
      <c r="DW2" s="14" t="s">
        <v>214</v>
      </c>
      <c r="DX2" s="14">
        <v>2017</v>
      </c>
    </row>
    <row r="3" spans="1:128" ht="24" customHeight="1" x14ac:dyDescent="0.25">
      <c r="A3" s="67">
        <v>1</v>
      </c>
      <c r="B3" s="67" t="s">
        <v>28</v>
      </c>
      <c r="C3" s="87">
        <v>2320</v>
      </c>
      <c r="D3" s="87">
        <v>570.19399999999996</v>
      </c>
      <c r="E3" s="87">
        <v>590</v>
      </c>
      <c r="F3" s="88">
        <v>510</v>
      </c>
      <c r="G3" s="88">
        <v>1030</v>
      </c>
      <c r="H3" s="88">
        <v>830</v>
      </c>
      <c r="I3" s="88">
        <v>1990</v>
      </c>
      <c r="J3" s="89">
        <v>3370</v>
      </c>
      <c r="K3" s="92">
        <v>90</v>
      </c>
      <c r="L3" s="90">
        <v>80</v>
      </c>
      <c r="M3" s="91">
        <v>70</v>
      </c>
      <c r="N3" s="92">
        <v>50</v>
      </c>
      <c r="O3" s="90">
        <v>50</v>
      </c>
      <c r="P3" s="90">
        <v>60</v>
      </c>
      <c r="Q3" s="90">
        <v>50</v>
      </c>
      <c r="R3" s="90">
        <v>50</v>
      </c>
      <c r="S3" s="90">
        <v>50</v>
      </c>
      <c r="T3" s="93">
        <v>70</v>
      </c>
      <c r="U3" s="93">
        <v>63.325000000000003</v>
      </c>
      <c r="V3" s="93">
        <v>160</v>
      </c>
      <c r="W3" s="93">
        <v>120</v>
      </c>
      <c r="X3" s="93">
        <v>190</v>
      </c>
      <c r="Y3" s="93">
        <v>170</v>
      </c>
      <c r="Z3" s="93">
        <v>180</v>
      </c>
      <c r="AA3" s="93">
        <v>120</v>
      </c>
      <c r="AB3" s="93">
        <v>130</v>
      </c>
      <c r="AC3" s="93">
        <v>110</v>
      </c>
      <c r="AD3" s="93">
        <v>110</v>
      </c>
      <c r="AE3" s="93">
        <v>100</v>
      </c>
      <c r="AF3" s="93">
        <v>110</v>
      </c>
      <c r="AG3" s="93">
        <v>320</v>
      </c>
      <c r="AH3" s="93">
        <v>330</v>
      </c>
      <c r="AI3" s="93">
        <f t="shared" ref="AI3:AI12" si="0">SUM(W3:AG3)</f>
        <v>1660</v>
      </c>
      <c r="AJ3" s="84">
        <f t="shared" ref="AJ3:AJ11" si="1">+(I3-H3)/H3</f>
        <v>1.3975903614457832</v>
      </c>
      <c r="AK3" s="93">
        <v>2380</v>
      </c>
      <c r="AL3" s="93">
        <v>370</v>
      </c>
      <c r="AM3" s="93">
        <v>360</v>
      </c>
      <c r="AN3" s="93">
        <v>340</v>
      </c>
      <c r="AO3" s="93">
        <v>270</v>
      </c>
      <c r="AP3" s="93">
        <v>270</v>
      </c>
      <c r="AQ3" s="93">
        <v>190</v>
      </c>
      <c r="AR3" s="93">
        <v>180</v>
      </c>
      <c r="AS3" s="93">
        <v>210</v>
      </c>
      <c r="AT3" s="93">
        <v>380</v>
      </c>
      <c r="AU3" s="93">
        <v>260</v>
      </c>
      <c r="AV3" s="93">
        <v>260</v>
      </c>
      <c r="AW3" s="94">
        <v>280</v>
      </c>
      <c r="AX3" s="89">
        <f>SUM(AL3:AW3)</f>
        <v>3370</v>
      </c>
      <c r="AY3" s="83">
        <f>SUM(AZ3:BK3)</f>
        <v>2970</v>
      </c>
      <c r="AZ3" s="93">
        <v>280</v>
      </c>
      <c r="BA3" s="93">
        <v>380</v>
      </c>
      <c r="BB3" s="93">
        <v>460</v>
      </c>
      <c r="BC3" s="93">
        <v>210</v>
      </c>
      <c r="BD3" s="93">
        <v>160</v>
      </c>
      <c r="BE3" s="93">
        <v>170</v>
      </c>
      <c r="BF3" s="93">
        <v>180</v>
      </c>
      <c r="BG3" s="93">
        <v>170</v>
      </c>
      <c r="BH3" s="93">
        <v>190</v>
      </c>
      <c r="BI3" s="93">
        <v>210</v>
      </c>
      <c r="BJ3" s="93">
        <v>240</v>
      </c>
      <c r="BK3" s="93">
        <v>320</v>
      </c>
      <c r="BL3" s="93">
        <v>310</v>
      </c>
      <c r="BM3" s="93">
        <v>280</v>
      </c>
      <c r="BN3" s="93">
        <v>460</v>
      </c>
      <c r="BO3" s="93">
        <v>320</v>
      </c>
      <c r="BP3" s="93">
        <v>290</v>
      </c>
      <c r="BQ3" s="93">
        <v>210</v>
      </c>
      <c r="BR3" s="93">
        <v>360</v>
      </c>
      <c r="BS3" s="93">
        <v>370</v>
      </c>
      <c r="BT3" s="93">
        <v>390</v>
      </c>
      <c r="BU3" s="93">
        <v>560</v>
      </c>
      <c r="BV3" s="93">
        <f>610-60</f>
        <v>550</v>
      </c>
      <c r="BW3" s="93">
        <f>620+60</f>
        <v>680</v>
      </c>
      <c r="BX3" s="93">
        <f>SUM(BL3:BW3)</f>
        <v>4780</v>
      </c>
      <c r="BY3" s="93">
        <v>620</v>
      </c>
      <c r="BZ3" s="93">
        <v>630</v>
      </c>
      <c r="CA3" s="93">
        <v>600</v>
      </c>
      <c r="CB3" s="93">
        <v>550</v>
      </c>
      <c r="CC3" s="93">
        <v>520</v>
      </c>
      <c r="CD3" s="93">
        <v>410</v>
      </c>
      <c r="CE3" s="93">
        <v>610</v>
      </c>
      <c r="CF3" s="93">
        <v>640</v>
      </c>
      <c r="CG3" s="93">
        <v>660</v>
      </c>
      <c r="CH3" s="93">
        <v>670</v>
      </c>
      <c r="CI3" s="93">
        <v>690</v>
      </c>
      <c r="CJ3" s="93">
        <v>510</v>
      </c>
      <c r="CK3" s="93">
        <f>SUM(BY3:CJ3)</f>
        <v>7110</v>
      </c>
      <c r="CL3" s="83">
        <v>830</v>
      </c>
      <c r="CM3" s="83">
        <v>740</v>
      </c>
      <c r="CN3" s="83">
        <v>600.41499999999996</v>
      </c>
      <c r="CO3" s="83">
        <v>610</v>
      </c>
      <c r="CP3" s="83">
        <v>570</v>
      </c>
      <c r="CQ3" s="83">
        <v>360</v>
      </c>
      <c r="CR3" s="83">
        <v>550</v>
      </c>
      <c r="CS3" s="83">
        <v>510</v>
      </c>
      <c r="CT3" s="83">
        <v>410</v>
      </c>
      <c r="CU3" s="83">
        <v>520</v>
      </c>
      <c r="CV3" s="83">
        <v>540</v>
      </c>
      <c r="CW3" s="83">
        <v>530</v>
      </c>
      <c r="CX3" s="83">
        <f>SUM(CL3:CW3)</f>
        <v>6770.415</v>
      </c>
      <c r="CY3" s="155">
        <v>490</v>
      </c>
      <c r="CZ3" s="155">
        <v>710</v>
      </c>
      <c r="DA3" s="155">
        <v>590</v>
      </c>
      <c r="DB3" s="155">
        <v>400</v>
      </c>
      <c r="DC3" s="155">
        <v>300</v>
      </c>
      <c r="DD3" s="287">
        <v>310</v>
      </c>
      <c r="DE3" s="155">
        <v>430</v>
      </c>
      <c r="DF3" s="155">
        <v>510</v>
      </c>
      <c r="DG3" s="155">
        <v>770</v>
      </c>
      <c r="DH3" s="155">
        <v>590</v>
      </c>
      <c r="DI3" s="155">
        <v>640</v>
      </c>
      <c r="DJ3" s="155">
        <v>570</v>
      </c>
      <c r="DK3" s="155">
        <f>SUM(CY3:DJ3)</f>
        <v>6310</v>
      </c>
      <c r="DL3" s="366">
        <v>620</v>
      </c>
      <c r="DM3" s="363">
        <v>580</v>
      </c>
      <c r="DN3" s="364">
        <v>520</v>
      </c>
      <c r="DO3" s="1">
        <v>470</v>
      </c>
      <c r="DP3" s="185">
        <v>390</v>
      </c>
      <c r="DQ3" s="1">
        <v>440</v>
      </c>
      <c r="DR3" s="1">
        <v>430</v>
      </c>
      <c r="DS3" s="1">
        <v>460</v>
      </c>
      <c r="DT3" s="1">
        <v>430</v>
      </c>
      <c r="DU3" s="1"/>
      <c r="DV3" s="1"/>
      <c r="DW3" s="1"/>
      <c r="DX3" s="1"/>
    </row>
    <row r="4" spans="1:128" ht="24" customHeight="1" x14ac:dyDescent="0.25">
      <c r="A4" s="67">
        <v>2</v>
      </c>
      <c r="B4" s="67" t="s">
        <v>29</v>
      </c>
      <c r="C4" s="87">
        <v>19030</v>
      </c>
      <c r="D4" s="87">
        <v>14950</v>
      </c>
      <c r="E4" s="87">
        <v>29070</v>
      </c>
      <c r="F4" s="88">
        <v>35710</v>
      </c>
      <c r="G4" s="88">
        <v>37820</v>
      </c>
      <c r="H4" s="88">
        <v>37490</v>
      </c>
      <c r="I4" s="88">
        <v>28250</v>
      </c>
      <c r="J4" s="89">
        <v>35530</v>
      </c>
      <c r="K4" s="92">
        <v>3870</v>
      </c>
      <c r="L4" s="90">
        <v>4410</v>
      </c>
      <c r="M4" s="91">
        <v>4350</v>
      </c>
      <c r="N4" s="92">
        <v>4760</v>
      </c>
      <c r="O4" s="90">
        <v>3640</v>
      </c>
      <c r="P4" s="90">
        <v>2580</v>
      </c>
      <c r="Q4" s="90">
        <v>2320</v>
      </c>
      <c r="R4" s="90">
        <v>1810</v>
      </c>
      <c r="S4" s="90">
        <v>2040</v>
      </c>
      <c r="T4" s="93">
        <v>2280</v>
      </c>
      <c r="U4" s="93">
        <v>2567.4319999999998</v>
      </c>
      <c r="V4" s="93">
        <v>2861</v>
      </c>
      <c r="W4" s="93">
        <v>2170</v>
      </c>
      <c r="X4" s="93">
        <v>1750</v>
      </c>
      <c r="Y4" s="93">
        <v>2230</v>
      </c>
      <c r="Z4" s="93">
        <v>2410</v>
      </c>
      <c r="AA4" s="93">
        <v>1490</v>
      </c>
      <c r="AB4" s="93">
        <v>1840</v>
      </c>
      <c r="AC4" s="93">
        <v>1950</v>
      </c>
      <c r="AD4" s="93">
        <v>2160</v>
      </c>
      <c r="AE4" s="93">
        <v>2340</v>
      </c>
      <c r="AF4" s="93">
        <v>2160</v>
      </c>
      <c r="AG4" s="93">
        <v>3480</v>
      </c>
      <c r="AH4" s="93">
        <v>3670</v>
      </c>
      <c r="AI4" s="93">
        <f t="shared" si="0"/>
        <v>23980</v>
      </c>
      <c r="AJ4" s="84">
        <f t="shared" si="1"/>
        <v>-0.24646572419311816</v>
      </c>
      <c r="AK4" s="93">
        <v>32240</v>
      </c>
      <c r="AL4" s="93">
        <v>3340</v>
      </c>
      <c r="AM4" s="93">
        <v>3670</v>
      </c>
      <c r="AN4" s="93">
        <v>3420</v>
      </c>
      <c r="AO4" s="93">
        <v>2560</v>
      </c>
      <c r="AP4" s="93">
        <v>1920</v>
      </c>
      <c r="AQ4" s="93">
        <v>2190</v>
      </c>
      <c r="AR4" s="93">
        <v>2410</v>
      </c>
      <c r="AS4" s="93">
        <v>3110</v>
      </c>
      <c r="AT4" s="93">
        <v>2910</v>
      </c>
      <c r="AU4" s="93">
        <v>3810</v>
      </c>
      <c r="AV4" s="93">
        <v>3210</v>
      </c>
      <c r="AW4" s="94">
        <v>2980</v>
      </c>
      <c r="AX4" s="89">
        <f t="shared" ref="AX4:AX17" si="2">SUM(AL4:AW4)</f>
        <v>35530</v>
      </c>
      <c r="AY4" s="83">
        <f t="shared" ref="AY4:AY17" si="3">SUM(AZ4:BK4)</f>
        <v>35990</v>
      </c>
      <c r="AZ4" s="93">
        <v>3840</v>
      </c>
      <c r="BA4" s="93">
        <v>2980</v>
      </c>
      <c r="BB4" s="93">
        <v>3320</v>
      </c>
      <c r="BC4" s="93">
        <v>3150</v>
      </c>
      <c r="BD4" s="93">
        <v>2640</v>
      </c>
      <c r="BE4" s="93">
        <v>3040</v>
      </c>
      <c r="BF4" s="93">
        <v>3580</v>
      </c>
      <c r="BG4" s="93">
        <v>3210</v>
      </c>
      <c r="BH4" s="93">
        <v>2460</v>
      </c>
      <c r="BI4" s="93">
        <v>2370</v>
      </c>
      <c r="BJ4" s="93">
        <v>3160</v>
      </c>
      <c r="BK4" s="93">
        <v>2240</v>
      </c>
      <c r="BL4" s="93">
        <v>4230</v>
      </c>
      <c r="BM4" s="93">
        <v>3940</v>
      </c>
      <c r="BN4" s="93">
        <v>3180</v>
      </c>
      <c r="BO4" s="93">
        <v>3530</v>
      </c>
      <c r="BP4" s="93">
        <v>2920</v>
      </c>
      <c r="BQ4" s="93">
        <v>2860</v>
      </c>
      <c r="BR4" s="93">
        <v>3140</v>
      </c>
      <c r="BS4" s="93">
        <v>3280</v>
      </c>
      <c r="BT4" s="93">
        <v>3530</v>
      </c>
      <c r="BU4" s="93">
        <v>3140</v>
      </c>
      <c r="BV4" s="93">
        <f>3870-360</f>
        <v>3510</v>
      </c>
      <c r="BW4" s="93">
        <f>3720+100</f>
        <v>3820</v>
      </c>
      <c r="BX4" s="93">
        <f t="shared" ref="BX4:BX18" si="4">SUM(BL4:BW4)</f>
        <v>41080</v>
      </c>
      <c r="BY4" s="93">
        <v>2810</v>
      </c>
      <c r="BZ4" s="93">
        <v>2830</v>
      </c>
      <c r="CA4" s="93">
        <v>4100</v>
      </c>
      <c r="CB4" s="93">
        <v>3370</v>
      </c>
      <c r="CC4" s="93">
        <v>3100</v>
      </c>
      <c r="CD4" s="93">
        <v>2180</v>
      </c>
      <c r="CE4" s="93">
        <v>3100</v>
      </c>
      <c r="CF4" s="93">
        <v>3450</v>
      </c>
      <c r="CG4" s="93">
        <v>3300</v>
      </c>
      <c r="CH4" s="93">
        <v>3190</v>
      </c>
      <c r="CI4" s="93">
        <v>3410</v>
      </c>
      <c r="CJ4" s="93">
        <v>3190</v>
      </c>
      <c r="CK4" s="93">
        <f t="shared" ref="CK4:CK18" si="5">SUM(BY4:CJ4)</f>
        <v>38030</v>
      </c>
      <c r="CL4" s="83">
        <v>2220</v>
      </c>
      <c r="CM4" s="83">
        <v>2920</v>
      </c>
      <c r="CN4" s="83">
        <v>2730</v>
      </c>
      <c r="CO4" s="83">
        <v>3320</v>
      </c>
      <c r="CP4" s="83">
        <v>3120</v>
      </c>
      <c r="CQ4" s="83">
        <v>2400</v>
      </c>
      <c r="CR4" s="83">
        <v>2480</v>
      </c>
      <c r="CS4" s="83">
        <v>2760</v>
      </c>
      <c r="CT4" s="83">
        <v>3990</v>
      </c>
      <c r="CU4" s="83">
        <v>3850</v>
      </c>
      <c r="CV4" s="83">
        <v>3200</v>
      </c>
      <c r="CW4" s="83">
        <v>3270</v>
      </c>
      <c r="CX4" s="83">
        <f t="shared" ref="CX4:CX17" si="6">SUM(CL4:CW4)</f>
        <v>36260</v>
      </c>
      <c r="CY4" s="155">
        <v>2530</v>
      </c>
      <c r="CZ4" s="155">
        <v>2550</v>
      </c>
      <c r="DA4" s="155">
        <v>2960</v>
      </c>
      <c r="DB4" s="155">
        <v>2690</v>
      </c>
      <c r="DC4" s="155">
        <v>1980</v>
      </c>
      <c r="DD4" s="155">
        <v>2120</v>
      </c>
      <c r="DE4" s="155">
        <v>2150</v>
      </c>
      <c r="DF4" s="155">
        <v>2660</v>
      </c>
      <c r="DG4" s="155">
        <v>2820</v>
      </c>
      <c r="DH4" s="155">
        <v>2980</v>
      </c>
      <c r="DI4" s="155">
        <v>2930</v>
      </c>
      <c r="DJ4" s="155">
        <v>2780</v>
      </c>
      <c r="DK4" s="155">
        <f>SUM(CY4:DJ4)</f>
        <v>31150</v>
      </c>
      <c r="DL4" s="366">
        <v>2230</v>
      </c>
      <c r="DM4" s="363">
        <v>2580</v>
      </c>
      <c r="DN4" s="364">
        <v>2760</v>
      </c>
      <c r="DO4" s="1">
        <v>2130</v>
      </c>
      <c r="DP4" s="185">
        <v>1980</v>
      </c>
      <c r="DQ4" s="1">
        <v>2410</v>
      </c>
      <c r="DR4" s="1">
        <v>2390</v>
      </c>
      <c r="DS4" s="1">
        <v>2360</v>
      </c>
      <c r="DT4" s="1">
        <v>2510</v>
      </c>
      <c r="DU4" s="1"/>
      <c r="DV4" s="1"/>
      <c r="DW4" s="1"/>
      <c r="DX4" s="1"/>
    </row>
    <row r="5" spans="1:128" ht="24" customHeight="1" x14ac:dyDescent="0.25">
      <c r="A5" s="67">
        <v>3</v>
      </c>
      <c r="B5" s="67" t="s">
        <v>30</v>
      </c>
      <c r="C5" s="87">
        <v>7630</v>
      </c>
      <c r="D5" s="87">
        <v>11620</v>
      </c>
      <c r="E5" s="87">
        <v>30530</v>
      </c>
      <c r="F5" s="88">
        <v>39950</v>
      </c>
      <c r="G5" s="88">
        <v>39580</v>
      </c>
      <c r="H5" s="88">
        <v>33100</v>
      </c>
      <c r="I5" s="88">
        <v>43360</v>
      </c>
      <c r="J5" s="89">
        <v>51870</v>
      </c>
      <c r="K5" s="92">
        <v>3760</v>
      </c>
      <c r="L5" s="90">
        <v>3620</v>
      </c>
      <c r="M5" s="91">
        <v>4160</v>
      </c>
      <c r="N5" s="92">
        <v>3470</v>
      </c>
      <c r="O5" s="90">
        <v>3210</v>
      </c>
      <c r="P5" s="90">
        <v>1470</v>
      </c>
      <c r="Q5" s="90">
        <v>1520</v>
      </c>
      <c r="R5" s="90">
        <v>1780</v>
      </c>
      <c r="S5" s="90">
        <v>1380</v>
      </c>
      <c r="T5" s="93">
        <v>2150</v>
      </c>
      <c r="U5" s="93">
        <v>3405.68</v>
      </c>
      <c r="V5" s="93">
        <v>3165</v>
      </c>
      <c r="W5" s="93">
        <v>2620</v>
      </c>
      <c r="X5" s="93">
        <v>2710</v>
      </c>
      <c r="Y5" s="93">
        <v>2650</v>
      </c>
      <c r="Z5" s="93">
        <v>3120</v>
      </c>
      <c r="AA5" s="93">
        <v>2910</v>
      </c>
      <c r="AB5" s="93">
        <v>3720</v>
      </c>
      <c r="AC5" s="93">
        <v>3960</v>
      </c>
      <c r="AD5" s="93">
        <v>4430</v>
      </c>
      <c r="AE5" s="93">
        <v>3970</v>
      </c>
      <c r="AF5" s="93">
        <v>3570</v>
      </c>
      <c r="AG5" s="93">
        <v>4620</v>
      </c>
      <c r="AH5" s="93">
        <v>4780</v>
      </c>
      <c r="AI5" s="93">
        <f t="shared" si="0"/>
        <v>38280</v>
      </c>
      <c r="AJ5" s="84">
        <f t="shared" si="1"/>
        <v>0.30996978851963747</v>
      </c>
      <c r="AK5" s="93">
        <v>49670</v>
      </c>
      <c r="AL5" s="93">
        <v>4520</v>
      </c>
      <c r="AM5" s="93">
        <v>4630</v>
      </c>
      <c r="AN5" s="93">
        <v>4320</v>
      </c>
      <c r="AO5" s="93">
        <v>3890</v>
      </c>
      <c r="AP5" s="93">
        <v>3170</v>
      </c>
      <c r="AQ5" s="93">
        <v>3570</v>
      </c>
      <c r="AR5" s="93">
        <v>3520</v>
      </c>
      <c r="AS5" s="93">
        <v>4620</v>
      </c>
      <c r="AT5" s="93">
        <v>3890</v>
      </c>
      <c r="AU5" s="93">
        <v>3940</v>
      </c>
      <c r="AV5" s="93">
        <v>4880</v>
      </c>
      <c r="AW5" s="94">
        <v>5320</v>
      </c>
      <c r="AX5" s="89">
        <f t="shared" si="2"/>
        <v>50270</v>
      </c>
      <c r="AY5" s="83">
        <f t="shared" si="3"/>
        <v>52610</v>
      </c>
      <c r="AZ5" s="93">
        <v>6050</v>
      </c>
      <c r="BA5" s="93">
        <v>3460</v>
      </c>
      <c r="BB5" s="93">
        <v>4140</v>
      </c>
      <c r="BC5" s="93">
        <v>3680</v>
      </c>
      <c r="BD5" s="93">
        <v>3520</v>
      </c>
      <c r="BE5" s="93">
        <v>2840</v>
      </c>
      <c r="BF5" s="93">
        <v>2580</v>
      </c>
      <c r="BG5" s="93">
        <v>3520</v>
      </c>
      <c r="BH5" s="93">
        <v>4560</v>
      </c>
      <c r="BI5" s="93">
        <v>5680</v>
      </c>
      <c r="BJ5" s="93">
        <v>5630</v>
      </c>
      <c r="BK5" s="93">
        <v>6950</v>
      </c>
      <c r="BL5" s="93">
        <v>3970</v>
      </c>
      <c r="BM5" s="93">
        <v>5260</v>
      </c>
      <c r="BN5" s="93">
        <v>2940</v>
      </c>
      <c r="BO5" s="93">
        <v>5670</v>
      </c>
      <c r="BP5" s="93">
        <v>2590</v>
      </c>
      <c r="BQ5" s="93">
        <v>2170</v>
      </c>
      <c r="BR5" s="93">
        <v>3360</v>
      </c>
      <c r="BS5" s="93">
        <v>3290</v>
      </c>
      <c r="BT5" s="93">
        <v>4130</v>
      </c>
      <c r="BU5" s="93">
        <v>4770</v>
      </c>
      <c r="BV5" s="93">
        <f>4620-430</f>
        <v>4190</v>
      </c>
      <c r="BW5" s="93">
        <f>5680+150</f>
        <v>5830</v>
      </c>
      <c r="BX5" s="93">
        <f t="shared" si="4"/>
        <v>48170</v>
      </c>
      <c r="BY5" s="93">
        <v>3700</v>
      </c>
      <c r="BZ5" s="93">
        <v>4820</v>
      </c>
      <c r="CA5" s="93">
        <v>4440</v>
      </c>
      <c r="CB5" s="93">
        <v>3140</v>
      </c>
      <c r="CC5" s="93">
        <v>1510</v>
      </c>
      <c r="CD5" s="93">
        <v>2250</v>
      </c>
      <c r="CE5" s="93">
        <v>2900</v>
      </c>
      <c r="CF5" s="93">
        <v>3090</v>
      </c>
      <c r="CG5" s="93">
        <v>3220</v>
      </c>
      <c r="CH5" s="93">
        <v>3410</v>
      </c>
      <c r="CI5" s="93">
        <v>3580</v>
      </c>
      <c r="CJ5" s="93">
        <v>4120</v>
      </c>
      <c r="CK5" s="93">
        <f t="shared" si="5"/>
        <v>40180</v>
      </c>
      <c r="CL5" s="83">
        <v>1510</v>
      </c>
      <c r="CM5" s="83">
        <v>2290</v>
      </c>
      <c r="CN5" s="83">
        <v>3860</v>
      </c>
      <c r="CO5" s="83">
        <v>2960</v>
      </c>
      <c r="CP5" s="83">
        <v>1850</v>
      </c>
      <c r="CQ5" s="83">
        <v>2320</v>
      </c>
      <c r="CR5" s="83">
        <v>2290</v>
      </c>
      <c r="CS5" s="83">
        <v>2460</v>
      </c>
      <c r="CT5" s="83">
        <v>2940</v>
      </c>
      <c r="CU5" s="83">
        <v>3420</v>
      </c>
      <c r="CV5" s="83">
        <v>3310</v>
      </c>
      <c r="CW5" s="83">
        <v>3140</v>
      </c>
      <c r="CX5" s="83">
        <f t="shared" si="6"/>
        <v>32350</v>
      </c>
      <c r="CY5" s="155">
        <v>2900</v>
      </c>
      <c r="CZ5" s="155">
        <v>4630</v>
      </c>
      <c r="DA5" s="155">
        <v>3970</v>
      </c>
      <c r="DB5" s="155">
        <v>3420</v>
      </c>
      <c r="DC5" s="155">
        <v>2930</v>
      </c>
      <c r="DD5" s="287">
        <v>3360</v>
      </c>
      <c r="DE5" s="155">
        <v>4030</v>
      </c>
      <c r="DF5" s="155">
        <v>3870</v>
      </c>
      <c r="DG5" s="155">
        <v>4180</v>
      </c>
      <c r="DH5" s="155">
        <v>3950</v>
      </c>
      <c r="DI5" s="155">
        <v>4910</v>
      </c>
      <c r="DJ5" s="155">
        <v>3940</v>
      </c>
      <c r="DK5" s="155">
        <f>SUM(CY5:DJ5)</f>
        <v>46090</v>
      </c>
      <c r="DL5" s="366">
        <v>1980</v>
      </c>
      <c r="DM5" s="363">
        <v>4150</v>
      </c>
      <c r="DN5" s="364">
        <v>3960</v>
      </c>
      <c r="DO5" s="1">
        <v>3950</v>
      </c>
      <c r="DP5" s="185">
        <v>3550</v>
      </c>
      <c r="DQ5" s="1">
        <v>3330</v>
      </c>
      <c r="DR5" s="1">
        <v>3190</v>
      </c>
      <c r="DS5" s="1">
        <v>3390</v>
      </c>
      <c r="DT5" s="1">
        <v>3510</v>
      </c>
      <c r="DU5" s="1"/>
      <c r="DV5" s="1"/>
      <c r="DW5" s="1"/>
      <c r="DX5" s="1"/>
    </row>
    <row r="6" spans="1:128" ht="24" customHeight="1" x14ac:dyDescent="0.25">
      <c r="A6" s="67">
        <v>4</v>
      </c>
      <c r="B6" s="67" t="s">
        <v>31</v>
      </c>
      <c r="C6" s="87">
        <v>8590</v>
      </c>
      <c r="D6" s="87">
        <v>11200</v>
      </c>
      <c r="E6" s="87">
        <v>15530</v>
      </c>
      <c r="F6" s="88">
        <v>17820</v>
      </c>
      <c r="G6" s="88">
        <v>16800</v>
      </c>
      <c r="H6" s="88">
        <v>24930</v>
      </c>
      <c r="I6" s="88">
        <v>21830</v>
      </c>
      <c r="J6" s="89">
        <v>25330</v>
      </c>
      <c r="K6" s="92">
        <v>1260</v>
      </c>
      <c r="L6" s="90">
        <v>1360</v>
      </c>
      <c r="M6" s="91">
        <v>1980</v>
      </c>
      <c r="N6" s="92">
        <v>1790</v>
      </c>
      <c r="O6" s="90">
        <v>1370</v>
      </c>
      <c r="P6" s="90">
        <v>1960</v>
      </c>
      <c r="Q6" s="90">
        <v>2070</v>
      </c>
      <c r="R6" s="90">
        <v>2980</v>
      </c>
      <c r="S6" s="90">
        <v>2490</v>
      </c>
      <c r="T6" s="93">
        <v>3510</v>
      </c>
      <c r="U6" s="93">
        <v>3124.067</v>
      </c>
      <c r="V6" s="93">
        <v>1049</v>
      </c>
      <c r="W6" s="93">
        <v>1930</v>
      </c>
      <c r="X6" s="93">
        <v>1980</v>
      </c>
      <c r="Y6" s="93">
        <v>1820</v>
      </c>
      <c r="Z6" s="93">
        <v>1670</v>
      </c>
      <c r="AA6" s="93">
        <v>970</v>
      </c>
      <c r="AB6" s="93">
        <v>1340</v>
      </c>
      <c r="AC6" s="93">
        <v>1710</v>
      </c>
      <c r="AD6" s="93">
        <v>1490</v>
      </c>
      <c r="AE6" s="93">
        <v>1590</v>
      </c>
      <c r="AF6" s="93">
        <v>1720</v>
      </c>
      <c r="AG6" s="93">
        <v>2650</v>
      </c>
      <c r="AH6" s="93">
        <v>2960</v>
      </c>
      <c r="AI6" s="93">
        <f t="shared" si="0"/>
        <v>18870</v>
      </c>
      <c r="AJ6" s="84">
        <f t="shared" si="1"/>
        <v>-0.12434817488969113</v>
      </c>
      <c r="AK6" s="93">
        <v>25280</v>
      </c>
      <c r="AL6" s="93">
        <v>2870</v>
      </c>
      <c r="AM6" s="93">
        <v>2960</v>
      </c>
      <c r="AN6" s="93">
        <v>1940</v>
      </c>
      <c r="AO6" s="93">
        <v>1790</v>
      </c>
      <c r="AP6" s="93">
        <v>1560</v>
      </c>
      <c r="AQ6" s="93">
        <v>1490</v>
      </c>
      <c r="AR6" s="93">
        <v>1750</v>
      </c>
      <c r="AS6" s="93">
        <v>1890</v>
      </c>
      <c r="AT6" s="93">
        <v>1240</v>
      </c>
      <c r="AU6" s="93">
        <v>2720</v>
      </c>
      <c r="AV6" s="93">
        <v>1180</v>
      </c>
      <c r="AW6" s="94">
        <v>1940</v>
      </c>
      <c r="AX6" s="89">
        <f t="shared" si="2"/>
        <v>23330</v>
      </c>
      <c r="AY6" s="83">
        <f t="shared" si="3"/>
        <v>27410</v>
      </c>
      <c r="AZ6" s="93">
        <v>2640</v>
      </c>
      <c r="BA6" s="93">
        <v>2130</v>
      </c>
      <c r="BB6" s="93">
        <v>2890</v>
      </c>
      <c r="BC6" s="93">
        <v>2390</v>
      </c>
      <c r="BD6" s="93">
        <v>2130</v>
      </c>
      <c r="BE6" s="93">
        <v>2540</v>
      </c>
      <c r="BF6" s="93">
        <v>2770</v>
      </c>
      <c r="BG6" s="93">
        <v>3080</v>
      </c>
      <c r="BH6" s="93">
        <v>3310</v>
      </c>
      <c r="BI6" s="93">
        <v>1120</v>
      </c>
      <c r="BJ6" s="93">
        <v>1180</v>
      </c>
      <c r="BK6" s="93">
        <v>1230</v>
      </c>
      <c r="BL6" s="93">
        <v>4720</v>
      </c>
      <c r="BM6" s="93">
        <v>2370</v>
      </c>
      <c r="BN6" s="93">
        <v>5280</v>
      </c>
      <c r="BO6" s="93">
        <v>4780</v>
      </c>
      <c r="BP6" s="93">
        <v>4340</v>
      </c>
      <c r="BQ6" s="93">
        <v>3590</v>
      </c>
      <c r="BR6" s="93">
        <v>4120</v>
      </c>
      <c r="BS6" s="93">
        <v>4180</v>
      </c>
      <c r="BT6" s="93">
        <v>4370</v>
      </c>
      <c r="BU6" s="93">
        <v>3310</v>
      </c>
      <c r="BV6" s="93">
        <f>4520-420</f>
        <v>4100</v>
      </c>
      <c r="BW6" s="93">
        <f>3970+100</f>
        <v>4070</v>
      </c>
      <c r="BX6" s="93">
        <f t="shared" si="4"/>
        <v>49230</v>
      </c>
      <c r="BY6" s="93">
        <v>4110</v>
      </c>
      <c r="BZ6" s="93">
        <v>4540</v>
      </c>
      <c r="CA6" s="93">
        <v>4540</v>
      </c>
      <c r="CB6" s="93">
        <v>2720</v>
      </c>
      <c r="CC6" s="93">
        <v>4060</v>
      </c>
      <c r="CD6" s="93">
        <v>3400</v>
      </c>
      <c r="CE6" s="93">
        <v>5270</v>
      </c>
      <c r="CF6" s="93">
        <v>5020</v>
      </c>
      <c r="CG6" s="93">
        <v>5060</v>
      </c>
      <c r="CH6" s="93">
        <v>3160</v>
      </c>
      <c r="CI6" s="93">
        <v>5080</v>
      </c>
      <c r="CJ6" s="93">
        <v>4590</v>
      </c>
      <c r="CK6" s="93">
        <f t="shared" si="5"/>
        <v>51550</v>
      </c>
      <c r="CL6" s="83">
        <v>4420</v>
      </c>
      <c r="CM6" s="83">
        <v>3320</v>
      </c>
      <c r="CN6" s="83">
        <v>4670</v>
      </c>
      <c r="CO6" s="83">
        <v>3450</v>
      </c>
      <c r="CP6" s="83">
        <v>4280</v>
      </c>
      <c r="CQ6" s="83">
        <v>3730</v>
      </c>
      <c r="CR6" s="83">
        <v>4180</v>
      </c>
      <c r="CS6" s="83">
        <v>4760</v>
      </c>
      <c r="CT6" s="83">
        <v>4790</v>
      </c>
      <c r="CU6" s="83">
        <v>7090</v>
      </c>
      <c r="CV6" s="83">
        <v>5160</v>
      </c>
      <c r="CW6" s="83">
        <v>5390</v>
      </c>
      <c r="CX6" s="83">
        <f t="shared" si="6"/>
        <v>55240</v>
      </c>
      <c r="CY6" s="155">
        <v>4760</v>
      </c>
      <c r="CZ6" s="155">
        <v>5030</v>
      </c>
      <c r="DA6" s="155">
        <v>4890</v>
      </c>
      <c r="DB6" s="155">
        <v>4590</v>
      </c>
      <c r="DC6" s="155">
        <v>3760</v>
      </c>
      <c r="DD6" s="155">
        <v>4230</v>
      </c>
      <c r="DE6" s="155">
        <v>4280</v>
      </c>
      <c r="DF6" s="155">
        <v>4980</v>
      </c>
      <c r="DG6" s="155">
        <v>5320</v>
      </c>
      <c r="DH6" s="155">
        <v>5610</v>
      </c>
      <c r="DI6" s="155">
        <v>4870</v>
      </c>
      <c r="DJ6" s="155">
        <v>4570</v>
      </c>
      <c r="DK6" s="155">
        <f>SUM(CY6:DJ6)</f>
        <v>56890</v>
      </c>
      <c r="DL6" s="366">
        <v>4790</v>
      </c>
      <c r="DM6" s="363">
        <v>4780</v>
      </c>
      <c r="DN6" s="364">
        <v>4510</v>
      </c>
      <c r="DO6" s="1">
        <v>3680</v>
      </c>
      <c r="DP6" s="185">
        <v>3310</v>
      </c>
      <c r="DQ6" s="1">
        <v>3700</v>
      </c>
      <c r="DR6" s="1">
        <v>3510</v>
      </c>
      <c r="DS6" s="1">
        <v>2740</v>
      </c>
      <c r="DT6" s="1">
        <v>3630</v>
      </c>
      <c r="DU6" s="1"/>
      <c r="DV6" s="1"/>
      <c r="DW6" s="1"/>
      <c r="DX6" s="1"/>
    </row>
    <row r="7" spans="1:128" ht="24" customHeight="1" x14ac:dyDescent="0.25">
      <c r="A7" s="67">
        <v>5</v>
      </c>
      <c r="B7" s="67" t="s">
        <v>32</v>
      </c>
      <c r="C7" s="87">
        <v>8980</v>
      </c>
      <c r="D7" s="87">
        <v>20410</v>
      </c>
      <c r="E7" s="87">
        <v>38480</v>
      </c>
      <c r="F7" s="88">
        <v>48460</v>
      </c>
      <c r="G7" s="88">
        <v>47810</v>
      </c>
      <c r="H7" s="88">
        <v>44180</v>
      </c>
      <c r="I7" s="88">
        <v>38970</v>
      </c>
      <c r="J7" s="89">
        <v>46580</v>
      </c>
      <c r="K7" s="92">
        <v>4570</v>
      </c>
      <c r="L7" s="90">
        <v>4690</v>
      </c>
      <c r="M7" s="91">
        <v>5130</v>
      </c>
      <c r="N7" s="92">
        <v>3820</v>
      </c>
      <c r="O7" s="90">
        <v>3960</v>
      </c>
      <c r="P7" s="90">
        <v>2840</v>
      </c>
      <c r="Q7" s="90">
        <v>2950</v>
      </c>
      <c r="R7" s="90">
        <v>3450</v>
      </c>
      <c r="S7" s="90">
        <v>2190</v>
      </c>
      <c r="T7" s="93">
        <v>2630</v>
      </c>
      <c r="U7" s="93">
        <v>3537</v>
      </c>
      <c r="V7" s="93">
        <v>4437</v>
      </c>
      <c r="W7" s="93">
        <v>2510</v>
      </c>
      <c r="X7" s="93">
        <v>2810</v>
      </c>
      <c r="Y7" s="93">
        <v>2880</v>
      </c>
      <c r="Z7" s="93">
        <v>2720</v>
      </c>
      <c r="AA7" s="93">
        <v>3350</v>
      </c>
      <c r="AB7" s="93">
        <v>3070</v>
      </c>
      <c r="AC7" s="93">
        <v>3200</v>
      </c>
      <c r="AD7" s="93">
        <v>3170</v>
      </c>
      <c r="AE7" s="93">
        <v>2890</v>
      </c>
      <c r="AF7" s="93">
        <v>2770</v>
      </c>
      <c r="AG7" s="93">
        <v>4280</v>
      </c>
      <c r="AH7" s="93">
        <v>4920</v>
      </c>
      <c r="AI7" s="93">
        <f t="shared" si="0"/>
        <v>33650</v>
      </c>
      <c r="AJ7" s="84">
        <f t="shared" si="1"/>
        <v>-0.11792666364870982</v>
      </c>
      <c r="AK7" s="93">
        <v>47260</v>
      </c>
      <c r="AL7" s="93">
        <v>3260</v>
      </c>
      <c r="AM7" s="93">
        <v>3410</v>
      </c>
      <c r="AN7" s="93">
        <v>3620</v>
      </c>
      <c r="AO7" s="93">
        <v>3430</v>
      </c>
      <c r="AP7" s="93">
        <v>3270</v>
      </c>
      <c r="AQ7" s="93">
        <v>3780</v>
      </c>
      <c r="AR7" s="93">
        <v>3310</v>
      </c>
      <c r="AS7" s="93">
        <v>4290</v>
      </c>
      <c r="AT7" s="93">
        <v>5990</v>
      </c>
      <c r="AU7" s="93">
        <v>4510</v>
      </c>
      <c r="AV7" s="93">
        <v>3670</v>
      </c>
      <c r="AW7" s="94">
        <v>4040</v>
      </c>
      <c r="AX7" s="89">
        <f t="shared" si="2"/>
        <v>46580</v>
      </c>
      <c r="AY7" s="83">
        <f t="shared" si="3"/>
        <v>48380</v>
      </c>
      <c r="AZ7" s="93">
        <v>3560</v>
      </c>
      <c r="BA7" s="93">
        <v>2870</v>
      </c>
      <c r="BB7" s="93">
        <v>3670</v>
      </c>
      <c r="BC7" s="93">
        <v>4810</v>
      </c>
      <c r="BD7" s="93">
        <v>3970</v>
      </c>
      <c r="BE7" s="93">
        <v>4490</v>
      </c>
      <c r="BF7" s="93">
        <v>4370</v>
      </c>
      <c r="BG7" s="93">
        <v>4460</v>
      </c>
      <c r="BH7" s="93">
        <v>4580</v>
      </c>
      <c r="BI7" s="93">
        <v>4260</v>
      </c>
      <c r="BJ7" s="93">
        <v>3920</v>
      </c>
      <c r="BK7" s="93">
        <v>3420</v>
      </c>
      <c r="BL7" s="93">
        <v>3740</v>
      </c>
      <c r="BM7" s="93">
        <v>3820</v>
      </c>
      <c r="BN7" s="93">
        <v>5760</v>
      </c>
      <c r="BO7" s="93">
        <v>5420</v>
      </c>
      <c r="BP7" s="93">
        <v>2190</v>
      </c>
      <c r="BQ7" s="93">
        <v>2320</v>
      </c>
      <c r="BR7" s="93">
        <v>3460</v>
      </c>
      <c r="BS7" s="93">
        <v>4240</v>
      </c>
      <c r="BT7" s="93">
        <v>4300</v>
      </c>
      <c r="BU7" s="93">
        <v>4860</v>
      </c>
      <c r="BV7" s="93">
        <f>5190-480</f>
        <v>4710</v>
      </c>
      <c r="BW7" s="93">
        <f>3930+100</f>
        <v>4030</v>
      </c>
      <c r="BX7" s="93">
        <f t="shared" si="4"/>
        <v>48850</v>
      </c>
      <c r="BY7" s="93">
        <v>3500</v>
      </c>
      <c r="BZ7" s="93">
        <v>3560</v>
      </c>
      <c r="CA7" s="93">
        <v>3820</v>
      </c>
      <c r="CB7" s="93">
        <v>5910</v>
      </c>
      <c r="CC7" s="93">
        <v>2910</v>
      </c>
      <c r="CD7" s="93">
        <v>2440</v>
      </c>
      <c r="CE7" s="93">
        <v>2440</v>
      </c>
      <c r="CF7" s="93">
        <v>3100</v>
      </c>
      <c r="CG7" s="93">
        <v>3900</v>
      </c>
      <c r="CH7" s="93">
        <v>3790</v>
      </c>
      <c r="CI7" s="93">
        <v>3220</v>
      </c>
      <c r="CJ7" s="93">
        <v>3780</v>
      </c>
      <c r="CK7" s="93">
        <f t="shared" si="5"/>
        <v>42370</v>
      </c>
      <c r="CL7" s="83">
        <v>2460</v>
      </c>
      <c r="CM7" s="83">
        <v>2620</v>
      </c>
      <c r="CN7" s="83">
        <v>3220</v>
      </c>
      <c r="CO7" s="83">
        <v>4720</v>
      </c>
      <c r="CP7" s="83">
        <v>2890</v>
      </c>
      <c r="CQ7" s="83">
        <v>1970</v>
      </c>
      <c r="CR7" s="83">
        <v>1980</v>
      </c>
      <c r="CS7" s="83">
        <v>2840</v>
      </c>
      <c r="CT7" s="83">
        <v>3150</v>
      </c>
      <c r="CU7" s="83">
        <v>2990</v>
      </c>
      <c r="CV7" s="83">
        <v>3160</v>
      </c>
      <c r="CW7" s="83">
        <v>3190</v>
      </c>
      <c r="CX7" s="83">
        <f t="shared" si="6"/>
        <v>35190</v>
      </c>
      <c r="CY7" s="155">
        <v>1960</v>
      </c>
      <c r="CZ7" s="155">
        <v>2720</v>
      </c>
      <c r="DA7" s="155">
        <v>2970</v>
      </c>
      <c r="DB7" s="155">
        <v>1950</v>
      </c>
      <c r="DC7" s="155">
        <v>1840</v>
      </c>
      <c r="DD7" s="287">
        <v>2280</v>
      </c>
      <c r="DE7" s="155">
        <v>2930</v>
      </c>
      <c r="DF7" s="155">
        <v>2050</v>
      </c>
      <c r="DG7" s="155">
        <v>3030</v>
      </c>
      <c r="DH7" s="155">
        <v>2960</v>
      </c>
      <c r="DI7" s="155">
        <v>3020</v>
      </c>
      <c r="DJ7" s="155">
        <v>2840</v>
      </c>
      <c r="DK7" s="155">
        <f t="shared" ref="DK7:DK18" si="7">SUM(CY7:DJ7)</f>
        <v>30550</v>
      </c>
      <c r="DL7" s="366">
        <v>1620</v>
      </c>
      <c r="DM7" s="363">
        <v>2220</v>
      </c>
      <c r="DN7" s="364">
        <v>2250</v>
      </c>
      <c r="DO7" s="1">
        <v>2360</v>
      </c>
      <c r="DP7" s="185">
        <v>1220</v>
      </c>
      <c r="DQ7" s="1">
        <v>2300</v>
      </c>
      <c r="DR7" s="1">
        <v>2510</v>
      </c>
      <c r="DS7" s="1">
        <v>2380</v>
      </c>
      <c r="DT7" s="1">
        <v>3110</v>
      </c>
      <c r="DU7" s="1"/>
      <c r="DV7" s="1"/>
      <c r="DW7" s="1"/>
      <c r="DX7" s="1"/>
    </row>
    <row r="8" spans="1:128" ht="24" customHeight="1" x14ac:dyDescent="0.25">
      <c r="A8" s="67">
        <v>6</v>
      </c>
      <c r="B8" s="67" t="s">
        <v>33</v>
      </c>
      <c r="C8" s="87">
        <v>7330</v>
      </c>
      <c r="D8" s="87">
        <v>6110</v>
      </c>
      <c r="E8" s="87">
        <v>15590</v>
      </c>
      <c r="F8" s="88">
        <v>20990</v>
      </c>
      <c r="G8" s="88">
        <v>20850</v>
      </c>
      <c r="H8" s="88">
        <v>20990</v>
      </c>
      <c r="I8" s="88">
        <v>20170</v>
      </c>
      <c r="J8" s="89">
        <v>26830</v>
      </c>
      <c r="K8" s="92">
        <v>1980</v>
      </c>
      <c r="L8" s="90">
        <v>2320</v>
      </c>
      <c r="M8" s="91">
        <v>2280</v>
      </c>
      <c r="N8" s="92">
        <v>1660</v>
      </c>
      <c r="O8" s="90">
        <v>920</v>
      </c>
      <c r="P8" s="90">
        <v>810</v>
      </c>
      <c r="Q8" s="90">
        <v>1570</v>
      </c>
      <c r="R8" s="90">
        <v>1770</v>
      </c>
      <c r="S8" s="90">
        <v>1590</v>
      </c>
      <c r="T8" s="93">
        <v>1620</v>
      </c>
      <c r="U8" s="93">
        <v>2539.6970000000001</v>
      </c>
      <c r="V8" s="93">
        <v>1937</v>
      </c>
      <c r="W8" s="93">
        <v>1430</v>
      </c>
      <c r="X8" s="93">
        <v>1620</v>
      </c>
      <c r="Y8" s="93">
        <v>1560</v>
      </c>
      <c r="Z8" s="93">
        <v>1140</v>
      </c>
      <c r="AA8" s="93">
        <v>1730</v>
      </c>
      <c r="AB8" s="93">
        <v>1460</v>
      </c>
      <c r="AC8" s="93">
        <v>1310</v>
      </c>
      <c r="AD8" s="93">
        <v>1340</v>
      </c>
      <c r="AE8" s="93">
        <v>1540</v>
      </c>
      <c r="AF8" s="93">
        <v>1490</v>
      </c>
      <c r="AG8" s="93">
        <v>2160</v>
      </c>
      <c r="AH8" s="93">
        <v>2890</v>
      </c>
      <c r="AI8" s="93">
        <f t="shared" si="0"/>
        <v>16780</v>
      </c>
      <c r="AJ8" s="84">
        <f t="shared" si="1"/>
        <v>-3.9066222010481183E-2</v>
      </c>
      <c r="AK8" s="93">
        <v>24610</v>
      </c>
      <c r="AL8" s="93">
        <v>2320</v>
      </c>
      <c r="AM8" s="93">
        <v>2830</v>
      </c>
      <c r="AN8" s="93">
        <v>2450</v>
      </c>
      <c r="AO8" s="93">
        <v>1860</v>
      </c>
      <c r="AP8" s="93">
        <v>1640</v>
      </c>
      <c r="AQ8" s="93">
        <v>1940</v>
      </c>
      <c r="AR8" s="93">
        <v>1740</v>
      </c>
      <c r="AS8" s="93">
        <v>1940</v>
      </c>
      <c r="AT8" s="93">
        <v>1960</v>
      </c>
      <c r="AU8" s="93">
        <v>1870</v>
      </c>
      <c r="AV8" s="93">
        <v>3810</v>
      </c>
      <c r="AW8" s="94">
        <v>2370</v>
      </c>
      <c r="AX8" s="89">
        <f t="shared" si="2"/>
        <v>26730</v>
      </c>
      <c r="AY8" s="83">
        <f t="shared" si="3"/>
        <v>27320</v>
      </c>
      <c r="AZ8" s="93">
        <v>2320</v>
      </c>
      <c r="BA8" s="93">
        <v>2830</v>
      </c>
      <c r="BB8" s="93">
        <v>2980</v>
      </c>
      <c r="BC8" s="93">
        <v>1790</v>
      </c>
      <c r="BD8" s="93">
        <v>1320</v>
      </c>
      <c r="BE8" s="93">
        <v>1970</v>
      </c>
      <c r="BF8" s="93">
        <v>1620</v>
      </c>
      <c r="BG8" s="93">
        <v>2460</v>
      </c>
      <c r="BH8" s="93">
        <v>2390</v>
      </c>
      <c r="BI8" s="93">
        <v>2140</v>
      </c>
      <c r="BJ8" s="93">
        <v>2340</v>
      </c>
      <c r="BK8" s="93">
        <v>3160</v>
      </c>
      <c r="BL8" s="93">
        <v>3410</v>
      </c>
      <c r="BM8" s="93">
        <v>2130</v>
      </c>
      <c r="BN8" s="93">
        <v>3590</v>
      </c>
      <c r="BO8" s="93">
        <v>3510</v>
      </c>
      <c r="BP8" s="93">
        <v>2970</v>
      </c>
      <c r="BQ8" s="93">
        <v>2490</v>
      </c>
      <c r="BR8" s="93">
        <v>3610</v>
      </c>
      <c r="BS8" s="93">
        <v>4670</v>
      </c>
      <c r="BT8" s="93">
        <v>3860</v>
      </c>
      <c r="BU8" s="93">
        <v>3730</v>
      </c>
      <c r="BV8" s="93">
        <f>4780-440</f>
        <v>4340</v>
      </c>
      <c r="BW8" s="93">
        <f>4120+110</f>
        <v>4230</v>
      </c>
      <c r="BX8" s="93">
        <f t="shared" si="4"/>
        <v>42540</v>
      </c>
      <c r="BY8" s="93">
        <v>3410</v>
      </c>
      <c r="BZ8" s="93">
        <v>4130</v>
      </c>
      <c r="CA8" s="93">
        <v>4900</v>
      </c>
      <c r="CB8" s="93">
        <v>5670</v>
      </c>
      <c r="CC8" s="93">
        <v>4080.29</v>
      </c>
      <c r="CD8" s="93">
        <v>3260</v>
      </c>
      <c r="CE8" s="93">
        <v>3350</v>
      </c>
      <c r="CF8" s="93">
        <v>5140</v>
      </c>
      <c r="CG8" s="93">
        <v>6210</v>
      </c>
      <c r="CH8" s="93">
        <v>6720</v>
      </c>
      <c r="CI8" s="93">
        <v>5590</v>
      </c>
      <c r="CJ8" s="93">
        <v>6410</v>
      </c>
      <c r="CK8" s="93">
        <f t="shared" si="5"/>
        <v>58870.29</v>
      </c>
      <c r="CL8" s="83">
        <v>7770</v>
      </c>
      <c r="CM8" s="83">
        <v>5620</v>
      </c>
      <c r="CN8" s="83">
        <v>7410</v>
      </c>
      <c r="CO8" s="83">
        <v>6280</v>
      </c>
      <c r="CP8" s="83">
        <v>4230</v>
      </c>
      <c r="CQ8" s="83">
        <v>2980</v>
      </c>
      <c r="CR8" s="83">
        <v>4020</v>
      </c>
      <c r="CS8" s="83">
        <v>5750</v>
      </c>
      <c r="CT8" s="83">
        <v>5080</v>
      </c>
      <c r="CU8" s="83">
        <v>5100</v>
      </c>
      <c r="CV8" s="83">
        <v>5920</v>
      </c>
      <c r="CW8" s="83">
        <v>5940</v>
      </c>
      <c r="CX8" s="83">
        <f>SUM(CL8:CW8)</f>
        <v>66100</v>
      </c>
      <c r="CY8" s="155">
        <v>6760</v>
      </c>
      <c r="CZ8" s="155">
        <v>4570</v>
      </c>
      <c r="DA8" s="155">
        <v>4490</v>
      </c>
      <c r="DB8" s="155">
        <v>4420</v>
      </c>
      <c r="DC8" s="155">
        <v>4350</v>
      </c>
      <c r="DD8" s="155">
        <v>3590</v>
      </c>
      <c r="DE8" s="155">
        <v>3930</v>
      </c>
      <c r="DF8" s="155">
        <v>6850</v>
      </c>
      <c r="DG8" s="155">
        <v>5860</v>
      </c>
      <c r="DH8" s="155">
        <v>5290</v>
      </c>
      <c r="DI8" s="155">
        <v>6420</v>
      </c>
      <c r="DJ8" s="155">
        <v>5980</v>
      </c>
      <c r="DK8" s="155">
        <f t="shared" si="7"/>
        <v>62510</v>
      </c>
      <c r="DL8" s="363">
        <v>5680</v>
      </c>
      <c r="DM8" s="363">
        <v>5720</v>
      </c>
      <c r="DN8" s="364">
        <v>5970</v>
      </c>
      <c r="DO8" s="1">
        <v>6880</v>
      </c>
      <c r="DP8" s="185">
        <v>3120</v>
      </c>
      <c r="DQ8" s="1">
        <v>3490</v>
      </c>
      <c r="DR8" s="1">
        <v>6260</v>
      </c>
      <c r="DS8" s="1">
        <v>5800</v>
      </c>
      <c r="DT8" s="1">
        <v>6400</v>
      </c>
      <c r="DU8" s="1"/>
      <c r="DV8" s="1"/>
      <c r="DW8" s="1"/>
      <c r="DX8" s="1"/>
    </row>
    <row r="9" spans="1:128" ht="24" customHeight="1" x14ac:dyDescent="0.25">
      <c r="A9" s="1">
        <v>7</v>
      </c>
      <c r="B9" s="1" t="s">
        <v>34</v>
      </c>
      <c r="C9" s="95">
        <v>10650</v>
      </c>
      <c r="D9" s="10">
        <v>9940</v>
      </c>
      <c r="E9" s="10">
        <v>11490</v>
      </c>
      <c r="F9" s="96">
        <v>12810</v>
      </c>
      <c r="G9" s="96">
        <v>15050</v>
      </c>
      <c r="H9" s="96">
        <v>16260</v>
      </c>
      <c r="I9" s="96">
        <v>16380</v>
      </c>
      <c r="J9" s="2">
        <v>20120</v>
      </c>
      <c r="K9" s="99">
        <v>1340</v>
      </c>
      <c r="L9" s="97">
        <v>1420</v>
      </c>
      <c r="M9" s="98">
        <v>1320</v>
      </c>
      <c r="N9" s="99">
        <v>1760</v>
      </c>
      <c r="O9" s="97">
        <v>1380</v>
      </c>
      <c r="P9" s="97">
        <v>1480</v>
      </c>
      <c r="Q9" s="97">
        <v>1070</v>
      </c>
      <c r="R9" s="97">
        <v>1480</v>
      </c>
      <c r="S9" s="97">
        <v>1370</v>
      </c>
      <c r="T9" s="100">
        <v>1170</v>
      </c>
      <c r="U9" s="100">
        <v>935.71799999999996</v>
      </c>
      <c r="V9" s="100">
        <v>1535.7180000000001</v>
      </c>
      <c r="W9" s="100">
        <v>940</v>
      </c>
      <c r="X9" s="100">
        <v>930</v>
      </c>
      <c r="Y9" s="100">
        <v>1270</v>
      </c>
      <c r="Z9" s="100">
        <v>1430</v>
      </c>
      <c r="AA9" s="100">
        <v>1250</v>
      </c>
      <c r="AB9" s="101">
        <v>1510</v>
      </c>
      <c r="AC9" s="101">
        <v>1180</v>
      </c>
      <c r="AD9" s="101">
        <v>1460</v>
      </c>
      <c r="AE9" s="101">
        <v>1570</v>
      </c>
      <c r="AF9" s="101">
        <v>1970</v>
      </c>
      <c r="AG9" s="101">
        <v>1640</v>
      </c>
      <c r="AH9" s="101">
        <v>1230</v>
      </c>
      <c r="AI9" s="93">
        <f t="shared" si="0"/>
        <v>15150</v>
      </c>
      <c r="AJ9" s="84">
        <f t="shared" si="1"/>
        <v>7.3800738007380072E-3</v>
      </c>
      <c r="AK9" s="102">
        <v>23590</v>
      </c>
      <c r="AL9" s="102">
        <v>720</v>
      </c>
      <c r="AM9" s="102">
        <v>860</v>
      </c>
      <c r="AN9" s="102">
        <v>1480</v>
      </c>
      <c r="AO9" s="102">
        <v>1910</v>
      </c>
      <c r="AP9" s="102">
        <v>2140</v>
      </c>
      <c r="AQ9" s="102">
        <v>1970</v>
      </c>
      <c r="AR9" s="102">
        <v>1360</v>
      </c>
      <c r="AS9" s="102">
        <v>2370</v>
      </c>
      <c r="AT9" s="102">
        <v>2730</v>
      </c>
      <c r="AU9" s="102">
        <v>2120</v>
      </c>
      <c r="AV9" s="102">
        <v>1270</v>
      </c>
      <c r="AW9" s="103">
        <v>1190</v>
      </c>
      <c r="AX9" s="2">
        <f t="shared" si="2"/>
        <v>20120</v>
      </c>
      <c r="AY9" s="83">
        <f t="shared" si="3"/>
        <v>23410</v>
      </c>
      <c r="AZ9" s="100">
        <v>920</v>
      </c>
      <c r="BA9" s="100">
        <v>1260</v>
      </c>
      <c r="BB9" s="100">
        <v>1360</v>
      </c>
      <c r="BC9" s="100">
        <v>1950</v>
      </c>
      <c r="BD9" s="100">
        <v>2140</v>
      </c>
      <c r="BE9" s="102">
        <v>1590</v>
      </c>
      <c r="BF9" s="100">
        <v>1980</v>
      </c>
      <c r="BG9" s="100">
        <v>2290</v>
      </c>
      <c r="BH9" s="100">
        <v>2490</v>
      </c>
      <c r="BI9" s="100">
        <v>2840</v>
      </c>
      <c r="BJ9" s="100">
        <v>3220</v>
      </c>
      <c r="BK9" s="100">
        <v>1370</v>
      </c>
      <c r="BL9" s="100">
        <v>2920</v>
      </c>
      <c r="BM9" s="100">
        <v>1940</v>
      </c>
      <c r="BN9" s="100">
        <v>2410</v>
      </c>
      <c r="BO9" s="100">
        <v>1190</v>
      </c>
      <c r="BP9" s="100">
        <v>1480</v>
      </c>
      <c r="BQ9" s="102">
        <v>1620</v>
      </c>
      <c r="BR9" s="100">
        <v>1980</v>
      </c>
      <c r="BS9" s="100">
        <v>1950</v>
      </c>
      <c r="BT9" s="100">
        <v>2290</v>
      </c>
      <c r="BU9" s="100">
        <v>1130</v>
      </c>
      <c r="BV9" s="100">
        <f>2590-240</f>
        <v>2350</v>
      </c>
      <c r="BW9" s="100">
        <f>1760+50</f>
        <v>1810</v>
      </c>
      <c r="BX9" s="93">
        <f t="shared" si="4"/>
        <v>23070</v>
      </c>
      <c r="BY9" s="100">
        <v>1140</v>
      </c>
      <c r="BZ9" s="100">
        <v>1140</v>
      </c>
      <c r="CA9" s="100">
        <v>2090</v>
      </c>
      <c r="CB9" s="100">
        <v>1620</v>
      </c>
      <c r="CC9" s="100">
        <v>1560</v>
      </c>
      <c r="CD9" s="100">
        <v>1080</v>
      </c>
      <c r="CE9" s="100">
        <v>1700</v>
      </c>
      <c r="CF9" s="100">
        <v>1910</v>
      </c>
      <c r="CG9" s="100">
        <v>1960</v>
      </c>
      <c r="CH9" s="100">
        <v>2790</v>
      </c>
      <c r="CI9" s="100">
        <v>3050</v>
      </c>
      <c r="CJ9" s="100">
        <v>1620</v>
      </c>
      <c r="CK9" s="93">
        <f t="shared" si="5"/>
        <v>21660</v>
      </c>
      <c r="CL9" s="83">
        <v>1070</v>
      </c>
      <c r="CM9" s="83">
        <v>1240</v>
      </c>
      <c r="CN9" s="83">
        <v>1600</v>
      </c>
      <c r="CO9" s="83">
        <v>1740</v>
      </c>
      <c r="CP9" s="83">
        <v>1620</v>
      </c>
      <c r="CQ9" s="83">
        <v>1420</v>
      </c>
      <c r="CR9" s="83">
        <v>1530</v>
      </c>
      <c r="CS9" s="83">
        <v>1620</v>
      </c>
      <c r="CT9" s="83">
        <v>1660</v>
      </c>
      <c r="CU9" s="83">
        <v>1740</v>
      </c>
      <c r="CV9" s="83">
        <v>1660</v>
      </c>
      <c r="CW9" s="83">
        <v>1340</v>
      </c>
      <c r="CX9" s="83">
        <f t="shared" si="6"/>
        <v>18240</v>
      </c>
      <c r="CY9" s="155">
        <v>1080</v>
      </c>
      <c r="CZ9" s="155">
        <v>1480</v>
      </c>
      <c r="DA9" s="155">
        <v>1930</v>
      </c>
      <c r="DB9" s="155">
        <v>1610</v>
      </c>
      <c r="DC9" s="155">
        <v>1130</v>
      </c>
      <c r="DD9" s="287">
        <v>1630</v>
      </c>
      <c r="DE9" s="155">
        <v>1660</v>
      </c>
      <c r="DF9" s="155">
        <v>1740</v>
      </c>
      <c r="DG9" s="155">
        <v>2150</v>
      </c>
      <c r="DH9" s="155">
        <v>1850</v>
      </c>
      <c r="DI9" s="155">
        <v>2150</v>
      </c>
      <c r="DJ9" s="155">
        <v>1770</v>
      </c>
      <c r="DK9" s="155">
        <f t="shared" si="7"/>
        <v>20180</v>
      </c>
      <c r="DL9" s="365">
        <v>1730</v>
      </c>
      <c r="DM9" s="365">
        <v>1860</v>
      </c>
      <c r="DN9" s="364">
        <v>1790</v>
      </c>
      <c r="DO9" s="1">
        <v>2390</v>
      </c>
      <c r="DP9" s="1">
        <v>1970</v>
      </c>
      <c r="DQ9" s="1">
        <v>1030</v>
      </c>
      <c r="DR9" s="1">
        <v>2040</v>
      </c>
      <c r="DS9" s="1">
        <v>1410</v>
      </c>
      <c r="DT9" s="1">
        <v>1860</v>
      </c>
      <c r="DU9" s="1"/>
      <c r="DV9" s="1"/>
      <c r="DW9" s="1"/>
      <c r="DX9" s="1"/>
    </row>
    <row r="10" spans="1:128" ht="24" customHeight="1" x14ac:dyDescent="0.25">
      <c r="A10" s="1">
        <v>8</v>
      </c>
      <c r="B10" s="1" t="s">
        <v>35</v>
      </c>
      <c r="C10" s="95">
        <v>4460</v>
      </c>
      <c r="D10" s="10">
        <v>8840</v>
      </c>
      <c r="E10" s="10">
        <v>8930</v>
      </c>
      <c r="F10" s="96">
        <v>11710</v>
      </c>
      <c r="G10" s="96">
        <v>21850</v>
      </c>
      <c r="H10" s="96">
        <v>24530</v>
      </c>
      <c r="I10" s="96">
        <v>39610</v>
      </c>
      <c r="J10" s="2">
        <v>34290</v>
      </c>
      <c r="K10" s="99">
        <v>1680</v>
      </c>
      <c r="L10" s="97">
        <v>1620</v>
      </c>
      <c r="M10" s="98">
        <v>1350</v>
      </c>
      <c r="N10" s="99">
        <v>1830</v>
      </c>
      <c r="O10" s="97">
        <v>1960</v>
      </c>
      <c r="P10" s="97">
        <v>1760</v>
      </c>
      <c r="Q10" s="97">
        <v>2190</v>
      </c>
      <c r="R10" s="97">
        <v>2210</v>
      </c>
      <c r="S10" s="97">
        <v>3140</v>
      </c>
      <c r="T10" s="100">
        <v>3040</v>
      </c>
      <c r="U10" s="100">
        <v>2213.7049999999999</v>
      </c>
      <c r="V10" s="100">
        <v>1513.7049999999999</v>
      </c>
      <c r="W10" s="100">
        <v>2290</v>
      </c>
      <c r="X10" s="100">
        <v>3230</v>
      </c>
      <c r="Y10" s="100">
        <v>3470</v>
      </c>
      <c r="Z10" s="100">
        <v>3690</v>
      </c>
      <c r="AA10" s="100">
        <v>4140</v>
      </c>
      <c r="AB10" s="101">
        <v>4520</v>
      </c>
      <c r="AC10" s="101">
        <v>4030</v>
      </c>
      <c r="AD10" s="101">
        <v>3860</v>
      </c>
      <c r="AE10" s="101">
        <v>3690</v>
      </c>
      <c r="AF10" s="101">
        <v>2760</v>
      </c>
      <c r="AG10" s="101">
        <v>2360</v>
      </c>
      <c r="AH10" s="101">
        <v>1570</v>
      </c>
      <c r="AI10" s="93">
        <f t="shared" si="0"/>
        <v>38040</v>
      </c>
      <c r="AJ10" s="84">
        <f t="shared" si="1"/>
        <v>0.61475743986954745</v>
      </c>
      <c r="AK10" s="102">
        <v>46530</v>
      </c>
      <c r="AL10" s="102">
        <v>1130</v>
      </c>
      <c r="AM10" s="102">
        <v>1290</v>
      </c>
      <c r="AN10" s="102">
        <v>3820</v>
      </c>
      <c r="AO10" s="104">
        <v>4110</v>
      </c>
      <c r="AP10" s="104">
        <v>4090</v>
      </c>
      <c r="AQ10" s="104">
        <v>2620</v>
      </c>
      <c r="AR10" s="104">
        <v>2830</v>
      </c>
      <c r="AS10" s="104">
        <v>3420</v>
      </c>
      <c r="AT10" s="104">
        <v>3560</v>
      </c>
      <c r="AU10" s="104">
        <v>2980</v>
      </c>
      <c r="AV10" s="104">
        <v>1490</v>
      </c>
      <c r="AW10" s="105">
        <v>1950</v>
      </c>
      <c r="AX10" s="2">
        <f t="shared" si="2"/>
        <v>33290</v>
      </c>
      <c r="AY10" s="83">
        <f t="shared" si="3"/>
        <v>35690</v>
      </c>
      <c r="AZ10" s="100">
        <v>1810</v>
      </c>
      <c r="BA10" s="100">
        <v>2330</v>
      </c>
      <c r="BB10" s="100">
        <v>2510</v>
      </c>
      <c r="BC10" s="100">
        <v>2660</v>
      </c>
      <c r="BD10" s="100">
        <v>2910</v>
      </c>
      <c r="BE10" s="102">
        <v>2060</v>
      </c>
      <c r="BF10" s="100">
        <v>2180</v>
      </c>
      <c r="BG10" s="100">
        <v>2440</v>
      </c>
      <c r="BH10" s="100">
        <v>2360</v>
      </c>
      <c r="BI10" s="100">
        <v>4450</v>
      </c>
      <c r="BJ10" s="100">
        <v>5270</v>
      </c>
      <c r="BK10" s="100">
        <v>4710</v>
      </c>
      <c r="BL10" s="100">
        <v>1980</v>
      </c>
      <c r="BM10" s="100">
        <v>1530</v>
      </c>
      <c r="BN10" s="100">
        <v>1980</v>
      </c>
      <c r="BO10" s="100">
        <v>1560</v>
      </c>
      <c r="BP10" s="100">
        <v>1840</v>
      </c>
      <c r="BQ10" s="102">
        <v>4370</v>
      </c>
      <c r="BR10" s="100">
        <v>4670</v>
      </c>
      <c r="BS10" s="100">
        <v>4670</v>
      </c>
      <c r="BT10" s="100">
        <v>4760</v>
      </c>
      <c r="BU10" s="100">
        <v>3990</v>
      </c>
      <c r="BV10" s="100">
        <f>3340-310</f>
        <v>3030</v>
      </c>
      <c r="BW10" s="100">
        <f>2670+80</f>
        <v>2750</v>
      </c>
      <c r="BX10" s="93">
        <f t="shared" si="4"/>
        <v>37130</v>
      </c>
      <c r="BY10" s="100">
        <v>2320</v>
      </c>
      <c r="BZ10" s="100">
        <v>2510</v>
      </c>
      <c r="CA10" s="100">
        <v>2500</v>
      </c>
      <c r="CB10" s="100">
        <v>1850</v>
      </c>
      <c r="CC10" s="100">
        <v>1100</v>
      </c>
      <c r="CD10" s="100">
        <v>1290</v>
      </c>
      <c r="CE10" s="100">
        <v>4450</v>
      </c>
      <c r="CF10" s="100">
        <v>4610</v>
      </c>
      <c r="CG10" s="100">
        <v>3820</v>
      </c>
      <c r="CH10" s="100">
        <v>3650</v>
      </c>
      <c r="CI10" s="100">
        <v>2040</v>
      </c>
      <c r="CJ10" s="100">
        <v>1580</v>
      </c>
      <c r="CK10" s="93">
        <f t="shared" si="5"/>
        <v>31720</v>
      </c>
      <c r="CL10" s="83">
        <v>1430</v>
      </c>
      <c r="CM10" s="83">
        <v>2560</v>
      </c>
      <c r="CN10" s="83">
        <v>2930</v>
      </c>
      <c r="CO10" s="83">
        <v>2320</v>
      </c>
      <c r="CP10" s="83">
        <v>1740</v>
      </c>
      <c r="CQ10" s="83">
        <v>2230</v>
      </c>
      <c r="CR10" s="83">
        <v>2310</v>
      </c>
      <c r="CS10" s="83">
        <v>2290</v>
      </c>
      <c r="CT10" s="83">
        <v>2580</v>
      </c>
      <c r="CU10" s="83">
        <v>3070</v>
      </c>
      <c r="CV10" s="83">
        <v>2400</v>
      </c>
      <c r="CW10" s="83">
        <v>1930</v>
      </c>
      <c r="CX10" s="83">
        <f t="shared" si="6"/>
        <v>27790</v>
      </c>
      <c r="CY10" s="155">
        <v>2250</v>
      </c>
      <c r="CZ10" s="155">
        <v>2970</v>
      </c>
      <c r="DA10" s="155">
        <v>2870</v>
      </c>
      <c r="DB10" s="155">
        <v>2070</v>
      </c>
      <c r="DC10" s="155">
        <v>2220</v>
      </c>
      <c r="DD10" s="155">
        <v>2430</v>
      </c>
      <c r="DE10" s="155">
        <v>2460</v>
      </c>
      <c r="DF10" s="155">
        <v>2450</v>
      </c>
      <c r="DG10" s="155">
        <v>2640</v>
      </c>
      <c r="DH10" s="155">
        <v>2470</v>
      </c>
      <c r="DI10" s="155">
        <v>2130</v>
      </c>
      <c r="DJ10" s="155">
        <v>1540</v>
      </c>
      <c r="DK10" s="155">
        <f t="shared" si="7"/>
        <v>28500</v>
      </c>
      <c r="DL10" s="365">
        <v>1890</v>
      </c>
      <c r="DM10" s="365">
        <v>2420</v>
      </c>
      <c r="DN10" s="364">
        <v>2610</v>
      </c>
      <c r="DO10" s="1">
        <v>2060</v>
      </c>
      <c r="DP10" s="1">
        <v>1940</v>
      </c>
      <c r="DQ10" s="1">
        <v>2040</v>
      </c>
      <c r="DR10" s="1">
        <v>2290</v>
      </c>
      <c r="DS10" s="1">
        <v>2250</v>
      </c>
      <c r="DT10" s="1">
        <v>2110</v>
      </c>
      <c r="DU10" s="1"/>
      <c r="DV10" s="1"/>
      <c r="DW10" s="1"/>
      <c r="DX10" s="1"/>
    </row>
    <row r="11" spans="1:128" ht="24" customHeight="1" x14ac:dyDescent="0.25">
      <c r="A11" s="1">
        <v>9</v>
      </c>
      <c r="B11" s="1" t="s">
        <v>36</v>
      </c>
      <c r="C11" s="95">
        <v>13510</v>
      </c>
      <c r="D11" s="10">
        <v>8290</v>
      </c>
      <c r="E11" s="10">
        <v>6270</v>
      </c>
      <c r="F11" s="96">
        <v>8150</v>
      </c>
      <c r="G11" s="96">
        <v>17980</v>
      </c>
      <c r="H11" s="96">
        <v>27690</v>
      </c>
      <c r="I11" s="96">
        <v>36250</v>
      </c>
      <c r="J11" s="2">
        <v>33910</v>
      </c>
      <c r="K11" s="99">
        <v>970</v>
      </c>
      <c r="L11" s="98">
        <v>980</v>
      </c>
      <c r="M11" s="98">
        <v>1120</v>
      </c>
      <c r="N11" s="106">
        <v>2170</v>
      </c>
      <c r="O11" s="98">
        <v>2340</v>
      </c>
      <c r="P11" s="98">
        <v>3670</v>
      </c>
      <c r="Q11" s="98">
        <v>3410</v>
      </c>
      <c r="R11" s="98">
        <v>4290</v>
      </c>
      <c r="S11" s="98">
        <v>2760</v>
      </c>
      <c r="T11" s="102">
        <v>2030</v>
      </c>
      <c r="U11" s="102">
        <v>1879.4970000000001</v>
      </c>
      <c r="V11" s="102">
        <v>2075</v>
      </c>
      <c r="W11" s="102">
        <v>2970</v>
      </c>
      <c r="X11" s="102">
        <v>3250</v>
      </c>
      <c r="Y11" s="102">
        <v>3530</v>
      </c>
      <c r="Z11" s="102">
        <v>3040</v>
      </c>
      <c r="AA11" s="102">
        <v>3590</v>
      </c>
      <c r="AB11" s="107">
        <v>3680</v>
      </c>
      <c r="AC11" s="107">
        <v>2280</v>
      </c>
      <c r="AD11" s="107">
        <v>3160</v>
      </c>
      <c r="AE11" s="107">
        <v>3310</v>
      </c>
      <c r="AF11" s="107">
        <v>2840</v>
      </c>
      <c r="AG11" s="107">
        <v>2370</v>
      </c>
      <c r="AH11" s="107">
        <v>2240</v>
      </c>
      <c r="AI11" s="93">
        <f t="shared" si="0"/>
        <v>34020</v>
      </c>
      <c r="AJ11" s="84">
        <f t="shared" si="1"/>
        <v>0.30913687251715422</v>
      </c>
      <c r="AK11" s="102">
        <v>48650</v>
      </c>
      <c r="AL11" s="102">
        <v>1420</v>
      </c>
      <c r="AM11" s="102">
        <v>1970</v>
      </c>
      <c r="AN11" s="102">
        <v>2560</v>
      </c>
      <c r="AO11" s="102">
        <v>2340</v>
      </c>
      <c r="AP11" s="102">
        <v>3050</v>
      </c>
      <c r="AQ11" s="102">
        <v>4040</v>
      </c>
      <c r="AR11" s="102">
        <v>3260</v>
      </c>
      <c r="AS11" s="102">
        <v>3440</v>
      </c>
      <c r="AT11" s="102">
        <v>3370</v>
      </c>
      <c r="AU11" s="102">
        <v>3310</v>
      </c>
      <c r="AV11" s="102">
        <v>2580</v>
      </c>
      <c r="AW11" s="103">
        <v>2570</v>
      </c>
      <c r="AX11" s="2">
        <f t="shared" si="2"/>
        <v>33910</v>
      </c>
      <c r="AY11" s="83">
        <f t="shared" si="3"/>
        <v>36410</v>
      </c>
      <c r="AZ11" s="102">
        <v>2280</v>
      </c>
      <c r="BA11" s="102">
        <v>2610</v>
      </c>
      <c r="BB11" s="102">
        <v>2680</v>
      </c>
      <c r="BC11" s="102">
        <v>3130</v>
      </c>
      <c r="BD11" s="102">
        <v>2670</v>
      </c>
      <c r="BE11" s="102">
        <v>2570</v>
      </c>
      <c r="BF11" s="102">
        <v>3410</v>
      </c>
      <c r="BG11" s="102">
        <v>1780</v>
      </c>
      <c r="BH11" s="102">
        <v>2360</v>
      </c>
      <c r="BI11" s="102">
        <v>3540</v>
      </c>
      <c r="BJ11" s="102">
        <v>4510</v>
      </c>
      <c r="BK11" s="102">
        <v>4870</v>
      </c>
      <c r="BL11" s="102">
        <v>2630</v>
      </c>
      <c r="BM11" s="102">
        <v>2540</v>
      </c>
      <c r="BN11" s="102">
        <v>2620</v>
      </c>
      <c r="BO11" s="102">
        <v>1730</v>
      </c>
      <c r="BP11" s="102">
        <v>2550</v>
      </c>
      <c r="BQ11" s="102">
        <v>2520</v>
      </c>
      <c r="BR11" s="102">
        <v>1580</v>
      </c>
      <c r="BS11" s="102">
        <v>1860</v>
      </c>
      <c r="BT11" s="102">
        <v>2180</v>
      </c>
      <c r="BU11" s="102">
        <v>1980</v>
      </c>
      <c r="BV11" s="102">
        <f>1120-100</f>
        <v>1020</v>
      </c>
      <c r="BW11" s="102">
        <f>1130+30</f>
        <v>1160</v>
      </c>
      <c r="BX11" s="93">
        <f t="shared" si="4"/>
        <v>24370</v>
      </c>
      <c r="BY11" s="102">
        <v>1300</v>
      </c>
      <c r="BZ11" s="102">
        <v>1150</v>
      </c>
      <c r="CA11" s="102">
        <v>2160</v>
      </c>
      <c r="CB11" s="102">
        <v>2020</v>
      </c>
      <c r="CC11" s="102">
        <v>2800</v>
      </c>
      <c r="CD11" s="102">
        <v>2050</v>
      </c>
      <c r="CE11" s="102">
        <v>2520</v>
      </c>
      <c r="CF11" s="102">
        <v>1920</v>
      </c>
      <c r="CG11" s="102">
        <v>2240</v>
      </c>
      <c r="CH11" s="102">
        <v>2120</v>
      </c>
      <c r="CI11" s="102">
        <v>1070</v>
      </c>
      <c r="CJ11" s="102">
        <v>990</v>
      </c>
      <c r="CK11" s="93">
        <f t="shared" si="5"/>
        <v>22340</v>
      </c>
      <c r="CL11" s="83">
        <v>1930</v>
      </c>
      <c r="CM11" s="83">
        <v>2020</v>
      </c>
      <c r="CN11" s="83">
        <v>1430</v>
      </c>
      <c r="CO11" s="83">
        <v>1750</v>
      </c>
      <c r="CP11" s="83">
        <v>2870</v>
      </c>
      <c r="CQ11" s="83">
        <v>2220</v>
      </c>
      <c r="CR11" s="83">
        <v>2340</v>
      </c>
      <c r="CS11" s="83">
        <v>1970</v>
      </c>
      <c r="CT11" s="83">
        <v>2970</v>
      </c>
      <c r="CU11" s="83">
        <v>2050</v>
      </c>
      <c r="CV11" s="83">
        <v>1710</v>
      </c>
      <c r="CW11" s="83">
        <v>1510</v>
      </c>
      <c r="CX11" s="83">
        <f t="shared" si="6"/>
        <v>24770</v>
      </c>
      <c r="CY11" s="155">
        <v>1720</v>
      </c>
      <c r="CZ11" s="155">
        <v>1740</v>
      </c>
      <c r="DA11" s="155">
        <v>1820</v>
      </c>
      <c r="DB11" s="155">
        <v>1540</v>
      </c>
      <c r="DC11" s="155">
        <v>1920</v>
      </c>
      <c r="DD11" s="287">
        <v>2350</v>
      </c>
      <c r="DE11" s="155">
        <v>2370</v>
      </c>
      <c r="DF11" s="155">
        <v>1940</v>
      </c>
      <c r="DG11" s="155">
        <v>1840</v>
      </c>
      <c r="DH11" s="155">
        <v>2270</v>
      </c>
      <c r="DI11" s="155">
        <v>1900</v>
      </c>
      <c r="DJ11" s="155">
        <v>2370</v>
      </c>
      <c r="DK11" s="155">
        <f t="shared" si="7"/>
        <v>23780</v>
      </c>
      <c r="DL11" s="365">
        <v>3050</v>
      </c>
      <c r="DM11" s="365">
        <v>2980</v>
      </c>
      <c r="DN11" s="364">
        <v>3390</v>
      </c>
      <c r="DO11" s="1">
        <v>2520</v>
      </c>
      <c r="DP11" s="1">
        <v>3040</v>
      </c>
      <c r="DQ11" s="1">
        <v>3020</v>
      </c>
      <c r="DR11" s="1">
        <v>2700</v>
      </c>
      <c r="DS11" s="1">
        <v>3100</v>
      </c>
      <c r="DT11" s="1">
        <v>2790</v>
      </c>
      <c r="DU11" s="1"/>
      <c r="DV11" s="1"/>
      <c r="DW11" s="1"/>
      <c r="DX11" s="1"/>
    </row>
    <row r="12" spans="1:128" ht="24" customHeight="1" x14ac:dyDescent="0.25">
      <c r="A12" s="1">
        <v>10</v>
      </c>
      <c r="B12" s="1" t="s">
        <v>37</v>
      </c>
      <c r="C12" s="108">
        <v>6960</v>
      </c>
      <c r="D12" s="10">
        <v>780</v>
      </c>
      <c r="E12" s="10">
        <v>850</v>
      </c>
      <c r="F12" s="96">
        <v>360</v>
      </c>
      <c r="G12" s="96">
        <v>260</v>
      </c>
      <c r="H12" s="96">
        <v>0</v>
      </c>
      <c r="I12" s="96">
        <v>1360</v>
      </c>
      <c r="J12" s="2">
        <v>2580</v>
      </c>
      <c r="K12" s="111" t="s">
        <v>38</v>
      </c>
      <c r="L12" s="109" t="s">
        <v>38</v>
      </c>
      <c r="M12" s="110" t="s">
        <v>38</v>
      </c>
      <c r="N12" s="111" t="s">
        <v>38</v>
      </c>
      <c r="O12" s="109" t="s">
        <v>38</v>
      </c>
      <c r="P12" s="109" t="s">
        <v>38</v>
      </c>
      <c r="Q12" s="109" t="s">
        <v>38</v>
      </c>
      <c r="R12" s="109" t="s">
        <v>38</v>
      </c>
      <c r="S12" s="109" t="s">
        <v>38</v>
      </c>
      <c r="T12" s="109" t="s">
        <v>38</v>
      </c>
      <c r="U12" s="109" t="s">
        <v>38</v>
      </c>
      <c r="V12" s="109" t="s">
        <v>38</v>
      </c>
      <c r="W12" s="109" t="s">
        <v>38</v>
      </c>
      <c r="X12" s="109" t="s">
        <v>38</v>
      </c>
      <c r="Y12" s="109" t="s">
        <v>38</v>
      </c>
      <c r="Z12" s="112">
        <v>20</v>
      </c>
      <c r="AA12" s="112">
        <v>70</v>
      </c>
      <c r="AB12" s="112">
        <v>120</v>
      </c>
      <c r="AC12" s="112">
        <v>140</v>
      </c>
      <c r="AD12" s="112">
        <v>310</v>
      </c>
      <c r="AE12" s="112">
        <v>210</v>
      </c>
      <c r="AF12" s="112">
        <v>190</v>
      </c>
      <c r="AG12" s="112">
        <v>160</v>
      </c>
      <c r="AH12" s="112">
        <v>140</v>
      </c>
      <c r="AI12" s="93">
        <f t="shared" si="0"/>
        <v>1220</v>
      </c>
      <c r="AJ12" s="84"/>
      <c r="AK12" s="102">
        <v>4620</v>
      </c>
      <c r="AL12" s="109">
        <v>120</v>
      </c>
      <c r="AM12" s="109">
        <v>160</v>
      </c>
      <c r="AN12" s="109">
        <v>380</v>
      </c>
      <c r="AO12" s="109">
        <v>430</v>
      </c>
      <c r="AP12" s="109">
        <v>350</v>
      </c>
      <c r="AQ12" s="109">
        <v>80</v>
      </c>
      <c r="AR12" s="109">
        <v>120</v>
      </c>
      <c r="AS12" s="109">
        <v>100</v>
      </c>
      <c r="AT12" s="109">
        <v>190</v>
      </c>
      <c r="AU12" s="109">
        <v>180</v>
      </c>
      <c r="AV12" s="109">
        <v>290</v>
      </c>
      <c r="AW12" s="109">
        <v>380</v>
      </c>
      <c r="AX12" s="2">
        <f t="shared" si="2"/>
        <v>2780</v>
      </c>
      <c r="AY12" s="83">
        <f t="shared" si="3"/>
        <v>6790</v>
      </c>
      <c r="AZ12" s="109">
        <v>140</v>
      </c>
      <c r="BA12" s="109">
        <v>180</v>
      </c>
      <c r="BB12" s="109">
        <v>360</v>
      </c>
      <c r="BC12" s="113">
        <v>460</v>
      </c>
      <c r="BD12" s="113">
        <v>490</v>
      </c>
      <c r="BE12" s="113">
        <v>320</v>
      </c>
      <c r="BF12" s="113">
        <v>340</v>
      </c>
      <c r="BG12" s="113">
        <v>840</v>
      </c>
      <c r="BH12" s="113">
        <v>890</v>
      </c>
      <c r="BI12" s="113">
        <v>1120</v>
      </c>
      <c r="BJ12" s="113">
        <v>930</v>
      </c>
      <c r="BK12" s="113">
        <v>720</v>
      </c>
      <c r="BL12" s="113">
        <v>120</v>
      </c>
      <c r="BM12" s="113">
        <v>360</v>
      </c>
      <c r="BN12" s="113">
        <v>710</v>
      </c>
      <c r="BO12" s="113">
        <v>1350</v>
      </c>
      <c r="BP12" s="113">
        <v>760</v>
      </c>
      <c r="BQ12" s="113">
        <v>790</v>
      </c>
      <c r="BR12" s="113">
        <v>960</v>
      </c>
      <c r="BS12" s="113">
        <v>920</v>
      </c>
      <c r="BT12" s="113">
        <v>880</v>
      </c>
      <c r="BU12" s="113">
        <v>790</v>
      </c>
      <c r="BV12" s="113">
        <f>570-50</f>
        <v>520</v>
      </c>
      <c r="BW12" s="113">
        <f>310+10</f>
        <v>320</v>
      </c>
      <c r="BX12" s="93">
        <f t="shared" si="4"/>
        <v>8480</v>
      </c>
      <c r="BY12" s="113">
        <v>320</v>
      </c>
      <c r="BZ12" s="113">
        <v>340</v>
      </c>
      <c r="CA12" s="113">
        <v>660</v>
      </c>
      <c r="CB12" s="113">
        <v>1380</v>
      </c>
      <c r="CC12" s="113">
        <v>750</v>
      </c>
      <c r="CD12" s="113">
        <v>930</v>
      </c>
      <c r="CE12" s="113">
        <v>990</v>
      </c>
      <c r="CF12" s="113">
        <v>890</v>
      </c>
      <c r="CG12" s="113">
        <v>960</v>
      </c>
      <c r="CH12" s="113">
        <v>980</v>
      </c>
      <c r="CI12" s="113">
        <v>390</v>
      </c>
      <c r="CJ12" s="113">
        <v>340</v>
      </c>
      <c r="CK12" s="93">
        <f t="shared" si="5"/>
        <v>8930</v>
      </c>
      <c r="CL12" s="83">
        <v>410</v>
      </c>
      <c r="CM12" s="83">
        <v>620</v>
      </c>
      <c r="CN12" s="83">
        <v>720</v>
      </c>
      <c r="CO12" s="83">
        <v>1190</v>
      </c>
      <c r="CP12" s="83">
        <v>1380</v>
      </c>
      <c r="CQ12" s="83">
        <v>1030</v>
      </c>
      <c r="CR12" s="83">
        <v>1080</v>
      </c>
      <c r="CS12" s="83">
        <v>1020</v>
      </c>
      <c r="CT12" s="83">
        <v>1080</v>
      </c>
      <c r="CU12" s="83">
        <v>680</v>
      </c>
      <c r="CV12" s="83">
        <v>530</v>
      </c>
      <c r="CW12" s="83">
        <v>340</v>
      </c>
      <c r="CX12" s="83">
        <f t="shared" si="6"/>
        <v>10080</v>
      </c>
      <c r="CY12" s="155">
        <v>270</v>
      </c>
      <c r="CZ12" s="155">
        <v>680</v>
      </c>
      <c r="DA12" s="155">
        <v>710</v>
      </c>
      <c r="DB12" s="155">
        <v>1590</v>
      </c>
      <c r="DC12" s="155">
        <v>1220</v>
      </c>
      <c r="DD12" s="155">
        <v>1130</v>
      </c>
      <c r="DE12" s="155">
        <v>1140</v>
      </c>
      <c r="DF12" s="155">
        <v>1170</v>
      </c>
      <c r="DG12" s="155">
        <v>1110</v>
      </c>
      <c r="DH12" s="155">
        <v>810</v>
      </c>
      <c r="DI12" s="155">
        <v>730</v>
      </c>
      <c r="DJ12" s="155">
        <v>580</v>
      </c>
      <c r="DK12" s="155">
        <f t="shared" si="7"/>
        <v>11140</v>
      </c>
      <c r="DL12" s="365">
        <v>220</v>
      </c>
      <c r="DM12" s="365">
        <v>320</v>
      </c>
      <c r="DN12" s="364">
        <v>420</v>
      </c>
      <c r="DO12" s="1">
        <v>330</v>
      </c>
      <c r="DP12" s="1">
        <v>670</v>
      </c>
      <c r="DQ12" s="1">
        <v>630</v>
      </c>
      <c r="DR12" s="1">
        <v>690</v>
      </c>
      <c r="DS12" s="1">
        <v>790</v>
      </c>
      <c r="DT12" s="1">
        <v>780</v>
      </c>
      <c r="DU12" s="1"/>
      <c r="DV12" s="1"/>
      <c r="DW12" s="1"/>
      <c r="DX12" s="1"/>
    </row>
    <row r="13" spans="1:128" ht="24" customHeight="1" x14ac:dyDescent="0.25">
      <c r="A13" s="1">
        <v>11</v>
      </c>
      <c r="B13" s="1" t="s">
        <v>39</v>
      </c>
      <c r="C13" s="114" t="s">
        <v>38</v>
      </c>
      <c r="D13" s="10">
        <v>1460</v>
      </c>
      <c r="E13" s="10">
        <v>820</v>
      </c>
      <c r="F13" s="96">
        <v>590</v>
      </c>
      <c r="G13" s="96">
        <v>360</v>
      </c>
      <c r="H13" s="96">
        <v>0</v>
      </c>
      <c r="I13" s="96">
        <v>560</v>
      </c>
      <c r="J13" s="2">
        <v>5260</v>
      </c>
      <c r="K13" s="111" t="s">
        <v>38</v>
      </c>
      <c r="L13" s="109" t="s">
        <v>38</v>
      </c>
      <c r="M13" s="110" t="s">
        <v>38</v>
      </c>
      <c r="N13" s="111" t="s">
        <v>38</v>
      </c>
      <c r="O13" s="109" t="s">
        <v>38</v>
      </c>
      <c r="P13" s="109" t="s">
        <v>38</v>
      </c>
      <c r="Q13" s="109" t="s">
        <v>38</v>
      </c>
      <c r="R13" s="109" t="s">
        <v>38</v>
      </c>
      <c r="S13" s="109" t="s">
        <v>38</v>
      </c>
      <c r="T13" s="109" t="s">
        <v>38</v>
      </c>
      <c r="U13" s="109" t="s">
        <v>38</v>
      </c>
      <c r="V13" s="109" t="s">
        <v>38</v>
      </c>
      <c r="W13" s="109" t="s">
        <v>38</v>
      </c>
      <c r="X13" s="109" t="s">
        <v>38</v>
      </c>
      <c r="Y13" s="109" t="s">
        <v>38</v>
      </c>
      <c r="Z13" s="112">
        <v>30</v>
      </c>
      <c r="AA13" s="112">
        <v>30</v>
      </c>
      <c r="AB13" s="112">
        <v>90</v>
      </c>
      <c r="AC13" s="112">
        <v>100</v>
      </c>
      <c r="AD13" s="112">
        <v>60</v>
      </c>
      <c r="AE13" s="112">
        <v>70</v>
      </c>
      <c r="AF13" s="112">
        <v>60</v>
      </c>
      <c r="AG13" s="112">
        <v>60</v>
      </c>
      <c r="AH13" s="112">
        <v>60</v>
      </c>
      <c r="AI13" s="93">
        <f>SUM(W13:AG13)</f>
        <v>500</v>
      </c>
      <c r="AJ13" s="84"/>
      <c r="AK13" s="102">
        <v>3340</v>
      </c>
      <c r="AL13" s="109">
        <v>60</v>
      </c>
      <c r="AM13" s="109">
        <v>80</v>
      </c>
      <c r="AN13" s="109">
        <v>120</v>
      </c>
      <c r="AO13" s="109">
        <v>210</v>
      </c>
      <c r="AP13" s="109">
        <v>730</v>
      </c>
      <c r="AQ13" s="109">
        <v>430</v>
      </c>
      <c r="AR13" s="109">
        <v>480</v>
      </c>
      <c r="AS13" s="109">
        <v>530</v>
      </c>
      <c r="AT13" s="109">
        <v>680</v>
      </c>
      <c r="AU13" s="109">
        <v>540</v>
      </c>
      <c r="AV13" s="109">
        <v>760</v>
      </c>
      <c r="AW13" s="109">
        <v>640</v>
      </c>
      <c r="AX13" s="2">
        <f t="shared" si="2"/>
        <v>5260</v>
      </c>
      <c r="AY13" s="83">
        <f t="shared" si="3"/>
        <v>6700</v>
      </c>
      <c r="AZ13" s="109">
        <v>80</v>
      </c>
      <c r="BA13" s="109">
        <v>100</v>
      </c>
      <c r="BB13" s="109">
        <v>140</v>
      </c>
      <c r="BC13" s="113">
        <v>930</v>
      </c>
      <c r="BD13" s="113">
        <v>780</v>
      </c>
      <c r="BE13" s="113">
        <v>840</v>
      </c>
      <c r="BF13" s="113">
        <v>490</v>
      </c>
      <c r="BG13" s="113">
        <v>600</v>
      </c>
      <c r="BH13" s="113">
        <v>590</v>
      </c>
      <c r="BI13" s="113">
        <v>830</v>
      </c>
      <c r="BJ13" s="113">
        <v>780</v>
      </c>
      <c r="BK13" s="113">
        <v>540</v>
      </c>
      <c r="BL13" s="113">
        <v>1230</v>
      </c>
      <c r="BM13" s="113">
        <v>1250</v>
      </c>
      <c r="BN13" s="113">
        <v>1180</v>
      </c>
      <c r="BO13" s="113">
        <v>1130</v>
      </c>
      <c r="BP13" s="113">
        <v>640</v>
      </c>
      <c r="BQ13" s="113">
        <v>1020</v>
      </c>
      <c r="BR13" s="113">
        <v>1380</v>
      </c>
      <c r="BS13" s="113">
        <v>1420</v>
      </c>
      <c r="BT13" s="113">
        <v>1140</v>
      </c>
      <c r="BU13" s="113">
        <v>1260</v>
      </c>
      <c r="BV13" s="113">
        <f>1480-130</f>
        <v>1350</v>
      </c>
      <c r="BW13" s="113">
        <f>1620+50</f>
        <v>1670</v>
      </c>
      <c r="BX13" s="93">
        <f t="shared" si="4"/>
        <v>14670</v>
      </c>
      <c r="BY13" s="113">
        <v>1490</v>
      </c>
      <c r="BZ13" s="113">
        <v>1290</v>
      </c>
      <c r="CA13" s="113">
        <v>1340</v>
      </c>
      <c r="CB13" s="113">
        <v>2050</v>
      </c>
      <c r="CC13" s="113">
        <v>970</v>
      </c>
      <c r="CD13" s="113">
        <v>1180</v>
      </c>
      <c r="CE13" s="113">
        <v>1220</v>
      </c>
      <c r="CF13" s="113">
        <v>1490</v>
      </c>
      <c r="CG13" s="113">
        <v>1210</v>
      </c>
      <c r="CH13" s="113">
        <v>1270</v>
      </c>
      <c r="CI13" s="113">
        <v>1210</v>
      </c>
      <c r="CJ13" s="113">
        <v>1060</v>
      </c>
      <c r="CK13" s="93">
        <f t="shared" si="5"/>
        <v>15780</v>
      </c>
      <c r="CL13" s="83">
        <v>780</v>
      </c>
      <c r="CM13" s="83">
        <v>1620</v>
      </c>
      <c r="CN13" s="83">
        <v>1230</v>
      </c>
      <c r="CO13" s="83">
        <v>1870</v>
      </c>
      <c r="CP13" s="83">
        <v>1270</v>
      </c>
      <c r="CQ13" s="83">
        <v>1170</v>
      </c>
      <c r="CR13" s="83">
        <v>1220</v>
      </c>
      <c r="CS13" s="83">
        <v>1150</v>
      </c>
      <c r="CT13" s="83">
        <v>860</v>
      </c>
      <c r="CU13" s="83">
        <v>790</v>
      </c>
      <c r="CV13" s="83">
        <v>1030</v>
      </c>
      <c r="CW13" s="83">
        <v>810</v>
      </c>
      <c r="CX13" s="83">
        <f t="shared" si="6"/>
        <v>13800</v>
      </c>
      <c r="CY13" s="155">
        <v>880</v>
      </c>
      <c r="CZ13" s="155">
        <v>1110</v>
      </c>
      <c r="DA13" s="155">
        <v>1190</v>
      </c>
      <c r="DB13" s="155">
        <v>1510</v>
      </c>
      <c r="DC13" s="155">
        <v>1180</v>
      </c>
      <c r="DD13" s="287">
        <v>1630</v>
      </c>
      <c r="DE13" s="155">
        <v>1720</v>
      </c>
      <c r="DF13" s="155">
        <v>960</v>
      </c>
      <c r="DG13" s="155">
        <v>940</v>
      </c>
      <c r="DH13" s="155">
        <v>1090</v>
      </c>
      <c r="DI13" s="155">
        <v>1080</v>
      </c>
      <c r="DJ13" s="155">
        <v>1270</v>
      </c>
      <c r="DK13" s="155">
        <f t="shared" si="7"/>
        <v>14560</v>
      </c>
      <c r="DL13" s="365">
        <v>1080</v>
      </c>
      <c r="DM13" s="365">
        <v>1060</v>
      </c>
      <c r="DN13" s="364">
        <v>1030</v>
      </c>
      <c r="DO13" s="1">
        <v>990</v>
      </c>
      <c r="DP13" s="1">
        <v>990</v>
      </c>
      <c r="DQ13" s="1">
        <v>970</v>
      </c>
      <c r="DR13" s="1">
        <v>850</v>
      </c>
      <c r="DS13" s="1">
        <v>960</v>
      </c>
      <c r="DT13" s="1">
        <v>940</v>
      </c>
      <c r="DU13" s="1"/>
      <c r="DV13" s="1"/>
      <c r="DW13" s="1"/>
      <c r="DX13" s="1"/>
    </row>
    <row r="14" spans="1:128" ht="24" customHeight="1" x14ac:dyDescent="0.25">
      <c r="A14" s="1">
        <v>12</v>
      </c>
      <c r="B14" s="1" t="s">
        <v>40</v>
      </c>
      <c r="C14" s="95">
        <v>49740</v>
      </c>
      <c r="D14" s="10">
        <v>13890</v>
      </c>
      <c r="E14" s="10">
        <v>11220</v>
      </c>
      <c r="F14" s="96">
        <v>5130</v>
      </c>
      <c r="G14" s="96">
        <v>6830</v>
      </c>
      <c r="H14" s="96">
        <v>13080</v>
      </c>
      <c r="I14" s="96">
        <v>20890</v>
      </c>
      <c r="J14" s="2">
        <v>25670</v>
      </c>
      <c r="K14" s="99">
        <v>520</v>
      </c>
      <c r="L14" s="97">
        <v>560</v>
      </c>
      <c r="M14" s="98">
        <v>610</v>
      </c>
      <c r="N14" s="99">
        <v>520</v>
      </c>
      <c r="O14" s="97">
        <v>530</v>
      </c>
      <c r="P14" s="97">
        <v>750</v>
      </c>
      <c r="Q14" s="97">
        <v>1740</v>
      </c>
      <c r="R14" s="97">
        <v>1590</v>
      </c>
      <c r="S14" s="97">
        <v>1580</v>
      </c>
      <c r="T14" s="102">
        <v>1710</v>
      </c>
      <c r="U14" s="115">
        <v>1577.472</v>
      </c>
      <c r="V14" s="115">
        <v>1396</v>
      </c>
      <c r="W14" s="116">
        <v>1740</v>
      </c>
      <c r="X14" s="116">
        <v>1850</v>
      </c>
      <c r="Y14" s="116">
        <v>1980</v>
      </c>
      <c r="Z14" s="116">
        <v>1890</v>
      </c>
      <c r="AA14" s="116">
        <v>1790</v>
      </c>
      <c r="AB14" s="117">
        <v>1930</v>
      </c>
      <c r="AC14" s="117">
        <v>1740</v>
      </c>
      <c r="AD14" s="117">
        <v>1530</v>
      </c>
      <c r="AE14" s="117">
        <v>1690</v>
      </c>
      <c r="AF14" s="118">
        <v>1950</v>
      </c>
      <c r="AG14" s="118">
        <v>1620</v>
      </c>
      <c r="AH14" s="118">
        <v>1180</v>
      </c>
      <c r="AI14" s="93">
        <f>SUM(W14:AG14)</f>
        <v>19710</v>
      </c>
      <c r="AJ14" s="84">
        <f>+(I14-H14)/H14</f>
        <v>0.59709480122324154</v>
      </c>
      <c r="AK14" s="102">
        <v>30160</v>
      </c>
      <c r="AL14" s="116">
        <v>1280</v>
      </c>
      <c r="AM14" s="116">
        <v>1770</v>
      </c>
      <c r="AN14" s="116">
        <v>2710</v>
      </c>
      <c r="AO14" s="116">
        <v>2680</v>
      </c>
      <c r="AP14" s="116">
        <v>2740</v>
      </c>
      <c r="AQ14" s="116">
        <v>1980</v>
      </c>
      <c r="AR14" s="116">
        <v>1900</v>
      </c>
      <c r="AS14" s="116">
        <v>2280</v>
      </c>
      <c r="AT14" s="116">
        <v>3250</v>
      </c>
      <c r="AU14" s="116">
        <v>2630</v>
      </c>
      <c r="AV14" s="116">
        <v>2170</v>
      </c>
      <c r="AW14" s="119">
        <v>2280</v>
      </c>
      <c r="AX14" s="2">
        <f t="shared" si="2"/>
        <v>27670</v>
      </c>
      <c r="AY14" s="83">
        <f t="shared" si="3"/>
        <v>32400</v>
      </c>
      <c r="AZ14" s="116">
        <v>1430</v>
      </c>
      <c r="BA14" s="116">
        <v>1540</v>
      </c>
      <c r="BB14" s="116">
        <v>3110</v>
      </c>
      <c r="BC14" s="116">
        <v>3880</v>
      </c>
      <c r="BD14" s="116">
        <v>3920</v>
      </c>
      <c r="BE14" s="116">
        <v>3260</v>
      </c>
      <c r="BF14" s="116">
        <v>2180</v>
      </c>
      <c r="BG14" s="116">
        <v>2360</v>
      </c>
      <c r="BH14" s="116">
        <v>2630</v>
      </c>
      <c r="BI14" s="116">
        <v>2950</v>
      </c>
      <c r="BJ14" s="116">
        <v>3220</v>
      </c>
      <c r="BK14" s="116">
        <v>1920</v>
      </c>
      <c r="BL14" s="116">
        <v>1310</v>
      </c>
      <c r="BM14" s="116">
        <v>1250</v>
      </c>
      <c r="BN14" s="116">
        <v>1170</v>
      </c>
      <c r="BO14" s="116">
        <v>1340</v>
      </c>
      <c r="BP14" s="116">
        <v>1810</v>
      </c>
      <c r="BQ14" s="116">
        <v>2210</v>
      </c>
      <c r="BR14" s="116">
        <v>2740</v>
      </c>
      <c r="BS14" s="116">
        <v>2480</v>
      </c>
      <c r="BT14" s="116">
        <v>2310</v>
      </c>
      <c r="BU14" s="116">
        <v>2140</v>
      </c>
      <c r="BV14" s="116">
        <f>1570-140</f>
        <v>1430</v>
      </c>
      <c r="BW14" s="116">
        <f>1160+30</f>
        <v>1190</v>
      </c>
      <c r="BX14" s="93">
        <f t="shared" si="4"/>
        <v>21380</v>
      </c>
      <c r="BY14" s="116">
        <v>970</v>
      </c>
      <c r="BZ14" s="116">
        <v>1090</v>
      </c>
      <c r="CA14" s="116">
        <v>1400</v>
      </c>
      <c r="CB14" s="116">
        <v>2680</v>
      </c>
      <c r="CC14" s="116">
        <v>2400</v>
      </c>
      <c r="CD14" s="116">
        <v>2740</v>
      </c>
      <c r="CE14" s="116">
        <v>2600</v>
      </c>
      <c r="CF14" s="116">
        <v>2540</v>
      </c>
      <c r="CG14" s="116">
        <v>2600</v>
      </c>
      <c r="CH14" s="116">
        <v>2220</v>
      </c>
      <c r="CI14" s="116">
        <v>1930</v>
      </c>
      <c r="CJ14" s="116">
        <v>2720</v>
      </c>
      <c r="CK14" s="93">
        <f t="shared" si="5"/>
        <v>25890</v>
      </c>
      <c r="CL14" s="83">
        <v>2020</v>
      </c>
      <c r="CM14" s="83">
        <v>2530</v>
      </c>
      <c r="CN14" s="83">
        <v>2840</v>
      </c>
      <c r="CO14" s="83">
        <v>2970</v>
      </c>
      <c r="CP14" s="83">
        <v>2850</v>
      </c>
      <c r="CQ14" s="83">
        <v>2680</v>
      </c>
      <c r="CR14" s="83">
        <v>2720</v>
      </c>
      <c r="CS14" s="83">
        <v>2650</v>
      </c>
      <c r="CT14" s="83">
        <v>1720</v>
      </c>
      <c r="CU14" s="83">
        <v>2030</v>
      </c>
      <c r="CV14" s="83">
        <v>2100</v>
      </c>
      <c r="CW14" s="83">
        <v>2180</v>
      </c>
      <c r="CX14" s="83">
        <f t="shared" si="6"/>
        <v>29290</v>
      </c>
      <c r="CY14" s="155">
        <v>2260</v>
      </c>
      <c r="CZ14" s="155">
        <v>2720</v>
      </c>
      <c r="DA14" s="155">
        <v>2730</v>
      </c>
      <c r="DB14" s="155">
        <v>2510</v>
      </c>
      <c r="DC14" s="155">
        <v>2530</v>
      </c>
      <c r="DD14" s="155">
        <v>2590</v>
      </c>
      <c r="DE14" s="155">
        <v>2690</v>
      </c>
      <c r="DF14" s="155">
        <v>2550</v>
      </c>
      <c r="DG14" s="155">
        <v>2620</v>
      </c>
      <c r="DH14" s="155">
        <v>2850</v>
      </c>
      <c r="DI14" s="155">
        <v>2820</v>
      </c>
      <c r="DJ14" s="155">
        <v>3390</v>
      </c>
      <c r="DK14" s="155">
        <f t="shared" si="7"/>
        <v>32260</v>
      </c>
      <c r="DL14" s="365">
        <v>3780</v>
      </c>
      <c r="DM14" s="365">
        <v>3910</v>
      </c>
      <c r="DN14" s="364">
        <v>3960</v>
      </c>
      <c r="DO14" s="1">
        <v>3750</v>
      </c>
      <c r="DP14" s="1">
        <v>3670</v>
      </c>
      <c r="DQ14" s="1">
        <v>3680</v>
      </c>
      <c r="DR14" s="1">
        <v>3700</v>
      </c>
      <c r="DS14" s="1">
        <v>3720</v>
      </c>
      <c r="DT14" s="1">
        <v>3790</v>
      </c>
      <c r="DU14" s="1"/>
      <c r="DV14" s="1"/>
      <c r="DW14" s="1"/>
      <c r="DX14" s="1"/>
    </row>
    <row r="15" spans="1:128" ht="24" customHeight="1" x14ac:dyDescent="0.25">
      <c r="A15" s="1">
        <v>13</v>
      </c>
      <c r="B15" s="1" t="s">
        <v>41</v>
      </c>
      <c r="C15" s="95">
        <v>19040</v>
      </c>
      <c r="D15" s="10">
        <v>8390</v>
      </c>
      <c r="E15" s="10">
        <v>12990</v>
      </c>
      <c r="F15" s="96">
        <v>9170</v>
      </c>
      <c r="G15" s="96">
        <v>7390</v>
      </c>
      <c r="H15" s="96">
        <v>8130</v>
      </c>
      <c r="I15" s="96">
        <v>10790</v>
      </c>
      <c r="J15" s="2">
        <v>12860</v>
      </c>
      <c r="K15" s="99">
        <v>490</v>
      </c>
      <c r="L15" s="97">
        <v>570</v>
      </c>
      <c r="M15" s="98">
        <v>520</v>
      </c>
      <c r="N15" s="99">
        <v>590</v>
      </c>
      <c r="O15" s="97">
        <v>510</v>
      </c>
      <c r="P15" s="97">
        <v>520</v>
      </c>
      <c r="Q15" s="97">
        <v>580</v>
      </c>
      <c r="R15" s="97">
        <v>620</v>
      </c>
      <c r="S15" s="120">
        <v>1210</v>
      </c>
      <c r="T15" s="102">
        <v>850</v>
      </c>
      <c r="U15" s="102">
        <v>756</v>
      </c>
      <c r="V15" s="102">
        <v>920</v>
      </c>
      <c r="W15" s="102">
        <v>770</v>
      </c>
      <c r="X15" s="102">
        <v>670</v>
      </c>
      <c r="Y15" s="102">
        <v>1060</v>
      </c>
      <c r="Z15" s="102">
        <v>720</v>
      </c>
      <c r="AA15" s="102">
        <v>460</v>
      </c>
      <c r="AB15" s="102">
        <v>980</v>
      </c>
      <c r="AC15" s="102">
        <v>920</v>
      </c>
      <c r="AD15" s="102">
        <v>1270</v>
      </c>
      <c r="AE15" s="102">
        <v>960</v>
      </c>
      <c r="AF15" s="102">
        <v>1180</v>
      </c>
      <c r="AG15" s="102">
        <v>960</v>
      </c>
      <c r="AH15" s="102">
        <v>840</v>
      </c>
      <c r="AI15" s="93">
        <f>SUM(W15:AG15)</f>
        <v>9950</v>
      </c>
      <c r="AJ15" s="84">
        <f>+(I15-H15)/H15</f>
        <v>0.32718327183271834</v>
      </c>
      <c r="AK15" s="102">
        <v>16730</v>
      </c>
      <c r="AL15" s="102">
        <v>640</v>
      </c>
      <c r="AM15" s="102">
        <v>780</v>
      </c>
      <c r="AN15" s="102">
        <v>1230</v>
      </c>
      <c r="AO15" s="102">
        <v>2170</v>
      </c>
      <c r="AP15" s="102">
        <v>870</v>
      </c>
      <c r="AQ15" s="102">
        <v>660</v>
      </c>
      <c r="AR15" s="102">
        <v>330</v>
      </c>
      <c r="AS15" s="102">
        <v>460</v>
      </c>
      <c r="AT15" s="102">
        <v>1580</v>
      </c>
      <c r="AU15" s="102">
        <v>1480</v>
      </c>
      <c r="AV15" s="102">
        <v>1670</v>
      </c>
      <c r="AW15" s="103">
        <v>1990</v>
      </c>
      <c r="AX15" s="2">
        <f t="shared" si="2"/>
        <v>13860</v>
      </c>
      <c r="AY15" s="83">
        <f t="shared" si="3"/>
        <v>13450</v>
      </c>
      <c r="AZ15" s="102">
        <v>1590</v>
      </c>
      <c r="BA15" s="102">
        <v>1370</v>
      </c>
      <c r="BB15" s="102">
        <v>1360</v>
      </c>
      <c r="BC15" s="102">
        <v>2150</v>
      </c>
      <c r="BD15" s="102">
        <v>2240</v>
      </c>
      <c r="BE15" s="102">
        <v>580</v>
      </c>
      <c r="BF15" s="102">
        <v>530</v>
      </c>
      <c r="BG15" s="102">
        <v>550</v>
      </c>
      <c r="BH15" s="102">
        <v>640</v>
      </c>
      <c r="BI15" s="102">
        <v>870</v>
      </c>
      <c r="BJ15" s="102">
        <v>980</v>
      </c>
      <c r="BK15" s="102">
        <v>590</v>
      </c>
      <c r="BL15" s="102">
        <v>1310</v>
      </c>
      <c r="BM15" s="102">
        <v>1090</v>
      </c>
      <c r="BN15" s="102">
        <v>1260</v>
      </c>
      <c r="BO15" s="102">
        <v>1180</v>
      </c>
      <c r="BP15" s="102">
        <v>980</v>
      </c>
      <c r="BQ15" s="102">
        <v>610</v>
      </c>
      <c r="BR15" s="102">
        <v>670</v>
      </c>
      <c r="BS15" s="102">
        <v>740</v>
      </c>
      <c r="BT15" s="102">
        <v>580</v>
      </c>
      <c r="BU15" s="102">
        <v>660</v>
      </c>
      <c r="BV15" s="102">
        <f>790-70</f>
        <v>720</v>
      </c>
      <c r="BW15" s="102">
        <f>1280+30</f>
        <v>1310</v>
      </c>
      <c r="BX15" s="93">
        <f t="shared" si="4"/>
        <v>11110</v>
      </c>
      <c r="BY15" s="102">
        <v>3880</v>
      </c>
      <c r="BZ15" s="102">
        <v>4320</v>
      </c>
      <c r="CA15" s="102">
        <v>2600</v>
      </c>
      <c r="CB15" s="102">
        <v>2070</v>
      </c>
      <c r="CC15" s="102">
        <v>1470</v>
      </c>
      <c r="CD15" s="102">
        <v>1020</v>
      </c>
      <c r="CE15" s="102">
        <v>780</v>
      </c>
      <c r="CF15" s="102">
        <v>760</v>
      </c>
      <c r="CG15" s="102">
        <v>1010</v>
      </c>
      <c r="CH15" s="102">
        <v>1440</v>
      </c>
      <c r="CI15" s="102">
        <v>1460</v>
      </c>
      <c r="CJ15" s="102">
        <v>1320</v>
      </c>
      <c r="CK15" s="93">
        <f t="shared" si="5"/>
        <v>22130</v>
      </c>
      <c r="CL15" s="83">
        <v>1120</v>
      </c>
      <c r="CM15" s="83">
        <v>3600</v>
      </c>
      <c r="CN15" s="83">
        <v>2620</v>
      </c>
      <c r="CO15" s="83">
        <v>2340</v>
      </c>
      <c r="CP15" s="83">
        <v>2030</v>
      </c>
      <c r="CQ15" s="83">
        <v>990</v>
      </c>
      <c r="CR15" s="83">
        <v>1010</v>
      </c>
      <c r="CS15" s="83">
        <v>890</v>
      </c>
      <c r="CT15" s="83">
        <v>1000</v>
      </c>
      <c r="CU15" s="83">
        <v>1140</v>
      </c>
      <c r="CV15" s="83">
        <v>1340</v>
      </c>
      <c r="CW15" s="83">
        <v>1310</v>
      </c>
      <c r="CX15" s="83">
        <f t="shared" si="6"/>
        <v>19390</v>
      </c>
      <c r="CY15" s="155">
        <v>1530</v>
      </c>
      <c r="CZ15" s="155">
        <v>1440</v>
      </c>
      <c r="DA15" s="155">
        <v>1570</v>
      </c>
      <c r="DB15" s="155">
        <v>1510</v>
      </c>
      <c r="DC15" s="155">
        <v>1240</v>
      </c>
      <c r="DD15" s="287">
        <v>1230</v>
      </c>
      <c r="DE15" s="155">
        <v>1180</v>
      </c>
      <c r="DF15" s="155">
        <v>1250</v>
      </c>
      <c r="DG15" s="155">
        <v>1400</v>
      </c>
      <c r="DH15" s="155">
        <v>1840</v>
      </c>
      <c r="DI15" s="155">
        <v>1580</v>
      </c>
      <c r="DJ15" s="155">
        <v>1740</v>
      </c>
      <c r="DK15" s="155">
        <f t="shared" si="7"/>
        <v>17510</v>
      </c>
      <c r="DL15" s="365">
        <v>1810</v>
      </c>
      <c r="DM15" s="365">
        <v>1950</v>
      </c>
      <c r="DN15" s="364">
        <v>1890</v>
      </c>
      <c r="DO15" s="1">
        <v>1720</v>
      </c>
      <c r="DP15" s="1">
        <v>1670</v>
      </c>
      <c r="DQ15" s="1">
        <v>1610</v>
      </c>
      <c r="DR15" s="1">
        <v>1590</v>
      </c>
      <c r="DS15" s="1">
        <v>1640</v>
      </c>
      <c r="DT15" s="1">
        <v>1670</v>
      </c>
      <c r="DU15" s="1"/>
      <c r="DV15" s="1"/>
      <c r="DW15" s="1"/>
      <c r="DX15" s="1"/>
    </row>
    <row r="16" spans="1:128" ht="24" customHeight="1" x14ac:dyDescent="0.25">
      <c r="A16" s="67">
        <v>14</v>
      </c>
      <c r="B16" s="67" t="s">
        <v>42</v>
      </c>
      <c r="C16" s="87">
        <v>14860</v>
      </c>
      <c r="D16" s="87">
        <v>5660</v>
      </c>
      <c r="E16" s="87">
        <v>14910</v>
      </c>
      <c r="F16" s="88">
        <v>17130</v>
      </c>
      <c r="G16" s="88">
        <v>18960</v>
      </c>
      <c r="H16" s="88">
        <v>20010</v>
      </c>
      <c r="I16" s="88">
        <v>24830</v>
      </c>
      <c r="J16" s="89">
        <v>31120</v>
      </c>
      <c r="K16" s="92">
        <v>1260</v>
      </c>
      <c r="L16" s="90">
        <v>1170</v>
      </c>
      <c r="M16" s="91">
        <v>1340</v>
      </c>
      <c r="N16" s="92">
        <v>1320</v>
      </c>
      <c r="O16" s="90">
        <v>1070</v>
      </c>
      <c r="P16" s="90">
        <v>760</v>
      </c>
      <c r="Q16" s="90">
        <v>1320</v>
      </c>
      <c r="R16" s="90">
        <v>1420</v>
      </c>
      <c r="S16" s="90">
        <v>1560</v>
      </c>
      <c r="T16" s="93">
        <v>2940</v>
      </c>
      <c r="U16" s="93">
        <v>3018.2</v>
      </c>
      <c r="V16" s="93">
        <v>2793</v>
      </c>
      <c r="W16" s="93">
        <v>2480</v>
      </c>
      <c r="X16" s="93">
        <v>2630</v>
      </c>
      <c r="Y16" s="93">
        <v>2480</v>
      </c>
      <c r="Z16" s="93">
        <v>1780</v>
      </c>
      <c r="AA16" s="93">
        <v>1640</v>
      </c>
      <c r="AB16" s="121">
        <v>1360</v>
      </c>
      <c r="AC16" s="121">
        <v>1560</v>
      </c>
      <c r="AD16" s="121">
        <v>1290</v>
      </c>
      <c r="AE16" s="121">
        <v>1630</v>
      </c>
      <c r="AF16" s="121">
        <v>2190</v>
      </c>
      <c r="AG16" s="121">
        <v>2380</v>
      </c>
      <c r="AH16" s="121">
        <v>3180</v>
      </c>
      <c r="AI16" s="93">
        <f>SUM(W16:AG16)</f>
        <v>21420</v>
      </c>
      <c r="AJ16" s="84">
        <f>+(I16-H16)/H16</f>
        <v>0.24087956021989004</v>
      </c>
      <c r="AK16" s="93">
        <v>28680</v>
      </c>
      <c r="AL16" s="93">
        <v>2390</v>
      </c>
      <c r="AM16" s="93">
        <v>2960</v>
      </c>
      <c r="AN16" s="93">
        <v>2740</v>
      </c>
      <c r="AO16" s="93">
        <v>2830</v>
      </c>
      <c r="AP16" s="93">
        <v>2280</v>
      </c>
      <c r="AQ16" s="93">
        <v>1740</v>
      </c>
      <c r="AR16" s="93">
        <v>1750</v>
      </c>
      <c r="AS16" s="93">
        <v>2740</v>
      </c>
      <c r="AT16" s="93">
        <v>2640</v>
      </c>
      <c r="AU16" s="93">
        <v>3750</v>
      </c>
      <c r="AV16" s="93">
        <v>2980</v>
      </c>
      <c r="AW16" s="94">
        <v>3820</v>
      </c>
      <c r="AX16" s="89">
        <f t="shared" si="2"/>
        <v>32620</v>
      </c>
      <c r="AY16" s="83">
        <f t="shared" si="3"/>
        <v>31540</v>
      </c>
      <c r="AZ16" s="93">
        <v>2840</v>
      </c>
      <c r="BA16" s="93">
        <v>1960</v>
      </c>
      <c r="BB16" s="93">
        <v>3230</v>
      </c>
      <c r="BC16" s="93">
        <v>2490</v>
      </c>
      <c r="BD16" s="93">
        <v>1960</v>
      </c>
      <c r="BE16" s="93">
        <v>1930</v>
      </c>
      <c r="BF16" s="93">
        <v>2800</v>
      </c>
      <c r="BG16" s="93">
        <v>2180</v>
      </c>
      <c r="BH16" s="93">
        <v>2450</v>
      </c>
      <c r="BI16" s="93">
        <v>2820</v>
      </c>
      <c r="BJ16" s="93">
        <v>2920</v>
      </c>
      <c r="BK16" s="93">
        <v>3960</v>
      </c>
      <c r="BL16" s="93">
        <v>2920</v>
      </c>
      <c r="BM16" s="93">
        <v>1820</v>
      </c>
      <c r="BN16" s="93">
        <v>3440</v>
      </c>
      <c r="BO16" s="93">
        <v>3330</v>
      </c>
      <c r="BP16" s="93">
        <v>2460</v>
      </c>
      <c r="BQ16" s="93">
        <v>1620</v>
      </c>
      <c r="BR16" s="93">
        <v>2460</v>
      </c>
      <c r="BS16" s="93">
        <v>2830</v>
      </c>
      <c r="BT16" s="93">
        <v>2690</v>
      </c>
      <c r="BU16" s="93">
        <v>3710</v>
      </c>
      <c r="BV16" s="93">
        <f>3780-320</f>
        <v>3460</v>
      </c>
      <c r="BW16" s="93">
        <f>3690+100</f>
        <v>3790</v>
      </c>
      <c r="BX16" s="93">
        <f t="shared" si="4"/>
        <v>34530</v>
      </c>
      <c r="BY16" s="93">
        <v>3330</v>
      </c>
      <c r="BZ16" s="93">
        <v>3730</v>
      </c>
      <c r="CA16" s="93">
        <v>4070</v>
      </c>
      <c r="CB16" s="93">
        <v>3840</v>
      </c>
      <c r="CC16" s="93">
        <v>2620</v>
      </c>
      <c r="CD16" s="93">
        <v>2530</v>
      </c>
      <c r="CE16" s="93">
        <v>2430</v>
      </c>
      <c r="CF16" s="93">
        <v>2890</v>
      </c>
      <c r="CG16" s="93">
        <v>2930</v>
      </c>
      <c r="CH16" s="93">
        <v>1130</v>
      </c>
      <c r="CI16" s="93">
        <v>4160</v>
      </c>
      <c r="CJ16" s="93">
        <v>4620</v>
      </c>
      <c r="CK16" s="93">
        <f t="shared" si="5"/>
        <v>38280</v>
      </c>
      <c r="CL16" s="83">
        <v>4280</v>
      </c>
      <c r="CM16" s="83">
        <v>4700</v>
      </c>
      <c r="CN16" s="83">
        <v>4010</v>
      </c>
      <c r="CO16" s="83">
        <v>4090</v>
      </c>
      <c r="CP16" s="83">
        <v>2960</v>
      </c>
      <c r="CQ16" s="83">
        <v>2960</v>
      </c>
      <c r="CR16" s="83">
        <v>2950</v>
      </c>
      <c r="CS16" s="83">
        <v>3290</v>
      </c>
      <c r="CT16" s="83">
        <v>2970</v>
      </c>
      <c r="CU16" s="83">
        <v>3030</v>
      </c>
      <c r="CV16" s="83">
        <v>4100</v>
      </c>
      <c r="CW16" s="83">
        <v>4450</v>
      </c>
      <c r="CX16" s="83">
        <f t="shared" si="6"/>
        <v>43790</v>
      </c>
      <c r="CY16" s="155">
        <v>3560</v>
      </c>
      <c r="CZ16" s="155">
        <v>3720</v>
      </c>
      <c r="DA16" s="155">
        <v>3850</v>
      </c>
      <c r="DB16" s="155">
        <v>3430</v>
      </c>
      <c r="DC16" s="155">
        <v>3110</v>
      </c>
      <c r="DD16" s="155">
        <v>2820</v>
      </c>
      <c r="DE16" s="155">
        <v>2970</v>
      </c>
      <c r="DF16" s="288">
        <v>3120</v>
      </c>
      <c r="DG16" s="288">
        <v>3420</v>
      </c>
      <c r="DH16" s="288">
        <v>3630</v>
      </c>
      <c r="DI16" s="288">
        <v>4170</v>
      </c>
      <c r="DJ16" s="288">
        <v>4090</v>
      </c>
      <c r="DK16" s="155">
        <f t="shared" si="7"/>
        <v>41890</v>
      </c>
      <c r="DL16" s="363">
        <v>4850</v>
      </c>
      <c r="DM16" s="367">
        <v>4590</v>
      </c>
      <c r="DN16" s="364">
        <v>3880</v>
      </c>
      <c r="DO16" s="1">
        <v>3350</v>
      </c>
      <c r="DP16" s="1">
        <v>2330</v>
      </c>
      <c r="DQ16" s="1">
        <v>3390</v>
      </c>
      <c r="DR16" s="1">
        <v>1740</v>
      </c>
      <c r="DS16" s="1">
        <v>1240</v>
      </c>
      <c r="DT16" s="1">
        <v>2280</v>
      </c>
      <c r="DU16" s="1"/>
      <c r="DV16" s="1"/>
      <c r="DW16" s="1"/>
      <c r="DX16" s="1"/>
    </row>
    <row r="17" spans="1:128" ht="24" customHeight="1" x14ac:dyDescent="0.25">
      <c r="A17" s="67">
        <v>15</v>
      </c>
      <c r="B17" s="67" t="s">
        <v>43</v>
      </c>
      <c r="C17" s="87">
        <v>11640</v>
      </c>
      <c r="D17" s="87">
        <v>8290</v>
      </c>
      <c r="E17" s="87">
        <v>18710</v>
      </c>
      <c r="F17" s="88">
        <v>24180</v>
      </c>
      <c r="G17" s="88">
        <v>22060</v>
      </c>
      <c r="H17" s="88">
        <v>21950</v>
      </c>
      <c r="I17" s="88">
        <v>27020</v>
      </c>
      <c r="J17" s="89">
        <v>29950</v>
      </c>
      <c r="K17" s="92">
        <v>2190</v>
      </c>
      <c r="L17" s="90">
        <v>1930</v>
      </c>
      <c r="M17" s="91">
        <v>2120</v>
      </c>
      <c r="N17" s="92">
        <v>1240</v>
      </c>
      <c r="O17" s="90">
        <v>980</v>
      </c>
      <c r="P17" s="90">
        <v>470</v>
      </c>
      <c r="Q17" s="90">
        <v>1260</v>
      </c>
      <c r="R17" s="90">
        <v>1790</v>
      </c>
      <c r="S17" s="90">
        <v>1950</v>
      </c>
      <c r="T17" s="93">
        <v>2729.7449999999999</v>
      </c>
      <c r="U17" s="122">
        <v>2442</v>
      </c>
      <c r="V17" s="122">
        <v>2848</v>
      </c>
      <c r="W17" s="123">
        <v>2320</v>
      </c>
      <c r="X17" s="123">
        <v>2720</v>
      </c>
      <c r="Y17" s="123">
        <v>2460</v>
      </c>
      <c r="Z17" s="123">
        <v>2140</v>
      </c>
      <c r="AA17" s="123">
        <v>1690</v>
      </c>
      <c r="AB17" s="123">
        <v>1370</v>
      </c>
      <c r="AC17" s="123">
        <v>1990</v>
      </c>
      <c r="AD17" s="123">
        <v>1680</v>
      </c>
      <c r="AE17" s="123">
        <v>2470</v>
      </c>
      <c r="AF17" s="123">
        <v>2580</v>
      </c>
      <c r="AG17" s="123">
        <v>2620</v>
      </c>
      <c r="AH17" s="123">
        <v>2980</v>
      </c>
      <c r="AI17" s="93">
        <f>SUM(W17:AG17)</f>
        <v>24040</v>
      </c>
      <c r="AJ17" s="84">
        <f>+(I17-H17)/H17</f>
        <v>0.23097949886104785</v>
      </c>
      <c r="AK17" s="93">
        <v>32460</v>
      </c>
      <c r="AL17" s="123">
        <v>3120</v>
      </c>
      <c r="AM17" s="123">
        <v>2980</v>
      </c>
      <c r="AN17" s="123">
        <v>2490</v>
      </c>
      <c r="AO17" s="123">
        <v>2410</v>
      </c>
      <c r="AP17" s="123">
        <v>2080</v>
      </c>
      <c r="AQ17" s="123">
        <v>1930</v>
      </c>
      <c r="AR17" s="123">
        <v>1280</v>
      </c>
      <c r="AS17" s="123">
        <v>2130</v>
      </c>
      <c r="AT17" s="123">
        <v>2670</v>
      </c>
      <c r="AU17" s="123">
        <v>1930</v>
      </c>
      <c r="AV17" s="123">
        <v>3120</v>
      </c>
      <c r="AW17" s="124">
        <v>3810</v>
      </c>
      <c r="AX17" s="89">
        <f t="shared" si="2"/>
        <v>29950</v>
      </c>
      <c r="AY17" s="83">
        <f t="shared" si="3"/>
        <v>36150</v>
      </c>
      <c r="AZ17" s="123">
        <v>3780</v>
      </c>
      <c r="BA17" s="123">
        <v>1380</v>
      </c>
      <c r="BB17" s="123">
        <v>3180</v>
      </c>
      <c r="BC17" s="123">
        <v>3830</v>
      </c>
      <c r="BD17" s="123">
        <v>3470</v>
      </c>
      <c r="BE17" s="123">
        <v>3170</v>
      </c>
      <c r="BF17" s="123">
        <v>3410</v>
      </c>
      <c r="BG17" s="123">
        <v>3520</v>
      </c>
      <c r="BH17" s="123">
        <v>3780</v>
      </c>
      <c r="BI17" s="123">
        <v>2230</v>
      </c>
      <c r="BJ17" s="123">
        <v>1420</v>
      </c>
      <c r="BK17" s="123">
        <v>2980</v>
      </c>
      <c r="BL17" s="123">
        <v>3640</v>
      </c>
      <c r="BM17" s="123">
        <v>3240</v>
      </c>
      <c r="BN17" s="123">
        <v>3670</v>
      </c>
      <c r="BO17" s="123">
        <v>2930</v>
      </c>
      <c r="BP17" s="123">
        <v>2890</v>
      </c>
      <c r="BQ17" s="123">
        <v>1640</v>
      </c>
      <c r="BR17" s="123">
        <v>2340</v>
      </c>
      <c r="BS17" s="123">
        <v>2980</v>
      </c>
      <c r="BT17" s="123">
        <v>3230</v>
      </c>
      <c r="BU17" s="123">
        <v>3280</v>
      </c>
      <c r="BV17" s="123">
        <f>3420-290</f>
        <v>3130</v>
      </c>
      <c r="BW17" s="123">
        <f>3470+100</f>
        <v>3570</v>
      </c>
      <c r="BX17" s="93">
        <f t="shared" si="4"/>
        <v>36540</v>
      </c>
      <c r="BY17" s="123">
        <v>3340</v>
      </c>
      <c r="BZ17" s="123">
        <v>3310</v>
      </c>
      <c r="CA17" s="123">
        <v>2920</v>
      </c>
      <c r="CB17" s="123">
        <v>2750</v>
      </c>
      <c r="CC17" s="123">
        <v>3120</v>
      </c>
      <c r="CD17" s="123">
        <v>2630</v>
      </c>
      <c r="CE17" s="123">
        <v>1920</v>
      </c>
      <c r="CF17" s="123">
        <v>2620</v>
      </c>
      <c r="CG17" s="123">
        <v>2730</v>
      </c>
      <c r="CH17" s="123">
        <v>2840</v>
      </c>
      <c r="CI17" s="123">
        <v>3360</v>
      </c>
      <c r="CJ17" s="123">
        <v>2920</v>
      </c>
      <c r="CK17" s="93">
        <f t="shared" si="5"/>
        <v>34460</v>
      </c>
      <c r="CL17" s="83">
        <v>2990</v>
      </c>
      <c r="CM17" s="83">
        <v>3460</v>
      </c>
      <c r="CN17" s="83">
        <v>3010</v>
      </c>
      <c r="CO17" s="83">
        <v>2920</v>
      </c>
      <c r="CP17" s="83">
        <v>3070</v>
      </c>
      <c r="CQ17" s="83">
        <v>2620</v>
      </c>
      <c r="CR17" s="83">
        <v>1980</v>
      </c>
      <c r="CS17" s="83">
        <v>1850</v>
      </c>
      <c r="CT17" s="83">
        <v>2420</v>
      </c>
      <c r="CU17" s="83">
        <v>2440</v>
      </c>
      <c r="CV17" s="83">
        <v>3560</v>
      </c>
      <c r="CW17" s="83">
        <v>3510</v>
      </c>
      <c r="CX17" s="83">
        <f t="shared" si="6"/>
        <v>33830</v>
      </c>
      <c r="CY17" s="155">
        <v>2910</v>
      </c>
      <c r="CZ17" s="155">
        <v>3660</v>
      </c>
      <c r="DA17" s="155">
        <v>2880</v>
      </c>
      <c r="DB17" s="155">
        <v>2770</v>
      </c>
      <c r="DC17" s="155">
        <v>2580</v>
      </c>
      <c r="DD17" s="287">
        <v>2470</v>
      </c>
      <c r="DE17" s="155">
        <v>1950</v>
      </c>
      <c r="DF17" s="288">
        <v>1950</v>
      </c>
      <c r="DG17" s="288">
        <v>2250</v>
      </c>
      <c r="DH17" s="288">
        <v>3270</v>
      </c>
      <c r="DI17" s="288">
        <v>3430</v>
      </c>
      <c r="DJ17" s="288">
        <v>3550</v>
      </c>
      <c r="DK17" s="155">
        <f t="shared" si="7"/>
        <v>33670</v>
      </c>
      <c r="DL17" s="363">
        <v>3100</v>
      </c>
      <c r="DM17" s="363">
        <v>3110</v>
      </c>
      <c r="DN17" s="364">
        <v>2430</v>
      </c>
      <c r="DO17" s="1">
        <v>2870</v>
      </c>
      <c r="DP17" s="1">
        <v>2170</v>
      </c>
      <c r="DQ17" s="1">
        <v>2350</v>
      </c>
      <c r="DR17" s="1">
        <v>2040</v>
      </c>
      <c r="DS17" s="1">
        <v>1830</v>
      </c>
      <c r="DT17" s="1">
        <v>2050</v>
      </c>
      <c r="DU17" s="1"/>
      <c r="DV17" s="1"/>
      <c r="DW17" s="1"/>
      <c r="DX17" s="1"/>
    </row>
    <row r="18" spans="1:128" ht="24" customHeight="1" x14ac:dyDescent="0.2">
      <c r="A18" s="1"/>
      <c r="B18" s="80" t="s">
        <v>92</v>
      </c>
      <c r="C18" s="70">
        <f>SUM(C3:C17)</f>
        <v>184740</v>
      </c>
      <c r="D18" s="10">
        <v>130400.194</v>
      </c>
      <c r="E18" s="70">
        <f t="shared" ref="E18:BK18" si="8">SUM(E3:E17)</f>
        <v>215980</v>
      </c>
      <c r="F18" s="70">
        <f t="shared" si="8"/>
        <v>252670</v>
      </c>
      <c r="G18" s="70">
        <f t="shared" si="8"/>
        <v>274630</v>
      </c>
      <c r="H18" s="70">
        <f t="shared" si="8"/>
        <v>293170</v>
      </c>
      <c r="I18" s="70">
        <f t="shared" si="8"/>
        <v>332260</v>
      </c>
      <c r="J18" s="70">
        <f t="shared" si="8"/>
        <v>385270</v>
      </c>
      <c r="K18" s="70">
        <f t="shared" si="8"/>
        <v>23980</v>
      </c>
      <c r="L18" s="70">
        <f t="shared" si="8"/>
        <v>24730</v>
      </c>
      <c r="M18" s="70">
        <f t="shared" si="8"/>
        <v>26350</v>
      </c>
      <c r="N18" s="70">
        <f t="shared" si="8"/>
        <v>24980</v>
      </c>
      <c r="O18" s="70">
        <f t="shared" si="8"/>
        <v>21920</v>
      </c>
      <c r="P18" s="70">
        <f t="shared" si="8"/>
        <v>19130</v>
      </c>
      <c r="Q18" s="70">
        <f t="shared" si="8"/>
        <v>22050</v>
      </c>
      <c r="R18" s="70">
        <f t="shared" si="8"/>
        <v>25240</v>
      </c>
      <c r="S18" s="70">
        <f t="shared" si="8"/>
        <v>23310</v>
      </c>
      <c r="T18" s="70">
        <f t="shared" si="8"/>
        <v>26729.744999999999</v>
      </c>
      <c r="U18" s="70">
        <f t="shared" si="8"/>
        <v>28059.793000000005</v>
      </c>
      <c r="V18" s="70">
        <f t="shared" si="8"/>
        <v>26690.423000000003</v>
      </c>
      <c r="W18" s="70">
        <f t="shared" si="8"/>
        <v>24290</v>
      </c>
      <c r="X18" s="70">
        <f t="shared" si="8"/>
        <v>26340</v>
      </c>
      <c r="Y18" s="70">
        <f t="shared" si="8"/>
        <v>27560</v>
      </c>
      <c r="Z18" s="70">
        <f t="shared" si="8"/>
        <v>25980</v>
      </c>
      <c r="AA18" s="70">
        <f t="shared" si="8"/>
        <v>25230</v>
      </c>
      <c r="AB18" s="70">
        <f t="shared" si="8"/>
        <v>27120</v>
      </c>
      <c r="AC18" s="70">
        <f t="shared" si="8"/>
        <v>26180</v>
      </c>
      <c r="AD18" s="70">
        <f t="shared" si="8"/>
        <v>27320</v>
      </c>
      <c r="AE18" s="70">
        <f t="shared" si="8"/>
        <v>28030</v>
      </c>
      <c r="AF18" s="70">
        <f t="shared" si="8"/>
        <v>27540</v>
      </c>
      <c r="AG18" s="70">
        <f t="shared" si="8"/>
        <v>31680</v>
      </c>
      <c r="AH18" s="70">
        <f t="shared" si="8"/>
        <v>32970</v>
      </c>
      <c r="AI18" s="70">
        <f t="shared" si="8"/>
        <v>297270</v>
      </c>
      <c r="AJ18" s="70">
        <f t="shared" si="8"/>
        <v>3.507164883547758</v>
      </c>
      <c r="AK18" s="70">
        <f t="shared" si="8"/>
        <v>416200</v>
      </c>
      <c r="AL18" s="70">
        <f t="shared" si="8"/>
        <v>27560</v>
      </c>
      <c r="AM18" s="70">
        <f t="shared" si="8"/>
        <v>30710</v>
      </c>
      <c r="AN18" s="70">
        <f t="shared" si="8"/>
        <v>33620</v>
      </c>
      <c r="AO18" s="70">
        <f t="shared" si="8"/>
        <v>32890</v>
      </c>
      <c r="AP18" s="70">
        <f t="shared" si="8"/>
        <v>30160</v>
      </c>
      <c r="AQ18" s="70">
        <f t="shared" si="8"/>
        <v>28610</v>
      </c>
      <c r="AR18" s="70">
        <f t="shared" si="8"/>
        <v>26220</v>
      </c>
      <c r="AS18" s="70">
        <f t="shared" si="8"/>
        <v>33530</v>
      </c>
      <c r="AT18" s="70">
        <f t="shared" si="8"/>
        <v>37040</v>
      </c>
      <c r="AU18" s="70">
        <f t="shared" si="8"/>
        <v>36030</v>
      </c>
      <c r="AV18" s="70">
        <f t="shared" si="8"/>
        <v>33340</v>
      </c>
      <c r="AW18" s="70">
        <f t="shared" si="8"/>
        <v>35560</v>
      </c>
      <c r="AX18" s="70">
        <f t="shared" si="8"/>
        <v>385270</v>
      </c>
      <c r="AY18" s="70">
        <f t="shared" si="8"/>
        <v>417220</v>
      </c>
      <c r="AZ18" s="70">
        <f t="shared" si="8"/>
        <v>33560</v>
      </c>
      <c r="BA18" s="70">
        <f t="shared" si="8"/>
        <v>27380</v>
      </c>
      <c r="BB18" s="70">
        <f t="shared" si="8"/>
        <v>35390</v>
      </c>
      <c r="BC18" s="70">
        <f t="shared" si="8"/>
        <v>37510</v>
      </c>
      <c r="BD18" s="70">
        <f t="shared" si="8"/>
        <v>34320</v>
      </c>
      <c r="BE18" s="70">
        <f t="shared" si="8"/>
        <v>31370</v>
      </c>
      <c r="BF18" s="70">
        <f t="shared" si="8"/>
        <v>32420</v>
      </c>
      <c r="BG18" s="70">
        <f t="shared" si="8"/>
        <v>33460</v>
      </c>
      <c r="BH18" s="70">
        <f t="shared" si="8"/>
        <v>35680</v>
      </c>
      <c r="BI18" s="70">
        <f t="shared" si="8"/>
        <v>37430</v>
      </c>
      <c r="BJ18" s="70">
        <f t="shared" si="8"/>
        <v>39720</v>
      </c>
      <c r="BK18" s="70">
        <f t="shared" si="8"/>
        <v>38980</v>
      </c>
      <c r="BL18" s="10">
        <f>SUM(BL3:BL17)</f>
        <v>38440</v>
      </c>
      <c r="BM18" s="10">
        <f t="shared" ref="BM18:BW18" si="9">SUM(BM3:BM17)</f>
        <v>32820</v>
      </c>
      <c r="BN18" s="10">
        <f t="shared" si="9"/>
        <v>39650</v>
      </c>
      <c r="BO18" s="10">
        <f t="shared" si="9"/>
        <v>38970</v>
      </c>
      <c r="BP18" s="10">
        <f t="shared" si="9"/>
        <v>30710</v>
      </c>
      <c r="BQ18" s="10">
        <f t="shared" si="9"/>
        <v>30040</v>
      </c>
      <c r="BR18" s="10">
        <f t="shared" si="9"/>
        <v>36830</v>
      </c>
      <c r="BS18" s="10">
        <f t="shared" si="9"/>
        <v>39880</v>
      </c>
      <c r="BT18" s="10">
        <f t="shared" si="9"/>
        <v>40640</v>
      </c>
      <c r="BU18" s="10">
        <f t="shared" si="9"/>
        <v>39310</v>
      </c>
      <c r="BV18" s="10">
        <f t="shared" si="9"/>
        <v>38410</v>
      </c>
      <c r="BW18" s="10">
        <f t="shared" si="9"/>
        <v>40230</v>
      </c>
      <c r="BX18" s="125">
        <f t="shared" si="4"/>
        <v>445930</v>
      </c>
      <c r="BY18" s="10">
        <f t="shared" ref="BY18:CF18" si="10">SUM(BY3:BY17)</f>
        <v>36240</v>
      </c>
      <c r="BZ18" s="10">
        <f t="shared" si="10"/>
        <v>39390</v>
      </c>
      <c r="CA18" s="10">
        <f t="shared" si="10"/>
        <v>42140</v>
      </c>
      <c r="CB18" s="10">
        <f t="shared" si="10"/>
        <v>41620</v>
      </c>
      <c r="CC18" s="10">
        <f t="shared" si="10"/>
        <v>32970.29</v>
      </c>
      <c r="CD18" s="10">
        <f t="shared" si="10"/>
        <v>29390</v>
      </c>
      <c r="CE18" s="10">
        <f t="shared" si="10"/>
        <v>36280</v>
      </c>
      <c r="CF18" s="155">
        <f t="shared" si="10"/>
        <v>40070</v>
      </c>
      <c r="CG18" s="155">
        <f>SUM(CG3:CG17)</f>
        <v>41810</v>
      </c>
      <c r="CH18" s="155">
        <f>SUM(CH3:CH17)</f>
        <v>39380</v>
      </c>
      <c r="CI18" s="155">
        <f>SUM(CI3:CI17)</f>
        <v>40240</v>
      </c>
      <c r="CJ18" s="155">
        <f>SUM(CJ3:CJ17)</f>
        <v>39770</v>
      </c>
      <c r="CK18" s="93">
        <f t="shared" si="5"/>
        <v>459300.29000000004</v>
      </c>
      <c r="CL18" s="83">
        <f>SUM(CL3:CL17)</f>
        <v>35240</v>
      </c>
      <c r="CM18" s="83">
        <f>SUM(CM3:CM17)</f>
        <v>39860</v>
      </c>
      <c r="CN18" s="83">
        <f t="shared" ref="CN18" si="11">SUM(CN3:CN17)</f>
        <v>42880.415000000001</v>
      </c>
      <c r="CO18" s="83">
        <f>SUM(CO3:CO17)</f>
        <v>42530</v>
      </c>
      <c r="CP18" s="83">
        <f t="shared" ref="CP18:CR18" si="12">SUM(CP3:CP17)</f>
        <v>36730</v>
      </c>
      <c r="CQ18" s="83">
        <f t="shared" si="12"/>
        <v>31080</v>
      </c>
      <c r="CR18" s="83">
        <f t="shared" si="12"/>
        <v>32640</v>
      </c>
      <c r="CS18" s="83">
        <f>SUM(CS3:CS17)</f>
        <v>35810</v>
      </c>
      <c r="CT18" s="83">
        <f>SUM(CT3:CT17)</f>
        <v>37620</v>
      </c>
      <c r="CU18" s="83">
        <f t="shared" ref="CU18:CW18" si="13">SUM(CU3:CU17)</f>
        <v>39940</v>
      </c>
      <c r="CV18" s="83">
        <f t="shared" si="13"/>
        <v>39720</v>
      </c>
      <c r="CW18" s="83">
        <f t="shared" si="13"/>
        <v>38840</v>
      </c>
      <c r="CX18" s="83">
        <f>SUM(CL18:CW18)</f>
        <v>452890.41500000004</v>
      </c>
      <c r="CY18" s="70">
        <v>35860</v>
      </c>
      <c r="CZ18" s="70">
        <v>39730</v>
      </c>
      <c r="DA18" s="70">
        <v>39420</v>
      </c>
      <c r="DB18" s="70">
        <v>36010</v>
      </c>
      <c r="DC18" s="70">
        <v>32290</v>
      </c>
      <c r="DD18" s="70">
        <v>34170</v>
      </c>
      <c r="DE18" s="70">
        <v>35890</v>
      </c>
      <c r="DF18" s="289">
        <v>38050</v>
      </c>
      <c r="DG18" s="289">
        <v>40350</v>
      </c>
      <c r="DH18" s="289">
        <v>41460</v>
      </c>
      <c r="DI18" s="289">
        <v>42780</v>
      </c>
      <c r="DJ18" s="289">
        <v>40980</v>
      </c>
      <c r="DK18" s="70">
        <f t="shared" si="7"/>
        <v>456990</v>
      </c>
      <c r="DL18" s="70">
        <f>SUM(DL3:DL17)</f>
        <v>38430</v>
      </c>
      <c r="DM18" s="70">
        <f t="shared" ref="DM18:DT18" si="14">SUM(DM3:DM17)</f>
        <v>42230</v>
      </c>
      <c r="DN18" s="70">
        <f t="shared" si="14"/>
        <v>41370</v>
      </c>
      <c r="DO18" s="70">
        <f t="shared" si="14"/>
        <v>39450</v>
      </c>
      <c r="DP18" s="70">
        <f t="shared" si="14"/>
        <v>32020</v>
      </c>
      <c r="DQ18" s="70">
        <f t="shared" si="14"/>
        <v>34390</v>
      </c>
      <c r="DR18" s="70">
        <f t="shared" si="14"/>
        <v>35930</v>
      </c>
      <c r="DS18" s="70">
        <f t="shared" si="14"/>
        <v>34070</v>
      </c>
      <c r="DT18" s="70">
        <f t="shared" si="14"/>
        <v>37860</v>
      </c>
      <c r="DU18" s="1"/>
      <c r="DV18" s="1"/>
      <c r="DW18" s="1"/>
      <c r="DX18" s="1"/>
    </row>
    <row r="19" spans="1:128" ht="24" customHeight="1" x14ac:dyDescent="0.2">
      <c r="A19" s="126"/>
      <c r="B19" s="127" t="s">
        <v>48</v>
      </c>
      <c r="C19" s="128"/>
      <c r="D19" s="129"/>
      <c r="E19" s="128"/>
      <c r="F19" s="128"/>
      <c r="G19" s="128"/>
      <c r="H19" s="128">
        <v>309020</v>
      </c>
      <c r="I19" s="128">
        <v>349300</v>
      </c>
      <c r="J19" s="128">
        <v>416200</v>
      </c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30"/>
      <c r="AJ19" s="131"/>
      <c r="AK19" s="132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32"/>
      <c r="AY19" s="133">
        <v>495900</v>
      </c>
      <c r="AZ19" s="129">
        <v>36200</v>
      </c>
      <c r="BA19" s="129">
        <v>38300</v>
      </c>
      <c r="BB19" s="129">
        <v>42400</v>
      </c>
      <c r="BC19" s="129">
        <v>39500</v>
      </c>
      <c r="BD19" s="129">
        <v>39800</v>
      </c>
      <c r="BE19" s="129">
        <v>36200</v>
      </c>
      <c r="BF19" s="129">
        <v>34800</v>
      </c>
      <c r="BG19" s="129">
        <v>43100</v>
      </c>
      <c r="BH19" s="129"/>
      <c r="BI19" s="129"/>
      <c r="BJ19" s="129"/>
      <c r="BK19" s="129"/>
      <c r="BL19" s="134">
        <v>45700</v>
      </c>
      <c r="BM19" s="134">
        <v>40500</v>
      </c>
      <c r="BN19" s="134">
        <v>46700</v>
      </c>
      <c r="BO19" s="134">
        <v>52800</v>
      </c>
      <c r="BP19" s="134">
        <v>45600</v>
      </c>
      <c r="BQ19" s="134">
        <v>42400</v>
      </c>
      <c r="BR19" s="134">
        <v>44700</v>
      </c>
      <c r="BS19" s="134">
        <v>50800</v>
      </c>
      <c r="BT19" s="134">
        <v>55600</v>
      </c>
      <c r="BU19" s="134">
        <v>55300</v>
      </c>
      <c r="BV19" s="134">
        <v>54100</v>
      </c>
      <c r="BW19" s="134"/>
      <c r="BX19" s="130">
        <v>590900</v>
      </c>
      <c r="BY19" s="134">
        <v>45700</v>
      </c>
      <c r="BZ19" s="134">
        <v>40500</v>
      </c>
      <c r="CA19" s="134">
        <v>55580</v>
      </c>
      <c r="CB19" s="134"/>
      <c r="CC19" s="134"/>
      <c r="CD19" s="134"/>
      <c r="CE19" s="134"/>
      <c r="CF19" s="134"/>
      <c r="CG19" s="134"/>
      <c r="CH19" s="134"/>
      <c r="CI19" s="134"/>
      <c r="CJ19" s="134"/>
      <c r="CK19" s="130">
        <v>590900</v>
      </c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155"/>
      <c r="CZ19" s="290"/>
      <c r="DA19" s="290"/>
      <c r="DB19" s="290"/>
      <c r="DC19" s="290"/>
      <c r="DD19" s="290"/>
      <c r="DE19" s="290"/>
      <c r="DF19" s="155"/>
      <c r="DG19" s="155"/>
      <c r="DH19" s="155"/>
      <c r="DI19" s="155"/>
      <c r="DJ19" s="155"/>
      <c r="DK19" s="155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 ht="31.5" customHeight="1" x14ac:dyDescent="0.2">
      <c r="A20" s="48"/>
      <c r="B20" s="135" t="s">
        <v>50</v>
      </c>
      <c r="C20" s="136"/>
      <c r="D20" s="137"/>
      <c r="E20" s="136"/>
      <c r="F20" s="136"/>
      <c r="G20" s="136"/>
      <c r="H20" s="138">
        <f>+H18/H19</f>
        <v>0.94870882143550583</v>
      </c>
      <c r="I20" s="138">
        <f t="shared" ref="I20:AY20" si="15">+I18/I19</f>
        <v>0.95121671915259087</v>
      </c>
      <c r="J20" s="138">
        <f t="shared" si="15"/>
        <v>0.92568476693897161</v>
      </c>
      <c r="K20" s="138" t="e">
        <f t="shared" si="15"/>
        <v>#DIV/0!</v>
      </c>
      <c r="L20" s="138" t="e">
        <f t="shared" si="15"/>
        <v>#DIV/0!</v>
      </c>
      <c r="M20" s="138" t="e">
        <f t="shared" si="15"/>
        <v>#DIV/0!</v>
      </c>
      <c r="N20" s="138" t="e">
        <f t="shared" si="15"/>
        <v>#DIV/0!</v>
      </c>
      <c r="O20" s="138" t="e">
        <f t="shared" si="15"/>
        <v>#DIV/0!</v>
      </c>
      <c r="P20" s="138" t="e">
        <f t="shared" si="15"/>
        <v>#DIV/0!</v>
      </c>
      <c r="Q20" s="138" t="e">
        <f t="shared" si="15"/>
        <v>#DIV/0!</v>
      </c>
      <c r="R20" s="138" t="e">
        <f t="shared" si="15"/>
        <v>#DIV/0!</v>
      </c>
      <c r="S20" s="138" t="e">
        <f t="shared" si="15"/>
        <v>#DIV/0!</v>
      </c>
      <c r="T20" s="138" t="e">
        <f t="shared" si="15"/>
        <v>#DIV/0!</v>
      </c>
      <c r="U20" s="138" t="e">
        <f t="shared" si="15"/>
        <v>#DIV/0!</v>
      </c>
      <c r="V20" s="138" t="e">
        <f t="shared" si="15"/>
        <v>#DIV/0!</v>
      </c>
      <c r="W20" s="138" t="e">
        <f t="shared" si="15"/>
        <v>#DIV/0!</v>
      </c>
      <c r="X20" s="138" t="e">
        <f t="shared" si="15"/>
        <v>#DIV/0!</v>
      </c>
      <c r="Y20" s="138" t="e">
        <f t="shared" si="15"/>
        <v>#DIV/0!</v>
      </c>
      <c r="Z20" s="138" t="e">
        <f t="shared" si="15"/>
        <v>#DIV/0!</v>
      </c>
      <c r="AA20" s="138" t="e">
        <f t="shared" si="15"/>
        <v>#DIV/0!</v>
      </c>
      <c r="AB20" s="138" t="e">
        <f t="shared" si="15"/>
        <v>#DIV/0!</v>
      </c>
      <c r="AC20" s="138" t="e">
        <f t="shared" si="15"/>
        <v>#DIV/0!</v>
      </c>
      <c r="AD20" s="138" t="e">
        <f t="shared" si="15"/>
        <v>#DIV/0!</v>
      </c>
      <c r="AE20" s="138" t="e">
        <f t="shared" si="15"/>
        <v>#DIV/0!</v>
      </c>
      <c r="AF20" s="138" t="e">
        <f t="shared" si="15"/>
        <v>#DIV/0!</v>
      </c>
      <c r="AG20" s="138" t="e">
        <f t="shared" si="15"/>
        <v>#DIV/0!</v>
      </c>
      <c r="AH20" s="138" t="e">
        <f t="shared" si="15"/>
        <v>#DIV/0!</v>
      </c>
      <c r="AI20" s="138" t="e">
        <f t="shared" si="15"/>
        <v>#DIV/0!</v>
      </c>
      <c r="AJ20" s="138" t="e">
        <f t="shared" si="15"/>
        <v>#DIV/0!</v>
      </c>
      <c r="AK20" s="138" t="e">
        <f t="shared" si="15"/>
        <v>#DIV/0!</v>
      </c>
      <c r="AL20" s="138" t="e">
        <f t="shared" si="15"/>
        <v>#DIV/0!</v>
      </c>
      <c r="AM20" s="138" t="e">
        <f t="shared" si="15"/>
        <v>#DIV/0!</v>
      </c>
      <c r="AN20" s="138" t="e">
        <f t="shared" si="15"/>
        <v>#DIV/0!</v>
      </c>
      <c r="AO20" s="138" t="e">
        <f t="shared" si="15"/>
        <v>#DIV/0!</v>
      </c>
      <c r="AP20" s="138" t="e">
        <f t="shared" si="15"/>
        <v>#DIV/0!</v>
      </c>
      <c r="AQ20" s="138" t="e">
        <f t="shared" si="15"/>
        <v>#DIV/0!</v>
      </c>
      <c r="AR20" s="138" t="e">
        <f t="shared" si="15"/>
        <v>#DIV/0!</v>
      </c>
      <c r="AS20" s="138" t="e">
        <f t="shared" si="15"/>
        <v>#DIV/0!</v>
      </c>
      <c r="AT20" s="138" t="e">
        <f t="shared" si="15"/>
        <v>#DIV/0!</v>
      </c>
      <c r="AU20" s="138" t="e">
        <f t="shared" si="15"/>
        <v>#DIV/0!</v>
      </c>
      <c r="AV20" s="138" t="e">
        <f t="shared" si="15"/>
        <v>#DIV/0!</v>
      </c>
      <c r="AW20" s="138" t="e">
        <f t="shared" si="15"/>
        <v>#DIV/0!</v>
      </c>
      <c r="AX20" s="138" t="e">
        <f t="shared" si="15"/>
        <v>#DIV/0!</v>
      </c>
      <c r="AY20" s="138">
        <f t="shared" si="15"/>
        <v>0.84133897963299054</v>
      </c>
      <c r="AZ20" s="138">
        <f t="shared" ref="AZ20:BV20" si="16">+AZ18/AZ19</f>
        <v>0.92707182320441994</v>
      </c>
      <c r="BA20" s="138">
        <f t="shared" si="16"/>
        <v>0.71488250652741514</v>
      </c>
      <c r="BB20" s="138">
        <f t="shared" si="16"/>
        <v>0.83466981132075468</v>
      </c>
      <c r="BC20" s="138">
        <f t="shared" si="16"/>
        <v>0.949620253164557</v>
      </c>
      <c r="BD20" s="138">
        <f t="shared" si="16"/>
        <v>0.86231155778894475</v>
      </c>
      <c r="BE20" s="138">
        <f t="shared" si="16"/>
        <v>0.86657458563535916</v>
      </c>
      <c r="BF20" s="138">
        <f t="shared" si="16"/>
        <v>0.93160919540229881</v>
      </c>
      <c r="BG20" s="138">
        <f t="shared" si="16"/>
        <v>0.77633410672853831</v>
      </c>
      <c r="BH20" s="138" t="e">
        <f t="shared" si="16"/>
        <v>#DIV/0!</v>
      </c>
      <c r="BI20" s="138" t="e">
        <f t="shared" si="16"/>
        <v>#DIV/0!</v>
      </c>
      <c r="BJ20" s="138" t="e">
        <f t="shared" si="16"/>
        <v>#DIV/0!</v>
      </c>
      <c r="BK20" s="138" t="e">
        <f t="shared" si="16"/>
        <v>#DIV/0!</v>
      </c>
      <c r="BL20" s="138">
        <f t="shared" si="16"/>
        <v>0.84113785557986875</v>
      </c>
      <c r="BM20" s="138">
        <f t="shared" si="16"/>
        <v>0.81037037037037041</v>
      </c>
      <c r="BN20" s="138">
        <f t="shared" si="16"/>
        <v>0.84903640256959312</v>
      </c>
      <c r="BO20" s="138">
        <f t="shared" si="16"/>
        <v>0.73806818181818179</v>
      </c>
      <c r="BP20" s="138">
        <f t="shared" si="16"/>
        <v>0.67346491228070171</v>
      </c>
      <c r="BQ20" s="138"/>
      <c r="BR20" s="138">
        <f t="shared" si="16"/>
        <v>0.8239373601789709</v>
      </c>
      <c r="BS20" s="138">
        <f t="shared" si="16"/>
        <v>0.78503937007874014</v>
      </c>
      <c r="BT20" s="138">
        <f t="shared" si="16"/>
        <v>0.73093525179856111</v>
      </c>
      <c r="BU20" s="138">
        <f t="shared" si="16"/>
        <v>0.71084990958408678</v>
      </c>
      <c r="BV20" s="138">
        <f t="shared" si="16"/>
        <v>0.70998151571164514</v>
      </c>
      <c r="BW20" s="138"/>
      <c r="BX20" s="138">
        <f>+BX18/BX19</f>
        <v>0.75466237942122183</v>
      </c>
      <c r="BY20" s="138">
        <f>+BY18/BY19</f>
        <v>0.79299781181619255</v>
      </c>
      <c r="BZ20" s="138">
        <f>+BZ18/BZ19</f>
        <v>0.97259259259259256</v>
      </c>
      <c r="CA20" s="138">
        <f>+CA18/CA19</f>
        <v>0.75818639798488663</v>
      </c>
      <c r="CB20" s="138"/>
      <c r="CC20" s="138"/>
      <c r="CD20" s="138"/>
      <c r="CE20" s="138"/>
      <c r="CF20" s="138"/>
      <c r="CG20" s="138"/>
      <c r="CH20" s="138"/>
      <c r="CI20" s="138"/>
      <c r="CJ20" s="138"/>
      <c r="CK20" s="139">
        <f>+CK18/CK19</f>
        <v>0.77728937214418692</v>
      </c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 ht="16.5" customHeight="1" x14ac:dyDescent="0.2">
      <c r="A21" s="45"/>
      <c r="B21" s="18"/>
      <c r="C21" s="162"/>
      <c r="D21" s="46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3"/>
      <c r="AJ21" s="164"/>
      <c r="AK21" s="165"/>
      <c r="AL21" s="95">
        <v>27560</v>
      </c>
      <c r="AM21" s="95">
        <v>30710</v>
      </c>
      <c r="AN21" s="95">
        <v>33620</v>
      </c>
      <c r="AO21" s="95">
        <v>32890</v>
      </c>
      <c r="AP21" s="95">
        <v>30160</v>
      </c>
      <c r="AQ21" s="95">
        <v>28610</v>
      </c>
      <c r="AR21" s="95">
        <v>26220</v>
      </c>
      <c r="AS21" s="95">
        <v>33530</v>
      </c>
      <c r="AT21" s="95">
        <v>37040</v>
      </c>
      <c r="AU21" s="95">
        <v>36030</v>
      </c>
      <c r="AV21" s="108">
        <v>33340</v>
      </c>
      <c r="AW21" s="108">
        <v>35560</v>
      </c>
      <c r="AX21" s="165"/>
      <c r="AY21" s="166"/>
      <c r="AZ21" s="167"/>
      <c r="BA21" s="167">
        <v>27380</v>
      </c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8"/>
      <c r="BM21" s="168"/>
      <c r="BN21" s="168"/>
      <c r="BO21" s="168"/>
      <c r="BP21" s="168"/>
      <c r="BQ21" s="168"/>
      <c r="BR21" s="168"/>
      <c r="BS21" s="168"/>
      <c r="BT21" s="168"/>
      <c r="BU21" s="169"/>
      <c r="BV21" s="169"/>
      <c r="BW21" s="169"/>
      <c r="BY21">
        <v>36240</v>
      </c>
      <c r="BZ21">
        <v>39390</v>
      </c>
      <c r="CA21">
        <v>42140</v>
      </c>
      <c r="CB21">
        <v>41620</v>
      </c>
      <c r="CC21">
        <v>32970</v>
      </c>
      <c r="CD21">
        <v>29390</v>
      </c>
      <c r="CE21">
        <v>36230</v>
      </c>
      <c r="CF21">
        <v>40070</v>
      </c>
      <c r="CG21">
        <v>41810</v>
      </c>
    </row>
    <row r="22" spans="1:128" ht="16.5" customHeight="1" x14ac:dyDescent="0.2">
      <c r="A22" s="18" t="s">
        <v>147</v>
      </c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spans="1:128" ht="33.75" customHeight="1" x14ac:dyDescent="0.2">
      <c r="A23" s="406" t="s">
        <v>98</v>
      </c>
      <c r="B23" s="407"/>
      <c r="C23" s="173">
        <v>1983</v>
      </c>
      <c r="D23" s="174">
        <v>2005</v>
      </c>
      <c r="E23" s="174">
        <v>2006</v>
      </c>
      <c r="F23" s="174">
        <v>2007</v>
      </c>
      <c r="G23" s="174">
        <v>2008</v>
      </c>
      <c r="H23" s="175">
        <v>2009</v>
      </c>
      <c r="I23" s="174">
        <v>2010</v>
      </c>
      <c r="J23" s="175">
        <v>2011</v>
      </c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6" t="s">
        <v>102</v>
      </c>
      <c r="AJ23" s="176" t="s">
        <v>78</v>
      </c>
      <c r="AK23" s="177">
        <v>40544</v>
      </c>
      <c r="AL23" s="177">
        <v>40575</v>
      </c>
      <c r="AM23" s="177">
        <v>40603</v>
      </c>
      <c r="AN23" s="177">
        <v>40634</v>
      </c>
      <c r="AO23" s="177">
        <v>40664</v>
      </c>
      <c r="AP23" s="177">
        <v>40695</v>
      </c>
      <c r="AQ23" s="177">
        <v>40725</v>
      </c>
      <c r="AR23" s="177">
        <v>40756</v>
      </c>
      <c r="AS23" s="177">
        <v>40787</v>
      </c>
      <c r="AT23" s="177">
        <v>40817</v>
      </c>
      <c r="AU23" s="177">
        <v>40848</v>
      </c>
      <c r="AV23" s="177">
        <v>40878</v>
      </c>
      <c r="AW23" s="176" t="s">
        <v>104</v>
      </c>
      <c r="AX23" s="178" t="s">
        <v>106</v>
      </c>
      <c r="AY23" s="174">
        <v>2012</v>
      </c>
      <c r="AZ23" s="179">
        <v>40909</v>
      </c>
      <c r="BA23" s="179">
        <v>40940</v>
      </c>
      <c r="BB23" s="179">
        <v>40969</v>
      </c>
      <c r="BC23" s="179">
        <v>41000</v>
      </c>
      <c r="BD23" s="179">
        <v>41030</v>
      </c>
      <c r="BE23" s="179">
        <v>41061</v>
      </c>
      <c r="BF23" s="179">
        <v>41091</v>
      </c>
      <c r="BG23" s="179">
        <v>41122</v>
      </c>
      <c r="BH23" s="179">
        <v>41153</v>
      </c>
      <c r="BI23" s="179">
        <v>41183</v>
      </c>
      <c r="BJ23" s="179">
        <v>41214</v>
      </c>
      <c r="BK23" s="179">
        <v>41244</v>
      </c>
      <c r="BL23" s="179">
        <v>41275</v>
      </c>
      <c r="BM23" s="179">
        <v>41306</v>
      </c>
      <c r="BN23" s="179">
        <v>41334</v>
      </c>
      <c r="BO23" s="179">
        <v>41365</v>
      </c>
      <c r="BP23" s="179">
        <v>41395</v>
      </c>
      <c r="BQ23" s="179">
        <v>41426</v>
      </c>
      <c r="BR23" s="179">
        <v>41456</v>
      </c>
      <c r="BS23" s="160">
        <v>41494</v>
      </c>
      <c r="BT23" s="160">
        <v>41527</v>
      </c>
      <c r="BU23" s="160">
        <v>41560</v>
      </c>
      <c r="BV23" s="160">
        <v>41593</v>
      </c>
      <c r="BW23" s="160">
        <v>41626</v>
      </c>
      <c r="BX23" s="174">
        <v>2013</v>
      </c>
      <c r="BY23" s="179">
        <v>41640</v>
      </c>
      <c r="BZ23" s="179">
        <v>41671</v>
      </c>
      <c r="CA23" s="179">
        <v>41699</v>
      </c>
      <c r="CB23" s="179">
        <v>41730</v>
      </c>
      <c r="CC23" s="179">
        <v>41760</v>
      </c>
      <c r="CD23" s="179">
        <v>41791</v>
      </c>
      <c r="CE23" s="179">
        <v>41821</v>
      </c>
      <c r="CF23" s="179">
        <v>41865</v>
      </c>
      <c r="CG23" s="160">
        <v>41896</v>
      </c>
      <c r="CH23" s="179">
        <v>41926</v>
      </c>
      <c r="CI23" s="160">
        <v>41957</v>
      </c>
      <c r="CJ23" s="179">
        <v>41987</v>
      </c>
      <c r="CK23" s="180">
        <v>2014</v>
      </c>
      <c r="CL23" s="181" t="s">
        <v>170</v>
      </c>
      <c r="CM23" s="181" t="s">
        <v>171</v>
      </c>
      <c r="CN23" s="181" t="s">
        <v>172</v>
      </c>
      <c r="CO23" s="181" t="s">
        <v>176</v>
      </c>
      <c r="CP23" s="181" t="s">
        <v>155</v>
      </c>
      <c r="CQ23" s="181" t="s">
        <v>177</v>
      </c>
      <c r="CR23" s="181" t="s">
        <v>178</v>
      </c>
      <c r="CS23" s="181" t="s">
        <v>179</v>
      </c>
      <c r="CT23" s="181" t="s">
        <v>182</v>
      </c>
      <c r="CU23" s="181" t="s">
        <v>183</v>
      </c>
      <c r="CV23" s="181" t="s">
        <v>184</v>
      </c>
      <c r="CW23" s="181" t="s">
        <v>185</v>
      </c>
      <c r="CX23" s="181">
        <v>2015</v>
      </c>
      <c r="CY23" s="14" t="s">
        <v>191</v>
      </c>
      <c r="CZ23" s="14" t="s">
        <v>192</v>
      </c>
      <c r="DA23" s="14" t="s">
        <v>193</v>
      </c>
      <c r="DB23" s="14" t="s">
        <v>194</v>
      </c>
      <c r="DC23" s="14" t="s">
        <v>195</v>
      </c>
      <c r="DD23" s="14" t="s">
        <v>196</v>
      </c>
      <c r="DE23" s="14" t="s">
        <v>197</v>
      </c>
      <c r="DF23" s="14" t="s">
        <v>198</v>
      </c>
      <c r="DG23" s="14" t="s">
        <v>199</v>
      </c>
      <c r="DH23" s="14" t="s">
        <v>200</v>
      </c>
      <c r="DI23" s="14" t="s">
        <v>201</v>
      </c>
      <c r="DJ23" s="14" t="s">
        <v>202</v>
      </c>
      <c r="DK23" s="14">
        <v>2016</v>
      </c>
      <c r="DL23" s="14" t="s">
        <v>203</v>
      </c>
      <c r="DM23" s="14" t="s">
        <v>204</v>
      </c>
      <c r="DN23" s="14" t="s">
        <v>205</v>
      </c>
      <c r="DO23" s="14" t="s">
        <v>206</v>
      </c>
      <c r="DP23" s="14" t="s">
        <v>207</v>
      </c>
      <c r="DQ23" s="14" t="s">
        <v>208</v>
      </c>
      <c r="DR23" s="14" t="s">
        <v>209</v>
      </c>
      <c r="DS23" s="14" t="s">
        <v>210</v>
      </c>
      <c r="DT23" s="14" t="s">
        <v>211</v>
      </c>
      <c r="DU23" s="14" t="s">
        <v>212</v>
      </c>
      <c r="DV23" s="14" t="s">
        <v>213</v>
      </c>
      <c r="DW23" s="14" t="s">
        <v>214</v>
      </c>
      <c r="DX23" s="14">
        <v>2017</v>
      </c>
    </row>
    <row r="24" spans="1:128" ht="24.75" customHeight="1" x14ac:dyDescent="0.2">
      <c r="A24" s="1">
        <v>1</v>
      </c>
      <c r="B24" s="8" t="s">
        <v>81</v>
      </c>
      <c r="C24" s="17">
        <f t="shared" ref="C24:C29" si="17">+C33/C$38</f>
        <v>0.15686911334848977</v>
      </c>
      <c r="D24" s="17">
        <f t="shared" ref="D24:I29" si="18">+D33/D$38</f>
        <v>0.20813001244461338</v>
      </c>
      <c r="E24" s="17">
        <f t="shared" si="18"/>
        <v>0.27868321140846375</v>
      </c>
      <c r="F24" s="17">
        <f t="shared" si="18"/>
        <v>0.30146040289705939</v>
      </c>
      <c r="G24" s="17">
        <f t="shared" si="18"/>
        <v>0.28558424061464516</v>
      </c>
      <c r="H24" s="17">
        <f t="shared" si="18"/>
        <v>0.24361292083091721</v>
      </c>
      <c r="I24" s="17">
        <f t="shared" si="18"/>
        <v>0.22151327273821705</v>
      </c>
      <c r="J24" s="17">
        <f t="shared" ref="J24:Y24" si="19">+J33/J$38</f>
        <v>0.23560100708593973</v>
      </c>
      <c r="K24" s="17" t="e">
        <f t="shared" si="19"/>
        <v>#VALUE!</v>
      </c>
      <c r="L24" s="17" t="e">
        <f t="shared" si="19"/>
        <v>#VALUE!</v>
      </c>
      <c r="M24" s="17" t="e">
        <f t="shared" si="19"/>
        <v>#VALUE!</v>
      </c>
      <c r="N24" s="17" t="e">
        <f t="shared" si="19"/>
        <v>#VALUE!</v>
      </c>
      <c r="O24" s="17" t="e">
        <f t="shared" si="19"/>
        <v>#VALUE!</v>
      </c>
      <c r="P24" s="17" t="e">
        <f t="shared" si="19"/>
        <v>#VALUE!</v>
      </c>
      <c r="Q24" s="17" t="e">
        <f t="shared" si="19"/>
        <v>#VALUE!</v>
      </c>
      <c r="R24" s="17" t="e">
        <f t="shared" si="19"/>
        <v>#VALUE!</v>
      </c>
      <c r="S24" s="17" t="e">
        <f t="shared" si="19"/>
        <v>#VALUE!</v>
      </c>
      <c r="T24" s="17" t="e">
        <f t="shared" si="19"/>
        <v>#VALUE!</v>
      </c>
      <c r="U24" s="17" t="e">
        <f t="shared" si="19"/>
        <v>#VALUE!</v>
      </c>
      <c r="V24" s="17" t="e">
        <f t="shared" si="19"/>
        <v>#VALUE!</v>
      </c>
      <c r="W24" s="17" t="e">
        <f t="shared" si="19"/>
        <v>#VALUE!</v>
      </c>
      <c r="X24" s="17" t="e">
        <f t="shared" si="19"/>
        <v>#VALUE!</v>
      </c>
      <c r="Y24" s="17" t="e">
        <f t="shared" si="19"/>
        <v>#VALUE!</v>
      </c>
      <c r="Z24" s="17">
        <f t="shared" ref="K24:AY29" si="20">+Z33/Z$38</f>
        <v>0.21978444957659737</v>
      </c>
      <c r="AA24" s="17">
        <f t="shared" si="20"/>
        <v>0.17915180340864051</v>
      </c>
      <c r="AB24" s="17">
        <f t="shared" si="20"/>
        <v>0.20980825958702065</v>
      </c>
      <c r="AC24" s="17">
        <f t="shared" si="20"/>
        <v>0.22994652406417113</v>
      </c>
      <c r="AD24" s="17">
        <f t="shared" si="20"/>
        <v>0.2452415812591508</v>
      </c>
      <c r="AE24" s="17">
        <f t="shared" si="20"/>
        <v>0.22868355333571175</v>
      </c>
      <c r="AF24" s="17">
        <f t="shared" si="20"/>
        <v>0.2120551924473493</v>
      </c>
      <c r="AG24" s="17">
        <f t="shared" si="20"/>
        <v>0.26578282828282829</v>
      </c>
      <c r="AH24" s="17">
        <f t="shared" si="20"/>
        <v>0.26630269942371854</v>
      </c>
      <c r="AI24" s="17">
        <f t="shared" si="20"/>
        <v>0.21502337941938304</v>
      </c>
      <c r="AJ24" s="17">
        <f t="shared" si="20"/>
        <v>0.41660271880183092</v>
      </c>
      <c r="AK24" s="17">
        <f t="shared" si="20"/>
        <v>0.20252282556463239</v>
      </c>
      <c r="AL24" s="17">
        <f t="shared" si="20"/>
        <v>0.2986211901306241</v>
      </c>
      <c r="AM24" s="17">
        <f t="shared" si="20"/>
        <v>0.28199283620970367</v>
      </c>
      <c r="AN24" s="17">
        <f t="shared" si="20"/>
        <v>0.24033313503866746</v>
      </c>
      <c r="AO24" s="17">
        <f t="shared" si="20"/>
        <v>0.20431742170872605</v>
      </c>
      <c r="AP24" s="17">
        <f t="shared" si="20"/>
        <v>0.17771883289124668</v>
      </c>
      <c r="AQ24" s="17">
        <f t="shared" si="20"/>
        <v>0.20796924152394267</v>
      </c>
      <c r="AR24" s="17">
        <f t="shared" si="20"/>
        <v>0.23302822273073989</v>
      </c>
      <c r="AS24" s="17">
        <f t="shared" si="20"/>
        <v>0.23680286310766477</v>
      </c>
      <c r="AT24" s="17">
        <f t="shared" si="20"/>
        <v>0.19384449244060475</v>
      </c>
      <c r="AU24" s="17">
        <f t="shared" si="20"/>
        <v>0.22231473771856786</v>
      </c>
      <c r="AV24" s="17">
        <f t="shared" si="20"/>
        <v>0.25044991001799638</v>
      </c>
      <c r="AW24" s="17">
        <f t="shared" si="20"/>
        <v>0.24128233970753657</v>
      </c>
      <c r="AX24" s="17">
        <f t="shared" si="20"/>
        <v>0.23144807537571055</v>
      </c>
      <c r="AY24" s="17">
        <f t="shared" si="20"/>
        <v>0.21947653516130577</v>
      </c>
      <c r="AZ24" s="17">
        <f t="shared" ref="AZ24:BA29" si="21">+AZ33/AZ$38</f>
        <v>0.30303933253873661</v>
      </c>
      <c r="BA24" s="17">
        <f t="shared" si="21"/>
        <v>0.24908692476260044</v>
      </c>
      <c r="BB24" s="17">
        <f t="shared" ref="BB24:BM24" si="22">+BB33/BB$38</f>
        <v>0.223792031647358</v>
      </c>
      <c r="BC24" s="17">
        <f t="shared" si="22"/>
        <v>0.18768328445747801</v>
      </c>
      <c r="BD24" s="17">
        <f t="shared" si="22"/>
        <v>0.18414918414918416</v>
      </c>
      <c r="BE24" s="17">
        <f t="shared" si="22"/>
        <v>0.19285941982786101</v>
      </c>
      <c r="BF24" s="17">
        <f t="shared" si="22"/>
        <v>0.19555829734731647</v>
      </c>
      <c r="BG24" s="17">
        <f t="shared" si="22"/>
        <v>0.20621637776449492</v>
      </c>
      <c r="BH24" s="17">
        <f t="shared" si="22"/>
        <v>0.20207399103139012</v>
      </c>
      <c r="BI24" s="17">
        <f t="shared" si="22"/>
        <v>0.22067860005343307</v>
      </c>
      <c r="BJ24" s="17">
        <f t="shared" si="22"/>
        <v>0.22734138972809667</v>
      </c>
      <c r="BK24" s="17">
        <f t="shared" si="22"/>
        <v>0.24397126731657259</v>
      </c>
      <c r="BL24" s="17">
        <f t="shared" si="22"/>
        <v>0.22138397502601456</v>
      </c>
      <c r="BM24" s="17">
        <f t="shared" si="22"/>
        <v>0.28884826325411334</v>
      </c>
      <c r="BN24" s="17">
        <f t="shared" ref="BN24:BO29" si="23">+BN33/BN$38</f>
        <v>0.16595208070617906</v>
      </c>
      <c r="BO24" s="17">
        <f t="shared" si="23"/>
        <v>0.24429047985629973</v>
      </c>
      <c r="BP24" s="17">
        <f t="shared" ref="BP24:BR29" si="24">+BP33/BP$38</f>
        <v>0.18886356235753826</v>
      </c>
      <c r="BQ24" s="17">
        <f t="shared" ref="BQ24:BQ29" si="25">+BQ33/BQ$38</f>
        <v>0.17443408788282291</v>
      </c>
      <c r="BR24" s="17">
        <f t="shared" si="24"/>
        <v>0.18626120010860711</v>
      </c>
      <c r="BS24" s="17">
        <f t="shared" ref="BS24:BW29" si="26">+BS33/BS$38</f>
        <v>0.17402206619859578</v>
      </c>
      <c r="BT24" s="17">
        <f t="shared" ref="BT24:BV29" si="27">+BT33/BT$38</f>
        <v>0.19808070866141733</v>
      </c>
      <c r="BU24" s="17">
        <f t="shared" si="26"/>
        <v>0.21546680234037141</v>
      </c>
      <c r="BV24" s="17">
        <f t="shared" si="27"/>
        <v>0.21478781567300181</v>
      </c>
      <c r="BW24" s="17">
        <f t="shared" si="26"/>
        <v>0.25677355207556551</v>
      </c>
      <c r="BX24" s="17">
        <f t="shared" ref="BX24:BX29" si="28">+BX33/BX$38</f>
        <v>0.21086269145381561</v>
      </c>
      <c r="BY24" s="17">
        <f t="shared" ref="BY24:DX24" si="29">+BY33/BY$38</f>
        <v>0.19674392935982341</v>
      </c>
      <c r="BZ24" s="17">
        <f t="shared" si="29"/>
        <v>0.21020563594821021</v>
      </c>
      <c r="CA24" s="17">
        <f t="shared" si="29"/>
        <v>0.21689606074988135</v>
      </c>
      <c r="CB24" s="17">
        <f t="shared" si="29"/>
        <v>0.16962998558385392</v>
      </c>
      <c r="CC24" s="17">
        <f t="shared" si="29"/>
        <v>0.15559462776942515</v>
      </c>
      <c r="CD24" s="17">
        <f t="shared" si="29"/>
        <v>0.16468186457978903</v>
      </c>
      <c r="CE24" s="17">
        <f t="shared" si="29"/>
        <v>0.18219404630650496</v>
      </c>
      <c r="CF24" s="17">
        <f t="shared" si="29"/>
        <v>0.17918642375842275</v>
      </c>
      <c r="CG24" s="17">
        <f t="shared" si="29"/>
        <v>0.17172925137526907</v>
      </c>
      <c r="CH24" s="17">
        <f t="shared" si="29"/>
        <v>0.1846114779075673</v>
      </c>
      <c r="CI24" s="17">
        <f t="shared" si="29"/>
        <v>0.19085487077534791</v>
      </c>
      <c r="CJ24" s="17">
        <f t="shared" si="29"/>
        <v>0.19663062610007542</v>
      </c>
      <c r="CK24" s="17">
        <f t="shared" si="29"/>
        <v>0.18576082327315752</v>
      </c>
      <c r="CL24" s="17">
        <f t="shared" si="29"/>
        <v>0.12939841089670828</v>
      </c>
      <c r="CM24" s="17">
        <f t="shared" si="29"/>
        <v>0.14927245358755645</v>
      </c>
      <c r="CN24" s="17">
        <f t="shared" si="29"/>
        <v>0.16768529409055391</v>
      </c>
      <c r="CO24" s="17">
        <f t="shared" si="29"/>
        <v>0.16200329179402775</v>
      </c>
      <c r="CP24" s="17">
        <f t="shared" si="29"/>
        <v>0.15083038388238498</v>
      </c>
      <c r="CQ24" s="17">
        <f t="shared" si="29"/>
        <v>0.16344916344916344</v>
      </c>
      <c r="CR24" s="17">
        <f t="shared" si="29"/>
        <v>0.16299019607843138</v>
      </c>
      <c r="CS24" s="17">
        <f t="shared" si="29"/>
        <v>0.16001117006422788</v>
      </c>
      <c r="CT24" s="17">
        <f t="shared" si="29"/>
        <v>0.19510898458266879</v>
      </c>
      <c r="CU24" s="17">
        <f t="shared" si="29"/>
        <v>0.19504256384576865</v>
      </c>
      <c r="CV24" s="17">
        <f t="shared" si="29"/>
        <v>0.17749244712990936</v>
      </c>
      <c r="CW24" s="17">
        <f t="shared" si="29"/>
        <v>0.17868177136972194</v>
      </c>
      <c r="CX24" s="17">
        <f t="shared" si="29"/>
        <v>0.16644294624782466</v>
      </c>
      <c r="CY24" s="17">
        <f t="shared" si="29"/>
        <v>0.16508644729503624</v>
      </c>
      <c r="CZ24" s="17">
        <f t="shared" si="29"/>
        <v>0.19859048577900831</v>
      </c>
      <c r="DA24" s="17">
        <f t="shared" si="29"/>
        <v>0.19076610857432774</v>
      </c>
      <c r="DB24" s="17">
        <f t="shared" si="29"/>
        <v>0.18078311580116635</v>
      </c>
      <c r="DC24" s="17">
        <f t="shared" si="29"/>
        <v>0.161350263239393</v>
      </c>
      <c r="DD24" s="17">
        <f t="shared" si="29"/>
        <v>0.16944688323090429</v>
      </c>
      <c r="DE24" s="17">
        <f t="shared" si="29"/>
        <v>0.18417386458623572</v>
      </c>
      <c r="DF24" s="17">
        <f t="shared" si="29"/>
        <v>0.18501971090670172</v>
      </c>
      <c r="DG24" s="17">
        <f t="shared" si="29"/>
        <v>0.19256505576208177</v>
      </c>
      <c r="DH24" s="17">
        <f t="shared" si="29"/>
        <v>0.18137964302942594</v>
      </c>
      <c r="DI24" s="17">
        <f t="shared" si="29"/>
        <v>0.19822346891070594</v>
      </c>
      <c r="DJ24" s="17">
        <f t="shared" si="29"/>
        <v>0.17789165446559296</v>
      </c>
      <c r="DK24" s="17">
        <f t="shared" si="29"/>
        <v>0.18282675769710496</v>
      </c>
      <c r="DL24" s="17">
        <f t="shared" si="29"/>
        <v>0.12568306010928962</v>
      </c>
      <c r="DM24" s="17">
        <f t="shared" si="29"/>
        <v>0.17309969216197016</v>
      </c>
      <c r="DN24" s="17">
        <f t="shared" si="29"/>
        <v>0.17500604302634759</v>
      </c>
      <c r="DO24" s="17">
        <f t="shared" si="29"/>
        <v>0.16603295310519645</v>
      </c>
      <c r="DP24" s="17">
        <f t="shared" si="29"/>
        <v>0.18488444722048719</v>
      </c>
      <c r="DQ24" s="17">
        <f t="shared" si="29"/>
        <v>0.17970340215178832</v>
      </c>
      <c r="DR24" s="17">
        <f t="shared" si="29"/>
        <v>0.1672696910659616</v>
      </c>
      <c r="DS24" s="17">
        <f t="shared" si="29"/>
        <v>0.18227179336659818</v>
      </c>
      <c r="DT24" s="17">
        <f t="shared" si="29"/>
        <v>0.17036450079239301</v>
      </c>
      <c r="DU24" s="17" t="e">
        <f t="shared" si="29"/>
        <v>#DIV/0!</v>
      </c>
      <c r="DV24" s="17" t="e">
        <f t="shared" si="29"/>
        <v>#DIV/0!</v>
      </c>
      <c r="DW24" s="17" t="e">
        <f t="shared" si="29"/>
        <v>#DIV/0!</v>
      </c>
      <c r="DX24" s="17" t="e">
        <f t="shared" si="29"/>
        <v>#DIV/0!</v>
      </c>
    </row>
    <row r="25" spans="1:128" ht="24.75" customHeight="1" x14ac:dyDescent="0.2">
      <c r="A25" s="1">
        <v>2</v>
      </c>
      <c r="B25" s="8" t="s">
        <v>82</v>
      </c>
      <c r="C25" s="17">
        <f t="shared" si="17"/>
        <v>0.13478402078596946</v>
      </c>
      <c r="D25" s="17">
        <f t="shared" ref="D25:I25" si="30">+D34/D$38</f>
        <v>0.28926337333516544</v>
      </c>
      <c r="E25" s="17">
        <f t="shared" si="30"/>
        <v>0.32225206037596071</v>
      </c>
      <c r="F25" s="17">
        <f t="shared" si="30"/>
        <v>0.34539122175169196</v>
      </c>
      <c r="G25" s="17">
        <f t="shared" si="30"/>
        <v>0.31118231802789209</v>
      </c>
      <c r="H25" s="17">
        <f t="shared" si="30"/>
        <v>0.30733021796227444</v>
      </c>
      <c r="I25" s="17">
        <f t="shared" si="30"/>
        <v>0.24369469692409559</v>
      </c>
      <c r="J25" s="17">
        <f>+J34/J$38</f>
        <v>0.2562877981675189</v>
      </c>
      <c r="K25" s="17" t="e">
        <f t="shared" si="20"/>
        <v>#VALUE!</v>
      </c>
      <c r="L25" s="17" t="e">
        <f t="shared" si="20"/>
        <v>#VALUE!</v>
      </c>
      <c r="M25" s="17" t="e">
        <f t="shared" si="20"/>
        <v>#VALUE!</v>
      </c>
      <c r="N25" s="17" t="e">
        <f t="shared" si="20"/>
        <v>#VALUE!</v>
      </c>
      <c r="O25" s="17" t="e">
        <f t="shared" si="20"/>
        <v>#VALUE!</v>
      </c>
      <c r="P25" s="17" t="e">
        <f t="shared" si="20"/>
        <v>#VALUE!</v>
      </c>
      <c r="Q25" s="17" t="e">
        <f t="shared" si="20"/>
        <v>#VALUE!</v>
      </c>
      <c r="R25" s="17" t="e">
        <f t="shared" si="20"/>
        <v>#VALUE!</v>
      </c>
      <c r="S25" s="17" t="e">
        <f t="shared" si="20"/>
        <v>#VALUE!</v>
      </c>
      <c r="T25" s="17" t="e">
        <f t="shared" si="20"/>
        <v>#VALUE!</v>
      </c>
      <c r="U25" s="17" t="e">
        <f t="shared" si="20"/>
        <v>#VALUE!</v>
      </c>
      <c r="V25" s="17" t="e">
        <f t="shared" si="20"/>
        <v>#VALUE!</v>
      </c>
      <c r="W25" s="17" t="e">
        <f t="shared" si="20"/>
        <v>#VALUE!</v>
      </c>
      <c r="X25" s="17" t="e">
        <f t="shared" si="20"/>
        <v>#VALUE!</v>
      </c>
      <c r="Y25" s="17" t="e">
        <f t="shared" si="20"/>
        <v>#VALUE!</v>
      </c>
      <c r="Z25" s="17">
        <f t="shared" si="20"/>
        <v>0.21285604311008469</v>
      </c>
      <c r="AA25" s="17">
        <f t="shared" si="20"/>
        <v>0.23979389615537058</v>
      </c>
      <c r="AB25" s="17">
        <f t="shared" si="20"/>
        <v>0.21644542772861358</v>
      </c>
      <c r="AC25" s="17">
        <f t="shared" si="20"/>
        <v>0.23758594346829642</v>
      </c>
      <c r="AD25" s="17">
        <f t="shared" si="20"/>
        <v>0.21961932650073207</v>
      </c>
      <c r="AE25" s="17">
        <f t="shared" si="20"/>
        <v>0.21476988940420977</v>
      </c>
      <c r="AF25" s="17">
        <f t="shared" si="20"/>
        <v>0.21713870733478577</v>
      </c>
      <c r="AG25" s="17">
        <f t="shared" si="20"/>
        <v>0.28693181818181818</v>
      </c>
      <c r="AH25" s="17">
        <f t="shared" si="20"/>
        <v>0.32666060054595086</v>
      </c>
      <c r="AI25" s="17">
        <f t="shared" si="20"/>
        <v>0.23312140478353013</v>
      </c>
      <c r="AJ25" s="17">
        <f t="shared" si="20"/>
        <v>-8.0218943189316133E-2</v>
      </c>
      <c r="AK25" s="17">
        <f t="shared" si="20"/>
        <v>0.2334214320038443</v>
      </c>
      <c r="AL25" s="17">
        <f t="shared" si="20"/>
        <v>0.30660377358490565</v>
      </c>
      <c r="AM25" s="17">
        <f t="shared" si="20"/>
        <v>0.29957668511885377</v>
      </c>
      <c r="AN25" s="17">
        <f t="shared" si="20"/>
        <v>0.23825104104699585</v>
      </c>
      <c r="AO25" s="17">
        <f t="shared" si="20"/>
        <v>0.21526299787169353</v>
      </c>
      <c r="AP25" s="17">
        <f t="shared" si="20"/>
        <v>0.21452254641909815</v>
      </c>
      <c r="AQ25" s="17">
        <f t="shared" si="20"/>
        <v>0.25200978678783642</v>
      </c>
      <c r="AR25" s="17">
        <f t="shared" si="20"/>
        <v>0.2593440122044241</v>
      </c>
      <c r="AS25" s="17">
        <f t="shared" si="20"/>
        <v>0.24217118997912318</v>
      </c>
      <c r="AT25" s="17">
        <f t="shared" si="20"/>
        <v>0.24811015118790497</v>
      </c>
      <c r="AU25" s="17">
        <f t="shared" si="20"/>
        <v>0.25256730502359143</v>
      </c>
      <c r="AV25" s="17">
        <f t="shared" si="20"/>
        <v>0.25974805038992199</v>
      </c>
      <c r="AW25" s="17">
        <f t="shared" si="20"/>
        <v>0.23481439820022498</v>
      </c>
      <c r="AX25" s="17">
        <f t="shared" si="20"/>
        <v>0.25083707529784305</v>
      </c>
      <c r="AY25" s="17">
        <f t="shared" si="20"/>
        <v>0.24713580365274915</v>
      </c>
      <c r="AZ25" s="17">
        <f t="shared" si="21"/>
        <v>0.25387365911799764</v>
      </c>
      <c r="BA25" s="17">
        <f t="shared" si="21"/>
        <v>0.28597516435354275</v>
      </c>
      <c r="BB25" s="17">
        <f t="shared" ref="BB25:BM25" si="31">+BB34/BB$38</f>
        <v>0.26956767448431762</v>
      </c>
      <c r="BC25" s="17">
        <f t="shared" si="31"/>
        <v>0.23966942148760331</v>
      </c>
      <c r="BD25" s="17">
        <f t="shared" si="31"/>
        <v>0.21620046620046621</v>
      </c>
      <c r="BE25" s="17">
        <f t="shared" si="31"/>
        <v>0.28689831048772713</v>
      </c>
      <c r="BF25" s="17">
        <f t="shared" si="31"/>
        <v>0.27020357803824802</v>
      </c>
      <c r="BG25" s="17">
        <f t="shared" si="31"/>
        <v>0.2988643156007173</v>
      </c>
      <c r="BH25" s="17">
        <f t="shared" si="31"/>
        <v>0.28811659192825112</v>
      </c>
      <c r="BI25" s="17">
        <f t="shared" si="31"/>
        <v>0.200908362276249</v>
      </c>
      <c r="BJ25" s="17">
        <f t="shared" si="31"/>
        <v>0.18731117824773413</v>
      </c>
      <c r="BK25" s="17">
        <f t="shared" si="31"/>
        <v>0.20035915854284247</v>
      </c>
      <c r="BL25" s="17">
        <f t="shared" si="31"/>
        <v>0.308792924037461</v>
      </c>
      <c r="BM25" s="17">
        <f t="shared" si="31"/>
        <v>0.2535039609993906</v>
      </c>
      <c r="BN25" s="17">
        <f t="shared" si="23"/>
        <v>0.36897856242118537</v>
      </c>
      <c r="BO25" s="17">
        <f t="shared" si="23"/>
        <v>0.35180908391070054</v>
      </c>
      <c r="BP25" s="17">
        <f t="shared" si="24"/>
        <v>0.30934549006838163</v>
      </c>
      <c r="BQ25" s="17">
        <f t="shared" si="25"/>
        <v>0.2796271637816245</v>
      </c>
      <c r="BR25" s="17">
        <f t="shared" si="24"/>
        <v>0.30382840076024981</v>
      </c>
      <c r="BS25" s="17">
        <f t="shared" si="26"/>
        <v>0.32823470411233702</v>
      </c>
      <c r="BT25" s="17">
        <f t="shared" si="27"/>
        <v>0.30831692913385828</v>
      </c>
      <c r="BU25" s="17">
        <f t="shared" si="26"/>
        <v>0.30272195370134825</v>
      </c>
      <c r="BV25" s="17">
        <f t="shared" si="27"/>
        <v>0.34235876073939081</v>
      </c>
      <c r="BW25" s="17">
        <f t="shared" si="26"/>
        <v>0.30648769574944074</v>
      </c>
      <c r="BX25" s="17">
        <f t="shared" si="28"/>
        <v>0.31534097279842127</v>
      </c>
      <c r="BY25" s="17">
        <f t="shared" ref="BY25:DX25" si="32">+BY34/BY$38</f>
        <v>0.30408388520971302</v>
      </c>
      <c r="BZ25" s="17">
        <f t="shared" si="32"/>
        <v>0.31048489464331047</v>
      </c>
      <c r="CA25" s="17">
        <f t="shared" si="32"/>
        <v>0.31466540104413859</v>
      </c>
      <c r="CB25" s="17">
        <f t="shared" si="32"/>
        <v>0.34358481499279192</v>
      </c>
      <c r="CC25" s="17">
        <f t="shared" si="32"/>
        <v>0.33515901740627702</v>
      </c>
      <c r="CD25" s="17">
        <f t="shared" si="32"/>
        <v>0.30962912555290917</v>
      </c>
      <c r="CE25" s="17">
        <f t="shared" si="32"/>
        <v>0.30485115766262405</v>
      </c>
      <c r="CF25" s="17">
        <f t="shared" si="32"/>
        <v>0.33092088844522088</v>
      </c>
      <c r="CG25" s="17">
        <f t="shared" si="32"/>
        <v>0.36283185840707965</v>
      </c>
      <c r="CH25" s="17">
        <f t="shared" si="32"/>
        <v>0.34713052310817671</v>
      </c>
      <c r="CI25" s="17">
        <f t="shared" si="32"/>
        <v>0.3451789264413519</v>
      </c>
      <c r="CJ25" s="17">
        <f t="shared" si="32"/>
        <v>0.37163691224541112</v>
      </c>
      <c r="CK25" s="17">
        <f t="shared" si="32"/>
        <v>0.33265881456334373</v>
      </c>
      <c r="CL25" s="17">
        <f t="shared" si="32"/>
        <v>0.41572077185017026</v>
      </c>
      <c r="CM25" s="17">
        <f t="shared" si="32"/>
        <v>0.29001505268439537</v>
      </c>
      <c r="CN25" s="17">
        <f t="shared" si="32"/>
        <v>0.35680624826042379</v>
      </c>
      <c r="CO25" s="17">
        <f t="shared" si="32"/>
        <v>0.33976016929226427</v>
      </c>
      <c r="CP25" s="17">
        <f t="shared" si="32"/>
        <v>0.31037299210454672</v>
      </c>
      <c r="CQ25" s="17">
        <f t="shared" si="32"/>
        <v>0.27927927927927926</v>
      </c>
      <c r="CR25" s="17">
        <f t="shared" si="32"/>
        <v>0.31188725490196079</v>
      </c>
      <c r="CS25" s="17">
        <f t="shared" si="32"/>
        <v>0.37280089360513824</v>
      </c>
      <c r="CT25" s="17">
        <f t="shared" si="32"/>
        <v>0.34609250398724084</v>
      </c>
      <c r="CU25" s="17">
        <f t="shared" si="32"/>
        <v>0.38007010515773659</v>
      </c>
      <c r="CV25" s="17">
        <f t="shared" si="32"/>
        <v>0.35850956696878145</v>
      </c>
      <c r="CW25" s="17">
        <f t="shared" si="32"/>
        <v>0.37384140061791965</v>
      </c>
      <c r="CX25" s="17">
        <f t="shared" si="32"/>
        <v>0.34562444868699638</v>
      </c>
      <c r="CY25" s="17">
        <f t="shared" si="32"/>
        <v>0.37590630228667038</v>
      </c>
      <c r="CZ25" s="17">
        <f t="shared" si="32"/>
        <v>0.31009312861817268</v>
      </c>
      <c r="DA25" s="17">
        <f t="shared" si="32"/>
        <v>0.31329274479959413</v>
      </c>
      <c r="DB25" s="17">
        <f t="shared" si="32"/>
        <v>0.30435990002777008</v>
      </c>
      <c r="DC25" s="17">
        <f t="shared" si="32"/>
        <v>0.3081449365128523</v>
      </c>
      <c r="DD25" s="17">
        <f t="shared" si="32"/>
        <v>0.29558091893473809</v>
      </c>
      <c r="DE25" s="17">
        <f t="shared" si="32"/>
        <v>0.31039286709389802</v>
      </c>
      <c r="DF25" s="17">
        <f t="shared" si="32"/>
        <v>0.36478318002628118</v>
      </c>
      <c r="DG25" s="17">
        <f t="shared" si="32"/>
        <v>0.35216852540272614</v>
      </c>
      <c r="DH25" s="17">
        <f t="shared" si="32"/>
        <v>0.33429811866859621</v>
      </c>
      <c r="DI25" s="17">
        <f t="shared" si="32"/>
        <v>0.33450210378681627</v>
      </c>
      <c r="DJ25" s="17">
        <f t="shared" si="32"/>
        <v>0.32674475353831139</v>
      </c>
      <c r="DK25" s="17">
        <f t="shared" si="32"/>
        <v>0.32812534191120157</v>
      </c>
      <c r="DL25" s="17">
        <f t="shared" si="32"/>
        <v>0.31459797033567527</v>
      </c>
      <c r="DM25" s="17">
        <f t="shared" si="32"/>
        <v>0.30120767227089745</v>
      </c>
      <c r="DN25" s="17">
        <f t="shared" si="32"/>
        <v>0.30771090161953107</v>
      </c>
      <c r="DO25" s="17">
        <f t="shared" si="32"/>
        <v>0.32750316856780737</v>
      </c>
      <c r="DP25" s="17">
        <f t="shared" si="32"/>
        <v>0.23891317926296066</v>
      </c>
      <c r="DQ25" s="17">
        <f t="shared" si="32"/>
        <v>0.2759523117185228</v>
      </c>
      <c r="DR25" s="17">
        <f t="shared" si="32"/>
        <v>0.34177567492346228</v>
      </c>
      <c r="DS25" s="17">
        <f t="shared" si="32"/>
        <v>0.32051658350454948</v>
      </c>
      <c r="DT25" s="17">
        <f t="shared" si="32"/>
        <v>0.34706814580031697</v>
      </c>
      <c r="DU25" s="17" t="e">
        <f t="shared" si="32"/>
        <v>#DIV/0!</v>
      </c>
      <c r="DV25" s="17" t="e">
        <f t="shared" si="32"/>
        <v>#DIV/0!</v>
      </c>
      <c r="DW25" s="17" t="e">
        <f t="shared" si="32"/>
        <v>#DIV/0!</v>
      </c>
      <c r="DX25" s="17" t="e">
        <f t="shared" si="32"/>
        <v>#DIV/0!</v>
      </c>
    </row>
    <row r="26" spans="1:128" ht="24.75" customHeight="1" x14ac:dyDescent="0.2">
      <c r="A26" s="1">
        <v>3</v>
      </c>
      <c r="B26" s="16" t="s">
        <v>83</v>
      </c>
      <c r="C26" s="17">
        <f t="shared" si="17"/>
        <v>0.15492042871062034</v>
      </c>
      <c r="D26" s="17">
        <f t="shared" si="18"/>
        <v>0.20759171569944138</v>
      </c>
      <c r="E26" s="17">
        <f t="shared" si="18"/>
        <v>0.12357625706083897</v>
      </c>
      <c r="F26" s="17">
        <f t="shared" si="18"/>
        <v>0.12929908576404006</v>
      </c>
      <c r="G26" s="17">
        <f>+G35/G$38</f>
        <v>0.19983250191166296</v>
      </c>
      <c r="H26" s="17">
        <f t="shared" si="18"/>
        <v>0.23358460961217042</v>
      </c>
      <c r="I26" s="17">
        <f t="shared" si="18"/>
        <v>0.2776139168121351</v>
      </c>
      <c r="J26" s="17">
        <f>+J35/J$38</f>
        <v>0.22924183040465129</v>
      </c>
      <c r="K26" s="17" t="e">
        <f t="shared" si="20"/>
        <v>#VALUE!</v>
      </c>
      <c r="L26" s="17" t="e">
        <f t="shared" si="20"/>
        <v>#VALUE!</v>
      </c>
      <c r="M26" s="17" t="e">
        <f t="shared" si="20"/>
        <v>#VALUE!</v>
      </c>
      <c r="N26" s="17" t="e">
        <f t="shared" si="20"/>
        <v>#VALUE!</v>
      </c>
      <c r="O26" s="17" t="e">
        <f t="shared" si="20"/>
        <v>#VALUE!</v>
      </c>
      <c r="P26" s="17" t="e">
        <f t="shared" si="20"/>
        <v>#VALUE!</v>
      </c>
      <c r="Q26" s="17" t="e">
        <f t="shared" si="20"/>
        <v>#VALUE!</v>
      </c>
      <c r="R26" s="17" t="e">
        <f t="shared" si="20"/>
        <v>#VALUE!</v>
      </c>
      <c r="S26" s="17" t="e">
        <f t="shared" si="20"/>
        <v>#VALUE!</v>
      </c>
      <c r="T26" s="17" t="e">
        <f t="shared" si="20"/>
        <v>#VALUE!</v>
      </c>
      <c r="U26" s="17" t="e">
        <f t="shared" si="20"/>
        <v>#VALUE!</v>
      </c>
      <c r="V26" s="17" t="e">
        <f t="shared" si="20"/>
        <v>#VALUE!</v>
      </c>
      <c r="W26" s="17" t="e">
        <f t="shared" si="20"/>
        <v>#VALUE!</v>
      </c>
      <c r="X26" s="17" t="e">
        <f t="shared" si="20"/>
        <v>#VALUE!</v>
      </c>
      <c r="Y26" s="17" t="e">
        <f t="shared" si="20"/>
        <v>#VALUE!</v>
      </c>
      <c r="Z26" s="17">
        <f t="shared" si="20"/>
        <v>0.31408775981524251</v>
      </c>
      <c r="AA26" s="17">
        <f t="shared" si="20"/>
        <v>0.3559254855330955</v>
      </c>
      <c r="AB26" s="17">
        <f t="shared" si="20"/>
        <v>0.35803834808259588</v>
      </c>
      <c r="AC26" s="17">
        <f t="shared" si="20"/>
        <v>0.28609625668449196</v>
      </c>
      <c r="AD26" s="17">
        <f t="shared" si="20"/>
        <v>0.31039531478770133</v>
      </c>
      <c r="AE26" s="17">
        <f t="shared" si="20"/>
        <v>0.30574384587941489</v>
      </c>
      <c r="AF26" s="17">
        <f t="shared" si="20"/>
        <v>0.27487291212781406</v>
      </c>
      <c r="AG26" s="17">
        <f t="shared" si="20"/>
        <v>0.20107323232323232</v>
      </c>
      <c r="AH26" s="17">
        <f t="shared" si="20"/>
        <v>0.15286624203821655</v>
      </c>
      <c r="AI26" s="17">
        <f t="shared" si="20"/>
        <v>0.29336966394187103</v>
      </c>
      <c r="AJ26" s="17">
        <f t="shared" si="20"/>
        <v>0.26553481718412575</v>
      </c>
      <c r="AK26" s="17">
        <f t="shared" si="20"/>
        <v>0.28536761172513214</v>
      </c>
      <c r="AL26" s="17">
        <f t="shared" si="20"/>
        <v>0.11865021770682148</v>
      </c>
      <c r="AM26" s="17">
        <f t="shared" si="20"/>
        <v>0.13415825464018236</v>
      </c>
      <c r="AN26" s="17">
        <f t="shared" si="20"/>
        <v>0.23378941106484236</v>
      </c>
      <c r="AO26" s="17">
        <f t="shared" si="20"/>
        <v>0.25418060200668896</v>
      </c>
      <c r="AP26" s="17">
        <f t="shared" si="20"/>
        <v>0.30769230769230771</v>
      </c>
      <c r="AQ26" s="17">
        <f t="shared" si="20"/>
        <v>0.30164278224397062</v>
      </c>
      <c r="AR26" s="17">
        <f t="shared" si="20"/>
        <v>0.28413424866514109</v>
      </c>
      <c r="AS26" s="17">
        <f t="shared" si="20"/>
        <v>0.27527587235311662</v>
      </c>
      <c r="AT26" s="17">
        <f t="shared" si="20"/>
        <v>0.26079913606911448</v>
      </c>
      <c r="AU26" s="17">
        <f t="shared" si="20"/>
        <v>0.23341659728004441</v>
      </c>
      <c r="AV26" s="17">
        <f t="shared" si="20"/>
        <v>0.16016796640671865</v>
      </c>
      <c r="AW26" s="17">
        <f t="shared" si="20"/>
        <v>0.16057367829021371</v>
      </c>
      <c r="AX26" s="17">
        <f t="shared" si="20"/>
        <v>0.22664624808575803</v>
      </c>
      <c r="AY26" s="17">
        <f t="shared" si="20"/>
        <v>0.22891999424763915</v>
      </c>
      <c r="AZ26" s="17">
        <f t="shared" si="21"/>
        <v>0.14928486293206197</v>
      </c>
      <c r="BA26" s="17">
        <f t="shared" si="21"/>
        <v>0.2264426588750913</v>
      </c>
      <c r="BB26" s="17">
        <f t="shared" ref="BB26:BM26" si="33">+BB35/BB$38</f>
        <v>0.18508053122350945</v>
      </c>
      <c r="BC26" s="17">
        <f t="shared" si="33"/>
        <v>0.20634497467342042</v>
      </c>
      <c r="BD26" s="17">
        <f t="shared" si="33"/>
        <v>0.22494172494172493</v>
      </c>
      <c r="BE26" s="17">
        <f t="shared" si="33"/>
        <v>0.19827861013707362</v>
      </c>
      <c r="BF26" s="17">
        <f t="shared" si="33"/>
        <v>0.23349784083898828</v>
      </c>
      <c r="BG26" s="17">
        <f t="shared" si="33"/>
        <v>0.19456066945606695</v>
      </c>
      <c r="BH26" s="17">
        <f t="shared" si="33"/>
        <v>0.20207399103139012</v>
      </c>
      <c r="BI26" s="17">
        <f t="shared" si="33"/>
        <v>0.28934010152284262</v>
      </c>
      <c r="BJ26" s="17">
        <f t="shared" si="33"/>
        <v>0.32729103726082576</v>
      </c>
      <c r="BK26" s="17">
        <f t="shared" si="33"/>
        <v>0.28091328886608519</v>
      </c>
      <c r="BL26" s="17">
        <f t="shared" si="33"/>
        <v>0.19588969823100935</v>
      </c>
      <c r="BM26" s="17">
        <f t="shared" si="33"/>
        <v>0.18312004875076174</v>
      </c>
      <c r="BN26" s="17">
        <f t="shared" si="23"/>
        <v>0.17679697351828499</v>
      </c>
      <c r="BO26" s="17">
        <f t="shared" si="23"/>
        <v>0.11496022581472928</v>
      </c>
      <c r="BP26" s="17">
        <f t="shared" si="24"/>
        <v>0.19114295017909474</v>
      </c>
      <c r="BQ26" s="17">
        <f t="shared" si="25"/>
        <v>0.28328894806924099</v>
      </c>
      <c r="BR26" s="17">
        <f t="shared" si="24"/>
        <v>0.22345913657344557</v>
      </c>
      <c r="BS26" s="17">
        <f t="shared" si="26"/>
        <v>0.21263791374122368</v>
      </c>
      <c r="BT26" s="17">
        <f t="shared" si="27"/>
        <v>0.22711614173228348</v>
      </c>
      <c r="BU26" s="17">
        <f t="shared" si="26"/>
        <v>0.1806156194352582</v>
      </c>
      <c r="BV26" s="17">
        <f t="shared" si="27"/>
        <v>0.16662327518875292</v>
      </c>
      <c r="BW26" s="17">
        <f t="shared" si="26"/>
        <v>0.14218245090728313</v>
      </c>
      <c r="BX26" s="17">
        <f t="shared" si="28"/>
        <v>0.18964859955598412</v>
      </c>
      <c r="BY26" s="17">
        <f t="shared" ref="BY26:DX26" si="34">+BY35/BY$38</f>
        <v>0.13134657836644592</v>
      </c>
      <c r="BZ26" s="17">
        <f t="shared" si="34"/>
        <v>0.12185833968012186</v>
      </c>
      <c r="CA26" s="17">
        <f t="shared" si="34"/>
        <v>0.16018035121025154</v>
      </c>
      <c r="CB26" s="17">
        <f t="shared" si="34"/>
        <v>0.13190773666506486</v>
      </c>
      <c r="CC26" s="17">
        <f t="shared" si="34"/>
        <v>0.16560363891248758</v>
      </c>
      <c r="CD26" s="17">
        <f t="shared" si="34"/>
        <v>0.15039128955427017</v>
      </c>
      <c r="CE26" s="17">
        <f t="shared" si="34"/>
        <v>0.23897464167585447</v>
      </c>
      <c r="CF26" s="17">
        <f t="shared" si="34"/>
        <v>0.21063139505864736</v>
      </c>
      <c r="CG26" s="17">
        <f t="shared" si="34"/>
        <v>0.1918201387227936</v>
      </c>
      <c r="CH26" s="17">
        <f t="shared" si="34"/>
        <v>0.21736922295581512</v>
      </c>
      <c r="CI26" s="17">
        <f t="shared" si="34"/>
        <v>0.15308151093439365</v>
      </c>
      <c r="CJ26" s="17">
        <f t="shared" si="34"/>
        <v>0.10535579582599949</v>
      </c>
      <c r="CK26" s="17">
        <f t="shared" si="34"/>
        <v>0.16485946481766861</v>
      </c>
      <c r="CL26" s="17">
        <f t="shared" si="34"/>
        <v>0.12570942111237229</v>
      </c>
      <c r="CM26" s="17">
        <f t="shared" si="34"/>
        <v>0.14601103863522327</v>
      </c>
      <c r="CN26" s="17">
        <f t="shared" si="34"/>
        <v>0.13899119213281869</v>
      </c>
      <c r="CO26" s="17">
        <f t="shared" si="34"/>
        <v>0.13660945215142253</v>
      </c>
      <c r="CP26" s="17">
        <f t="shared" si="34"/>
        <v>0.16961611761502859</v>
      </c>
      <c r="CQ26" s="17">
        <f t="shared" si="34"/>
        <v>0.18886743886743887</v>
      </c>
      <c r="CR26" s="17">
        <f t="shared" si="34"/>
        <v>0.18933823529411764</v>
      </c>
      <c r="CS26" s="17">
        <f t="shared" si="34"/>
        <v>0.16419994414967887</v>
      </c>
      <c r="CT26" s="17">
        <f t="shared" si="34"/>
        <v>0.19165337586390219</v>
      </c>
      <c r="CU26" s="17">
        <f t="shared" si="34"/>
        <v>0.17175763645468203</v>
      </c>
      <c r="CV26" s="17">
        <f t="shared" si="34"/>
        <v>0.14526686807653574</v>
      </c>
      <c r="CW26" s="17">
        <f t="shared" si="34"/>
        <v>0.12306900102986612</v>
      </c>
      <c r="CX26" s="17">
        <f t="shared" si="34"/>
        <v>0.15632920824787161</v>
      </c>
      <c r="CY26" s="17">
        <f t="shared" si="34"/>
        <v>0.14082543223647517</v>
      </c>
      <c r="CZ26" s="17">
        <f t="shared" si="34"/>
        <v>0.15580166121318903</v>
      </c>
      <c r="DA26" s="17">
        <f t="shared" si="34"/>
        <v>0.16793505834601724</v>
      </c>
      <c r="DB26" s="17">
        <f t="shared" si="34"/>
        <v>0.14495973340738683</v>
      </c>
      <c r="DC26" s="17">
        <f t="shared" si="34"/>
        <v>0.16320842366057603</v>
      </c>
      <c r="DD26" s="17">
        <f t="shared" si="34"/>
        <v>0.18759145449224465</v>
      </c>
      <c r="DE26" s="17">
        <f t="shared" si="34"/>
        <v>0.1808303148509334</v>
      </c>
      <c r="DF26" s="17">
        <f t="shared" si="34"/>
        <v>0.16110381077529567</v>
      </c>
      <c r="DG26" s="17">
        <f t="shared" si="34"/>
        <v>0.16431226765799256</v>
      </c>
      <c r="DH26" s="17">
        <f t="shared" si="34"/>
        <v>0.15894838398456343</v>
      </c>
      <c r="DI26" s="17">
        <f t="shared" si="34"/>
        <v>0.14446002805049088</v>
      </c>
      <c r="DJ26" s="17">
        <f t="shared" si="34"/>
        <v>0.13860419716935091</v>
      </c>
      <c r="DK26" s="17">
        <f t="shared" si="34"/>
        <v>0.15855926825532288</v>
      </c>
      <c r="DL26" s="17">
        <f t="shared" si="34"/>
        <v>0.17356232110330472</v>
      </c>
      <c r="DM26" s="17">
        <f t="shared" si="34"/>
        <v>0.17191569973952167</v>
      </c>
      <c r="DN26" s="17">
        <f t="shared" si="34"/>
        <v>0.18830070099105631</v>
      </c>
      <c r="DO26" s="17">
        <f t="shared" si="34"/>
        <v>0.17667934093789608</v>
      </c>
      <c r="DP26" s="17">
        <f t="shared" si="34"/>
        <v>0.21705184259837601</v>
      </c>
      <c r="DQ26" s="17">
        <f t="shared" si="34"/>
        <v>0.17708636231462635</v>
      </c>
      <c r="DR26" s="17">
        <f t="shared" si="34"/>
        <v>0.19565822432507654</v>
      </c>
      <c r="DS26" s="17">
        <f t="shared" si="34"/>
        <v>0.19841502788376872</v>
      </c>
      <c r="DT26" s="17">
        <f t="shared" si="34"/>
        <v>0.17855256207078712</v>
      </c>
      <c r="DU26" s="17" t="e">
        <f t="shared" si="34"/>
        <v>#DIV/0!</v>
      </c>
      <c r="DV26" s="17" t="e">
        <f t="shared" si="34"/>
        <v>#DIV/0!</v>
      </c>
      <c r="DW26" s="17" t="e">
        <f t="shared" si="34"/>
        <v>#DIV/0!</v>
      </c>
      <c r="DX26" s="17" t="e">
        <f t="shared" si="34"/>
        <v>#DIV/0!</v>
      </c>
    </row>
    <row r="27" spans="1:128" ht="24.75" customHeight="1" x14ac:dyDescent="0.2">
      <c r="A27" s="1">
        <v>4</v>
      </c>
      <c r="B27" s="8" t="s">
        <v>84</v>
      </c>
      <c r="C27" s="140">
        <f t="shared" si="17"/>
        <v>0.40998159575619791</v>
      </c>
      <c r="D27" s="140">
        <f t="shared" si="18"/>
        <v>0.1880365300683525</v>
      </c>
      <c r="E27" s="140">
        <f t="shared" si="18"/>
        <v>0.11982590980646356</v>
      </c>
      <c r="F27" s="140">
        <f t="shared" si="18"/>
        <v>6.0355404282265407E-2</v>
      </c>
      <c r="G27" s="140">
        <f t="shared" si="18"/>
        <v>5.4036339802643558E-2</v>
      </c>
      <c r="H27" s="140">
        <f t="shared" si="18"/>
        <v>7.234710236381621E-2</v>
      </c>
      <c r="I27" s="140">
        <f t="shared" si="18"/>
        <v>0.10112562451092517</v>
      </c>
      <c r="J27" s="140">
        <f>+J36/J$38</f>
        <v>0.12035715212707972</v>
      </c>
      <c r="K27" s="140" t="e">
        <f t="shared" si="20"/>
        <v>#VALUE!</v>
      </c>
      <c r="L27" s="140" t="e">
        <f t="shared" si="20"/>
        <v>#VALUE!</v>
      </c>
      <c r="M27" s="140" t="e">
        <f t="shared" si="20"/>
        <v>#VALUE!</v>
      </c>
      <c r="N27" s="140" t="e">
        <f t="shared" si="20"/>
        <v>#VALUE!</v>
      </c>
      <c r="O27" s="140" t="e">
        <f t="shared" si="20"/>
        <v>#VALUE!</v>
      </c>
      <c r="P27" s="140" t="e">
        <f t="shared" si="20"/>
        <v>#VALUE!</v>
      </c>
      <c r="Q27" s="140" t="e">
        <f t="shared" si="20"/>
        <v>#VALUE!</v>
      </c>
      <c r="R27" s="140" t="e">
        <f t="shared" si="20"/>
        <v>#VALUE!</v>
      </c>
      <c r="S27" s="140" t="e">
        <f t="shared" si="20"/>
        <v>#VALUE!</v>
      </c>
      <c r="T27" s="140" t="e">
        <f t="shared" si="20"/>
        <v>#VALUE!</v>
      </c>
      <c r="U27" s="140" t="e">
        <f t="shared" si="20"/>
        <v>#VALUE!</v>
      </c>
      <c r="V27" s="140" t="e">
        <f t="shared" si="20"/>
        <v>#VALUE!</v>
      </c>
      <c r="W27" s="140" t="e">
        <f t="shared" si="20"/>
        <v>#VALUE!</v>
      </c>
      <c r="X27" s="140" t="e">
        <f t="shared" si="20"/>
        <v>#VALUE!</v>
      </c>
      <c r="Y27" s="140" t="e">
        <f t="shared" si="20"/>
        <v>#VALUE!</v>
      </c>
      <c r="Z27" s="140">
        <f t="shared" si="20"/>
        <v>0.10238645111624327</v>
      </c>
      <c r="AA27" s="140">
        <f t="shared" si="20"/>
        <v>9.3143083630598492E-2</v>
      </c>
      <c r="AB27" s="140">
        <f t="shared" si="20"/>
        <v>0.11504424778761062</v>
      </c>
      <c r="AC27" s="140">
        <f t="shared" si="20"/>
        <v>0.11077158135981666</v>
      </c>
      <c r="AD27" s="140">
        <f t="shared" si="20"/>
        <v>0.11603221083455344</v>
      </c>
      <c r="AE27" s="140">
        <f t="shared" si="20"/>
        <v>0.10453085979307884</v>
      </c>
      <c r="AF27" s="140">
        <f t="shared" si="20"/>
        <v>0.12273057371096587</v>
      </c>
      <c r="AG27" s="140">
        <f t="shared" si="20"/>
        <v>8.8383838383838384E-2</v>
      </c>
      <c r="AH27" s="140">
        <f t="shared" si="20"/>
        <v>6.7333939945404916E-2</v>
      </c>
      <c r="AI27" s="140">
        <f t="shared" si="20"/>
        <v>0.10556060147340801</v>
      </c>
      <c r="AJ27" s="140">
        <f t="shared" si="20"/>
        <v>0.26353995427810734</v>
      </c>
      <c r="AK27" s="140">
        <f t="shared" si="20"/>
        <v>0.1317876021143681</v>
      </c>
      <c r="AL27" s="140">
        <f t="shared" si="20"/>
        <v>7.6197387518142229E-2</v>
      </c>
      <c r="AM27" s="140">
        <f t="shared" si="20"/>
        <v>9.0849886030608923E-2</v>
      </c>
      <c r="AN27" s="140">
        <f t="shared" si="20"/>
        <v>0.132064247471743</v>
      </c>
      <c r="AO27" s="140">
        <f t="shared" si="20"/>
        <v>0.16692003648525389</v>
      </c>
      <c r="AP27" s="140">
        <f t="shared" si="20"/>
        <v>0.15550397877984085</v>
      </c>
      <c r="AQ27" s="140">
        <f t="shared" si="20"/>
        <v>0.11010136315973436</v>
      </c>
      <c r="AR27" s="140">
        <f t="shared" si="20"/>
        <v>0.10793287566742944</v>
      </c>
      <c r="AS27" s="140">
        <f t="shared" si="20"/>
        <v>0.10050700864897107</v>
      </c>
      <c r="AT27" s="140">
        <f t="shared" si="20"/>
        <v>0.1538876889848812</v>
      </c>
      <c r="AU27" s="140">
        <f t="shared" si="20"/>
        <v>0.1340549542048293</v>
      </c>
      <c r="AV27" s="140">
        <f t="shared" si="20"/>
        <v>0.14667066586682664</v>
      </c>
      <c r="AW27" s="140">
        <f t="shared" si="20"/>
        <v>0.14876265466816649</v>
      </c>
      <c r="AX27" s="140">
        <f t="shared" si="20"/>
        <v>0.12866301554753809</v>
      </c>
      <c r="AY27" s="140">
        <f t="shared" si="20"/>
        <v>0.14222712238147739</v>
      </c>
      <c r="AZ27" s="140">
        <f t="shared" si="21"/>
        <v>9.6543504171632891E-2</v>
      </c>
      <c r="BA27" s="140">
        <f t="shared" si="21"/>
        <v>0.11650840029218408</v>
      </c>
      <c r="BB27" s="140">
        <f t="shared" ref="BB27:BM27" si="35">+BB36/BB$38</f>
        <v>0.14043515117264765</v>
      </c>
      <c r="BC27" s="140">
        <f t="shared" si="35"/>
        <v>0.19781391628898962</v>
      </c>
      <c r="BD27" s="140">
        <f t="shared" si="35"/>
        <v>0.2164918414918415</v>
      </c>
      <c r="BE27" s="140">
        <f t="shared" si="35"/>
        <v>0.15938795027095951</v>
      </c>
      <c r="BF27" s="140">
        <f t="shared" si="35"/>
        <v>0.10919185687847008</v>
      </c>
      <c r="BG27" s="140">
        <f t="shared" si="35"/>
        <v>0.13000597728631202</v>
      </c>
      <c r="BH27" s="140">
        <f t="shared" si="35"/>
        <v>0.13312780269058297</v>
      </c>
      <c r="BI27" s="140">
        <f t="shared" si="35"/>
        <v>0.15415442158696233</v>
      </c>
      <c r="BJ27" s="140">
        <f t="shared" si="35"/>
        <v>0.1487915407854985</v>
      </c>
      <c r="BK27" s="140">
        <f t="shared" si="35"/>
        <v>9.671626475115444E-2</v>
      </c>
      <c r="BL27" s="140">
        <f t="shared" si="35"/>
        <v>0.10327783558792925</v>
      </c>
      <c r="BM27" s="140">
        <f t="shared" si="35"/>
        <v>0.12035344302254723</v>
      </c>
      <c r="BN27" s="140">
        <f t="shared" si="23"/>
        <v>0.10895334174022699</v>
      </c>
      <c r="BO27" s="140">
        <f t="shared" si="23"/>
        <v>0.12830382345393893</v>
      </c>
      <c r="BP27" s="140">
        <f t="shared" si="24"/>
        <v>0.13643764246173884</v>
      </c>
      <c r="BQ27" s="140">
        <f t="shared" si="25"/>
        <v>0.15412782956058588</v>
      </c>
      <c r="BR27" s="140">
        <f t="shared" si="24"/>
        <v>0.15612272603855554</v>
      </c>
      <c r="BS27" s="140">
        <f t="shared" si="26"/>
        <v>0.13941825476429287</v>
      </c>
      <c r="BT27" s="140">
        <f t="shared" si="27"/>
        <v>0.12081692913385826</v>
      </c>
      <c r="BU27" s="140">
        <f t="shared" si="26"/>
        <v>0.1233782752480285</v>
      </c>
      <c r="BV27" s="140">
        <f t="shared" si="27"/>
        <v>0.10466024472793543</v>
      </c>
      <c r="BW27" s="140">
        <f t="shared" si="26"/>
        <v>0.11160825254784987</v>
      </c>
      <c r="BX27" s="140">
        <f t="shared" si="28"/>
        <v>0.12477294642656919</v>
      </c>
      <c r="BY27" s="140">
        <f t="shared" ref="BY27:DX27" si="36">+BY36/BY$38</f>
        <v>0.18377483443708609</v>
      </c>
      <c r="BZ27" s="140">
        <f t="shared" si="36"/>
        <v>0.17872556486417873</v>
      </c>
      <c r="CA27" s="140">
        <f t="shared" si="36"/>
        <v>0.14238253440911247</v>
      </c>
      <c r="CB27" s="140">
        <f t="shared" si="36"/>
        <v>0.19654012493993273</v>
      </c>
      <c r="CC27" s="140">
        <f t="shared" si="36"/>
        <v>0.16954658269611822</v>
      </c>
      <c r="CD27" s="140">
        <f t="shared" si="36"/>
        <v>0.1997277985709425</v>
      </c>
      <c r="CE27" s="140">
        <f t="shared" si="36"/>
        <v>0.15407938257993384</v>
      </c>
      <c r="CF27" s="140">
        <f t="shared" si="36"/>
        <v>0.14175193411529824</v>
      </c>
      <c r="CG27" s="140">
        <f t="shared" si="36"/>
        <v>0.13824443912939488</v>
      </c>
      <c r="CH27" s="140">
        <f t="shared" si="36"/>
        <v>0.15007618080243779</v>
      </c>
      <c r="CI27" s="140">
        <f t="shared" si="36"/>
        <v>0.12400596421471173</v>
      </c>
      <c r="CJ27" s="140">
        <f t="shared" si="36"/>
        <v>0.13678652250440029</v>
      </c>
      <c r="CK27" s="140">
        <f t="shared" si="36"/>
        <v>0.15834956254871949</v>
      </c>
      <c r="CL27" s="140">
        <f t="shared" si="36"/>
        <v>0.12287173666288309</v>
      </c>
      <c r="CM27" s="140">
        <f t="shared" si="36"/>
        <v>0.2099849473156046</v>
      </c>
      <c r="CN27" s="140">
        <f t="shared" si="36"/>
        <v>0.17280616337318563</v>
      </c>
      <c r="CO27" s="140">
        <f t="shared" si="36"/>
        <v>0.19680225723019046</v>
      </c>
      <c r="CP27" s="140">
        <f t="shared" si="36"/>
        <v>0.20500952899537164</v>
      </c>
      <c r="CQ27" s="140">
        <f t="shared" si="36"/>
        <v>0.18886743886743887</v>
      </c>
      <c r="CR27" s="140">
        <f t="shared" si="36"/>
        <v>0.18474264705882354</v>
      </c>
      <c r="CS27" s="140">
        <f t="shared" si="36"/>
        <v>0.15945266685283441</v>
      </c>
      <c r="CT27" s="140">
        <f t="shared" si="36"/>
        <v>0.1238702817650186</v>
      </c>
      <c r="CU27" s="140">
        <f t="shared" si="36"/>
        <v>0.11617426139208813</v>
      </c>
      <c r="CV27" s="140">
        <f t="shared" si="36"/>
        <v>0.12588116817724068</v>
      </c>
      <c r="CW27" s="140">
        <f t="shared" si="36"/>
        <v>0.11946446961894953</v>
      </c>
      <c r="CX27" s="140">
        <f t="shared" si="36"/>
        <v>0.16021535805742321</v>
      </c>
      <c r="CY27" s="140">
        <f t="shared" si="36"/>
        <v>0.1377579475738985</v>
      </c>
      <c r="CZ27" s="140">
        <f t="shared" si="36"/>
        <v>0.14976088598036749</v>
      </c>
      <c r="DA27" s="140">
        <f t="shared" si="36"/>
        <v>0.15728056823947234</v>
      </c>
      <c r="DB27" s="140">
        <f t="shared" si="36"/>
        <v>0.19772285476256596</v>
      </c>
      <c r="DC27" s="140">
        <f t="shared" si="36"/>
        <v>0.19108082997832146</v>
      </c>
      <c r="DD27" s="140">
        <f t="shared" si="36"/>
        <v>0.19256657887035411</v>
      </c>
      <c r="DE27" s="140">
        <f t="shared" si="36"/>
        <v>0.18751741432153804</v>
      </c>
      <c r="DF27" s="140">
        <f t="shared" si="36"/>
        <v>0.15584756898817345</v>
      </c>
      <c r="DG27" s="140">
        <f t="shared" si="36"/>
        <v>0.15043370508054524</v>
      </c>
      <c r="DH27" s="140">
        <f t="shared" si="36"/>
        <v>0.15894838398456343</v>
      </c>
      <c r="DI27" s="140">
        <f t="shared" si="36"/>
        <v>0.14516129032258066</v>
      </c>
      <c r="DJ27" s="140">
        <f t="shared" si="36"/>
        <v>0.17032698877501221</v>
      </c>
      <c r="DK27" s="140">
        <f t="shared" si="36"/>
        <v>0.16514584564213658</v>
      </c>
      <c r="DL27" s="140">
        <f t="shared" si="36"/>
        <v>0.17928701535258912</v>
      </c>
      <c r="DM27" s="140">
        <f t="shared" si="36"/>
        <v>0.17144210277054228</v>
      </c>
      <c r="DN27" s="140">
        <f t="shared" si="36"/>
        <v>0.17645636934977035</v>
      </c>
      <c r="DO27" s="140">
        <f t="shared" si="36"/>
        <v>0.17211660329531053</v>
      </c>
      <c r="DP27" s="140">
        <f t="shared" si="36"/>
        <v>0.21861336664584635</v>
      </c>
      <c r="DQ27" s="140">
        <f t="shared" si="36"/>
        <v>0.20034893864495493</v>
      </c>
      <c r="DR27" s="140">
        <f t="shared" si="36"/>
        <v>0.19009184525466183</v>
      </c>
      <c r="DS27" s="140">
        <f t="shared" si="36"/>
        <v>0.20868799530378632</v>
      </c>
      <c r="DT27" s="140">
        <f t="shared" si="36"/>
        <v>0.18964606444796619</v>
      </c>
      <c r="DU27" s="140" t="e">
        <f t="shared" si="36"/>
        <v>#DIV/0!</v>
      </c>
      <c r="DV27" s="140" t="e">
        <f t="shared" si="36"/>
        <v>#DIV/0!</v>
      </c>
      <c r="DW27" s="140" t="e">
        <f t="shared" si="36"/>
        <v>#DIV/0!</v>
      </c>
      <c r="DX27" s="140" t="e">
        <f t="shared" si="36"/>
        <v>#DIV/0!</v>
      </c>
    </row>
    <row r="28" spans="1:128" ht="24.75" customHeight="1" x14ac:dyDescent="0.2">
      <c r="A28" s="1">
        <v>5</v>
      </c>
      <c r="B28" s="8" t="s">
        <v>105</v>
      </c>
      <c r="C28" s="17">
        <f t="shared" si="17"/>
        <v>0.14344484139872252</v>
      </c>
      <c r="D28" s="17">
        <f t="shared" si="18"/>
        <v>0.10697836845242729</v>
      </c>
      <c r="E28" s="17">
        <f t="shared" si="18"/>
        <v>0.155662561348273</v>
      </c>
      <c r="F28" s="17">
        <f t="shared" si="18"/>
        <v>0.16349388530494322</v>
      </c>
      <c r="G28" s="17">
        <f t="shared" si="18"/>
        <v>0.14936459964315624</v>
      </c>
      <c r="H28" s="17">
        <f t="shared" si="18"/>
        <v>0.1431251492308217</v>
      </c>
      <c r="I28" s="17">
        <f t="shared" si="18"/>
        <v>0.15605248901462709</v>
      </c>
      <c r="J28" s="17">
        <f>+J37/J$38</f>
        <v>0.15851221221481041</v>
      </c>
      <c r="K28" s="17" t="e">
        <f t="shared" si="20"/>
        <v>#VALUE!</v>
      </c>
      <c r="L28" s="17" t="e">
        <f t="shared" si="20"/>
        <v>#VALUE!</v>
      </c>
      <c r="M28" s="17" t="e">
        <f t="shared" si="20"/>
        <v>#VALUE!</v>
      </c>
      <c r="N28" s="17" t="e">
        <f t="shared" si="20"/>
        <v>#VALUE!</v>
      </c>
      <c r="O28" s="17" t="e">
        <f t="shared" si="20"/>
        <v>#VALUE!</v>
      </c>
      <c r="P28" s="17" t="e">
        <f t="shared" si="20"/>
        <v>#VALUE!</v>
      </c>
      <c r="Q28" s="17" t="e">
        <f t="shared" si="20"/>
        <v>#VALUE!</v>
      </c>
      <c r="R28" s="17" t="e">
        <f t="shared" si="20"/>
        <v>#VALUE!</v>
      </c>
      <c r="S28" s="17" t="e">
        <f t="shared" si="20"/>
        <v>#VALUE!</v>
      </c>
      <c r="T28" s="17" t="e">
        <f t="shared" si="20"/>
        <v>#VALUE!</v>
      </c>
      <c r="U28" s="17" t="e">
        <f t="shared" si="20"/>
        <v>#VALUE!</v>
      </c>
      <c r="V28" s="17" t="e">
        <f t="shared" si="20"/>
        <v>#VALUE!</v>
      </c>
      <c r="W28" s="17" t="e">
        <f t="shared" si="20"/>
        <v>#VALUE!</v>
      </c>
      <c r="X28" s="17" t="e">
        <f t="shared" si="20"/>
        <v>#VALUE!</v>
      </c>
      <c r="Y28" s="17" t="e">
        <f t="shared" si="20"/>
        <v>#VALUE!</v>
      </c>
      <c r="Z28" s="17">
        <f t="shared" si="20"/>
        <v>0.15088529638183218</v>
      </c>
      <c r="AA28" s="17">
        <f t="shared" si="20"/>
        <v>0.13198573127229488</v>
      </c>
      <c r="AB28" s="17">
        <f t="shared" si="20"/>
        <v>0.1006637168141593</v>
      </c>
      <c r="AC28" s="17">
        <f t="shared" si="20"/>
        <v>0.13559969442322384</v>
      </c>
      <c r="AD28" s="17">
        <f t="shared" si="20"/>
        <v>0.10871156661786237</v>
      </c>
      <c r="AE28" s="17">
        <f t="shared" si="20"/>
        <v>0.14627185158758474</v>
      </c>
      <c r="AF28" s="17">
        <f t="shared" si="20"/>
        <v>0.17320261437908496</v>
      </c>
      <c r="AG28" s="17">
        <f t="shared" si="20"/>
        <v>0.15782828282828282</v>
      </c>
      <c r="AH28" s="17">
        <f t="shared" si="20"/>
        <v>0.18683651804670912</v>
      </c>
      <c r="AI28" s="17">
        <f t="shared" si="20"/>
        <v>0.15292495038180778</v>
      </c>
      <c r="AJ28" s="17">
        <f t="shared" si="20"/>
        <v>0.13454145292525208</v>
      </c>
      <c r="AK28" s="17">
        <f t="shared" si="20"/>
        <v>0.14690052859202307</v>
      </c>
      <c r="AL28" s="17">
        <f t="shared" si="20"/>
        <v>0.19992743105950653</v>
      </c>
      <c r="AM28" s="17">
        <f t="shared" si="20"/>
        <v>0.19342233800065126</v>
      </c>
      <c r="AN28" s="17">
        <f t="shared" si="20"/>
        <v>0.15556216537775133</v>
      </c>
      <c r="AO28" s="17">
        <f t="shared" si="20"/>
        <v>0.15931894192763757</v>
      </c>
      <c r="AP28" s="17">
        <f t="shared" si="20"/>
        <v>0.14456233421750664</v>
      </c>
      <c r="AQ28" s="17">
        <f t="shared" si="20"/>
        <v>0.12827682628451589</v>
      </c>
      <c r="AR28" s="17">
        <f t="shared" si="20"/>
        <v>0.11556064073226545</v>
      </c>
      <c r="AS28" s="17">
        <f t="shared" si="20"/>
        <v>0.14524306591112437</v>
      </c>
      <c r="AT28" s="17">
        <f t="shared" si="20"/>
        <v>0.1433585313174946</v>
      </c>
      <c r="AU28" s="17">
        <f t="shared" si="20"/>
        <v>0.15764640577296699</v>
      </c>
      <c r="AV28" s="17">
        <f t="shared" si="20"/>
        <v>0.1829634073185363</v>
      </c>
      <c r="AW28" s="17">
        <f t="shared" si="20"/>
        <v>0.21456692913385828</v>
      </c>
      <c r="AX28" s="17">
        <f t="shared" si="20"/>
        <v>0.16240558569315025</v>
      </c>
      <c r="AY28" s="17">
        <f t="shared" si="20"/>
        <v>0.16224054455682854</v>
      </c>
      <c r="AZ28" s="17">
        <f t="shared" si="21"/>
        <v>0.19725864123957093</v>
      </c>
      <c r="BA28" s="17">
        <f t="shared" si="21"/>
        <v>0.12198685171658144</v>
      </c>
      <c r="BB28" s="17">
        <f t="shared" ref="BB28:BM28" si="37">+BB37/BB$38</f>
        <v>0.18112461147216727</v>
      </c>
      <c r="BC28" s="17">
        <f t="shared" si="37"/>
        <v>0.16848840309250868</v>
      </c>
      <c r="BD28" s="17">
        <f t="shared" si="37"/>
        <v>0.15821678321678323</v>
      </c>
      <c r="BE28" s="17">
        <f t="shared" si="37"/>
        <v>0.16257570927637871</v>
      </c>
      <c r="BF28" s="17">
        <f t="shared" si="37"/>
        <v>0.19154842689697718</v>
      </c>
      <c r="BG28" s="17">
        <f t="shared" si="37"/>
        <v>0.17035265989240886</v>
      </c>
      <c r="BH28" s="17">
        <f t="shared" si="37"/>
        <v>0.17460762331838564</v>
      </c>
      <c r="BI28" s="17">
        <f t="shared" si="37"/>
        <v>0.13491851456051296</v>
      </c>
      <c r="BJ28" s="17">
        <f t="shared" si="37"/>
        <v>0.10926485397784491</v>
      </c>
      <c r="BK28" s="17">
        <f t="shared" si="37"/>
        <v>0.1780400205233453</v>
      </c>
      <c r="BL28" s="17">
        <f t="shared" si="37"/>
        <v>0.17065556711758584</v>
      </c>
      <c r="BM28" s="17">
        <f t="shared" si="37"/>
        <v>0.15417428397318708</v>
      </c>
      <c r="BN28" s="17">
        <f t="shared" si="23"/>
        <v>0.17931904161412357</v>
      </c>
      <c r="BO28" s="17">
        <f t="shared" si="23"/>
        <v>0.16063638696433152</v>
      </c>
      <c r="BP28" s="17">
        <f t="shared" si="24"/>
        <v>0.17421035493324649</v>
      </c>
      <c r="BQ28" s="17">
        <f t="shared" si="25"/>
        <v>0.1085219707057257</v>
      </c>
      <c r="BR28" s="17">
        <f t="shared" si="24"/>
        <v>0.130328536519142</v>
      </c>
      <c r="BS28" s="17">
        <f t="shared" si="26"/>
        <v>0.14568706118355065</v>
      </c>
      <c r="BT28" s="17">
        <f t="shared" si="27"/>
        <v>0.14566929133858267</v>
      </c>
      <c r="BU28" s="17">
        <f t="shared" si="26"/>
        <v>0.17781734927499365</v>
      </c>
      <c r="BV28" s="17">
        <f t="shared" si="27"/>
        <v>0.17156990367091904</v>
      </c>
      <c r="BW28" s="17">
        <f t="shared" si="26"/>
        <v>0.18294804871986081</v>
      </c>
      <c r="BX28" s="17">
        <f t="shared" si="28"/>
        <v>0.15937478976520977</v>
      </c>
      <c r="BY28" s="17">
        <f t="shared" ref="BY28:DX28" si="38">+BY37/BY$38</f>
        <v>0.18405077262693156</v>
      </c>
      <c r="BZ28" s="17">
        <f t="shared" si="38"/>
        <v>0.17872556486417873</v>
      </c>
      <c r="CA28" s="17">
        <f t="shared" si="38"/>
        <v>0.16587565258661605</v>
      </c>
      <c r="CB28" s="17">
        <f t="shared" si="38"/>
        <v>0.15833733781835657</v>
      </c>
      <c r="CC28" s="17">
        <f t="shared" si="38"/>
        <v>0.17409613321569206</v>
      </c>
      <c r="CD28" s="17">
        <f t="shared" si="38"/>
        <v>0.17556992174208916</v>
      </c>
      <c r="CE28" s="17">
        <f t="shared" si="38"/>
        <v>0.1199007717750827</v>
      </c>
      <c r="CF28" s="17">
        <f t="shared" si="38"/>
        <v>0.13750935862241079</v>
      </c>
      <c r="CG28" s="17">
        <f t="shared" si="38"/>
        <v>0.1353743123654628</v>
      </c>
      <c r="CH28" s="17">
        <f t="shared" si="38"/>
        <v>0.10081259522600304</v>
      </c>
      <c r="CI28" s="17">
        <f t="shared" si="38"/>
        <v>0.18687872763419483</v>
      </c>
      <c r="CJ28" s="17">
        <f t="shared" si="38"/>
        <v>0.18959014332411364</v>
      </c>
      <c r="CK28" s="17">
        <f t="shared" si="38"/>
        <v>0.1583713347971106</v>
      </c>
      <c r="CL28" s="17">
        <f t="shared" si="38"/>
        <v>0.20629965947786605</v>
      </c>
      <c r="CM28" s="17">
        <f t="shared" si="38"/>
        <v>0.20471650777722028</v>
      </c>
      <c r="CN28" s="17">
        <f t="shared" si="38"/>
        <v>0.16371110214301796</v>
      </c>
      <c r="CO28" s="17">
        <f t="shared" si="38"/>
        <v>0.16482482953209499</v>
      </c>
      <c r="CP28" s="17">
        <f t="shared" si="38"/>
        <v>0.16417097740266812</v>
      </c>
      <c r="CQ28" s="17">
        <f t="shared" si="38"/>
        <v>0.17953667953667954</v>
      </c>
      <c r="CR28" s="17">
        <f t="shared" si="38"/>
        <v>0.15104166666666666</v>
      </c>
      <c r="CS28" s="17">
        <f t="shared" si="38"/>
        <v>0.14353532532812063</v>
      </c>
      <c r="CT28" s="17">
        <f t="shared" si="38"/>
        <v>0.14327485380116958</v>
      </c>
      <c r="CU28" s="17">
        <f t="shared" si="38"/>
        <v>0.13695543314972458</v>
      </c>
      <c r="CV28" s="17">
        <f t="shared" si="38"/>
        <v>0.19284994964753274</v>
      </c>
      <c r="CW28" s="17">
        <f t="shared" si="38"/>
        <v>0.20494335736354274</v>
      </c>
      <c r="CX28" s="17">
        <f t="shared" si="38"/>
        <v>0.17138803875988409</v>
      </c>
      <c r="CY28" s="17">
        <f t="shared" si="38"/>
        <v>0.1804238706079197</v>
      </c>
      <c r="CZ28" s="17">
        <f t="shared" si="38"/>
        <v>0.18575383840926252</v>
      </c>
      <c r="DA28" s="17">
        <f t="shared" si="38"/>
        <v>0.17072552004058852</v>
      </c>
      <c r="DB28" s="17">
        <f t="shared" si="38"/>
        <v>0.17217439600111081</v>
      </c>
      <c r="DC28" s="17">
        <f t="shared" si="38"/>
        <v>0.17621554660885724</v>
      </c>
      <c r="DD28" s="17">
        <f t="shared" si="38"/>
        <v>0.15481416447175886</v>
      </c>
      <c r="DE28" s="17">
        <f t="shared" si="38"/>
        <v>0.13708553914739482</v>
      </c>
      <c r="DF28" s="17">
        <f t="shared" si="38"/>
        <v>0.13324572930354797</v>
      </c>
      <c r="DG28" s="17">
        <f t="shared" si="38"/>
        <v>0.14052044609665426</v>
      </c>
      <c r="DH28" s="17">
        <f t="shared" si="38"/>
        <v>0.16642547033285093</v>
      </c>
      <c r="DI28" s="17">
        <f t="shared" si="38"/>
        <v>0.17765310892940628</v>
      </c>
      <c r="DJ28" s="17">
        <f t="shared" si="38"/>
        <v>0.18643240605173256</v>
      </c>
      <c r="DK28" s="17">
        <f t="shared" si="38"/>
        <v>0.16534278649423401</v>
      </c>
      <c r="DL28" s="17">
        <f t="shared" si="38"/>
        <v>0.2068696330991413</v>
      </c>
      <c r="DM28" s="17">
        <f t="shared" si="38"/>
        <v>0.18233483305706844</v>
      </c>
      <c r="DN28" s="17">
        <f t="shared" si="38"/>
        <v>0.15252598501329465</v>
      </c>
      <c r="DO28" s="17">
        <f t="shared" si="38"/>
        <v>0.1576679340937896</v>
      </c>
      <c r="DP28" s="17">
        <f t="shared" si="38"/>
        <v>0.14053716427232979</v>
      </c>
      <c r="DQ28" s="17">
        <f t="shared" si="38"/>
        <v>0.16690898517010758</v>
      </c>
      <c r="DR28" s="17">
        <f t="shared" si="38"/>
        <v>0.10520456443083774</v>
      </c>
      <c r="DS28" s="17">
        <f t="shared" si="38"/>
        <v>9.0108599941297329E-2</v>
      </c>
      <c r="DT28" s="17">
        <f t="shared" si="38"/>
        <v>0.11436872688853672</v>
      </c>
      <c r="DU28" s="17" t="e">
        <f t="shared" si="38"/>
        <v>#DIV/0!</v>
      </c>
      <c r="DV28" s="17" t="e">
        <f t="shared" si="38"/>
        <v>#DIV/0!</v>
      </c>
      <c r="DW28" s="17" t="e">
        <f t="shared" si="38"/>
        <v>#DIV/0!</v>
      </c>
      <c r="DX28" s="17" t="e">
        <f t="shared" si="38"/>
        <v>#DIV/0!</v>
      </c>
    </row>
    <row r="29" spans="1:128" ht="24.75" customHeight="1" x14ac:dyDescent="0.2">
      <c r="A29" s="1"/>
      <c r="B29" s="8" t="s">
        <v>11</v>
      </c>
      <c r="C29" s="17">
        <f t="shared" si="17"/>
        <v>1</v>
      </c>
      <c r="D29" s="17">
        <f t="shared" si="18"/>
        <v>1</v>
      </c>
      <c r="E29" s="17">
        <f t="shared" si="18"/>
        <v>1</v>
      </c>
      <c r="F29" s="17">
        <f t="shared" si="18"/>
        <v>1</v>
      </c>
      <c r="G29" s="17">
        <f t="shared" si="18"/>
        <v>1</v>
      </c>
      <c r="H29" s="17">
        <f t="shared" si="18"/>
        <v>1</v>
      </c>
      <c r="I29" s="17">
        <f t="shared" si="18"/>
        <v>1</v>
      </c>
      <c r="J29" s="17">
        <f>+J38/J$38</f>
        <v>1</v>
      </c>
      <c r="K29" s="17" t="e">
        <f t="shared" si="20"/>
        <v>#VALUE!</v>
      </c>
      <c r="L29" s="17" t="e">
        <f t="shared" si="20"/>
        <v>#VALUE!</v>
      </c>
      <c r="M29" s="17" t="e">
        <f t="shared" si="20"/>
        <v>#VALUE!</v>
      </c>
      <c r="N29" s="17" t="e">
        <f t="shared" si="20"/>
        <v>#VALUE!</v>
      </c>
      <c r="O29" s="17" t="e">
        <f t="shared" si="20"/>
        <v>#VALUE!</v>
      </c>
      <c r="P29" s="17" t="e">
        <f t="shared" si="20"/>
        <v>#VALUE!</v>
      </c>
      <c r="Q29" s="17" t="e">
        <f t="shared" si="20"/>
        <v>#VALUE!</v>
      </c>
      <c r="R29" s="17" t="e">
        <f t="shared" si="20"/>
        <v>#VALUE!</v>
      </c>
      <c r="S29" s="17" t="e">
        <f t="shared" si="20"/>
        <v>#VALUE!</v>
      </c>
      <c r="T29" s="17" t="e">
        <f t="shared" si="20"/>
        <v>#VALUE!</v>
      </c>
      <c r="U29" s="17" t="e">
        <f t="shared" si="20"/>
        <v>#VALUE!</v>
      </c>
      <c r="V29" s="17" t="e">
        <f t="shared" si="20"/>
        <v>#VALUE!</v>
      </c>
      <c r="W29" s="17" t="e">
        <f t="shared" si="20"/>
        <v>#VALUE!</v>
      </c>
      <c r="X29" s="17" t="e">
        <f t="shared" si="20"/>
        <v>#VALUE!</v>
      </c>
      <c r="Y29" s="17" t="e">
        <f t="shared" si="20"/>
        <v>#VALUE!</v>
      </c>
      <c r="Z29" s="17">
        <f t="shared" si="20"/>
        <v>1</v>
      </c>
      <c r="AA29" s="17">
        <f t="shared" si="20"/>
        <v>1</v>
      </c>
      <c r="AB29" s="17">
        <f t="shared" si="20"/>
        <v>1</v>
      </c>
      <c r="AC29" s="17">
        <f t="shared" si="20"/>
        <v>1</v>
      </c>
      <c r="AD29" s="17">
        <f t="shared" si="20"/>
        <v>1</v>
      </c>
      <c r="AE29" s="17">
        <f t="shared" si="20"/>
        <v>1</v>
      </c>
      <c r="AF29" s="17">
        <f t="shared" si="20"/>
        <v>1</v>
      </c>
      <c r="AG29" s="17">
        <f t="shared" si="20"/>
        <v>1</v>
      </c>
      <c r="AH29" s="17">
        <f t="shared" si="20"/>
        <v>1</v>
      </c>
      <c r="AI29" s="17">
        <f t="shared" si="20"/>
        <v>1</v>
      </c>
      <c r="AJ29" s="17">
        <f t="shared" si="20"/>
        <v>1</v>
      </c>
      <c r="AK29" s="17">
        <f t="shared" si="20"/>
        <v>1</v>
      </c>
      <c r="AL29" s="17">
        <f t="shared" si="20"/>
        <v>1</v>
      </c>
      <c r="AM29" s="17">
        <f t="shared" si="20"/>
        <v>1</v>
      </c>
      <c r="AN29" s="17">
        <f t="shared" si="20"/>
        <v>1</v>
      </c>
      <c r="AO29" s="17">
        <f t="shared" si="20"/>
        <v>1</v>
      </c>
      <c r="AP29" s="17">
        <f t="shared" si="20"/>
        <v>1</v>
      </c>
      <c r="AQ29" s="17">
        <f t="shared" si="20"/>
        <v>1</v>
      </c>
      <c r="AR29" s="17">
        <f t="shared" si="20"/>
        <v>1</v>
      </c>
      <c r="AS29" s="17">
        <f t="shared" si="20"/>
        <v>1</v>
      </c>
      <c r="AT29" s="17">
        <f t="shared" si="20"/>
        <v>1</v>
      </c>
      <c r="AU29" s="17">
        <f t="shared" si="20"/>
        <v>1</v>
      </c>
      <c r="AV29" s="17">
        <f t="shared" si="20"/>
        <v>1</v>
      </c>
      <c r="AW29" s="17">
        <f t="shared" si="20"/>
        <v>1</v>
      </c>
      <c r="AX29" s="17">
        <f t="shared" si="20"/>
        <v>1</v>
      </c>
      <c r="AY29" s="17">
        <f t="shared" si="20"/>
        <v>1</v>
      </c>
      <c r="AZ29" s="17">
        <f t="shared" si="21"/>
        <v>1</v>
      </c>
      <c r="BA29" s="17">
        <f t="shared" si="21"/>
        <v>1</v>
      </c>
      <c r="BB29" s="17">
        <f t="shared" ref="BB29:BM29" si="39">+BB38/BB$38</f>
        <v>1</v>
      </c>
      <c r="BC29" s="17">
        <f t="shared" si="39"/>
        <v>1</v>
      </c>
      <c r="BD29" s="17">
        <f t="shared" si="39"/>
        <v>1</v>
      </c>
      <c r="BE29" s="17">
        <f t="shared" si="39"/>
        <v>1</v>
      </c>
      <c r="BF29" s="17">
        <f t="shared" si="39"/>
        <v>1</v>
      </c>
      <c r="BG29" s="17">
        <f t="shared" si="39"/>
        <v>1</v>
      </c>
      <c r="BH29" s="17">
        <f t="shared" si="39"/>
        <v>1</v>
      </c>
      <c r="BI29" s="17">
        <f t="shared" si="39"/>
        <v>1</v>
      </c>
      <c r="BJ29" s="17">
        <f t="shared" si="39"/>
        <v>1</v>
      </c>
      <c r="BK29" s="17">
        <f t="shared" si="39"/>
        <v>1</v>
      </c>
      <c r="BL29" s="17">
        <f t="shared" si="39"/>
        <v>1</v>
      </c>
      <c r="BM29" s="17">
        <f t="shared" si="39"/>
        <v>1</v>
      </c>
      <c r="BN29" s="17">
        <f t="shared" si="23"/>
        <v>1</v>
      </c>
      <c r="BO29" s="17">
        <f t="shared" si="23"/>
        <v>1</v>
      </c>
      <c r="BP29" s="17">
        <f t="shared" si="24"/>
        <v>1</v>
      </c>
      <c r="BQ29" s="17">
        <f t="shared" si="25"/>
        <v>1</v>
      </c>
      <c r="BR29" s="17">
        <f t="shared" si="24"/>
        <v>1</v>
      </c>
      <c r="BS29" s="17">
        <f t="shared" si="26"/>
        <v>1</v>
      </c>
      <c r="BT29" s="17">
        <f t="shared" si="27"/>
        <v>1</v>
      </c>
      <c r="BU29" s="17">
        <f t="shared" si="26"/>
        <v>1</v>
      </c>
      <c r="BV29" s="17">
        <f t="shared" si="27"/>
        <v>1</v>
      </c>
      <c r="BW29" s="17">
        <f t="shared" si="26"/>
        <v>1</v>
      </c>
      <c r="BX29" s="17">
        <f t="shared" si="28"/>
        <v>1</v>
      </c>
      <c r="BY29" s="17">
        <f t="shared" ref="BY29:DX29" si="40">+BY38/BY$38</f>
        <v>1</v>
      </c>
      <c r="BZ29" s="17">
        <f t="shared" si="40"/>
        <v>1</v>
      </c>
      <c r="CA29" s="17">
        <f t="shared" si="40"/>
        <v>1</v>
      </c>
      <c r="CB29" s="17">
        <f t="shared" si="40"/>
        <v>1</v>
      </c>
      <c r="CC29" s="17">
        <f t="shared" si="40"/>
        <v>1</v>
      </c>
      <c r="CD29" s="17">
        <f t="shared" si="40"/>
        <v>1</v>
      </c>
      <c r="CE29" s="17">
        <f t="shared" si="40"/>
        <v>1</v>
      </c>
      <c r="CF29" s="17">
        <f t="shared" si="40"/>
        <v>1</v>
      </c>
      <c r="CG29" s="17">
        <f t="shared" si="40"/>
        <v>1</v>
      </c>
      <c r="CH29" s="17">
        <f t="shared" si="40"/>
        <v>1</v>
      </c>
      <c r="CI29" s="17">
        <f t="shared" si="40"/>
        <v>1</v>
      </c>
      <c r="CJ29" s="17">
        <f t="shared" si="40"/>
        <v>1</v>
      </c>
      <c r="CK29" s="17">
        <f t="shared" si="40"/>
        <v>1</v>
      </c>
      <c r="CL29" s="17">
        <f t="shared" si="40"/>
        <v>1</v>
      </c>
      <c r="CM29" s="17">
        <f t="shared" si="40"/>
        <v>1</v>
      </c>
      <c r="CN29" s="17">
        <f t="shared" si="40"/>
        <v>1</v>
      </c>
      <c r="CO29" s="17">
        <f t="shared" si="40"/>
        <v>1</v>
      </c>
      <c r="CP29" s="17">
        <f t="shared" si="40"/>
        <v>1</v>
      </c>
      <c r="CQ29" s="17">
        <f t="shared" si="40"/>
        <v>1</v>
      </c>
      <c r="CR29" s="17">
        <f t="shared" si="40"/>
        <v>1</v>
      </c>
      <c r="CS29" s="17">
        <f t="shared" si="40"/>
        <v>1</v>
      </c>
      <c r="CT29" s="17">
        <f t="shared" si="40"/>
        <v>1</v>
      </c>
      <c r="CU29" s="17">
        <f t="shared" si="40"/>
        <v>1</v>
      </c>
      <c r="CV29" s="17">
        <f t="shared" si="40"/>
        <v>1</v>
      </c>
      <c r="CW29" s="17">
        <f t="shared" si="40"/>
        <v>1</v>
      </c>
      <c r="CX29" s="17">
        <f t="shared" si="40"/>
        <v>1</v>
      </c>
      <c r="CY29" s="17">
        <f t="shared" si="40"/>
        <v>1</v>
      </c>
      <c r="CZ29" s="17">
        <f t="shared" si="40"/>
        <v>1</v>
      </c>
      <c r="DA29" s="17">
        <f t="shared" si="40"/>
        <v>1</v>
      </c>
      <c r="DB29" s="17">
        <f t="shared" si="40"/>
        <v>1</v>
      </c>
      <c r="DC29" s="17">
        <f t="shared" si="40"/>
        <v>1</v>
      </c>
      <c r="DD29" s="17">
        <f t="shared" si="40"/>
        <v>1</v>
      </c>
      <c r="DE29" s="17">
        <f t="shared" si="40"/>
        <v>1</v>
      </c>
      <c r="DF29" s="17">
        <f t="shared" si="40"/>
        <v>1</v>
      </c>
      <c r="DG29" s="17">
        <f t="shared" si="40"/>
        <v>1</v>
      </c>
      <c r="DH29" s="17">
        <f t="shared" si="40"/>
        <v>1</v>
      </c>
      <c r="DI29" s="17">
        <f t="shared" si="40"/>
        <v>1</v>
      </c>
      <c r="DJ29" s="17">
        <f t="shared" si="40"/>
        <v>1</v>
      </c>
      <c r="DK29" s="17">
        <f t="shared" si="40"/>
        <v>1</v>
      </c>
      <c r="DL29" s="17">
        <f t="shared" si="40"/>
        <v>1</v>
      </c>
      <c r="DM29" s="17">
        <f t="shared" si="40"/>
        <v>1</v>
      </c>
      <c r="DN29" s="17">
        <f t="shared" si="40"/>
        <v>1</v>
      </c>
      <c r="DO29" s="17">
        <f t="shared" si="40"/>
        <v>1</v>
      </c>
      <c r="DP29" s="17">
        <f t="shared" si="40"/>
        <v>1</v>
      </c>
      <c r="DQ29" s="17">
        <f t="shared" si="40"/>
        <v>1</v>
      </c>
      <c r="DR29" s="17">
        <f t="shared" si="40"/>
        <v>1</v>
      </c>
      <c r="DS29" s="17">
        <f t="shared" si="40"/>
        <v>1</v>
      </c>
      <c r="DT29" s="17">
        <f t="shared" si="40"/>
        <v>1</v>
      </c>
      <c r="DU29" s="17" t="e">
        <f t="shared" si="40"/>
        <v>#DIV/0!</v>
      </c>
      <c r="DV29" s="17" t="e">
        <f t="shared" si="40"/>
        <v>#DIV/0!</v>
      </c>
      <c r="DW29" s="17" t="e">
        <f t="shared" si="40"/>
        <v>#DIV/0!</v>
      </c>
      <c r="DX29" s="17" t="e">
        <f t="shared" si="40"/>
        <v>#DIV/0!</v>
      </c>
    </row>
    <row r="30" spans="1:128" ht="18.75" customHeight="1" x14ac:dyDescent="0.2">
      <c r="B30" s="11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7"/>
      <c r="AJ30" s="7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40"/>
    </row>
    <row r="31" spans="1:128" ht="16.5" customHeight="1" x14ac:dyDescent="0.2">
      <c r="A31" s="18" t="s">
        <v>90</v>
      </c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spans="1:128" s="149" customFormat="1" ht="25.5" x14ac:dyDescent="0.2">
      <c r="A32" s="406" t="s">
        <v>98</v>
      </c>
      <c r="B32" s="407"/>
      <c r="C32" s="173">
        <v>1983</v>
      </c>
      <c r="D32" s="174">
        <v>2005</v>
      </c>
      <c r="E32" s="174">
        <v>2006</v>
      </c>
      <c r="F32" s="174">
        <v>2007</v>
      </c>
      <c r="G32" s="174">
        <v>2008</v>
      </c>
      <c r="H32" s="175">
        <v>2009</v>
      </c>
      <c r="I32" s="174">
        <v>2010</v>
      </c>
      <c r="J32" s="175">
        <v>2011</v>
      </c>
      <c r="K32" s="175">
        <v>2012</v>
      </c>
      <c r="L32" s="175">
        <v>2013</v>
      </c>
      <c r="M32" s="175">
        <v>2014</v>
      </c>
      <c r="N32" s="175">
        <v>2015</v>
      </c>
      <c r="O32" s="175">
        <v>2016</v>
      </c>
      <c r="P32" s="175">
        <v>2017</v>
      </c>
      <c r="Q32" s="175">
        <v>2018</v>
      </c>
      <c r="R32" s="175">
        <v>2019</v>
      </c>
      <c r="S32" s="175">
        <v>2020</v>
      </c>
      <c r="T32" s="175">
        <v>2021</v>
      </c>
      <c r="U32" s="175">
        <v>2022</v>
      </c>
      <c r="V32" s="175">
        <v>2023</v>
      </c>
      <c r="W32" s="175">
        <v>2024</v>
      </c>
      <c r="X32" s="175">
        <v>2025</v>
      </c>
      <c r="Y32" s="175">
        <v>2026</v>
      </c>
      <c r="Z32" s="175">
        <v>2027</v>
      </c>
      <c r="AA32" s="175">
        <v>2028</v>
      </c>
      <c r="AB32" s="175">
        <v>2029</v>
      </c>
      <c r="AC32" s="175">
        <v>2030</v>
      </c>
      <c r="AD32" s="175">
        <v>2031</v>
      </c>
      <c r="AE32" s="175">
        <v>2032</v>
      </c>
      <c r="AF32" s="175">
        <v>2033</v>
      </c>
      <c r="AG32" s="175">
        <v>2034</v>
      </c>
      <c r="AH32" s="175">
        <v>2035</v>
      </c>
      <c r="AI32" s="175">
        <v>2036</v>
      </c>
      <c r="AJ32" s="175">
        <v>2037</v>
      </c>
      <c r="AK32" s="175">
        <v>2038</v>
      </c>
      <c r="AL32" s="175">
        <v>2039</v>
      </c>
      <c r="AM32" s="175">
        <v>2040</v>
      </c>
      <c r="AN32" s="175">
        <v>2041</v>
      </c>
      <c r="AO32" s="175">
        <v>2042</v>
      </c>
      <c r="AP32" s="175">
        <v>2043</v>
      </c>
      <c r="AQ32" s="175">
        <v>2044</v>
      </c>
      <c r="AR32" s="175">
        <v>2045</v>
      </c>
      <c r="AS32" s="175">
        <v>2046</v>
      </c>
      <c r="AT32" s="175">
        <v>2047</v>
      </c>
      <c r="AU32" s="175">
        <v>2048</v>
      </c>
      <c r="AV32" s="175">
        <v>2049</v>
      </c>
      <c r="AW32" s="175">
        <v>2050</v>
      </c>
      <c r="AX32" s="175">
        <v>2051</v>
      </c>
      <c r="AY32" s="175">
        <v>2012</v>
      </c>
      <c r="AZ32" s="160">
        <v>40909</v>
      </c>
      <c r="BA32" s="160">
        <v>40940</v>
      </c>
      <c r="BB32" s="160">
        <v>40969</v>
      </c>
      <c r="BC32" s="160">
        <v>41000</v>
      </c>
      <c r="BD32" s="160">
        <v>41030</v>
      </c>
      <c r="BE32" s="160">
        <v>41061</v>
      </c>
      <c r="BF32" s="160">
        <v>41091</v>
      </c>
      <c r="BG32" s="160">
        <v>41122</v>
      </c>
      <c r="BH32" s="160">
        <v>41153</v>
      </c>
      <c r="BI32" s="160">
        <v>41183</v>
      </c>
      <c r="BJ32" s="160">
        <v>41214</v>
      </c>
      <c r="BK32" s="160">
        <v>41244</v>
      </c>
      <c r="BL32" s="160">
        <v>41275</v>
      </c>
      <c r="BM32" s="160">
        <v>41306</v>
      </c>
      <c r="BN32" s="160">
        <v>41334</v>
      </c>
      <c r="BO32" s="160">
        <v>41365</v>
      </c>
      <c r="BP32" s="160">
        <v>41395</v>
      </c>
      <c r="BQ32" s="160">
        <v>41426</v>
      </c>
      <c r="BR32" s="160">
        <v>41456</v>
      </c>
      <c r="BS32" s="160">
        <v>41494</v>
      </c>
      <c r="BT32" s="160">
        <v>41527</v>
      </c>
      <c r="BU32" s="160">
        <v>41560</v>
      </c>
      <c r="BV32" s="160">
        <v>41593</v>
      </c>
      <c r="BW32" s="160">
        <v>41626</v>
      </c>
      <c r="BX32" s="174">
        <v>2013</v>
      </c>
      <c r="BY32" s="175"/>
      <c r="BZ32" s="175"/>
      <c r="CA32" s="175"/>
      <c r="CB32" s="175"/>
      <c r="CC32" s="175"/>
      <c r="CD32" s="175"/>
      <c r="CE32" s="175"/>
      <c r="CF32" s="175"/>
      <c r="CG32" s="175"/>
      <c r="CH32" s="175"/>
      <c r="CI32" s="175"/>
      <c r="CJ32" s="175"/>
      <c r="CK32" s="180">
        <v>2014</v>
      </c>
      <c r="CL32" s="181" t="s">
        <v>170</v>
      </c>
      <c r="CM32" s="181" t="s">
        <v>171</v>
      </c>
      <c r="CN32" s="181" t="s">
        <v>172</v>
      </c>
      <c r="CO32" s="181" t="s">
        <v>176</v>
      </c>
      <c r="CP32" s="181" t="s">
        <v>155</v>
      </c>
      <c r="CQ32" s="181" t="s">
        <v>177</v>
      </c>
      <c r="CR32" s="181" t="s">
        <v>178</v>
      </c>
      <c r="CS32" s="181" t="s">
        <v>179</v>
      </c>
      <c r="CT32" s="181" t="s">
        <v>182</v>
      </c>
      <c r="CU32" s="181" t="s">
        <v>183</v>
      </c>
      <c r="CV32" s="181" t="s">
        <v>184</v>
      </c>
      <c r="CW32" s="181" t="s">
        <v>185</v>
      </c>
      <c r="CX32" s="181">
        <v>2015</v>
      </c>
      <c r="CY32" s="14" t="s">
        <v>191</v>
      </c>
      <c r="CZ32" s="14" t="s">
        <v>192</v>
      </c>
      <c r="DA32" s="14" t="s">
        <v>193</v>
      </c>
      <c r="DB32" s="14" t="s">
        <v>194</v>
      </c>
      <c r="DC32" s="14" t="s">
        <v>195</v>
      </c>
      <c r="DD32" s="14" t="s">
        <v>196</v>
      </c>
      <c r="DE32" s="14" t="s">
        <v>197</v>
      </c>
      <c r="DF32" s="14" t="s">
        <v>198</v>
      </c>
      <c r="DG32" s="14" t="s">
        <v>199</v>
      </c>
      <c r="DH32" s="14" t="s">
        <v>200</v>
      </c>
      <c r="DI32" s="14" t="s">
        <v>201</v>
      </c>
      <c r="DJ32" s="14" t="s">
        <v>202</v>
      </c>
      <c r="DK32" s="14">
        <v>2016</v>
      </c>
      <c r="DL32" s="14" t="s">
        <v>203</v>
      </c>
      <c r="DM32" s="14" t="s">
        <v>204</v>
      </c>
      <c r="DN32" s="14" t="s">
        <v>205</v>
      </c>
      <c r="DO32" s="14" t="s">
        <v>206</v>
      </c>
      <c r="DP32" s="14" t="s">
        <v>207</v>
      </c>
      <c r="DQ32" s="14" t="s">
        <v>208</v>
      </c>
      <c r="DR32" s="14" t="s">
        <v>209</v>
      </c>
      <c r="DS32" s="14" t="s">
        <v>210</v>
      </c>
      <c r="DT32" s="14" t="s">
        <v>211</v>
      </c>
      <c r="DU32" s="14" t="s">
        <v>212</v>
      </c>
      <c r="DV32" s="14" t="s">
        <v>213</v>
      </c>
      <c r="DW32" s="14" t="s">
        <v>214</v>
      </c>
      <c r="DX32" s="14">
        <v>2017</v>
      </c>
    </row>
    <row r="33" spans="1:128" ht="27.75" customHeight="1" x14ac:dyDescent="0.2">
      <c r="A33" s="1">
        <v>1</v>
      </c>
      <c r="B33" s="8" t="s">
        <v>81</v>
      </c>
      <c r="C33" s="19">
        <f t="shared" ref="C33:H33" si="41">+C3+C5+C4</f>
        <v>28980</v>
      </c>
      <c r="D33" s="19">
        <f t="shared" si="41"/>
        <v>27140.194</v>
      </c>
      <c r="E33" s="19">
        <f t="shared" si="41"/>
        <v>60190</v>
      </c>
      <c r="F33" s="19">
        <f t="shared" si="41"/>
        <v>76170</v>
      </c>
      <c r="G33" s="19">
        <f t="shared" si="41"/>
        <v>78430</v>
      </c>
      <c r="H33" s="19">
        <f t="shared" si="41"/>
        <v>71420</v>
      </c>
      <c r="I33" s="19">
        <f>+I3+I5+I4</f>
        <v>73600</v>
      </c>
      <c r="J33" s="19">
        <f>+J3+J5+J4</f>
        <v>90770</v>
      </c>
      <c r="K33" s="19">
        <f t="shared" ref="K33:AY33" si="42">+K3+K5+K4</f>
        <v>7720</v>
      </c>
      <c r="L33" s="19">
        <f t="shared" si="42"/>
        <v>8110</v>
      </c>
      <c r="M33" s="19">
        <f t="shared" si="42"/>
        <v>8580</v>
      </c>
      <c r="N33" s="19">
        <f t="shared" si="42"/>
        <v>8280</v>
      </c>
      <c r="O33" s="19">
        <f t="shared" si="42"/>
        <v>6900</v>
      </c>
      <c r="P33" s="19">
        <f t="shared" si="42"/>
        <v>4110</v>
      </c>
      <c r="Q33" s="19">
        <f t="shared" si="42"/>
        <v>3890</v>
      </c>
      <c r="R33" s="19">
        <f t="shared" si="42"/>
        <v>3640</v>
      </c>
      <c r="S33" s="19">
        <f t="shared" si="42"/>
        <v>3470</v>
      </c>
      <c r="T33" s="19">
        <f t="shared" si="42"/>
        <v>4500</v>
      </c>
      <c r="U33" s="19">
        <f t="shared" si="42"/>
        <v>6036.4369999999999</v>
      </c>
      <c r="V33" s="19">
        <f t="shared" si="42"/>
        <v>6186</v>
      </c>
      <c r="W33" s="19">
        <f t="shared" si="42"/>
        <v>4910</v>
      </c>
      <c r="X33" s="19">
        <f t="shared" si="42"/>
        <v>4650</v>
      </c>
      <c r="Y33" s="19">
        <f t="shared" si="42"/>
        <v>5050</v>
      </c>
      <c r="Z33" s="19">
        <f t="shared" si="42"/>
        <v>5710</v>
      </c>
      <c r="AA33" s="19">
        <f t="shared" si="42"/>
        <v>4520</v>
      </c>
      <c r="AB33" s="19">
        <f t="shared" si="42"/>
        <v>5690</v>
      </c>
      <c r="AC33" s="19">
        <f t="shared" si="42"/>
        <v>6020</v>
      </c>
      <c r="AD33" s="19">
        <f t="shared" si="42"/>
        <v>6700</v>
      </c>
      <c r="AE33" s="19">
        <f t="shared" si="42"/>
        <v>6410</v>
      </c>
      <c r="AF33" s="19">
        <f t="shared" si="42"/>
        <v>5840</v>
      </c>
      <c r="AG33" s="19">
        <f t="shared" si="42"/>
        <v>8420</v>
      </c>
      <c r="AH33" s="19">
        <f t="shared" si="42"/>
        <v>8780</v>
      </c>
      <c r="AI33" s="19">
        <f t="shared" si="42"/>
        <v>63920</v>
      </c>
      <c r="AJ33" s="19">
        <f t="shared" si="42"/>
        <v>1.4610944257723026</v>
      </c>
      <c r="AK33" s="19">
        <f t="shared" si="42"/>
        <v>84290</v>
      </c>
      <c r="AL33" s="19">
        <f t="shared" si="42"/>
        <v>8230</v>
      </c>
      <c r="AM33" s="19">
        <f t="shared" si="42"/>
        <v>8660</v>
      </c>
      <c r="AN33" s="19">
        <f t="shared" si="42"/>
        <v>8080</v>
      </c>
      <c r="AO33" s="19">
        <f t="shared" si="42"/>
        <v>6720</v>
      </c>
      <c r="AP33" s="19">
        <f t="shared" si="42"/>
        <v>5360</v>
      </c>
      <c r="AQ33" s="19">
        <f t="shared" si="42"/>
        <v>5950</v>
      </c>
      <c r="AR33" s="19">
        <f t="shared" si="42"/>
        <v>6110</v>
      </c>
      <c r="AS33" s="19">
        <f t="shared" si="42"/>
        <v>7940</v>
      </c>
      <c r="AT33" s="19">
        <f t="shared" si="42"/>
        <v>7180</v>
      </c>
      <c r="AU33" s="19">
        <f t="shared" si="42"/>
        <v>8010</v>
      </c>
      <c r="AV33" s="19">
        <f t="shared" si="42"/>
        <v>8350</v>
      </c>
      <c r="AW33" s="19">
        <f t="shared" si="42"/>
        <v>8580</v>
      </c>
      <c r="AX33" s="19">
        <f t="shared" si="42"/>
        <v>89170</v>
      </c>
      <c r="AY33" s="19">
        <f t="shared" si="42"/>
        <v>91570</v>
      </c>
      <c r="AZ33" s="141">
        <f>+AZ3+AZ5+AZ4</f>
        <v>10170</v>
      </c>
      <c r="BA33" s="141">
        <f>+BA3+BA5+BA4</f>
        <v>6820</v>
      </c>
      <c r="BB33" s="141">
        <f t="shared" ref="BB33:BM33" si="43">+BB3+BB5+BB4</f>
        <v>7920</v>
      </c>
      <c r="BC33" s="141">
        <f t="shared" si="43"/>
        <v>7040</v>
      </c>
      <c r="BD33" s="141">
        <f t="shared" si="43"/>
        <v>6320</v>
      </c>
      <c r="BE33" s="141">
        <f t="shared" si="43"/>
        <v>6050</v>
      </c>
      <c r="BF33" s="141">
        <f t="shared" si="43"/>
        <v>6340</v>
      </c>
      <c r="BG33" s="141">
        <f t="shared" si="43"/>
        <v>6900</v>
      </c>
      <c r="BH33" s="141">
        <f t="shared" si="43"/>
        <v>7210</v>
      </c>
      <c r="BI33" s="141">
        <f t="shared" si="43"/>
        <v>8260</v>
      </c>
      <c r="BJ33" s="141">
        <f t="shared" si="43"/>
        <v>9030</v>
      </c>
      <c r="BK33" s="141">
        <f t="shared" si="43"/>
        <v>9510</v>
      </c>
      <c r="BL33" s="141">
        <f t="shared" si="43"/>
        <v>8510</v>
      </c>
      <c r="BM33" s="141">
        <f t="shared" si="43"/>
        <v>9480</v>
      </c>
      <c r="BN33" s="141">
        <f t="shared" ref="BN33:BS33" si="44">+BN3+BN5+BN4</f>
        <v>6580</v>
      </c>
      <c r="BO33" s="141">
        <f t="shared" si="44"/>
        <v>9520</v>
      </c>
      <c r="BP33" s="141">
        <f t="shared" si="44"/>
        <v>5800</v>
      </c>
      <c r="BQ33" s="141">
        <f t="shared" si="44"/>
        <v>5240</v>
      </c>
      <c r="BR33" s="141">
        <f t="shared" si="44"/>
        <v>6860</v>
      </c>
      <c r="BS33" s="141">
        <f t="shared" si="44"/>
        <v>6940</v>
      </c>
      <c r="BT33" s="141">
        <f>+BT3+BT5+BT4</f>
        <v>8050</v>
      </c>
      <c r="BU33" s="141">
        <f>+BU3+BU5+BU4</f>
        <v>8470</v>
      </c>
      <c r="BV33" s="141">
        <f>+BV3+BV5+BV4</f>
        <v>8250</v>
      </c>
      <c r="BW33" s="141">
        <f>+BW3+BW5+BW4</f>
        <v>10330</v>
      </c>
      <c r="BX33" s="19">
        <f>BX3+BX4+BX5</f>
        <v>94030</v>
      </c>
      <c r="BY33" s="19">
        <f t="shared" ref="BY33:DX33" si="45">BY3+BY4+BY5</f>
        <v>7130</v>
      </c>
      <c r="BZ33" s="19">
        <f t="shared" si="45"/>
        <v>8280</v>
      </c>
      <c r="CA33" s="19">
        <f t="shared" si="45"/>
        <v>9140</v>
      </c>
      <c r="CB33" s="19">
        <f t="shared" si="45"/>
        <v>7060</v>
      </c>
      <c r="CC33" s="19">
        <f t="shared" si="45"/>
        <v>5130</v>
      </c>
      <c r="CD33" s="19">
        <f t="shared" si="45"/>
        <v>4840</v>
      </c>
      <c r="CE33" s="19">
        <f t="shared" si="45"/>
        <v>6610</v>
      </c>
      <c r="CF33" s="19">
        <f t="shared" si="45"/>
        <v>7180</v>
      </c>
      <c r="CG33" s="19">
        <f t="shared" si="45"/>
        <v>7180</v>
      </c>
      <c r="CH33" s="19">
        <f t="shared" si="45"/>
        <v>7270</v>
      </c>
      <c r="CI33" s="19">
        <f t="shared" si="45"/>
        <v>7680</v>
      </c>
      <c r="CJ33" s="19">
        <f t="shared" si="45"/>
        <v>7820</v>
      </c>
      <c r="CK33" s="19">
        <f t="shared" si="45"/>
        <v>85320</v>
      </c>
      <c r="CL33" s="19">
        <f t="shared" si="45"/>
        <v>4560</v>
      </c>
      <c r="CM33" s="19">
        <f t="shared" si="45"/>
        <v>5950</v>
      </c>
      <c r="CN33" s="19">
        <f t="shared" si="45"/>
        <v>7190.415</v>
      </c>
      <c r="CO33" s="19">
        <f t="shared" si="45"/>
        <v>6890</v>
      </c>
      <c r="CP33" s="19">
        <f t="shared" si="45"/>
        <v>5540</v>
      </c>
      <c r="CQ33" s="19">
        <f t="shared" si="45"/>
        <v>5080</v>
      </c>
      <c r="CR33" s="19">
        <f t="shared" si="45"/>
        <v>5320</v>
      </c>
      <c r="CS33" s="19">
        <f t="shared" si="45"/>
        <v>5730</v>
      </c>
      <c r="CT33" s="19">
        <f t="shared" si="45"/>
        <v>7340</v>
      </c>
      <c r="CU33" s="19">
        <f t="shared" si="45"/>
        <v>7790</v>
      </c>
      <c r="CV33" s="19">
        <f t="shared" si="45"/>
        <v>7050</v>
      </c>
      <c r="CW33" s="19">
        <f t="shared" si="45"/>
        <v>6940</v>
      </c>
      <c r="CX33" s="19">
        <f t="shared" si="45"/>
        <v>75380.415000000008</v>
      </c>
      <c r="CY33" s="19">
        <f t="shared" si="45"/>
        <v>5920</v>
      </c>
      <c r="CZ33" s="19">
        <f t="shared" si="45"/>
        <v>7890</v>
      </c>
      <c r="DA33" s="19">
        <f t="shared" si="45"/>
        <v>7520</v>
      </c>
      <c r="DB33" s="19">
        <f t="shared" si="45"/>
        <v>6510</v>
      </c>
      <c r="DC33" s="19">
        <f t="shared" si="45"/>
        <v>5210</v>
      </c>
      <c r="DD33" s="19">
        <f t="shared" si="45"/>
        <v>5790</v>
      </c>
      <c r="DE33" s="19">
        <f t="shared" si="45"/>
        <v>6610</v>
      </c>
      <c r="DF33" s="369">
        <f t="shared" si="45"/>
        <v>7040</v>
      </c>
      <c r="DG33" s="369">
        <f t="shared" si="45"/>
        <v>7770</v>
      </c>
      <c r="DH33" s="369">
        <f t="shared" si="45"/>
        <v>7520</v>
      </c>
      <c r="DI33" s="369">
        <f t="shared" si="45"/>
        <v>8480</v>
      </c>
      <c r="DJ33" s="369">
        <f t="shared" si="45"/>
        <v>7290</v>
      </c>
      <c r="DK33" s="369">
        <f t="shared" si="45"/>
        <v>83550</v>
      </c>
      <c r="DL33" s="369">
        <f t="shared" si="45"/>
        <v>4830</v>
      </c>
      <c r="DM33" s="369">
        <f t="shared" si="45"/>
        <v>7310</v>
      </c>
      <c r="DN33" s="369">
        <f t="shared" si="45"/>
        <v>7240</v>
      </c>
      <c r="DO33" s="369">
        <f t="shared" si="45"/>
        <v>6550</v>
      </c>
      <c r="DP33" s="369">
        <f t="shared" si="45"/>
        <v>5920</v>
      </c>
      <c r="DQ33" s="369">
        <f t="shared" si="45"/>
        <v>6180</v>
      </c>
      <c r="DR33" s="369">
        <f t="shared" si="45"/>
        <v>6010</v>
      </c>
      <c r="DS33" s="369">
        <f t="shared" si="45"/>
        <v>6210</v>
      </c>
      <c r="DT33" s="369">
        <f t="shared" si="45"/>
        <v>6450</v>
      </c>
      <c r="DU33" s="369">
        <f t="shared" si="45"/>
        <v>0</v>
      </c>
      <c r="DV33" s="369">
        <f t="shared" si="45"/>
        <v>0</v>
      </c>
      <c r="DW33" s="369">
        <f t="shared" si="45"/>
        <v>0</v>
      </c>
      <c r="DX33" s="369">
        <f t="shared" si="45"/>
        <v>0</v>
      </c>
    </row>
    <row r="34" spans="1:128" ht="27.75" customHeight="1" x14ac:dyDescent="0.2">
      <c r="A34" s="1">
        <v>2</v>
      </c>
      <c r="B34" s="8" t="s">
        <v>82</v>
      </c>
      <c r="C34" s="19">
        <f t="shared" ref="C34:H34" si="46">+C6+C7+C8</f>
        <v>24900</v>
      </c>
      <c r="D34" s="19">
        <f t="shared" si="46"/>
        <v>37720</v>
      </c>
      <c r="E34" s="19">
        <f t="shared" si="46"/>
        <v>69600</v>
      </c>
      <c r="F34" s="19">
        <f t="shared" si="46"/>
        <v>87270</v>
      </c>
      <c r="G34" s="19">
        <f t="shared" si="46"/>
        <v>85460</v>
      </c>
      <c r="H34" s="19">
        <f t="shared" si="46"/>
        <v>90100</v>
      </c>
      <c r="I34" s="19">
        <f>+I6+I7+I8</f>
        <v>80970</v>
      </c>
      <c r="J34" s="19">
        <f>+J6+J7+J8</f>
        <v>98740</v>
      </c>
      <c r="K34" s="19">
        <f t="shared" ref="K34:AY34" si="47">+K6+K7+K8</f>
        <v>7810</v>
      </c>
      <c r="L34" s="19">
        <f t="shared" si="47"/>
        <v>8370</v>
      </c>
      <c r="M34" s="19">
        <f t="shared" si="47"/>
        <v>9390</v>
      </c>
      <c r="N34" s="19">
        <f t="shared" si="47"/>
        <v>7270</v>
      </c>
      <c r="O34" s="19">
        <f t="shared" si="47"/>
        <v>6250</v>
      </c>
      <c r="P34" s="19">
        <f t="shared" si="47"/>
        <v>5610</v>
      </c>
      <c r="Q34" s="19">
        <f t="shared" si="47"/>
        <v>6590</v>
      </c>
      <c r="R34" s="19">
        <f t="shared" si="47"/>
        <v>8200</v>
      </c>
      <c r="S34" s="19">
        <f t="shared" si="47"/>
        <v>6270</v>
      </c>
      <c r="T34" s="19">
        <f t="shared" si="47"/>
        <v>7760</v>
      </c>
      <c r="U34" s="19">
        <f t="shared" si="47"/>
        <v>9200.7639999999992</v>
      </c>
      <c r="V34" s="19">
        <f t="shared" si="47"/>
        <v>7423</v>
      </c>
      <c r="W34" s="19">
        <f t="shared" si="47"/>
        <v>5870</v>
      </c>
      <c r="X34" s="19">
        <f t="shared" si="47"/>
        <v>6410</v>
      </c>
      <c r="Y34" s="19">
        <f t="shared" si="47"/>
        <v>6260</v>
      </c>
      <c r="Z34" s="19">
        <f t="shared" si="47"/>
        <v>5530</v>
      </c>
      <c r="AA34" s="19">
        <f t="shared" si="47"/>
        <v>6050</v>
      </c>
      <c r="AB34" s="19">
        <f t="shared" si="47"/>
        <v>5870</v>
      </c>
      <c r="AC34" s="19">
        <f t="shared" si="47"/>
        <v>6220</v>
      </c>
      <c r="AD34" s="19">
        <f t="shared" si="47"/>
        <v>6000</v>
      </c>
      <c r="AE34" s="19">
        <f t="shared" si="47"/>
        <v>6020</v>
      </c>
      <c r="AF34" s="19">
        <f t="shared" si="47"/>
        <v>5980</v>
      </c>
      <c r="AG34" s="19">
        <f t="shared" si="47"/>
        <v>9090</v>
      </c>
      <c r="AH34" s="19">
        <f t="shared" si="47"/>
        <v>10770</v>
      </c>
      <c r="AI34" s="19">
        <f t="shared" si="47"/>
        <v>69300</v>
      </c>
      <c r="AJ34" s="19">
        <f t="shared" si="47"/>
        <v>-0.28134106054888214</v>
      </c>
      <c r="AK34" s="19">
        <f t="shared" si="47"/>
        <v>97150</v>
      </c>
      <c r="AL34" s="19">
        <f t="shared" si="47"/>
        <v>8450</v>
      </c>
      <c r="AM34" s="19">
        <f t="shared" si="47"/>
        <v>9200</v>
      </c>
      <c r="AN34" s="19">
        <f t="shared" si="47"/>
        <v>8010</v>
      </c>
      <c r="AO34" s="19">
        <f t="shared" si="47"/>
        <v>7080</v>
      </c>
      <c r="AP34" s="19">
        <f t="shared" si="47"/>
        <v>6470</v>
      </c>
      <c r="AQ34" s="19">
        <f t="shared" si="47"/>
        <v>7210</v>
      </c>
      <c r="AR34" s="19">
        <f t="shared" si="47"/>
        <v>6800</v>
      </c>
      <c r="AS34" s="19">
        <f t="shared" si="47"/>
        <v>8120</v>
      </c>
      <c r="AT34" s="19">
        <f t="shared" si="47"/>
        <v>9190</v>
      </c>
      <c r="AU34" s="19">
        <f t="shared" si="47"/>
        <v>9100</v>
      </c>
      <c r="AV34" s="19">
        <f t="shared" si="47"/>
        <v>8660</v>
      </c>
      <c r="AW34" s="19">
        <f t="shared" si="47"/>
        <v>8350</v>
      </c>
      <c r="AX34" s="19">
        <f t="shared" si="47"/>
        <v>96640</v>
      </c>
      <c r="AY34" s="19">
        <f t="shared" si="47"/>
        <v>103110</v>
      </c>
      <c r="AZ34" s="141">
        <f>+AZ6+AZ7+AZ8</f>
        <v>8520</v>
      </c>
      <c r="BA34" s="141">
        <f>+BA6+BA7+BA8</f>
        <v>7830</v>
      </c>
      <c r="BB34" s="141">
        <f t="shared" ref="BB34:BM34" si="48">+BB6+BB7+BB8</f>
        <v>9540</v>
      </c>
      <c r="BC34" s="141">
        <f t="shared" si="48"/>
        <v>8990</v>
      </c>
      <c r="BD34" s="141">
        <f t="shared" si="48"/>
        <v>7420</v>
      </c>
      <c r="BE34" s="141">
        <f t="shared" si="48"/>
        <v>9000</v>
      </c>
      <c r="BF34" s="141">
        <f t="shared" si="48"/>
        <v>8760</v>
      </c>
      <c r="BG34" s="141">
        <f t="shared" si="48"/>
        <v>10000</v>
      </c>
      <c r="BH34" s="141">
        <f t="shared" si="48"/>
        <v>10280</v>
      </c>
      <c r="BI34" s="141">
        <f t="shared" si="48"/>
        <v>7520</v>
      </c>
      <c r="BJ34" s="141">
        <f t="shared" si="48"/>
        <v>7440</v>
      </c>
      <c r="BK34" s="141">
        <f t="shared" si="48"/>
        <v>7810</v>
      </c>
      <c r="BL34" s="141">
        <f t="shared" si="48"/>
        <v>11870</v>
      </c>
      <c r="BM34" s="141">
        <f t="shared" si="48"/>
        <v>8320</v>
      </c>
      <c r="BN34" s="141">
        <f t="shared" ref="BN34:BS34" si="49">+BN6+BN7+BN8</f>
        <v>14630</v>
      </c>
      <c r="BO34" s="141">
        <f t="shared" si="49"/>
        <v>13710</v>
      </c>
      <c r="BP34" s="141">
        <f t="shared" si="49"/>
        <v>9500</v>
      </c>
      <c r="BQ34" s="141">
        <f t="shared" si="49"/>
        <v>8400</v>
      </c>
      <c r="BR34" s="141">
        <f t="shared" si="49"/>
        <v>11190</v>
      </c>
      <c r="BS34" s="141">
        <f t="shared" si="49"/>
        <v>13090</v>
      </c>
      <c r="BT34" s="141">
        <f>+BT6+BT7+BT8</f>
        <v>12530</v>
      </c>
      <c r="BU34" s="141">
        <f>+BU6+BU7+BU8</f>
        <v>11900</v>
      </c>
      <c r="BV34" s="141">
        <f>+BV6+BV7+BV8</f>
        <v>13150</v>
      </c>
      <c r="BW34" s="141">
        <f>+BW6+BW7+BW8</f>
        <v>12330</v>
      </c>
      <c r="BX34" s="19">
        <f>BX6+BX7+BX8</f>
        <v>140620</v>
      </c>
      <c r="BY34" s="19">
        <f t="shared" ref="BY34:DX34" si="50">BY6+BY7+BY8</f>
        <v>11020</v>
      </c>
      <c r="BZ34" s="19">
        <f t="shared" si="50"/>
        <v>12230</v>
      </c>
      <c r="CA34" s="19">
        <f t="shared" si="50"/>
        <v>13260</v>
      </c>
      <c r="CB34" s="19">
        <f t="shared" si="50"/>
        <v>14300</v>
      </c>
      <c r="CC34" s="19">
        <f t="shared" si="50"/>
        <v>11050.29</v>
      </c>
      <c r="CD34" s="19">
        <f t="shared" si="50"/>
        <v>9100</v>
      </c>
      <c r="CE34" s="19">
        <f t="shared" si="50"/>
        <v>11060</v>
      </c>
      <c r="CF34" s="19">
        <f t="shared" si="50"/>
        <v>13260</v>
      </c>
      <c r="CG34" s="19">
        <f t="shared" si="50"/>
        <v>15170</v>
      </c>
      <c r="CH34" s="19">
        <f t="shared" si="50"/>
        <v>13670</v>
      </c>
      <c r="CI34" s="19">
        <f t="shared" si="50"/>
        <v>13890</v>
      </c>
      <c r="CJ34" s="19">
        <f t="shared" si="50"/>
        <v>14780</v>
      </c>
      <c r="CK34" s="19">
        <f t="shared" si="50"/>
        <v>152790.29</v>
      </c>
      <c r="CL34" s="19">
        <f t="shared" si="50"/>
        <v>14650</v>
      </c>
      <c r="CM34" s="19">
        <f t="shared" si="50"/>
        <v>11560</v>
      </c>
      <c r="CN34" s="19">
        <f t="shared" si="50"/>
        <v>15300</v>
      </c>
      <c r="CO34" s="19">
        <f t="shared" si="50"/>
        <v>14450</v>
      </c>
      <c r="CP34" s="19">
        <f t="shared" si="50"/>
        <v>11400</v>
      </c>
      <c r="CQ34" s="19">
        <f t="shared" si="50"/>
        <v>8680</v>
      </c>
      <c r="CR34" s="19">
        <f t="shared" si="50"/>
        <v>10180</v>
      </c>
      <c r="CS34" s="19">
        <f t="shared" si="50"/>
        <v>13350</v>
      </c>
      <c r="CT34" s="19">
        <f t="shared" si="50"/>
        <v>13020</v>
      </c>
      <c r="CU34" s="19">
        <f t="shared" si="50"/>
        <v>15180</v>
      </c>
      <c r="CV34" s="19">
        <f t="shared" si="50"/>
        <v>14240</v>
      </c>
      <c r="CW34" s="19">
        <f t="shared" si="50"/>
        <v>14520</v>
      </c>
      <c r="CX34" s="19">
        <f t="shared" si="50"/>
        <v>156530</v>
      </c>
      <c r="CY34" s="19">
        <f t="shared" si="50"/>
        <v>13480</v>
      </c>
      <c r="CZ34" s="19">
        <f t="shared" si="50"/>
        <v>12320</v>
      </c>
      <c r="DA34" s="19">
        <f t="shared" si="50"/>
        <v>12350</v>
      </c>
      <c r="DB34" s="19">
        <f t="shared" si="50"/>
        <v>10960</v>
      </c>
      <c r="DC34" s="19">
        <f t="shared" si="50"/>
        <v>9950</v>
      </c>
      <c r="DD34" s="19">
        <f t="shared" si="50"/>
        <v>10100</v>
      </c>
      <c r="DE34" s="19">
        <f t="shared" si="50"/>
        <v>11140</v>
      </c>
      <c r="DF34" s="369">
        <f t="shared" si="50"/>
        <v>13880</v>
      </c>
      <c r="DG34" s="369">
        <f t="shared" si="50"/>
        <v>14210</v>
      </c>
      <c r="DH34" s="369">
        <f t="shared" si="50"/>
        <v>13860</v>
      </c>
      <c r="DI34" s="369">
        <f t="shared" si="50"/>
        <v>14310</v>
      </c>
      <c r="DJ34" s="369">
        <f t="shared" si="50"/>
        <v>13390</v>
      </c>
      <c r="DK34" s="369">
        <f t="shared" si="50"/>
        <v>149950</v>
      </c>
      <c r="DL34" s="369">
        <f t="shared" si="50"/>
        <v>12090</v>
      </c>
      <c r="DM34" s="369">
        <f t="shared" si="50"/>
        <v>12720</v>
      </c>
      <c r="DN34" s="369">
        <f t="shared" si="50"/>
        <v>12730</v>
      </c>
      <c r="DO34" s="369">
        <f t="shared" si="50"/>
        <v>12920</v>
      </c>
      <c r="DP34" s="369">
        <f t="shared" si="50"/>
        <v>7650</v>
      </c>
      <c r="DQ34" s="369">
        <f t="shared" si="50"/>
        <v>9490</v>
      </c>
      <c r="DR34" s="369">
        <f t="shared" si="50"/>
        <v>12280</v>
      </c>
      <c r="DS34" s="369">
        <f t="shared" si="50"/>
        <v>10920</v>
      </c>
      <c r="DT34" s="369">
        <f t="shared" si="50"/>
        <v>13140</v>
      </c>
      <c r="DU34" s="369">
        <f t="shared" si="50"/>
        <v>0</v>
      </c>
      <c r="DV34" s="369">
        <f t="shared" si="50"/>
        <v>0</v>
      </c>
      <c r="DW34" s="369">
        <f t="shared" si="50"/>
        <v>0</v>
      </c>
      <c r="DX34" s="369">
        <f t="shared" si="50"/>
        <v>0</v>
      </c>
    </row>
    <row r="35" spans="1:128" ht="27.75" customHeight="1" x14ac:dyDescent="0.2">
      <c r="A35" s="1">
        <v>3</v>
      </c>
      <c r="B35" s="16" t="s">
        <v>83</v>
      </c>
      <c r="C35" s="20">
        <f t="shared" ref="C35:BM35" si="51">+C10+C11+C9</f>
        <v>28620</v>
      </c>
      <c r="D35" s="20">
        <f t="shared" si="51"/>
        <v>27070</v>
      </c>
      <c r="E35" s="20">
        <f t="shared" si="51"/>
        <v>26690</v>
      </c>
      <c r="F35" s="20">
        <f t="shared" si="51"/>
        <v>32670</v>
      </c>
      <c r="G35" s="20">
        <f t="shared" si="51"/>
        <v>54880</v>
      </c>
      <c r="H35" s="20">
        <f t="shared" si="51"/>
        <v>68480</v>
      </c>
      <c r="I35" s="20">
        <f t="shared" si="51"/>
        <v>92240</v>
      </c>
      <c r="J35" s="20">
        <f t="shared" si="51"/>
        <v>88320</v>
      </c>
      <c r="K35" s="20">
        <f t="shared" si="51"/>
        <v>3990</v>
      </c>
      <c r="L35" s="20">
        <f t="shared" si="51"/>
        <v>4020</v>
      </c>
      <c r="M35" s="20">
        <f t="shared" si="51"/>
        <v>3790</v>
      </c>
      <c r="N35" s="20">
        <f t="shared" si="51"/>
        <v>5760</v>
      </c>
      <c r="O35" s="20">
        <f t="shared" si="51"/>
        <v>5680</v>
      </c>
      <c r="P35" s="20">
        <f t="shared" si="51"/>
        <v>6910</v>
      </c>
      <c r="Q35" s="20">
        <f t="shared" si="51"/>
        <v>6670</v>
      </c>
      <c r="R35" s="20">
        <f t="shared" si="51"/>
        <v>7980</v>
      </c>
      <c r="S35" s="20">
        <f t="shared" si="51"/>
        <v>7270</v>
      </c>
      <c r="T35" s="20">
        <f t="shared" si="51"/>
        <v>6240</v>
      </c>
      <c r="U35" s="20">
        <f t="shared" si="51"/>
        <v>5028.92</v>
      </c>
      <c r="V35" s="20">
        <f t="shared" si="51"/>
        <v>5124.4229999999998</v>
      </c>
      <c r="W35" s="20">
        <f t="shared" si="51"/>
        <v>6200</v>
      </c>
      <c r="X35" s="20">
        <f t="shared" si="51"/>
        <v>7410</v>
      </c>
      <c r="Y35" s="20">
        <f t="shared" si="51"/>
        <v>8270</v>
      </c>
      <c r="Z35" s="20">
        <f t="shared" si="51"/>
        <v>8160</v>
      </c>
      <c r="AA35" s="20">
        <f t="shared" si="51"/>
        <v>8980</v>
      </c>
      <c r="AB35" s="20">
        <f t="shared" si="51"/>
        <v>9710</v>
      </c>
      <c r="AC35" s="20">
        <f t="shared" si="51"/>
        <v>7490</v>
      </c>
      <c r="AD35" s="20">
        <f t="shared" si="51"/>
        <v>8480</v>
      </c>
      <c r="AE35" s="20">
        <f t="shared" si="51"/>
        <v>8570</v>
      </c>
      <c r="AF35" s="20">
        <f t="shared" si="51"/>
        <v>7570</v>
      </c>
      <c r="AG35" s="20">
        <f t="shared" si="51"/>
        <v>6370</v>
      </c>
      <c r="AH35" s="20">
        <f t="shared" si="51"/>
        <v>5040</v>
      </c>
      <c r="AI35" s="20">
        <f t="shared" si="51"/>
        <v>87210</v>
      </c>
      <c r="AJ35" s="20">
        <f t="shared" si="51"/>
        <v>0.93127438618743963</v>
      </c>
      <c r="AK35" s="20">
        <f t="shared" si="51"/>
        <v>118770</v>
      </c>
      <c r="AL35" s="20">
        <f t="shared" si="51"/>
        <v>3270</v>
      </c>
      <c r="AM35" s="20">
        <f t="shared" si="51"/>
        <v>4120</v>
      </c>
      <c r="AN35" s="20">
        <f t="shared" si="51"/>
        <v>7860</v>
      </c>
      <c r="AO35" s="20">
        <f t="shared" si="51"/>
        <v>8360</v>
      </c>
      <c r="AP35" s="20">
        <f t="shared" si="51"/>
        <v>9280</v>
      </c>
      <c r="AQ35" s="20">
        <f t="shared" si="51"/>
        <v>8630</v>
      </c>
      <c r="AR35" s="20">
        <f t="shared" si="51"/>
        <v>7450</v>
      </c>
      <c r="AS35" s="20">
        <f t="shared" si="51"/>
        <v>9230</v>
      </c>
      <c r="AT35" s="20">
        <f t="shared" si="51"/>
        <v>9660</v>
      </c>
      <c r="AU35" s="20">
        <f t="shared" si="51"/>
        <v>8410</v>
      </c>
      <c r="AV35" s="20">
        <f t="shared" si="51"/>
        <v>5340</v>
      </c>
      <c r="AW35" s="20">
        <f t="shared" si="51"/>
        <v>5710</v>
      </c>
      <c r="AX35" s="20">
        <f t="shared" si="51"/>
        <v>87320</v>
      </c>
      <c r="AY35" s="20">
        <f t="shared" si="51"/>
        <v>95510</v>
      </c>
      <c r="AZ35" s="20">
        <f t="shared" si="51"/>
        <v>5010</v>
      </c>
      <c r="BA35" s="20">
        <f t="shared" si="51"/>
        <v>6200</v>
      </c>
      <c r="BB35" s="20">
        <f t="shared" si="51"/>
        <v>6550</v>
      </c>
      <c r="BC35" s="20">
        <f t="shared" si="51"/>
        <v>7740</v>
      </c>
      <c r="BD35" s="20">
        <f t="shared" si="51"/>
        <v>7720</v>
      </c>
      <c r="BE35" s="20">
        <f t="shared" si="51"/>
        <v>6220</v>
      </c>
      <c r="BF35" s="20">
        <f t="shared" si="51"/>
        <v>7570</v>
      </c>
      <c r="BG35" s="20">
        <f t="shared" si="51"/>
        <v>6510</v>
      </c>
      <c r="BH35" s="20">
        <f t="shared" si="51"/>
        <v>7210</v>
      </c>
      <c r="BI35" s="20">
        <f t="shared" si="51"/>
        <v>10830</v>
      </c>
      <c r="BJ35" s="20">
        <f t="shared" si="51"/>
        <v>13000</v>
      </c>
      <c r="BK35" s="20">
        <f t="shared" si="51"/>
        <v>10950</v>
      </c>
      <c r="BL35" s="20">
        <f t="shared" si="51"/>
        <v>7530</v>
      </c>
      <c r="BM35" s="20">
        <f t="shared" si="51"/>
        <v>6010</v>
      </c>
      <c r="BN35" s="20">
        <f t="shared" ref="BN35:BX35" si="52">+BN10+BN11+BN9</f>
        <v>7010</v>
      </c>
      <c r="BO35" s="20">
        <f t="shared" si="52"/>
        <v>4480</v>
      </c>
      <c r="BP35" s="20">
        <f t="shared" si="52"/>
        <v>5870</v>
      </c>
      <c r="BQ35" s="20">
        <f t="shared" si="52"/>
        <v>8510</v>
      </c>
      <c r="BR35" s="20">
        <f t="shared" si="52"/>
        <v>8230</v>
      </c>
      <c r="BS35" s="20">
        <f t="shared" si="52"/>
        <v>8480</v>
      </c>
      <c r="BT35" s="20">
        <f t="shared" si="52"/>
        <v>9230</v>
      </c>
      <c r="BU35" s="20">
        <f t="shared" si="52"/>
        <v>7100</v>
      </c>
      <c r="BV35" s="20">
        <f t="shared" si="52"/>
        <v>6400</v>
      </c>
      <c r="BW35" s="20">
        <f t="shared" si="52"/>
        <v>5720</v>
      </c>
      <c r="BX35" s="20">
        <f t="shared" si="52"/>
        <v>84570</v>
      </c>
      <c r="BY35" s="20">
        <f t="shared" ref="BY35:DX35" si="53">+BY10+BY11+BY9</f>
        <v>4760</v>
      </c>
      <c r="BZ35" s="20">
        <f t="shared" si="53"/>
        <v>4800</v>
      </c>
      <c r="CA35" s="20">
        <f t="shared" si="53"/>
        <v>6750</v>
      </c>
      <c r="CB35" s="20">
        <f t="shared" si="53"/>
        <v>5490</v>
      </c>
      <c r="CC35" s="20">
        <f t="shared" si="53"/>
        <v>5460</v>
      </c>
      <c r="CD35" s="20">
        <f t="shared" si="53"/>
        <v>4420</v>
      </c>
      <c r="CE35" s="20">
        <f t="shared" si="53"/>
        <v>8670</v>
      </c>
      <c r="CF35" s="20">
        <f t="shared" si="53"/>
        <v>8440</v>
      </c>
      <c r="CG35" s="20">
        <f t="shared" si="53"/>
        <v>8020</v>
      </c>
      <c r="CH35" s="20">
        <f t="shared" si="53"/>
        <v>8560</v>
      </c>
      <c r="CI35" s="20">
        <f t="shared" si="53"/>
        <v>6160</v>
      </c>
      <c r="CJ35" s="20">
        <f t="shared" si="53"/>
        <v>4190</v>
      </c>
      <c r="CK35" s="20">
        <f t="shared" si="53"/>
        <v>75720</v>
      </c>
      <c r="CL35" s="20">
        <f t="shared" si="53"/>
        <v>4430</v>
      </c>
      <c r="CM35" s="20">
        <f t="shared" si="53"/>
        <v>5820</v>
      </c>
      <c r="CN35" s="20">
        <f t="shared" si="53"/>
        <v>5960</v>
      </c>
      <c r="CO35" s="20">
        <f t="shared" si="53"/>
        <v>5810</v>
      </c>
      <c r="CP35" s="20">
        <f t="shared" si="53"/>
        <v>6230</v>
      </c>
      <c r="CQ35" s="20">
        <f t="shared" si="53"/>
        <v>5870</v>
      </c>
      <c r="CR35" s="20">
        <f t="shared" si="53"/>
        <v>6180</v>
      </c>
      <c r="CS35" s="20">
        <f t="shared" si="53"/>
        <v>5880</v>
      </c>
      <c r="CT35" s="20">
        <f t="shared" si="53"/>
        <v>7210</v>
      </c>
      <c r="CU35" s="20">
        <f t="shared" si="53"/>
        <v>6860</v>
      </c>
      <c r="CV35" s="20">
        <f t="shared" si="53"/>
        <v>5770</v>
      </c>
      <c r="CW35" s="20">
        <f t="shared" si="53"/>
        <v>4780</v>
      </c>
      <c r="CX35" s="20">
        <f t="shared" si="53"/>
        <v>70800</v>
      </c>
      <c r="CY35" s="20">
        <f t="shared" si="53"/>
        <v>5050</v>
      </c>
      <c r="CZ35" s="20">
        <f t="shared" si="53"/>
        <v>6190</v>
      </c>
      <c r="DA35" s="20">
        <f t="shared" si="53"/>
        <v>6620</v>
      </c>
      <c r="DB35" s="20">
        <f t="shared" si="53"/>
        <v>5220</v>
      </c>
      <c r="DC35" s="20">
        <f t="shared" si="53"/>
        <v>5270</v>
      </c>
      <c r="DD35" s="20">
        <f t="shared" si="53"/>
        <v>6410</v>
      </c>
      <c r="DE35" s="20">
        <f t="shared" si="53"/>
        <v>6490</v>
      </c>
      <c r="DF35" s="368">
        <f t="shared" si="53"/>
        <v>6130</v>
      </c>
      <c r="DG35" s="368">
        <f t="shared" si="53"/>
        <v>6630</v>
      </c>
      <c r="DH35" s="368">
        <f t="shared" si="53"/>
        <v>6590</v>
      </c>
      <c r="DI35" s="368">
        <f t="shared" si="53"/>
        <v>6180</v>
      </c>
      <c r="DJ35" s="368">
        <f t="shared" si="53"/>
        <v>5680</v>
      </c>
      <c r="DK35" s="368">
        <f t="shared" si="53"/>
        <v>72460</v>
      </c>
      <c r="DL35" s="368">
        <f t="shared" si="53"/>
        <v>6670</v>
      </c>
      <c r="DM35" s="368">
        <f t="shared" si="53"/>
        <v>7260</v>
      </c>
      <c r="DN35" s="368">
        <f t="shared" si="53"/>
        <v>7790</v>
      </c>
      <c r="DO35" s="368">
        <f t="shared" si="53"/>
        <v>6970</v>
      </c>
      <c r="DP35" s="368">
        <f t="shared" si="53"/>
        <v>6950</v>
      </c>
      <c r="DQ35" s="368">
        <f t="shared" si="53"/>
        <v>6090</v>
      </c>
      <c r="DR35" s="368">
        <f t="shared" si="53"/>
        <v>7030</v>
      </c>
      <c r="DS35" s="368">
        <f t="shared" si="53"/>
        <v>6760</v>
      </c>
      <c r="DT35" s="368">
        <f t="shared" si="53"/>
        <v>6760</v>
      </c>
      <c r="DU35" s="368">
        <f t="shared" si="53"/>
        <v>0</v>
      </c>
      <c r="DV35" s="368">
        <f t="shared" si="53"/>
        <v>0</v>
      </c>
      <c r="DW35" s="368">
        <f t="shared" si="53"/>
        <v>0</v>
      </c>
      <c r="DX35" s="368">
        <f t="shared" si="53"/>
        <v>0</v>
      </c>
    </row>
    <row r="36" spans="1:128" ht="27.75" customHeight="1" x14ac:dyDescent="0.2">
      <c r="A36" s="38">
        <v>4</v>
      </c>
      <c r="B36" s="43" t="s">
        <v>84</v>
      </c>
      <c r="C36" s="44">
        <f>+C12+C14+C15</f>
        <v>75740</v>
      </c>
      <c r="D36" s="44">
        <f t="shared" ref="D36:J36" si="54">+D12+D13+D14+D15</f>
        <v>24520</v>
      </c>
      <c r="E36" s="44">
        <f t="shared" si="54"/>
        <v>25880</v>
      </c>
      <c r="F36" s="44">
        <f t="shared" si="54"/>
        <v>15250</v>
      </c>
      <c r="G36" s="44">
        <f t="shared" si="54"/>
        <v>14840</v>
      </c>
      <c r="H36" s="44">
        <f t="shared" si="54"/>
        <v>21210</v>
      </c>
      <c r="I36" s="44">
        <f t="shared" si="54"/>
        <v>33600</v>
      </c>
      <c r="J36" s="142">
        <f t="shared" si="54"/>
        <v>46370</v>
      </c>
      <c r="K36" s="142" t="e">
        <f t="shared" ref="K36:AY36" si="55">+K12+K13+K14+K15</f>
        <v>#VALUE!</v>
      </c>
      <c r="L36" s="142" t="e">
        <f t="shared" si="55"/>
        <v>#VALUE!</v>
      </c>
      <c r="M36" s="142" t="e">
        <f t="shared" si="55"/>
        <v>#VALUE!</v>
      </c>
      <c r="N36" s="142" t="e">
        <f t="shared" si="55"/>
        <v>#VALUE!</v>
      </c>
      <c r="O36" s="142" t="e">
        <f t="shared" si="55"/>
        <v>#VALUE!</v>
      </c>
      <c r="P36" s="142" t="e">
        <f t="shared" si="55"/>
        <v>#VALUE!</v>
      </c>
      <c r="Q36" s="142" t="e">
        <f t="shared" si="55"/>
        <v>#VALUE!</v>
      </c>
      <c r="R36" s="142" t="e">
        <f t="shared" si="55"/>
        <v>#VALUE!</v>
      </c>
      <c r="S36" s="142" t="e">
        <f t="shared" si="55"/>
        <v>#VALUE!</v>
      </c>
      <c r="T36" s="142" t="e">
        <f t="shared" si="55"/>
        <v>#VALUE!</v>
      </c>
      <c r="U36" s="142" t="e">
        <f t="shared" si="55"/>
        <v>#VALUE!</v>
      </c>
      <c r="V36" s="142" t="e">
        <f t="shared" si="55"/>
        <v>#VALUE!</v>
      </c>
      <c r="W36" s="142" t="e">
        <f t="shared" si="55"/>
        <v>#VALUE!</v>
      </c>
      <c r="X36" s="142" t="e">
        <f t="shared" si="55"/>
        <v>#VALUE!</v>
      </c>
      <c r="Y36" s="142" t="e">
        <f t="shared" si="55"/>
        <v>#VALUE!</v>
      </c>
      <c r="Z36" s="142">
        <f t="shared" si="55"/>
        <v>2660</v>
      </c>
      <c r="AA36" s="142">
        <f t="shared" si="55"/>
        <v>2350</v>
      </c>
      <c r="AB36" s="142">
        <f t="shared" si="55"/>
        <v>3120</v>
      </c>
      <c r="AC36" s="142">
        <f t="shared" si="55"/>
        <v>2900</v>
      </c>
      <c r="AD36" s="142">
        <f t="shared" si="55"/>
        <v>3170</v>
      </c>
      <c r="AE36" s="142">
        <f t="shared" si="55"/>
        <v>2930</v>
      </c>
      <c r="AF36" s="142">
        <f t="shared" si="55"/>
        <v>3380</v>
      </c>
      <c r="AG36" s="142">
        <f t="shared" si="55"/>
        <v>2800</v>
      </c>
      <c r="AH36" s="142">
        <f t="shared" si="55"/>
        <v>2220</v>
      </c>
      <c r="AI36" s="142">
        <f t="shared" si="55"/>
        <v>31380</v>
      </c>
      <c r="AJ36" s="142">
        <f t="shared" si="55"/>
        <v>0.92427807305595988</v>
      </c>
      <c r="AK36" s="142">
        <f t="shared" si="55"/>
        <v>54850</v>
      </c>
      <c r="AL36" s="142">
        <f t="shared" si="55"/>
        <v>2100</v>
      </c>
      <c r="AM36" s="142">
        <f t="shared" si="55"/>
        <v>2790</v>
      </c>
      <c r="AN36" s="142">
        <f t="shared" si="55"/>
        <v>4440</v>
      </c>
      <c r="AO36" s="142">
        <f t="shared" si="55"/>
        <v>5490</v>
      </c>
      <c r="AP36" s="142">
        <f t="shared" si="55"/>
        <v>4690</v>
      </c>
      <c r="AQ36" s="142">
        <f t="shared" si="55"/>
        <v>3150</v>
      </c>
      <c r="AR36" s="142">
        <f t="shared" si="55"/>
        <v>2830</v>
      </c>
      <c r="AS36" s="142">
        <f t="shared" si="55"/>
        <v>3370</v>
      </c>
      <c r="AT36" s="142">
        <f t="shared" si="55"/>
        <v>5700</v>
      </c>
      <c r="AU36" s="142">
        <f t="shared" si="55"/>
        <v>4830</v>
      </c>
      <c r="AV36" s="142">
        <f t="shared" si="55"/>
        <v>4890</v>
      </c>
      <c r="AW36" s="142">
        <f t="shared" si="55"/>
        <v>5290</v>
      </c>
      <c r="AX36" s="142">
        <f t="shared" si="55"/>
        <v>49570</v>
      </c>
      <c r="AY36" s="142">
        <f t="shared" si="55"/>
        <v>59340</v>
      </c>
      <c r="AZ36" s="142">
        <f>+AZ12+AZ13+AZ14+AZ15</f>
        <v>3240</v>
      </c>
      <c r="BA36" s="142">
        <f>+BA12+BA13+BA14+BA15</f>
        <v>3190</v>
      </c>
      <c r="BB36" s="142">
        <f t="shared" ref="BB36:BM36" si="56">+BB12+BB13+BB14+BB15</f>
        <v>4970</v>
      </c>
      <c r="BC36" s="142">
        <f t="shared" si="56"/>
        <v>7420</v>
      </c>
      <c r="BD36" s="142">
        <f t="shared" si="56"/>
        <v>7430</v>
      </c>
      <c r="BE36" s="142">
        <f t="shared" si="56"/>
        <v>5000</v>
      </c>
      <c r="BF36" s="142">
        <f t="shared" si="56"/>
        <v>3540</v>
      </c>
      <c r="BG36" s="142">
        <f t="shared" si="56"/>
        <v>4350</v>
      </c>
      <c r="BH36" s="142">
        <f t="shared" si="56"/>
        <v>4750</v>
      </c>
      <c r="BI36" s="142">
        <f t="shared" si="56"/>
        <v>5770</v>
      </c>
      <c r="BJ36" s="142">
        <f t="shared" si="56"/>
        <v>5910</v>
      </c>
      <c r="BK36" s="142">
        <f t="shared" si="56"/>
        <v>3770</v>
      </c>
      <c r="BL36" s="142">
        <f t="shared" si="56"/>
        <v>3970</v>
      </c>
      <c r="BM36" s="142">
        <f t="shared" si="56"/>
        <v>3950</v>
      </c>
      <c r="BN36" s="142">
        <f t="shared" ref="BN36:BS36" si="57">+BN12+BN13+BN14+BN15</f>
        <v>4320</v>
      </c>
      <c r="BO36" s="142">
        <f t="shared" si="57"/>
        <v>5000</v>
      </c>
      <c r="BP36" s="142">
        <f t="shared" si="57"/>
        <v>4190</v>
      </c>
      <c r="BQ36" s="142">
        <f t="shared" si="57"/>
        <v>4630</v>
      </c>
      <c r="BR36" s="142">
        <f t="shared" si="57"/>
        <v>5750</v>
      </c>
      <c r="BS36" s="142">
        <f t="shared" si="57"/>
        <v>5560</v>
      </c>
      <c r="BT36" s="142">
        <f>+BT12+BT13+BT14+BT15</f>
        <v>4910</v>
      </c>
      <c r="BU36" s="142">
        <f>+BU12+BU13+BU14+BU15</f>
        <v>4850</v>
      </c>
      <c r="BV36" s="142">
        <f>+BV12+BV13+BV14+BV15</f>
        <v>4020</v>
      </c>
      <c r="BW36" s="142">
        <f>+BW12+BW13+BW14+BW15</f>
        <v>4490</v>
      </c>
      <c r="BX36" s="142">
        <f>BX12+BX13+BX14+BX15</f>
        <v>55640</v>
      </c>
      <c r="BY36" s="142">
        <f t="shared" ref="BY36:DX36" si="58">BY12+BY13+BY14+BY15</f>
        <v>6660</v>
      </c>
      <c r="BZ36" s="142">
        <f t="shared" si="58"/>
        <v>7040</v>
      </c>
      <c r="CA36" s="142">
        <f t="shared" si="58"/>
        <v>6000</v>
      </c>
      <c r="CB36" s="142">
        <f t="shared" si="58"/>
        <v>8180</v>
      </c>
      <c r="CC36" s="142">
        <f t="shared" si="58"/>
        <v>5590</v>
      </c>
      <c r="CD36" s="142">
        <f t="shared" si="58"/>
        <v>5870</v>
      </c>
      <c r="CE36" s="142">
        <f t="shared" si="58"/>
        <v>5590</v>
      </c>
      <c r="CF36" s="142">
        <f t="shared" si="58"/>
        <v>5680</v>
      </c>
      <c r="CG36" s="142">
        <f t="shared" si="58"/>
        <v>5780</v>
      </c>
      <c r="CH36" s="142">
        <f t="shared" si="58"/>
        <v>5910</v>
      </c>
      <c r="CI36" s="142">
        <f t="shared" si="58"/>
        <v>4990</v>
      </c>
      <c r="CJ36" s="142">
        <f t="shared" si="58"/>
        <v>5440</v>
      </c>
      <c r="CK36" s="142">
        <f t="shared" si="58"/>
        <v>72730</v>
      </c>
      <c r="CL36" s="142">
        <f t="shared" si="58"/>
        <v>4330</v>
      </c>
      <c r="CM36" s="142">
        <f t="shared" si="58"/>
        <v>8370</v>
      </c>
      <c r="CN36" s="142">
        <f t="shared" si="58"/>
        <v>7410</v>
      </c>
      <c r="CO36" s="142">
        <f t="shared" si="58"/>
        <v>8370</v>
      </c>
      <c r="CP36" s="142">
        <f t="shared" si="58"/>
        <v>7530</v>
      </c>
      <c r="CQ36" s="142">
        <f t="shared" si="58"/>
        <v>5870</v>
      </c>
      <c r="CR36" s="142">
        <f t="shared" si="58"/>
        <v>6030</v>
      </c>
      <c r="CS36" s="142">
        <f t="shared" si="58"/>
        <v>5710</v>
      </c>
      <c r="CT36" s="142">
        <f t="shared" si="58"/>
        <v>4660</v>
      </c>
      <c r="CU36" s="142">
        <f t="shared" si="58"/>
        <v>4640</v>
      </c>
      <c r="CV36" s="142">
        <f t="shared" si="58"/>
        <v>5000</v>
      </c>
      <c r="CW36" s="142">
        <f t="shared" si="58"/>
        <v>4640</v>
      </c>
      <c r="CX36" s="142">
        <f t="shared" si="58"/>
        <v>72560</v>
      </c>
      <c r="CY36" s="142">
        <f t="shared" si="58"/>
        <v>4940</v>
      </c>
      <c r="CZ36" s="142">
        <f t="shared" si="58"/>
        <v>5950</v>
      </c>
      <c r="DA36" s="142">
        <f t="shared" si="58"/>
        <v>6200</v>
      </c>
      <c r="DB36" s="142">
        <f t="shared" si="58"/>
        <v>7120</v>
      </c>
      <c r="DC36" s="142">
        <f t="shared" si="58"/>
        <v>6170</v>
      </c>
      <c r="DD36" s="142">
        <f t="shared" si="58"/>
        <v>6580</v>
      </c>
      <c r="DE36" s="142">
        <f t="shared" si="58"/>
        <v>6730</v>
      </c>
      <c r="DF36" s="368">
        <f t="shared" si="58"/>
        <v>5930</v>
      </c>
      <c r="DG36" s="368">
        <f t="shared" si="58"/>
        <v>6070</v>
      </c>
      <c r="DH36" s="368">
        <f t="shared" si="58"/>
        <v>6590</v>
      </c>
      <c r="DI36" s="368">
        <f t="shared" si="58"/>
        <v>6210</v>
      </c>
      <c r="DJ36" s="368">
        <f t="shared" si="58"/>
        <v>6980</v>
      </c>
      <c r="DK36" s="368">
        <f t="shared" si="58"/>
        <v>75470</v>
      </c>
      <c r="DL36" s="368">
        <f t="shared" si="58"/>
        <v>6890</v>
      </c>
      <c r="DM36" s="368">
        <f t="shared" si="58"/>
        <v>7240</v>
      </c>
      <c r="DN36" s="368">
        <f t="shared" si="58"/>
        <v>7300</v>
      </c>
      <c r="DO36" s="368">
        <f t="shared" si="58"/>
        <v>6790</v>
      </c>
      <c r="DP36" s="368">
        <f t="shared" si="58"/>
        <v>7000</v>
      </c>
      <c r="DQ36" s="368">
        <f t="shared" si="58"/>
        <v>6890</v>
      </c>
      <c r="DR36" s="368">
        <f t="shared" si="58"/>
        <v>6830</v>
      </c>
      <c r="DS36" s="368">
        <f t="shared" si="58"/>
        <v>7110</v>
      </c>
      <c r="DT36" s="368">
        <f t="shared" si="58"/>
        <v>7180</v>
      </c>
      <c r="DU36" s="368">
        <f t="shared" si="58"/>
        <v>0</v>
      </c>
      <c r="DV36" s="368">
        <f t="shared" si="58"/>
        <v>0</v>
      </c>
      <c r="DW36" s="368">
        <f t="shared" si="58"/>
        <v>0</v>
      </c>
      <c r="DX36" s="368">
        <f t="shared" si="58"/>
        <v>0</v>
      </c>
    </row>
    <row r="37" spans="1:128" ht="27.75" customHeight="1" x14ac:dyDescent="0.2">
      <c r="A37" s="1">
        <v>5</v>
      </c>
      <c r="B37" s="8" t="s">
        <v>105</v>
      </c>
      <c r="C37" s="19">
        <f t="shared" ref="C37:H37" si="59">+C16+C17</f>
        <v>26500</v>
      </c>
      <c r="D37" s="19">
        <f t="shared" si="59"/>
        <v>13950</v>
      </c>
      <c r="E37" s="19">
        <f t="shared" si="59"/>
        <v>33620</v>
      </c>
      <c r="F37" s="19">
        <f t="shared" si="59"/>
        <v>41310</v>
      </c>
      <c r="G37" s="19">
        <f t="shared" si="59"/>
        <v>41020</v>
      </c>
      <c r="H37" s="19">
        <f t="shared" si="59"/>
        <v>41960</v>
      </c>
      <c r="I37" s="19">
        <f>+I16+I17</f>
        <v>51850</v>
      </c>
      <c r="J37" s="19">
        <f>+J16+J17</f>
        <v>61070</v>
      </c>
      <c r="K37" s="19">
        <f t="shared" ref="K37:AY37" si="60">+K16+K17</f>
        <v>3450</v>
      </c>
      <c r="L37" s="19">
        <f t="shared" si="60"/>
        <v>3100</v>
      </c>
      <c r="M37" s="19">
        <f t="shared" si="60"/>
        <v>3460</v>
      </c>
      <c r="N37" s="19">
        <f t="shared" si="60"/>
        <v>2560</v>
      </c>
      <c r="O37" s="19">
        <f t="shared" si="60"/>
        <v>2050</v>
      </c>
      <c r="P37" s="19">
        <f t="shared" si="60"/>
        <v>1230</v>
      </c>
      <c r="Q37" s="19">
        <f t="shared" si="60"/>
        <v>2580</v>
      </c>
      <c r="R37" s="19">
        <f t="shared" si="60"/>
        <v>3210</v>
      </c>
      <c r="S37" s="19">
        <f t="shared" si="60"/>
        <v>3510</v>
      </c>
      <c r="T37" s="19">
        <f t="shared" si="60"/>
        <v>5669.7449999999999</v>
      </c>
      <c r="U37" s="19">
        <f t="shared" si="60"/>
        <v>5460.2</v>
      </c>
      <c r="V37" s="19">
        <f t="shared" si="60"/>
        <v>5641</v>
      </c>
      <c r="W37" s="19">
        <f t="shared" si="60"/>
        <v>4800</v>
      </c>
      <c r="X37" s="19">
        <f t="shared" si="60"/>
        <v>5350</v>
      </c>
      <c r="Y37" s="19">
        <f t="shared" si="60"/>
        <v>4940</v>
      </c>
      <c r="Z37" s="19">
        <f t="shared" si="60"/>
        <v>3920</v>
      </c>
      <c r="AA37" s="19">
        <f t="shared" si="60"/>
        <v>3330</v>
      </c>
      <c r="AB37" s="19">
        <f t="shared" si="60"/>
        <v>2730</v>
      </c>
      <c r="AC37" s="19">
        <f t="shared" si="60"/>
        <v>3550</v>
      </c>
      <c r="AD37" s="19">
        <f t="shared" si="60"/>
        <v>2970</v>
      </c>
      <c r="AE37" s="19">
        <f t="shared" si="60"/>
        <v>4100</v>
      </c>
      <c r="AF37" s="19">
        <f t="shared" si="60"/>
        <v>4770</v>
      </c>
      <c r="AG37" s="19">
        <f t="shared" si="60"/>
        <v>5000</v>
      </c>
      <c r="AH37" s="19">
        <f t="shared" si="60"/>
        <v>6160</v>
      </c>
      <c r="AI37" s="19">
        <f t="shared" si="60"/>
        <v>45460</v>
      </c>
      <c r="AJ37" s="19">
        <f t="shared" si="60"/>
        <v>0.47185905908093789</v>
      </c>
      <c r="AK37" s="19">
        <f t="shared" si="60"/>
        <v>61140</v>
      </c>
      <c r="AL37" s="19">
        <f t="shared" si="60"/>
        <v>5510</v>
      </c>
      <c r="AM37" s="19">
        <f t="shared" si="60"/>
        <v>5940</v>
      </c>
      <c r="AN37" s="19">
        <f t="shared" si="60"/>
        <v>5230</v>
      </c>
      <c r="AO37" s="19">
        <f t="shared" si="60"/>
        <v>5240</v>
      </c>
      <c r="AP37" s="19">
        <f t="shared" si="60"/>
        <v>4360</v>
      </c>
      <c r="AQ37" s="19">
        <f t="shared" si="60"/>
        <v>3670</v>
      </c>
      <c r="AR37" s="19">
        <f t="shared" si="60"/>
        <v>3030</v>
      </c>
      <c r="AS37" s="19">
        <f t="shared" si="60"/>
        <v>4870</v>
      </c>
      <c r="AT37" s="19">
        <f t="shared" si="60"/>
        <v>5310</v>
      </c>
      <c r="AU37" s="19">
        <f t="shared" si="60"/>
        <v>5680</v>
      </c>
      <c r="AV37" s="19">
        <f t="shared" si="60"/>
        <v>6100</v>
      </c>
      <c r="AW37" s="19">
        <f t="shared" si="60"/>
        <v>7630</v>
      </c>
      <c r="AX37" s="19">
        <f t="shared" si="60"/>
        <v>62570</v>
      </c>
      <c r="AY37" s="19">
        <f t="shared" si="60"/>
        <v>67690</v>
      </c>
      <c r="AZ37" s="141">
        <f>+AZ16+AZ17</f>
        <v>6620</v>
      </c>
      <c r="BA37" s="141">
        <f>+BA16+BA17</f>
        <v>3340</v>
      </c>
      <c r="BB37" s="141">
        <f t="shared" ref="BB37:BM37" si="61">+BB16+BB17</f>
        <v>6410</v>
      </c>
      <c r="BC37" s="141">
        <f t="shared" si="61"/>
        <v>6320</v>
      </c>
      <c r="BD37" s="141">
        <f t="shared" si="61"/>
        <v>5430</v>
      </c>
      <c r="BE37" s="141">
        <f t="shared" si="61"/>
        <v>5100</v>
      </c>
      <c r="BF37" s="141">
        <f t="shared" si="61"/>
        <v>6210</v>
      </c>
      <c r="BG37" s="141">
        <f t="shared" si="61"/>
        <v>5700</v>
      </c>
      <c r="BH37" s="141">
        <f t="shared" si="61"/>
        <v>6230</v>
      </c>
      <c r="BI37" s="141">
        <f t="shared" si="61"/>
        <v>5050</v>
      </c>
      <c r="BJ37" s="141">
        <f t="shared" si="61"/>
        <v>4340</v>
      </c>
      <c r="BK37" s="141">
        <f t="shared" si="61"/>
        <v>6940</v>
      </c>
      <c r="BL37" s="141">
        <f t="shared" si="61"/>
        <v>6560</v>
      </c>
      <c r="BM37" s="141">
        <f t="shared" si="61"/>
        <v>5060</v>
      </c>
      <c r="BN37" s="141">
        <f t="shared" ref="BN37:BS37" si="62">+BN16+BN17</f>
        <v>7110</v>
      </c>
      <c r="BO37" s="141">
        <f t="shared" si="62"/>
        <v>6260</v>
      </c>
      <c r="BP37" s="141">
        <f t="shared" si="62"/>
        <v>5350</v>
      </c>
      <c r="BQ37" s="141">
        <f t="shared" si="62"/>
        <v>3260</v>
      </c>
      <c r="BR37" s="141">
        <f t="shared" si="62"/>
        <v>4800</v>
      </c>
      <c r="BS37" s="141">
        <f t="shared" si="62"/>
        <v>5810</v>
      </c>
      <c r="BT37" s="141">
        <f t="shared" ref="BT37:BX37" si="63">+BT16+BT17</f>
        <v>5920</v>
      </c>
      <c r="BU37" s="141">
        <f t="shared" si="63"/>
        <v>6990</v>
      </c>
      <c r="BV37" s="141">
        <f t="shared" si="63"/>
        <v>6590</v>
      </c>
      <c r="BW37" s="141">
        <f t="shared" si="63"/>
        <v>7360</v>
      </c>
      <c r="BX37" s="19">
        <f t="shared" si="63"/>
        <v>71070</v>
      </c>
      <c r="BY37" s="19">
        <f t="shared" ref="BY37:DX37" si="64">+BY16+BY17</f>
        <v>6670</v>
      </c>
      <c r="BZ37" s="19">
        <f t="shared" si="64"/>
        <v>7040</v>
      </c>
      <c r="CA37" s="19">
        <f t="shared" si="64"/>
        <v>6990</v>
      </c>
      <c r="CB37" s="19">
        <f t="shared" si="64"/>
        <v>6590</v>
      </c>
      <c r="CC37" s="19">
        <f t="shared" si="64"/>
        <v>5740</v>
      </c>
      <c r="CD37" s="19">
        <f t="shared" si="64"/>
        <v>5160</v>
      </c>
      <c r="CE37" s="19">
        <f t="shared" si="64"/>
        <v>4350</v>
      </c>
      <c r="CF37" s="19">
        <f t="shared" si="64"/>
        <v>5510</v>
      </c>
      <c r="CG37" s="19">
        <f t="shared" si="64"/>
        <v>5660</v>
      </c>
      <c r="CH37" s="19">
        <f t="shared" si="64"/>
        <v>3970</v>
      </c>
      <c r="CI37" s="19">
        <f t="shared" si="64"/>
        <v>7520</v>
      </c>
      <c r="CJ37" s="19">
        <f t="shared" si="64"/>
        <v>7540</v>
      </c>
      <c r="CK37" s="19">
        <f t="shared" si="64"/>
        <v>72740</v>
      </c>
      <c r="CL37" s="19">
        <f t="shared" si="64"/>
        <v>7270</v>
      </c>
      <c r="CM37" s="19">
        <f t="shared" si="64"/>
        <v>8160</v>
      </c>
      <c r="CN37" s="19">
        <f t="shared" si="64"/>
        <v>7020</v>
      </c>
      <c r="CO37" s="19">
        <f t="shared" si="64"/>
        <v>7010</v>
      </c>
      <c r="CP37" s="19">
        <f t="shared" si="64"/>
        <v>6030</v>
      </c>
      <c r="CQ37" s="19">
        <f t="shared" si="64"/>
        <v>5580</v>
      </c>
      <c r="CR37" s="19">
        <f t="shared" si="64"/>
        <v>4930</v>
      </c>
      <c r="CS37" s="19">
        <f t="shared" si="64"/>
        <v>5140</v>
      </c>
      <c r="CT37" s="19">
        <f t="shared" si="64"/>
        <v>5390</v>
      </c>
      <c r="CU37" s="19">
        <f t="shared" si="64"/>
        <v>5470</v>
      </c>
      <c r="CV37" s="19">
        <f t="shared" si="64"/>
        <v>7660</v>
      </c>
      <c r="CW37" s="19">
        <f t="shared" si="64"/>
        <v>7960</v>
      </c>
      <c r="CX37" s="19">
        <f t="shared" si="64"/>
        <v>77620</v>
      </c>
      <c r="CY37" s="19">
        <f t="shared" si="64"/>
        <v>6470</v>
      </c>
      <c r="CZ37" s="19">
        <f t="shared" si="64"/>
        <v>7380</v>
      </c>
      <c r="DA37" s="19">
        <f t="shared" si="64"/>
        <v>6730</v>
      </c>
      <c r="DB37" s="19">
        <f t="shared" si="64"/>
        <v>6200</v>
      </c>
      <c r="DC37" s="19">
        <f t="shared" si="64"/>
        <v>5690</v>
      </c>
      <c r="DD37" s="19">
        <f t="shared" si="64"/>
        <v>5290</v>
      </c>
      <c r="DE37" s="19">
        <f t="shared" si="64"/>
        <v>4920</v>
      </c>
      <c r="DF37" s="369">
        <f t="shared" si="64"/>
        <v>5070</v>
      </c>
      <c r="DG37" s="369">
        <f t="shared" si="64"/>
        <v>5670</v>
      </c>
      <c r="DH37" s="369">
        <f t="shared" si="64"/>
        <v>6900</v>
      </c>
      <c r="DI37" s="369">
        <f t="shared" si="64"/>
        <v>7600</v>
      </c>
      <c r="DJ37" s="369">
        <f t="shared" si="64"/>
        <v>7640</v>
      </c>
      <c r="DK37" s="369">
        <f t="shared" si="64"/>
        <v>75560</v>
      </c>
      <c r="DL37" s="369">
        <f t="shared" si="64"/>
        <v>7950</v>
      </c>
      <c r="DM37" s="369">
        <f t="shared" si="64"/>
        <v>7700</v>
      </c>
      <c r="DN37" s="369">
        <f t="shared" si="64"/>
        <v>6310</v>
      </c>
      <c r="DO37" s="369">
        <f t="shared" si="64"/>
        <v>6220</v>
      </c>
      <c r="DP37" s="369">
        <f t="shared" si="64"/>
        <v>4500</v>
      </c>
      <c r="DQ37" s="369">
        <f t="shared" si="64"/>
        <v>5740</v>
      </c>
      <c r="DR37" s="369">
        <f t="shared" si="64"/>
        <v>3780</v>
      </c>
      <c r="DS37" s="369">
        <f t="shared" si="64"/>
        <v>3070</v>
      </c>
      <c r="DT37" s="369">
        <f t="shared" si="64"/>
        <v>4330</v>
      </c>
      <c r="DU37" s="369">
        <f t="shared" si="64"/>
        <v>0</v>
      </c>
      <c r="DV37" s="369">
        <f t="shared" si="64"/>
        <v>0</v>
      </c>
      <c r="DW37" s="369">
        <f t="shared" si="64"/>
        <v>0</v>
      </c>
      <c r="DX37" s="369">
        <f t="shared" si="64"/>
        <v>0</v>
      </c>
    </row>
    <row r="38" spans="1:128" s="18" customFormat="1" ht="18" customHeight="1" x14ac:dyDescent="0.2">
      <c r="A38" s="80"/>
      <c r="B38" s="80" t="s">
        <v>11</v>
      </c>
      <c r="C38" s="143">
        <f t="shared" ref="C38:J38" si="65">SUM(C33:C37)</f>
        <v>184740</v>
      </c>
      <c r="D38" s="143">
        <f t="shared" si="65"/>
        <v>130400.194</v>
      </c>
      <c r="E38" s="143">
        <f t="shared" si="65"/>
        <v>215980</v>
      </c>
      <c r="F38" s="143">
        <f t="shared" si="65"/>
        <v>252670</v>
      </c>
      <c r="G38" s="143">
        <f t="shared" si="65"/>
        <v>274630</v>
      </c>
      <c r="H38" s="143">
        <f t="shared" si="65"/>
        <v>293170</v>
      </c>
      <c r="I38" s="143">
        <f t="shared" si="65"/>
        <v>332260</v>
      </c>
      <c r="J38" s="143">
        <f t="shared" si="65"/>
        <v>385270</v>
      </c>
      <c r="K38" s="143" t="e">
        <f t="shared" ref="K38:AY38" si="66">SUM(K33:K37)</f>
        <v>#VALUE!</v>
      </c>
      <c r="L38" s="143" t="e">
        <f t="shared" si="66"/>
        <v>#VALUE!</v>
      </c>
      <c r="M38" s="143" t="e">
        <f t="shared" si="66"/>
        <v>#VALUE!</v>
      </c>
      <c r="N38" s="143" t="e">
        <f t="shared" si="66"/>
        <v>#VALUE!</v>
      </c>
      <c r="O38" s="143" t="e">
        <f t="shared" si="66"/>
        <v>#VALUE!</v>
      </c>
      <c r="P38" s="143" t="e">
        <f t="shared" si="66"/>
        <v>#VALUE!</v>
      </c>
      <c r="Q38" s="143" t="e">
        <f t="shared" si="66"/>
        <v>#VALUE!</v>
      </c>
      <c r="R38" s="143" t="e">
        <f t="shared" si="66"/>
        <v>#VALUE!</v>
      </c>
      <c r="S38" s="143" t="e">
        <f t="shared" si="66"/>
        <v>#VALUE!</v>
      </c>
      <c r="T38" s="143" t="e">
        <f t="shared" si="66"/>
        <v>#VALUE!</v>
      </c>
      <c r="U38" s="143" t="e">
        <f t="shared" si="66"/>
        <v>#VALUE!</v>
      </c>
      <c r="V38" s="143" t="e">
        <f t="shared" si="66"/>
        <v>#VALUE!</v>
      </c>
      <c r="W38" s="143" t="e">
        <f t="shared" si="66"/>
        <v>#VALUE!</v>
      </c>
      <c r="X38" s="143" t="e">
        <f t="shared" si="66"/>
        <v>#VALUE!</v>
      </c>
      <c r="Y38" s="143" t="e">
        <f t="shared" si="66"/>
        <v>#VALUE!</v>
      </c>
      <c r="Z38" s="143">
        <f t="shared" si="66"/>
        <v>25980</v>
      </c>
      <c r="AA38" s="143">
        <f t="shared" si="66"/>
        <v>25230</v>
      </c>
      <c r="AB38" s="143">
        <f t="shared" si="66"/>
        <v>27120</v>
      </c>
      <c r="AC38" s="143">
        <f t="shared" si="66"/>
        <v>26180</v>
      </c>
      <c r="AD38" s="143">
        <f t="shared" si="66"/>
        <v>27320</v>
      </c>
      <c r="AE38" s="143">
        <f t="shared" si="66"/>
        <v>28030</v>
      </c>
      <c r="AF38" s="143">
        <f t="shared" si="66"/>
        <v>27540</v>
      </c>
      <c r="AG38" s="143">
        <f t="shared" si="66"/>
        <v>31680</v>
      </c>
      <c r="AH38" s="143">
        <f t="shared" si="66"/>
        <v>32970</v>
      </c>
      <c r="AI38" s="143">
        <f t="shared" si="66"/>
        <v>297270</v>
      </c>
      <c r="AJ38" s="143">
        <f t="shared" si="66"/>
        <v>3.507164883547758</v>
      </c>
      <c r="AK38" s="143">
        <f t="shared" si="66"/>
        <v>416200</v>
      </c>
      <c r="AL38" s="143">
        <f t="shared" si="66"/>
        <v>27560</v>
      </c>
      <c r="AM38" s="143">
        <f t="shared" si="66"/>
        <v>30710</v>
      </c>
      <c r="AN38" s="143">
        <f t="shared" si="66"/>
        <v>33620</v>
      </c>
      <c r="AO38" s="143">
        <f t="shared" si="66"/>
        <v>32890</v>
      </c>
      <c r="AP38" s="143">
        <f t="shared" si="66"/>
        <v>30160</v>
      </c>
      <c r="AQ38" s="143">
        <f t="shared" si="66"/>
        <v>28610</v>
      </c>
      <c r="AR38" s="143">
        <f t="shared" si="66"/>
        <v>26220</v>
      </c>
      <c r="AS38" s="143">
        <f t="shared" si="66"/>
        <v>33530</v>
      </c>
      <c r="AT38" s="143">
        <f t="shared" si="66"/>
        <v>37040</v>
      </c>
      <c r="AU38" s="143">
        <f t="shared" si="66"/>
        <v>36030</v>
      </c>
      <c r="AV38" s="143">
        <f t="shared" si="66"/>
        <v>33340</v>
      </c>
      <c r="AW38" s="143">
        <f t="shared" si="66"/>
        <v>35560</v>
      </c>
      <c r="AX38" s="143">
        <f t="shared" si="66"/>
        <v>385270</v>
      </c>
      <c r="AY38" s="143">
        <f t="shared" si="66"/>
        <v>417220</v>
      </c>
      <c r="AZ38" s="143">
        <f>SUM(AZ33:AZ37)</f>
        <v>33560</v>
      </c>
      <c r="BA38" s="143">
        <f>SUM(BA33:BA37)</f>
        <v>27380</v>
      </c>
      <c r="BB38" s="143">
        <f t="shared" ref="BB38:BM38" si="67">SUM(BB33:BB37)</f>
        <v>35390</v>
      </c>
      <c r="BC38" s="143">
        <f t="shared" si="67"/>
        <v>37510</v>
      </c>
      <c r="BD38" s="143">
        <f t="shared" si="67"/>
        <v>34320</v>
      </c>
      <c r="BE38" s="143">
        <f t="shared" si="67"/>
        <v>31370</v>
      </c>
      <c r="BF38" s="143">
        <f t="shared" si="67"/>
        <v>32420</v>
      </c>
      <c r="BG38" s="143">
        <f t="shared" si="67"/>
        <v>33460</v>
      </c>
      <c r="BH38" s="143">
        <f t="shared" si="67"/>
        <v>35680</v>
      </c>
      <c r="BI38" s="143">
        <f t="shared" si="67"/>
        <v>37430</v>
      </c>
      <c r="BJ38" s="143">
        <f t="shared" si="67"/>
        <v>39720</v>
      </c>
      <c r="BK38" s="143">
        <f t="shared" si="67"/>
        <v>38980</v>
      </c>
      <c r="BL38" s="143">
        <f t="shared" si="67"/>
        <v>38440</v>
      </c>
      <c r="BM38" s="143">
        <f t="shared" si="67"/>
        <v>32820</v>
      </c>
      <c r="BN38" s="143">
        <f t="shared" ref="BN38:BS38" si="68">SUM(BN33:BN37)</f>
        <v>39650</v>
      </c>
      <c r="BO38" s="143">
        <f t="shared" si="68"/>
        <v>38970</v>
      </c>
      <c r="BP38" s="143">
        <f t="shared" si="68"/>
        <v>30710</v>
      </c>
      <c r="BQ38" s="143">
        <f t="shared" si="68"/>
        <v>30040</v>
      </c>
      <c r="BR38" s="143">
        <f t="shared" si="68"/>
        <v>36830</v>
      </c>
      <c r="BS38" s="143">
        <f t="shared" si="68"/>
        <v>39880</v>
      </c>
      <c r="BT38" s="143">
        <f t="shared" ref="BT38:BX38" si="69">SUM(BT33:BT37)</f>
        <v>40640</v>
      </c>
      <c r="BU38" s="143">
        <f t="shared" si="69"/>
        <v>39310</v>
      </c>
      <c r="BV38" s="143">
        <f t="shared" si="69"/>
        <v>38410</v>
      </c>
      <c r="BW38" s="143">
        <f t="shared" si="69"/>
        <v>40230</v>
      </c>
      <c r="BX38" s="143">
        <f t="shared" si="69"/>
        <v>445930</v>
      </c>
      <c r="BY38" s="143">
        <f t="shared" ref="BY38:DX38" si="70">SUM(BY33:BY37)</f>
        <v>36240</v>
      </c>
      <c r="BZ38" s="143">
        <f t="shared" si="70"/>
        <v>39390</v>
      </c>
      <c r="CA38" s="143">
        <f t="shared" si="70"/>
        <v>42140</v>
      </c>
      <c r="CB38" s="143">
        <f t="shared" si="70"/>
        <v>41620</v>
      </c>
      <c r="CC38" s="143">
        <f t="shared" si="70"/>
        <v>32970.29</v>
      </c>
      <c r="CD38" s="143">
        <f t="shared" si="70"/>
        <v>29390</v>
      </c>
      <c r="CE38" s="143">
        <f t="shared" si="70"/>
        <v>36280</v>
      </c>
      <c r="CF38" s="143">
        <f t="shared" si="70"/>
        <v>40070</v>
      </c>
      <c r="CG38" s="143">
        <f t="shared" si="70"/>
        <v>41810</v>
      </c>
      <c r="CH38" s="143">
        <f t="shared" si="70"/>
        <v>39380</v>
      </c>
      <c r="CI38" s="143">
        <f t="shared" si="70"/>
        <v>40240</v>
      </c>
      <c r="CJ38" s="143">
        <f t="shared" si="70"/>
        <v>39770</v>
      </c>
      <c r="CK38" s="143">
        <f t="shared" si="70"/>
        <v>459300.29000000004</v>
      </c>
      <c r="CL38" s="143">
        <f t="shared" si="70"/>
        <v>35240</v>
      </c>
      <c r="CM38" s="143">
        <f t="shared" si="70"/>
        <v>39860</v>
      </c>
      <c r="CN38" s="143">
        <f t="shared" si="70"/>
        <v>42880.415000000001</v>
      </c>
      <c r="CO38" s="143">
        <f t="shared" si="70"/>
        <v>42530</v>
      </c>
      <c r="CP38" s="143">
        <f t="shared" si="70"/>
        <v>36730</v>
      </c>
      <c r="CQ38" s="143">
        <f t="shared" si="70"/>
        <v>31080</v>
      </c>
      <c r="CR38" s="143">
        <f t="shared" si="70"/>
        <v>32640</v>
      </c>
      <c r="CS38" s="143">
        <f t="shared" si="70"/>
        <v>35810</v>
      </c>
      <c r="CT38" s="143">
        <f t="shared" si="70"/>
        <v>37620</v>
      </c>
      <c r="CU38" s="143">
        <f t="shared" si="70"/>
        <v>39940</v>
      </c>
      <c r="CV38" s="143">
        <f t="shared" si="70"/>
        <v>39720</v>
      </c>
      <c r="CW38" s="143">
        <f t="shared" si="70"/>
        <v>38840</v>
      </c>
      <c r="CX38" s="143">
        <f t="shared" si="70"/>
        <v>452890.41500000004</v>
      </c>
      <c r="CY38" s="143">
        <f t="shared" si="70"/>
        <v>35860</v>
      </c>
      <c r="CZ38" s="143">
        <f t="shared" si="70"/>
        <v>39730</v>
      </c>
      <c r="DA38" s="143">
        <f t="shared" si="70"/>
        <v>39420</v>
      </c>
      <c r="DB38" s="143">
        <f t="shared" si="70"/>
        <v>36010</v>
      </c>
      <c r="DC38" s="143">
        <f t="shared" si="70"/>
        <v>32290</v>
      </c>
      <c r="DD38" s="143">
        <f t="shared" si="70"/>
        <v>34170</v>
      </c>
      <c r="DE38" s="143">
        <f t="shared" si="70"/>
        <v>35890</v>
      </c>
      <c r="DF38" s="370">
        <f t="shared" si="70"/>
        <v>38050</v>
      </c>
      <c r="DG38" s="370">
        <f t="shared" si="70"/>
        <v>40350</v>
      </c>
      <c r="DH38" s="370">
        <f t="shared" si="70"/>
        <v>41460</v>
      </c>
      <c r="DI38" s="370">
        <f t="shared" si="70"/>
        <v>42780</v>
      </c>
      <c r="DJ38" s="370">
        <f t="shared" si="70"/>
        <v>40980</v>
      </c>
      <c r="DK38" s="370">
        <f t="shared" si="70"/>
        <v>456990</v>
      </c>
      <c r="DL38" s="370">
        <f t="shared" si="70"/>
        <v>38430</v>
      </c>
      <c r="DM38" s="370">
        <f t="shared" si="70"/>
        <v>42230</v>
      </c>
      <c r="DN38" s="370">
        <f t="shared" si="70"/>
        <v>41370</v>
      </c>
      <c r="DO38" s="370">
        <f t="shared" si="70"/>
        <v>39450</v>
      </c>
      <c r="DP38" s="370">
        <f t="shared" si="70"/>
        <v>32020</v>
      </c>
      <c r="DQ38" s="370">
        <f t="shared" si="70"/>
        <v>34390</v>
      </c>
      <c r="DR38" s="370">
        <f t="shared" si="70"/>
        <v>35930</v>
      </c>
      <c r="DS38" s="370">
        <f t="shared" si="70"/>
        <v>34070</v>
      </c>
      <c r="DT38" s="370">
        <f t="shared" si="70"/>
        <v>37860</v>
      </c>
      <c r="DU38" s="370">
        <f t="shared" si="70"/>
        <v>0</v>
      </c>
      <c r="DV38" s="370">
        <f t="shared" si="70"/>
        <v>0</v>
      </c>
      <c r="DW38" s="370">
        <f t="shared" si="70"/>
        <v>0</v>
      </c>
      <c r="DX38" s="370">
        <f t="shared" si="70"/>
        <v>0</v>
      </c>
    </row>
    <row r="39" spans="1:128" x14ac:dyDescent="0.2">
      <c r="A39" s="11" t="s">
        <v>49</v>
      </c>
      <c r="B39" s="11"/>
      <c r="C39" s="11"/>
      <c r="D39" s="11"/>
      <c r="E39" s="11"/>
      <c r="F39" s="11"/>
      <c r="G39" s="11"/>
      <c r="H39" s="11"/>
      <c r="I39" s="11"/>
      <c r="J39" s="11"/>
    </row>
    <row r="40" spans="1:128" x14ac:dyDescent="0.2"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6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146"/>
      <c r="BX40" s="146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</row>
    <row r="41" spans="1:128" x14ac:dyDescent="0.2">
      <c r="B41" s="145"/>
      <c r="C41" s="146"/>
      <c r="D41" s="146"/>
      <c r="E41" s="146"/>
      <c r="F41" s="146"/>
      <c r="G41" s="146"/>
      <c r="H41" s="147"/>
      <c r="I41" s="147"/>
      <c r="J41" s="147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6"/>
      <c r="AV41" s="146"/>
      <c r="AW41" s="146"/>
      <c r="AX41" s="146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</row>
    <row r="42" spans="1:128" x14ac:dyDescent="0.2"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</row>
    <row r="43" spans="1:128" x14ac:dyDescent="0.2"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</row>
    <row r="44" spans="1:128" x14ac:dyDescent="0.2"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</row>
  </sheetData>
  <mergeCells count="2">
    <mergeCell ref="A23:B23"/>
    <mergeCell ref="A32:B32"/>
  </mergeCells>
  <phoneticPr fontId="3" type="noConversion"/>
  <pageMargins left="0.5" right="0" top="0.75" bottom="0.16" header="0.5" footer="0.5"/>
  <pageSetup paperSize="9" scale="85" orientation="landscape" verticalDpi="4" r:id="rId1"/>
  <headerFooter alignWithMargins="0"/>
  <ignoredErrors>
    <ignoredError sqref="AY3:AY14 AY15:AY1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7"/>
  <sheetViews>
    <sheetView workbookViewId="0">
      <selection activeCell="AN5" sqref="AN5"/>
    </sheetView>
  </sheetViews>
  <sheetFormatPr defaultRowHeight="12.75" x14ac:dyDescent="0.2"/>
  <cols>
    <col min="1" max="1" width="3.28515625" style="292" customWidth="1"/>
    <col min="2" max="2" width="11.5703125" style="292" customWidth="1"/>
    <col min="3" max="3" width="7.85546875" style="292" customWidth="1"/>
    <col min="4" max="5" width="7.28515625" style="292" customWidth="1"/>
    <col min="6" max="6" width="6.7109375" style="292" customWidth="1"/>
    <col min="7" max="7" width="7" style="292" customWidth="1"/>
    <col min="8" max="9" width="8.140625" style="292" hidden="1" customWidth="1"/>
    <col min="10" max="10" width="6.7109375" style="292" customWidth="1"/>
    <col min="11" max="12" width="8.42578125" style="292" hidden="1" customWidth="1"/>
    <col min="13" max="13" width="8" style="292" hidden="1" customWidth="1"/>
    <col min="14" max="14" width="6.42578125" style="292" hidden="1" customWidth="1"/>
    <col min="15" max="15" width="6.28515625" style="292" hidden="1" customWidth="1"/>
    <col min="16" max="16" width="6.5703125" style="292" hidden="1" customWidth="1"/>
    <col min="17" max="25" width="7.5703125" style="292" hidden="1" customWidth="1"/>
    <col min="26" max="26" width="7.7109375" style="292" bestFit="1" customWidth="1"/>
    <col min="27" max="27" width="11.140625" style="292" hidden="1" customWidth="1"/>
    <col min="28" max="28" width="8.28515625" style="292" bestFit="1" customWidth="1"/>
    <col min="29" max="29" width="8.140625" style="292" bestFit="1" customWidth="1"/>
    <col min="30" max="30" width="9.85546875" style="292" customWidth="1"/>
    <col min="31" max="16384" width="9.140625" style="292"/>
  </cols>
  <sheetData>
    <row r="1" spans="1:39" ht="15.75" x14ac:dyDescent="0.25">
      <c r="A1" s="291" t="s">
        <v>139</v>
      </c>
    </row>
    <row r="2" spans="1:39" s="302" customFormat="1" ht="27" customHeight="1" x14ac:dyDescent="0.2">
      <c r="A2" s="293" t="s">
        <v>52</v>
      </c>
      <c r="B2" s="294" t="s">
        <v>53</v>
      </c>
      <c r="C2" s="294">
        <v>2008</v>
      </c>
      <c r="D2" s="294">
        <v>2009</v>
      </c>
      <c r="E2" s="294">
        <v>2010</v>
      </c>
      <c r="F2" s="294">
        <v>2011</v>
      </c>
      <c r="G2" s="295">
        <v>2012</v>
      </c>
      <c r="H2" s="296" t="s">
        <v>127</v>
      </c>
      <c r="I2" s="297" t="s">
        <v>133</v>
      </c>
      <c r="J2" s="295">
        <v>2013</v>
      </c>
      <c r="K2" s="296" t="s">
        <v>136</v>
      </c>
      <c r="L2" s="296" t="s">
        <v>137</v>
      </c>
      <c r="M2" s="298" t="s">
        <v>144</v>
      </c>
      <c r="N2" s="299" t="s">
        <v>145</v>
      </c>
      <c r="O2" s="299" t="s">
        <v>146</v>
      </c>
      <c r="P2" s="299" t="s">
        <v>149</v>
      </c>
      <c r="Q2" s="299" t="s">
        <v>153</v>
      </c>
      <c r="R2" s="299" t="s">
        <v>154</v>
      </c>
      <c r="S2" s="299" t="s">
        <v>160</v>
      </c>
      <c r="T2" s="299" t="s">
        <v>161</v>
      </c>
      <c r="U2" s="299" t="s">
        <v>163</v>
      </c>
      <c r="V2" s="299" t="s">
        <v>164</v>
      </c>
      <c r="W2" s="299" t="s">
        <v>166</v>
      </c>
      <c r="X2" s="299" t="s">
        <v>168</v>
      </c>
      <c r="Y2" s="299" t="s">
        <v>169</v>
      </c>
      <c r="Z2" s="299">
        <v>2014</v>
      </c>
      <c r="AA2" s="300" t="s">
        <v>148</v>
      </c>
      <c r="AB2" s="299" t="s">
        <v>170</v>
      </c>
      <c r="AC2" s="299" t="s">
        <v>171</v>
      </c>
      <c r="AD2" s="299" t="s">
        <v>172</v>
      </c>
      <c r="AE2" s="299" t="s">
        <v>180</v>
      </c>
      <c r="AF2" s="299" t="s">
        <v>155</v>
      </c>
      <c r="AG2" s="299" t="s">
        <v>177</v>
      </c>
      <c r="AH2" s="299" t="s">
        <v>178</v>
      </c>
      <c r="AI2" s="299" t="s">
        <v>162</v>
      </c>
      <c r="AJ2" s="301" t="s">
        <v>181</v>
      </c>
      <c r="AK2" s="299" t="s">
        <v>186</v>
      </c>
      <c r="AL2" s="299" t="s">
        <v>187</v>
      </c>
      <c r="AM2" s="301" t="s">
        <v>189</v>
      </c>
    </row>
    <row r="3" spans="1:39" ht="12.75" customHeight="1" x14ac:dyDescent="0.2">
      <c r="A3" s="303">
        <v>1</v>
      </c>
      <c r="B3" s="304" t="s">
        <v>59</v>
      </c>
      <c r="C3" s="305">
        <v>120</v>
      </c>
      <c r="D3" s="305">
        <v>110</v>
      </c>
      <c r="E3" s="305">
        <v>120</v>
      </c>
      <c r="F3" s="305">
        <v>120</v>
      </c>
      <c r="G3" s="305">
        <v>270</v>
      </c>
      <c r="H3" s="306">
        <f t="shared" ref="H3:H11" si="0">+(G3-F3)/F3</f>
        <v>1.25</v>
      </c>
      <c r="I3" s="307">
        <v>340</v>
      </c>
      <c r="J3" s="305">
        <v>624</v>
      </c>
      <c r="K3" s="306">
        <f t="shared" ref="K3:K11" si="1">+J3/I3</f>
        <v>1.8352941176470587</v>
      </c>
      <c r="L3" s="306">
        <f t="shared" ref="L3:L11" si="2">+(J3-G3)/G3</f>
        <v>1.3111111111111111</v>
      </c>
      <c r="M3" s="308">
        <v>900</v>
      </c>
      <c r="N3" s="305">
        <v>50</v>
      </c>
      <c r="O3" s="305">
        <v>50</v>
      </c>
      <c r="P3" s="305">
        <v>55</v>
      </c>
      <c r="Q3" s="305">
        <v>49</v>
      </c>
      <c r="R3" s="305">
        <v>50</v>
      </c>
      <c r="S3" s="305">
        <v>50</v>
      </c>
      <c r="T3" s="305">
        <v>50</v>
      </c>
      <c r="U3" s="305">
        <v>50</v>
      </c>
      <c r="V3" s="305">
        <v>50</v>
      </c>
      <c r="W3" s="305">
        <v>50</v>
      </c>
      <c r="X3" s="305">
        <v>50</v>
      </c>
      <c r="Y3" s="305">
        <v>50</v>
      </c>
      <c r="Z3" s="305">
        <f>SUM(N3:Y3)</f>
        <v>604</v>
      </c>
      <c r="AA3" s="309">
        <f t="shared" ref="AA3:AA11" si="3">Z3/M3</f>
        <v>0.6711111111111111</v>
      </c>
      <c r="AB3" s="310">
        <v>40</v>
      </c>
      <c r="AC3" s="310">
        <v>40</v>
      </c>
      <c r="AD3" s="311">
        <v>46</v>
      </c>
      <c r="AE3" s="312">
        <v>40</v>
      </c>
      <c r="AF3" s="312">
        <v>36</v>
      </c>
      <c r="AG3" s="312">
        <v>35</v>
      </c>
      <c r="AH3" s="312">
        <v>49</v>
      </c>
      <c r="AI3" s="313">
        <v>54</v>
      </c>
      <c r="AJ3" s="314">
        <v>57</v>
      </c>
      <c r="AK3" s="312">
        <v>45</v>
      </c>
      <c r="AL3" s="313">
        <v>60</v>
      </c>
      <c r="AM3" s="314">
        <v>60</v>
      </c>
    </row>
    <row r="4" spans="1:39" ht="12.75" customHeight="1" x14ac:dyDescent="0.2">
      <c r="A4" s="303">
        <v>2</v>
      </c>
      <c r="B4" s="304" t="s">
        <v>60</v>
      </c>
      <c r="C4" s="305">
        <v>210</v>
      </c>
      <c r="D4" s="305">
        <v>180</v>
      </c>
      <c r="E4" s="305">
        <v>190</v>
      </c>
      <c r="F4" s="305">
        <v>210</v>
      </c>
      <c r="G4" s="305">
        <v>520</v>
      </c>
      <c r="H4" s="306">
        <f t="shared" si="0"/>
        <v>1.4761904761904763</v>
      </c>
      <c r="I4" s="307">
        <v>680</v>
      </c>
      <c r="J4" s="305">
        <v>325</v>
      </c>
      <c r="K4" s="306">
        <f t="shared" si="1"/>
        <v>0.47794117647058826</v>
      </c>
      <c r="L4" s="306">
        <f t="shared" si="2"/>
        <v>-0.375</v>
      </c>
      <c r="M4" s="308">
        <v>500</v>
      </c>
      <c r="N4" s="305">
        <v>29</v>
      </c>
      <c r="O4" s="305">
        <v>29</v>
      </c>
      <c r="P4" s="305">
        <v>30</v>
      </c>
      <c r="Q4" s="305">
        <v>30</v>
      </c>
      <c r="R4" s="305">
        <v>30</v>
      </c>
      <c r="S4" s="305">
        <v>20</v>
      </c>
      <c r="T4" s="305">
        <v>20</v>
      </c>
      <c r="U4" s="305">
        <v>20</v>
      </c>
      <c r="V4" s="305">
        <v>30</v>
      </c>
      <c r="W4" s="305">
        <v>20</v>
      </c>
      <c r="X4" s="305">
        <v>30</v>
      </c>
      <c r="Y4" s="305">
        <v>30</v>
      </c>
      <c r="Z4" s="305">
        <f t="shared" ref="Z4:Z29" si="4">SUM(N4:Y4)</f>
        <v>318</v>
      </c>
      <c r="AA4" s="309">
        <f t="shared" si="3"/>
        <v>0.63600000000000001</v>
      </c>
      <c r="AB4" s="310">
        <v>30</v>
      </c>
      <c r="AC4" s="310">
        <v>20</v>
      </c>
      <c r="AD4" s="311">
        <v>26</v>
      </c>
      <c r="AE4" s="312">
        <v>24</v>
      </c>
      <c r="AF4" s="312">
        <v>22</v>
      </c>
      <c r="AG4" s="312">
        <v>22</v>
      </c>
      <c r="AH4" s="312">
        <v>26</v>
      </c>
      <c r="AI4" s="313">
        <v>24</v>
      </c>
      <c r="AJ4" s="314">
        <v>25</v>
      </c>
      <c r="AK4" s="312">
        <v>20</v>
      </c>
      <c r="AL4" s="313">
        <v>20</v>
      </c>
      <c r="AM4" s="314">
        <v>50</v>
      </c>
    </row>
    <row r="5" spans="1:39" ht="12.75" customHeight="1" x14ac:dyDescent="0.2">
      <c r="A5" s="303">
        <v>3</v>
      </c>
      <c r="B5" s="304" t="s">
        <v>68</v>
      </c>
      <c r="C5" s="305">
        <v>60</v>
      </c>
      <c r="D5" s="305">
        <v>80</v>
      </c>
      <c r="E5" s="305">
        <v>100</v>
      </c>
      <c r="F5" s="305">
        <v>100</v>
      </c>
      <c r="G5" s="305">
        <v>410</v>
      </c>
      <c r="H5" s="306">
        <f t="shared" si="0"/>
        <v>3.1</v>
      </c>
      <c r="I5" s="307">
        <v>510</v>
      </c>
      <c r="J5" s="305">
        <v>420</v>
      </c>
      <c r="K5" s="306">
        <f t="shared" si="1"/>
        <v>0.82352941176470584</v>
      </c>
      <c r="L5" s="306">
        <f t="shared" si="2"/>
        <v>2.4390243902439025E-2</v>
      </c>
      <c r="M5" s="308">
        <v>700</v>
      </c>
      <c r="N5" s="305">
        <v>40</v>
      </c>
      <c r="O5" s="305">
        <v>30</v>
      </c>
      <c r="P5" s="305">
        <v>34</v>
      </c>
      <c r="Q5" s="305">
        <v>30</v>
      </c>
      <c r="R5" s="305">
        <v>30</v>
      </c>
      <c r="S5" s="305">
        <v>30</v>
      </c>
      <c r="T5" s="305">
        <v>30</v>
      </c>
      <c r="U5" s="305">
        <v>30</v>
      </c>
      <c r="V5" s="305">
        <v>30</v>
      </c>
      <c r="W5" s="305">
        <v>30</v>
      </c>
      <c r="X5" s="305">
        <v>30</v>
      </c>
      <c r="Y5" s="305">
        <v>20</v>
      </c>
      <c r="Z5" s="305">
        <f t="shared" si="4"/>
        <v>364</v>
      </c>
      <c r="AA5" s="309">
        <f t="shared" si="3"/>
        <v>0.52</v>
      </c>
      <c r="AB5" s="310">
        <v>60</v>
      </c>
      <c r="AC5" s="310">
        <v>40</v>
      </c>
      <c r="AD5" s="311">
        <v>40</v>
      </c>
      <c r="AE5" s="312">
        <v>36</v>
      </c>
      <c r="AF5" s="312">
        <v>50</v>
      </c>
      <c r="AG5" s="312">
        <v>31</v>
      </c>
      <c r="AH5" s="312">
        <v>31</v>
      </c>
      <c r="AI5" s="313">
        <v>34</v>
      </c>
      <c r="AJ5" s="314">
        <v>34</v>
      </c>
      <c r="AK5" s="312">
        <v>30</v>
      </c>
      <c r="AL5" s="313">
        <v>16</v>
      </c>
      <c r="AM5" s="314">
        <v>30</v>
      </c>
    </row>
    <row r="6" spans="1:39" ht="12.75" customHeight="1" x14ac:dyDescent="0.2">
      <c r="A6" s="303">
        <v>4</v>
      </c>
      <c r="B6" s="304" t="s">
        <v>67</v>
      </c>
      <c r="C6" s="305">
        <v>270</v>
      </c>
      <c r="D6" s="305">
        <v>290</v>
      </c>
      <c r="E6" s="305">
        <v>320</v>
      </c>
      <c r="F6" s="305">
        <v>380</v>
      </c>
      <c r="G6" s="305">
        <v>920</v>
      </c>
      <c r="H6" s="306">
        <f t="shared" si="0"/>
        <v>1.4210526315789473</v>
      </c>
      <c r="I6" s="307">
        <v>1680</v>
      </c>
      <c r="J6" s="305">
        <v>918</v>
      </c>
      <c r="K6" s="306">
        <f t="shared" si="1"/>
        <v>0.54642857142857137</v>
      </c>
      <c r="L6" s="306">
        <f t="shared" si="2"/>
        <v>-2.1739130434782609E-3</v>
      </c>
      <c r="M6" s="308">
        <v>1500</v>
      </c>
      <c r="N6" s="305">
        <v>50</v>
      </c>
      <c r="O6" s="305">
        <v>70</v>
      </c>
      <c r="P6" s="305">
        <v>60</v>
      </c>
      <c r="Q6" s="305">
        <v>60</v>
      </c>
      <c r="R6" s="305">
        <v>70</v>
      </c>
      <c r="S6" s="305">
        <v>69</v>
      </c>
      <c r="T6" s="305">
        <v>69</v>
      </c>
      <c r="U6" s="305">
        <v>69</v>
      </c>
      <c r="V6" s="305">
        <v>63</v>
      </c>
      <c r="W6" s="305">
        <v>60</v>
      </c>
      <c r="X6" s="305">
        <v>60</v>
      </c>
      <c r="Y6" s="305">
        <v>60</v>
      </c>
      <c r="Z6" s="305">
        <f t="shared" si="4"/>
        <v>760</v>
      </c>
      <c r="AA6" s="309">
        <f t="shared" si="3"/>
        <v>0.50666666666666671</v>
      </c>
      <c r="AB6" s="310">
        <v>60</v>
      </c>
      <c r="AC6" s="310">
        <v>60</v>
      </c>
      <c r="AD6" s="311">
        <v>54</v>
      </c>
      <c r="AE6" s="312">
        <v>56</v>
      </c>
      <c r="AF6" s="312">
        <v>55</v>
      </c>
      <c r="AG6" s="312">
        <v>57</v>
      </c>
      <c r="AH6" s="312">
        <v>54</v>
      </c>
      <c r="AI6" s="313">
        <v>65</v>
      </c>
      <c r="AJ6" s="314">
        <v>62</v>
      </c>
      <c r="AK6" s="312">
        <v>60</v>
      </c>
      <c r="AL6" s="313">
        <v>54</v>
      </c>
      <c r="AM6" s="314">
        <v>60</v>
      </c>
    </row>
    <row r="7" spans="1:39" ht="12.75" customHeight="1" x14ac:dyDescent="0.2">
      <c r="A7" s="303">
        <v>5</v>
      </c>
      <c r="B7" s="304" t="s">
        <v>63</v>
      </c>
      <c r="C7" s="305">
        <v>520</v>
      </c>
      <c r="D7" s="305">
        <v>640</v>
      </c>
      <c r="E7" s="305">
        <v>720</v>
      </c>
      <c r="F7" s="305">
        <v>820</v>
      </c>
      <c r="G7" s="305">
        <v>2130</v>
      </c>
      <c r="H7" s="306">
        <f t="shared" si="0"/>
        <v>1.5975609756097562</v>
      </c>
      <c r="I7" s="307">
        <v>3830</v>
      </c>
      <c r="J7" s="305">
        <v>1700</v>
      </c>
      <c r="K7" s="306">
        <f t="shared" si="1"/>
        <v>0.44386422976501305</v>
      </c>
      <c r="L7" s="306">
        <f t="shared" si="2"/>
        <v>-0.20187793427230047</v>
      </c>
      <c r="M7" s="308">
        <v>2400</v>
      </c>
      <c r="N7" s="305">
        <v>80</v>
      </c>
      <c r="O7" s="305">
        <v>80</v>
      </c>
      <c r="P7" s="305">
        <v>80</v>
      </c>
      <c r="Q7" s="305">
        <v>80</v>
      </c>
      <c r="R7" s="305">
        <v>60</v>
      </c>
      <c r="S7" s="305">
        <v>70</v>
      </c>
      <c r="T7" s="305">
        <v>60</v>
      </c>
      <c r="U7" s="305">
        <v>200</v>
      </c>
      <c r="V7" s="305">
        <v>60</v>
      </c>
      <c r="W7" s="305">
        <v>60</v>
      </c>
      <c r="X7" s="305">
        <v>50</v>
      </c>
      <c r="Y7" s="305">
        <v>55</v>
      </c>
      <c r="Z7" s="305">
        <f t="shared" si="4"/>
        <v>935</v>
      </c>
      <c r="AA7" s="309">
        <f t="shared" si="3"/>
        <v>0.38958333333333334</v>
      </c>
      <c r="AB7" s="310">
        <v>50</v>
      </c>
      <c r="AC7" s="310">
        <v>50</v>
      </c>
      <c r="AD7" s="311">
        <v>55</v>
      </c>
      <c r="AE7" s="312">
        <v>55</v>
      </c>
      <c r="AF7" s="312">
        <v>56</v>
      </c>
      <c r="AG7" s="312">
        <v>55</v>
      </c>
      <c r="AH7" s="312">
        <v>63</v>
      </c>
      <c r="AI7" s="313">
        <v>73</v>
      </c>
      <c r="AJ7" s="314">
        <v>120</v>
      </c>
      <c r="AK7" s="312">
        <v>89</v>
      </c>
      <c r="AL7" s="313">
        <v>70</v>
      </c>
      <c r="AM7" s="314">
        <v>70</v>
      </c>
    </row>
    <row r="8" spans="1:39" ht="12.75" customHeight="1" x14ac:dyDescent="0.2">
      <c r="A8" s="303">
        <v>6</v>
      </c>
      <c r="B8" s="304" t="s">
        <v>62</v>
      </c>
      <c r="C8" s="305">
        <v>100</v>
      </c>
      <c r="D8" s="305">
        <v>90</v>
      </c>
      <c r="E8" s="305">
        <v>90</v>
      </c>
      <c r="F8" s="305">
        <v>160</v>
      </c>
      <c r="G8" s="305">
        <v>980</v>
      </c>
      <c r="H8" s="306">
        <f t="shared" si="0"/>
        <v>5.125</v>
      </c>
      <c r="I8" s="307">
        <v>1270</v>
      </c>
      <c r="J8" s="305">
        <v>425</v>
      </c>
      <c r="K8" s="306">
        <f t="shared" si="1"/>
        <v>0.3346456692913386</v>
      </c>
      <c r="L8" s="306">
        <f t="shared" si="2"/>
        <v>-0.56632653061224492</v>
      </c>
      <c r="M8" s="308">
        <v>600</v>
      </c>
      <c r="N8" s="305">
        <v>40</v>
      </c>
      <c r="O8" s="305">
        <v>40</v>
      </c>
      <c r="P8" s="305">
        <v>40</v>
      </c>
      <c r="Q8" s="305">
        <v>30</v>
      </c>
      <c r="R8" s="305">
        <v>30</v>
      </c>
      <c r="S8" s="305">
        <v>30</v>
      </c>
      <c r="T8" s="305">
        <v>20</v>
      </c>
      <c r="U8" s="305">
        <v>20</v>
      </c>
      <c r="V8" s="305">
        <v>16</v>
      </c>
      <c r="W8" s="305">
        <v>18</v>
      </c>
      <c r="X8" s="305">
        <v>10</v>
      </c>
      <c r="Y8" s="305">
        <v>20</v>
      </c>
      <c r="Z8" s="305">
        <f t="shared" si="4"/>
        <v>314</v>
      </c>
      <c r="AA8" s="309">
        <f t="shared" si="3"/>
        <v>0.52333333333333332</v>
      </c>
      <c r="AB8" s="310">
        <v>20</v>
      </c>
      <c r="AC8" s="310">
        <v>20</v>
      </c>
      <c r="AD8" s="311">
        <v>14</v>
      </c>
      <c r="AE8" s="312">
        <v>14</v>
      </c>
      <c r="AF8" s="312">
        <v>15</v>
      </c>
      <c r="AG8" s="312">
        <v>15</v>
      </c>
      <c r="AH8" s="312">
        <v>15</v>
      </c>
      <c r="AI8" s="313">
        <v>16</v>
      </c>
      <c r="AJ8" s="314">
        <v>17</v>
      </c>
      <c r="AK8" s="312">
        <v>13</v>
      </c>
      <c r="AL8" s="313">
        <v>15</v>
      </c>
      <c r="AM8" s="314">
        <v>10</v>
      </c>
    </row>
    <row r="9" spans="1:39" ht="12.75" customHeight="1" x14ac:dyDescent="0.2">
      <c r="A9" s="303">
        <v>7</v>
      </c>
      <c r="B9" s="304" t="s">
        <v>58</v>
      </c>
      <c r="C9" s="305">
        <v>50</v>
      </c>
      <c r="D9" s="305">
        <v>50</v>
      </c>
      <c r="E9" s="305">
        <v>60</v>
      </c>
      <c r="F9" s="305">
        <v>60</v>
      </c>
      <c r="G9" s="305">
        <v>240</v>
      </c>
      <c r="H9" s="306">
        <f t="shared" si="0"/>
        <v>3</v>
      </c>
      <c r="I9" s="307">
        <v>360</v>
      </c>
      <c r="J9" s="305">
        <v>555</v>
      </c>
      <c r="K9" s="306">
        <f t="shared" si="1"/>
        <v>1.5416666666666667</v>
      </c>
      <c r="L9" s="306">
        <f t="shared" si="2"/>
        <v>1.3125</v>
      </c>
      <c r="M9" s="308">
        <v>800</v>
      </c>
      <c r="N9" s="305">
        <v>80</v>
      </c>
      <c r="O9" s="305">
        <v>60</v>
      </c>
      <c r="P9" s="305">
        <v>50</v>
      </c>
      <c r="Q9" s="305">
        <v>50</v>
      </c>
      <c r="R9" s="305">
        <v>30</v>
      </c>
      <c r="S9" s="305">
        <v>30</v>
      </c>
      <c r="T9" s="305">
        <v>20</v>
      </c>
      <c r="U9" s="305">
        <v>30</v>
      </c>
      <c r="V9" s="305">
        <v>20</v>
      </c>
      <c r="W9" s="305">
        <v>30</v>
      </c>
      <c r="X9" s="305">
        <v>20</v>
      </c>
      <c r="Y9" s="305">
        <v>30</v>
      </c>
      <c r="Z9" s="305">
        <f t="shared" si="4"/>
        <v>450</v>
      </c>
      <c r="AA9" s="309">
        <f t="shared" si="3"/>
        <v>0.5625</v>
      </c>
      <c r="AB9" s="310">
        <v>50</v>
      </c>
      <c r="AC9" s="310">
        <v>30</v>
      </c>
      <c r="AD9" s="311">
        <v>41</v>
      </c>
      <c r="AE9" s="312">
        <v>44</v>
      </c>
      <c r="AF9" s="312">
        <v>42</v>
      </c>
      <c r="AG9" s="312">
        <v>30</v>
      </c>
      <c r="AH9" s="312">
        <v>34</v>
      </c>
      <c r="AI9" s="313">
        <v>32</v>
      </c>
      <c r="AJ9" s="314">
        <v>37</v>
      </c>
      <c r="AK9" s="312">
        <v>40</v>
      </c>
      <c r="AL9" s="313">
        <v>46</v>
      </c>
      <c r="AM9" s="314">
        <v>60</v>
      </c>
    </row>
    <row r="10" spans="1:39" ht="12.75" customHeight="1" x14ac:dyDescent="0.2">
      <c r="A10" s="303">
        <v>8</v>
      </c>
      <c r="B10" s="304" t="s">
        <v>65</v>
      </c>
      <c r="C10" s="305">
        <v>20</v>
      </c>
      <c r="D10" s="305">
        <v>30</v>
      </c>
      <c r="E10" s="305">
        <v>40</v>
      </c>
      <c r="F10" s="305">
        <v>60</v>
      </c>
      <c r="G10" s="305">
        <v>380</v>
      </c>
      <c r="H10" s="306">
        <f t="shared" si="0"/>
        <v>5.333333333333333</v>
      </c>
      <c r="I10" s="307">
        <v>580</v>
      </c>
      <c r="J10" s="305">
        <v>262</v>
      </c>
      <c r="K10" s="306">
        <f t="shared" si="1"/>
        <v>0.4517241379310345</v>
      </c>
      <c r="L10" s="306">
        <f t="shared" si="2"/>
        <v>-0.31052631578947371</v>
      </c>
      <c r="M10" s="308">
        <v>400</v>
      </c>
      <c r="N10" s="305">
        <v>10</v>
      </c>
      <c r="O10" s="305">
        <v>10</v>
      </c>
      <c r="P10" s="305">
        <v>20</v>
      </c>
      <c r="Q10" s="305">
        <v>10</v>
      </c>
      <c r="R10" s="305">
        <v>10</v>
      </c>
      <c r="S10" s="305">
        <v>20</v>
      </c>
      <c r="T10" s="305">
        <v>20</v>
      </c>
      <c r="U10" s="305">
        <v>20</v>
      </c>
      <c r="V10" s="305">
        <v>20</v>
      </c>
      <c r="W10" s="305">
        <v>20</v>
      </c>
      <c r="X10" s="305">
        <v>20</v>
      </c>
      <c r="Y10" s="305">
        <v>20</v>
      </c>
      <c r="Z10" s="305">
        <f t="shared" si="4"/>
        <v>200</v>
      </c>
      <c r="AA10" s="309">
        <f t="shared" si="3"/>
        <v>0.5</v>
      </c>
      <c r="AB10" s="310">
        <v>30</v>
      </c>
      <c r="AC10" s="310">
        <v>20</v>
      </c>
      <c r="AD10" s="311">
        <v>20</v>
      </c>
      <c r="AE10" s="312">
        <v>18</v>
      </c>
      <c r="AF10" s="312">
        <v>17</v>
      </c>
      <c r="AG10" s="312">
        <v>18</v>
      </c>
      <c r="AH10" s="312">
        <v>18</v>
      </c>
      <c r="AI10" s="313">
        <v>19</v>
      </c>
      <c r="AJ10" s="314">
        <v>21</v>
      </c>
      <c r="AK10" s="312">
        <v>19</v>
      </c>
      <c r="AL10" s="313">
        <v>16</v>
      </c>
      <c r="AM10" s="314">
        <v>20</v>
      </c>
    </row>
    <row r="11" spans="1:39" ht="12.75" customHeight="1" x14ac:dyDescent="0.2">
      <c r="A11" s="303">
        <v>9</v>
      </c>
      <c r="B11" s="304" t="s">
        <v>73</v>
      </c>
      <c r="C11" s="305">
        <v>3270</v>
      </c>
      <c r="D11" s="305">
        <v>2720</v>
      </c>
      <c r="E11" s="305">
        <v>3080</v>
      </c>
      <c r="F11" s="305">
        <v>3480</v>
      </c>
      <c r="G11" s="305">
        <v>4520</v>
      </c>
      <c r="H11" s="306">
        <f t="shared" si="0"/>
        <v>0.2988505747126437</v>
      </c>
      <c r="I11" s="307">
        <v>4980</v>
      </c>
      <c r="J11" s="305">
        <v>7320</v>
      </c>
      <c r="K11" s="306">
        <f t="shared" si="1"/>
        <v>1.4698795180722892</v>
      </c>
      <c r="L11" s="306">
        <f t="shared" si="2"/>
        <v>0.61946902654867253</v>
      </c>
      <c r="M11" s="308">
        <v>11200</v>
      </c>
      <c r="N11" s="305">
        <v>610</v>
      </c>
      <c r="O11" s="305">
        <v>650</v>
      </c>
      <c r="P11" s="305">
        <v>610</v>
      </c>
      <c r="Q11" s="305">
        <v>570</v>
      </c>
      <c r="R11" s="305">
        <v>550</v>
      </c>
      <c r="S11" s="305">
        <v>560</v>
      </c>
      <c r="T11" s="305">
        <v>600</v>
      </c>
      <c r="U11" s="305">
        <v>520</v>
      </c>
      <c r="V11" s="305">
        <v>480</v>
      </c>
      <c r="W11" s="305">
        <v>490</v>
      </c>
      <c r="X11" s="305">
        <v>440</v>
      </c>
      <c r="Y11" s="305">
        <v>380</v>
      </c>
      <c r="Z11" s="308">
        <f t="shared" si="4"/>
        <v>6460</v>
      </c>
      <c r="AA11" s="309">
        <f t="shared" si="3"/>
        <v>0.57678571428571423</v>
      </c>
      <c r="AB11" s="310">
        <v>260</v>
      </c>
      <c r="AC11" s="310">
        <v>270</v>
      </c>
      <c r="AD11" s="311">
        <v>295</v>
      </c>
      <c r="AE11" s="312">
        <v>293</v>
      </c>
      <c r="AF11" s="312">
        <v>319</v>
      </c>
      <c r="AG11" s="312">
        <v>299</v>
      </c>
      <c r="AH11" s="312">
        <v>316</v>
      </c>
      <c r="AI11" s="313">
        <v>433</v>
      </c>
      <c r="AJ11" s="314">
        <v>614</v>
      </c>
      <c r="AK11" s="312">
        <v>398</v>
      </c>
      <c r="AL11" s="313">
        <v>373</v>
      </c>
      <c r="AM11" s="314">
        <v>220</v>
      </c>
    </row>
    <row r="12" spans="1:39" ht="12.75" customHeight="1" x14ac:dyDescent="0.2">
      <c r="A12" s="315">
        <v>10</v>
      </c>
      <c r="B12" s="316" t="s">
        <v>57</v>
      </c>
      <c r="C12" s="317">
        <v>60</v>
      </c>
      <c r="D12" s="317" t="s">
        <v>38</v>
      </c>
      <c r="E12" s="317" t="s">
        <v>38</v>
      </c>
      <c r="F12" s="317" t="s">
        <v>38</v>
      </c>
      <c r="G12" s="317" t="s">
        <v>38</v>
      </c>
      <c r="H12" s="317" t="s">
        <v>38</v>
      </c>
      <c r="I12" s="317" t="s">
        <v>38</v>
      </c>
      <c r="J12" s="317" t="s">
        <v>38</v>
      </c>
      <c r="K12" s="317" t="s">
        <v>125</v>
      </c>
      <c r="L12" s="317" t="s">
        <v>125</v>
      </c>
      <c r="M12" s="308">
        <v>40</v>
      </c>
      <c r="N12" s="317" t="s">
        <v>38</v>
      </c>
      <c r="O12" s="317" t="s">
        <v>38</v>
      </c>
      <c r="P12" s="317">
        <v>0</v>
      </c>
      <c r="Q12" s="317"/>
      <c r="R12" s="317">
        <v>0</v>
      </c>
      <c r="S12" s="317">
        <v>0</v>
      </c>
      <c r="T12" s="317">
        <v>0</v>
      </c>
      <c r="U12" s="317">
        <v>0</v>
      </c>
      <c r="V12" s="317">
        <v>0</v>
      </c>
      <c r="W12" s="317"/>
      <c r="X12" s="317">
        <v>0</v>
      </c>
      <c r="Y12" s="317">
        <v>0</v>
      </c>
      <c r="Z12" s="317">
        <f t="shared" si="4"/>
        <v>0</v>
      </c>
      <c r="AA12" s="309"/>
      <c r="AB12" s="310"/>
      <c r="AC12" s="310"/>
      <c r="AD12" s="311"/>
      <c r="AE12" s="312"/>
      <c r="AF12" s="312"/>
      <c r="AG12" s="312"/>
      <c r="AH12" s="312"/>
      <c r="AI12" s="313">
        <v>0</v>
      </c>
      <c r="AJ12" s="314">
        <v>0</v>
      </c>
      <c r="AK12" s="312">
        <v>0</v>
      </c>
      <c r="AL12" s="313">
        <v>0</v>
      </c>
      <c r="AM12" s="314">
        <v>0</v>
      </c>
    </row>
    <row r="13" spans="1:39" ht="12.75" customHeight="1" x14ac:dyDescent="0.2">
      <c r="A13" s="318">
        <v>11</v>
      </c>
      <c r="B13" s="319" t="s">
        <v>41</v>
      </c>
      <c r="C13" s="320">
        <v>320</v>
      </c>
      <c r="D13" s="321">
        <v>180</v>
      </c>
      <c r="E13" s="321">
        <v>220</v>
      </c>
      <c r="F13" s="321">
        <v>290</v>
      </c>
      <c r="G13" s="305">
        <v>360</v>
      </c>
      <c r="H13" s="306">
        <f t="shared" ref="H13:H28" si="5">+(G13-F13)/F13</f>
        <v>0.2413793103448276</v>
      </c>
      <c r="I13" s="321">
        <v>510</v>
      </c>
      <c r="J13" s="305">
        <v>860</v>
      </c>
      <c r="K13" s="306">
        <f t="shared" ref="K13:K28" si="6">+J13/I13</f>
        <v>1.6862745098039216</v>
      </c>
      <c r="L13" s="306">
        <f t="shared" ref="L13:L30" si="7">+(J13-G13)/G13</f>
        <v>1.3888888888888888</v>
      </c>
      <c r="M13" s="308">
        <v>1500</v>
      </c>
      <c r="N13" s="305">
        <v>80</v>
      </c>
      <c r="O13" s="305">
        <v>80</v>
      </c>
      <c r="P13" s="305">
        <v>90</v>
      </c>
      <c r="Q13" s="305">
        <v>80</v>
      </c>
      <c r="R13" s="305">
        <v>90</v>
      </c>
      <c r="S13" s="305">
        <v>70</v>
      </c>
      <c r="T13" s="305">
        <v>130</v>
      </c>
      <c r="U13" s="305">
        <v>160</v>
      </c>
      <c r="V13" s="305">
        <v>180</v>
      </c>
      <c r="W13" s="305">
        <v>150</v>
      </c>
      <c r="X13" s="305">
        <v>110</v>
      </c>
      <c r="Y13" s="305">
        <v>60</v>
      </c>
      <c r="Z13" s="305">
        <f t="shared" si="4"/>
        <v>1280</v>
      </c>
      <c r="AA13" s="309">
        <f t="shared" ref="AA13:AA28" si="8">Z13/M13</f>
        <v>0.85333333333333339</v>
      </c>
      <c r="AB13" s="310">
        <v>60</v>
      </c>
      <c r="AC13" s="310">
        <v>60</v>
      </c>
      <c r="AD13" s="311">
        <v>62</v>
      </c>
      <c r="AE13" s="312">
        <v>66</v>
      </c>
      <c r="AF13" s="312">
        <v>72</v>
      </c>
      <c r="AG13" s="312">
        <v>89</v>
      </c>
      <c r="AH13" s="312">
        <v>105</v>
      </c>
      <c r="AI13" s="313">
        <v>147</v>
      </c>
      <c r="AJ13" s="314">
        <v>200</v>
      </c>
      <c r="AK13" s="312">
        <v>174</v>
      </c>
      <c r="AL13" s="313">
        <v>160</v>
      </c>
      <c r="AM13" s="314">
        <v>120</v>
      </c>
    </row>
    <row r="14" spans="1:39" ht="12.75" customHeight="1" x14ac:dyDescent="0.2">
      <c r="A14" s="315">
        <v>12</v>
      </c>
      <c r="B14" s="316" t="s">
        <v>64</v>
      </c>
      <c r="C14" s="322">
        <v>260</v>
      </c>
      <c r="D14" s="322">
        <v>420</v>
      </c>
      <c r="E14" s="322">
        <v>490</v>
      </c>
      <c r="F14" s="322">
        <v>540</v>
      </c>
      <c r="G14" s="322">
        <v>830</v>
      </c>
      <c r="H14" s="306">
        <f t="shared" si="5"/>
        <v>0.53703703703703709</v>
      </c>
      <c r="I14" s="322">
        <v>1280</v>
      </c>
      <c r="J14" s="323">
        <v>1519</v>
      </c>
      <c r="K14" s="324">
        <f t="shared" si="6"/>
        <v>1.18671875</v>
      </c>
      <c r="L14" s="324">
        <f t="shared" si="7"/>
        <v>0.83012048192771082</v>
      </c>
      <c r="M14" s="323">
        <v>2300</v>
      </c>
      <c r="N14" s="323">
        <v>120</v>
      </c>
      <c r="O14" s="323">
        <v>110</v>
      </c>
      <c r="P14" s="323">
        <v>180</v>
      </c>
      <c r="Q14" s="323">
        <v>100</v>
      </c>
      <c r="R14" s="323">
        <v>93</v>
      </c>
      <c r="S14" s="323">
        <v>70</v>
      </c>
      <c r="T14" s="323">
        <v>180</v>
      </c>
      <c r="U14" s="323">
        <v>120</v>
      </c>
      <c r="V14" s="323">
        <v>100</v>
      </c>
      <c r="W14" s="323">
        <v>90</v>
      </c>
      <c r="X14" s="323">
        <v>90</v>
      </c>
      <c r="Y14" s="323">
        <v>30</v>
      </c>
      <c r="Z14" s="323">
        <f t="shared" si="4"/>
        <v>1283</v>
      </c>
      <c r="AA14" s="309">
        <f t="shared" si="8"/>
        <v>0.55782608695652169</v>
      </c>
      <c r="AB14" s="310">
        <v>30</v>
      </c>
      <c r="AC14" s="310">
        <v>30</v>
      </c>
      <c r="AD14" s="311">
        <v>46</v>
      </c>
      <c r="AE14" s="312">
        <v>56</v>
      </c>
      <c r="AF14" s="312">
        <v>62</v>
      </c>
      <c r="AG14" s="312">
        <v>77</v>
      </c>
      <c r="AH14" s="312">
        <v>86</v>
      </c>
      <c r="AI14" s="313">
        <v>209</v>
      </c>
      <c r="AJ14" s="314">
        <v>380</v>
      </c>
      <c r="AK14" s="312">
        <v>218</v>
      </c>
      <c r="AL14" s="313">
        <v>135</v>
      </c>
      <c r="AM14" s="314">
        <v>100</v>
      </c>
    </row>
    <row r="15" spans="1:39" ht="12.75" customHeight="1" x14ac:dyDescent="0.2">
      <c r="A15" s="315">
        <v>13</v>
      </c>
      <c r="B15" s="316" t="s">
        <v>56</v>
      </c>
      <c r="C15" s="317"/>
      <c r="D15" s="317"/>
      <c r="E15" s="317">
        <v>10</v>
      </c>
      <c r="F15" s="322">
        <v>720</v>
      </c>
      <c r="G15" s="322">
        <v>790</v>
      </c>
      <c r="H15" s="306">
        <f t="shared" si="5"/>
        <v>9.7222222222222224E-2</v>
      </c>
      <c r="I15" s="322">
        <v>1180</v>
      </c>
      <c r="J15" s="323">
        <v>555</v>
      </c>
      <c r="K15" s="324">
        <f t="shared" si="6"/>
        <v>0.47033898305084748</v>
      </c>
      <c r="L15" s="324">
        <f t="shared" si="7"/>
        <v>-0.29746835443037972</v>
      </c>
      <c r="M15" s="323">
        <v>900</v>
      </c>
      <c r="N15" s="323">
        <v>30</v>
      </c>
      <c r="O15" s="323">
        <v>30</v>
      </c>
      <c r="P15" s="323">
        <v>60</v>
      </c>
      <c r="Q15" s="323">
        <v>50</v>
      </c>
      <c r="R15" s="323">
        <v>25</v>
      </c>
      <c r="S15" s="323">
        <v>30</v>
      </c>
      <c r="T15" s="323">
        <v>40</v>
      </c>
      <c r="U15" s="323">
        <v>60</v>
      </c>
      <c r="V15" s="323">
        <v>50</v>
      </c>
      <c r="W15" s="323">
        <v>60</v>
      </c>
      <c r="X15" s="323">
        <v>50</v>
      </c>
      <c r="Y15" s="323">
        <v>50</v>
      </c>
      <c r="Z15" s="323">
        <f t="shared" si="4"/>
        <v>535</v>
      </c>
      <c r="AA15" s="309">
        <f t="shared" si="8"/>
        <v>0.59444444444444444</v>
      </c>
      <c r="AB15" s="310">
        <v>20</v>
      </c>
      <c r="AC15" s="310">
        <v>20</v>
      </c>
      <c r="AD15" s="311">
        <v>21</v>
      </c>
      <c r="AE15" s="312">
        <v>20</v>
      </c>
      <c r="AF15" s="312">
        <v>16</v>
      </c>
      <c r="AG15" s="312">
        <v>22</v>
      </c>
      <c r="AH15" s="312">
        <v>32</v>
      </c>
      <c r="AI15" s="313">
        <v>44</v>
      </c>
      <c r="AJ15" s="314">
        <v>56</v>
      </c>
      <c r="AK15" s="312">
        <v>65</v>
      </c>
      <c r="AL15" s="313">
        <v>40</v>
      </c>
      <c r="AM15" s="314">
        <v>20</v>
      </c>
    </row>
    <row r="16" spans="1:39" ht="12.75" customHeight="1" x14ac:dyDescent="0.2">
      <c r="A16" s="315">
        <v>14</v>
      </c>
      <c r="B16" s="316" t="s">
        <v>55</v>
      </c>
      <c r="C16" s="317"/>
      <c r="D16" s="317">
        <v>70</v>
      </c>
      <c r="E16" s="317">
        <v>100</v>
      </c>
      <c r="F16" s="322">
        <v>600</v>
      </c>
      <c r="G16" s="322">
        <v>830</v>
      </c>
      <c r="H16" s="306">
        <f t="shared" si="5"/>
        <v>0.38333333333333336</v>
      </c>
      <c r="I16" s="322">
        <v>1320</v>
      </c>
      <c r="J16" s="323">
        <v>605</v>
      </c>
      <c r="K16" s="324">
        <f t="shared" si="6"/>
        <v>0.45833333333333331</v>
      </c>
      <c r="L16" s="324">
        <f t="shared" si="7"/>
        <v>-0.27108433734939757</v>
      </c>
      <c r="M16" s="323">
        <v>1000</v>
      </c>
      <c r="N16" s="323">
        <v>60</v>
      </c>
      <c r="O16" s="323">
        <v>40</v>
      </c>
      <c r="P16" s="323">
        <v>60</v>
      </c>
      <c r="Q16" s="323">
        <v>60</v>
      </c>
      <c r="R16" s="323">
        <v>40</v>
      </c>
      <c r="S16" s="323">
        <v>20</v>
      </c>
      <c r="T16" s="323">
        <v>30</v>
      </c>
      <c r="U16" s="323">
        <v>30</v>
      </c>
      <c r="V16" s="323">
        <v>30</v>
      </c>
      <c r="W16" s="323">
        <v>30</v>
      </c>
      <c r="X16" s="323">
        <v>40</v>
      </c>
      <c r="Y16" s="323">
        <v>20</v>
      </c>
      <c r="Z16" s="323">
        <f t="shared" si="4"/>
        <v>460</v>
      </c>
      <c r="AA16" s="309">
        <f t="shared" si="8"/>
        <v>0.46</v>
      </c>
      <c r="AB16" s="310">
        <v>10</v>
      </c>
      <c r="AC16" s="310">
        <v>10</v>
      </c>
      <c r="AD16" s="311">
        <v>10</v>
      </c>
      <c r="AE16" s="312">
        <v>14</v>
      </c>
      <c r="AF16" s="312">
        <v>12</v>
      </c>
      <c r="AG16" s="312">
        <v>17</v>
      </c>
      <c r="AH16" s="312">
        <v>21</v>
      </c>
      <c r="AI16" s="313">
        <v>44</v>
      </c>
      <c r="AJ16" s="314">
        <v>54</v>
      </c>
      <c r="AK16" s="312">
        <v>50</v>
      </c>
      <c r="AL16" s="313">
        <v>40</v>
      </c>
      <c r="AM16" s="314">
        <v>170</v>
      </c>
    </row>
    <row r="17" spans="1:39" ht="12.75" customHeight="1" x14ac:dyDescent="0.2">
      <c r="A17" s="303">
        <v>15</v>
      </c>
      <c r="B17" s="325" t="s">
        <v>61</v>
      </c>
      <c r="C17" s="305">
        <v>1750</v>
      </c>
      <c r="D17" s="305">
        <v>1680</v>
      </c>
      <c r="E17" s="305">
        <v>1540</v>
      </c>
      <c r="F17" s="305">
        <v>1580</v>
      </c>
      <c r="G17" s="305">
        <v>680</v>
      </c>
      <c r="H17" s="306">
        <f t="shared" si="5"/>
        <v>-0.569620253164557</v>
      </c>
      <c r="I17" s="307">
        <v>940</v>
      </c>
      <c r="J17" s="305">
        <v>880</v>
      </c>
      <c r="K17" s="306">
        <f t="shared" si="6"/>
        <v>0.93617021276595747</v>
      </c>
      <c r="L17" s="306">
        <f t="shared" si="7"/>
        <v>0.29411764705882354</v>
      </c>
      <c r="M17" s="308">
        <v>1300</v>
      </c>
      <c r="N17" s="305">
        <v>40</v>
      </c>
      <c r="O17" s="305">
        <v>130</v>
      </c>
      <c r="P17" s="305">
        <v>90</v>
      </c>
      <c r="Q17" s="305">
        <v>120</v>
      </c>
      <c r="R17" s="305">
        <v>90</v>
      </c>
      <c r="S17" s="305">
        <v>110</v>
      </c>
      <c r="T17" s="305">
        <v>90</v>
      </c>
      <c r="U17" s="305">
        <v>170</v>
      </c>
      <c r="V17" s="305">
        <v>220</v>
      </c>
      <c r="W17" s="305">
        <v>180</v>
      </c>
      <c r="X17" s="305">
        <v>158</v>
      </c>
      <c r="Y17" s="305">
        <v>114</v>
      </c>
      <c r="Z17" s="305">
        <f t="shared" si="4"/>
        <v>1512</v>
      </c>
      <c r="AA17" s="309">
        <f t="shared" si="8"/>
        <v>1.1630769230769231</v>
      </c>
      <c r="AB17" s="310">
        <v>160</v>
      </c>
      <c r="AC17" s="310">
        <v>110</v>
      </c>
      <c r="AD17" s="311">
        <v>134</v>
      </c>
      <c r="AE17" s="312">
        <v>130</v>
      </c>
      <c r="AF17" s="312">
        <v>154</v>
      </c>
      <c r="AG17" s="312">
        <v>160</v>
      </c>
      <c r="AH17" s="312">
        <v>180</v>
      </c>
      <c r="AI17" s="313">
        <v>279</v>
      </c>
      <c r="AJ17" s="314">
        <v>256</v>
      </c>
      <c r="AK17" s="312">
        <v>350</v>
      </c>
      <c r="AL17" s="313">
        <v>184</v>
      </c>
      <c r="AM17" s="314">
        <v>180</v>
      </c>
    </row>
    <row r="18" spans="1:39" ht="12.75" customHeight="1" x14ac:dyDescent="0.2">
      <c r="A18" s="303">
        <v>16</v>
      </c>
      <c r="B18" s="325" t="s">
        <v>74</v>
      </c>
      <c r="C18" s="305">
        <v>5240</v>
      </c>
      <c r="D18" s="305">
        <v>5430</v>
      </c>
      <c r="E18" s="305">
        <v>5940</v>
      </c>
      <c r="F18" s="305">
        <v>6920</v>
      </c>
      <c r="G18" s="305">
        <v>6940</v>
      </c>
      <c r="H18" s="306">
        <f t="shared" si="5"/>
        <v>2.8901734104046241E-3</v>
      </c>
      <c r="I18" s="307">
        <v>7880</v>
      </c>
      <c r="J18" s="305">
        <v>5135</v>
      </c>
      <c r="K18" s="306">
        <f t="shared" si="6"/>
        <v>0.6516497461928934</v>
      </c>
      <c r="L18" s="306">
        <f t="shared" si="7"/>
        <v>-0.26008645533141211</v>
      </c>
      <c r="M18" s="308">
        <v>7700</v>
      </c>
      <c r="N18" s="305">
        <v>240</v>
      </c>
      <c r="O18" s="305">
        <v>240</v>
      </c>
      <c r="P18" s="305">
        <v>310</v>
      </c>
      <c r="Q18" s="305">
        <v>320</v>
      </c>
      <c r="R18" s="305">
        <v>320</v>
      </c>
      <c r="S18" s="305">
        <v>640</v>
      </c>
      <c r="T18" s="305">
        <v>400</v>
      </c>
      <c r="U18" s="305">
        <v>380</v>
      </c>
      <c r="V18" s="305">
        <v>600</v>
      </c>
      <c r="W18" s="305">
        <v>440</v>
      </c>
      <c r="X18" s="305">
        <v>530</v>
      </c>
      <c r="Y18" s="305">
        <v>1040</v>
      </c>
      <c r="Z18" s="305">
        <f t="shared" si="4"/>
        <v>5460</v>
      </c>
      <c r="AA18" s="309">
        <f t="shared" si="8"/>
        <v>0.70909090909090911</v>
      </c>
      <c r="AB18" s="310">
        <v>240</v>
      </c>
      <c r="AC18" s="310">
        <v>180</v>
      </c>
      <c r="AD18" s="311">
        <v>187</v>
      </c>
      <c r="AE18" s="312">
        <v>184</v>
      </c>
      <c r="AF18" s="312">
        <v>165</v>
      </c>
      <c r="AG18" s="312">
        <v>207</v>
      </c>
      <c r="AH18" s="312">
        <v>215</v>
      </c>
      <c r="AI18" s="313">
        <v>244</v>
      </c>
      <c r="AJ18" s="314">
        <v>290</v>
      </c>
      <c r="AK18" s="312">
        <v>298</v>
      </c>
      <c r="AL18" s="313">
        <v>340</v>
      </c>
      <c r="AM18" s="314">
        <v>110</v>
      </c>
    </row>
    <row r="19" spans="1:39" ht="12.75" customHeight="1" x14ac:dyDescent="0.2">
      <c r="A19" s="303">
        <v>17</v>
      </c>
      <c r="B19" s="325" t="s">
        <v>71</v>
      </c>
      <c r="C19" s="305">
        <v>1650</v>
      </c>
      <c r="D19" s="305">
        <v>1720</v>
      </c>
      <c r="E19" s="305">
        <v>1840</v>
      </c>
      <c r="F19" s="305">
        <v>2170</v>
      </c>
      <c r="G19" s="305">
        <v>1670</v>
      </c>
      <c r="H19" s="306">
        <f t="shared" si="5"/>
        <v>-0.2304147465437788</v>
      </c>
      <c r="I19" s="307">
        <v>1970</v>
      </c>
      <c r="J19" s="305">
        <v>5210</v>
      </c>
      <c r="K19" s="306">
        <f t="shared" si="6"/>
        <v>2.6446700507614214</v>
      </c>
      <c r="L19" s="306">
        <f t="shared" si="7"/>
        <v>2.1197604790419162</v>
      </c>
      <c r="M19" s="308">
        <v>7600</v>
      </c>
      <c r="N19" s="305">
        <v>360</v>
      </c>
      <c r="O19" s="305">
        <v>350</v>
      </c>
      <c r="P19" s="305">
        <v>420</v>
      </c>
      <c r="Q19" s="305">
        <v>360</v>
      </c>
      <c r="R19" s="305">
        <v>350</v>
      </c>
      <c r="S19" s="305">
        <v>350</v>
      </c>
      <c r="T19" s="305">
        <v>370</v>
      </c>
      <c r="U19" s="305">
        <v>400</v>
      </c>
      <c r="V19" s="305">
        <v>530</v>
      </c>
      <c r="W19" s="305">
        <v>630</v>
      </c>
      <c r="X19" s="305">
        <v>630</v>
      </c>
      <c r="Y19" s="305">
        <v>470</v>
      </c>
      <c r="Z19" s="305">
        <f t="shared" si="4"/>
        <v>5220</v>
      </c>
      <c r="AA19" s="309">
        <f t="shared" si="8"/>
        <v>0.68684210526315792</v>
      </c>
      <c r="AB19" s="310">
        <v>410</v>
      </c>
      <c r="AC19" s="310">
        <v>420</v>
      </c>
      <c r="AD19" s="311">
        <v>437</v>
      </c>
      <c r="AE19" s="312">
        <v>464</v>
      </c>
      <c r="AF19" s="312">
        <v>496</v>
      </c>
      <c r="AG19" s="312">
        <v>627</v>
      </c>
      <c r="AH19" s="312">
        <v>591</v>
      </c>
      <c r="AI19" s="313">
        <v>728</v>
      </c>
      <c r="AJ19" s="314">
        <v>1002</v>
      </c>
      <c r="AK19" s="312">
        <v>705</v>
      </c>
      <c r="AL19" s="313">
        <v>447</v>
      </c>
      <c r="AM19" s="314">
        <v>310</v>
      </c>
    </row>
    <row r="20" spans="1:39" ht="12.75" customHeight="1" x14ac:dyDescent="0.2">
      <c r="A20" s="303">
        <v>18</v>
      </c>
      <c r="B20" s="325" t="s">
        <v>69</v>
      </c>
      <c r="C20" s="305">
        <v>4190</v>
      </c>
      <c r="D20" s="305">
        <v>3590</v>
      </c>
      <c r="E20" s="305">
        <v>4190</v>
      </c>
      <c r="F20" s="305">
        <v>4960</v>
      </c>
      <c r="G20" s="305">
        <v>5180</v>
      </c>
      <c r="H20" s="306">
        <f t="shared" si="5"/>
        <v>4.4354838709677422E-2</v>
      </c>
      <c r="I20" s="307">
        <v>7860</v>
      </c>
      <c r="J20" s="305">
        <v>4760</v>
      </c>
      <c r="K20" s="306">
        <f t="shared" si="6"/>
        <v>0.6055979643765903</v>
      </c>
      <c r="L20" s="306">
        <f t="shared" si="7"/>
        <v>-8.1081081081081086E-2</v>
      </c>
      <c r="M20" s="308">
        <v>7000</v>
      </c>
      <c r="N20" s="305">
        <v>90</v>
      </c>
      <c r="O20" s="305">
        <v>90</v>
      </c>
      <c r="P20" s="305">
        <v>180</v>
      </c>
      <c r="Q20" s="305">
        <v>180</v>
      </c>
      <c r="R20" s="305">
        <v>190</v>
      </c>
      <c r="S20" s="305">
        <v>170</v>
      </c>
      <c r="T20" s="305">
        <v>140</v>
      </c>
      <c r="U20" s="305">
        <v>240</v>
      </c>
      <c r="V20" s="305">
        <v>310</v>
      </c>
      <c r="W20" s="305">
        <v>280</v>
      </c>
      <c r="X20" s="305">
        <v>130</v>
      </c>
      <c r="Y20" s="305">
        <v>80</v>
      </c>
      <c r="Z20" s="305">
        <f t="shared" si="4"/>
        <v>2080</v>
      </c>
      <c r="AA20" s="309">
        <f t="shared" si="8"/>
        <v>0.29714285714285715</v>
      </c>
      <c r="AB20" s="310">
        <v>110</v>
      </c>
      <c r="AC20" s="310">
        <v>110</v>
      </c>
      <c r="AD20" s="311">
        <v>109</v>
      </c>
      <c r="AE20" s="312">
        <v>124</v>
      </c>
      <c r="AF20" s="312">
        <v>112</v>
      </c>
      <c r="AG20" s="312">
        <v>114</v>
      </c>
      <c r="AH20" s="312">
        <v>115</v>
      </c>
      <c r="AI20" s="313">
        <v>204</v>
      </c>
      <c r="AJ20" s="314">
        <v>813</v>
      </c>
      <c r="AK20" s="312">
        <v>449</v>
      </c>
      <c r="AL20" s="313">
        <v>134</v>
      </c>
      <c r="AM20" s="314">
        <v>120</v>
      </c>
    </row>
    <row r="21" spans="1:39" ht="12.75" customHeight="1" x14ac:dyDescent="0.2">
      <c r="A21" s="303">
        <v>19</v>
      </c>
      <c r="B21" s="325" t="s">
        <v>75</v>
      </c>
      <c r="C21" s="305">
        <v>5290</v>
      </c>
      <c r="D21" s="305">
        <v>5290</v>
      </c>
      <c r="E21" s="305">
        <v>5820</v>
      </c>
      <c r="F21" s="305">
        <v>6180</v>
      </c>
      <c r="G21" s="305">
        <v>6220</v>
      </c>
      <c r="H21" s="306">
        <f t="shared" si="5"/>
        <v>6.4724919093851136E-3</v>
      </c>
      <c r="I21" s="307">
        <v>8320</v>
      </c>
      <c r="J21" s="305">
        <v>8400</v>
      </c>
      <c r="K21" s="306">
        <f t="shared" si="6"/>
        <v>1.0096153846153846</v>
      </c>
      <c r="L21" s="306">
        <f t="shared" si="7"/>
        <v>0.35048231511254019</v>
      </c>
      <c r="M21" s="308">
        <v>12500</v>
      </c>
      <c r="N21" s="305">
        <v>400</v>
      </c>
      <c r="O21" s="305">
        <v>690</v>
      </c>
      <c r="P21" s="305">
        <v>980</v>
      </c>
      <c r="Q21" s="305">
        <v>730</v>
      </c>
      <c r="R21" s="305">
        <v>400</v>
      </c>
      <c r="S21" s="305">
        <v>710</v>
      </c>
      <c r="T21" s="305">
        <v>930</v>
      </c>
      <c r="U21" s="305">
        <v>630</v>
      </c>
      <c r="V21" s="305">
        <v>1140</v>
      </c>
      <c r="W21" s="305">
        <v>440</v>
      </c>
      <c r="X21" s="305">
        <v>520</v>
      </c>
      <c r="Y21" s="305">
        <v>1110</v>
      </c>
      <c r="Z21" s="305">
        <f t="shared" si="4"/>
        <v>8680</v>
      </c>
      <c r="AA21" s="309">
        <f t="shared" si="8"/>
        <v>0.69440000000000002</v>
      </c>
      <c r="AB21" s="310">
        <v>440</v>
      </c>
      <c r="AC21" s="310">
        <v>360</v>
      </c>
      <c r="AD21" s="311">
        <v>460</v>
      </c>
      <c r="AE21" s="312">
        <v>409</v>
      </c>
      <c r="AF21" s="312">
        <v>530</v>
      </c>
      <c r="AG21" s="312">
        <v>868</v>
      </c>
      <c r="AH21" s="312">
        <v>2322</v>
      </c>
      <c r="AI21" s="313">
        <v>1495</v>
      </c>
      <c r="AJ21" s="314">
        <v>853</v>
      </c>
      <c r="AK21" s="312">
        <v>584</v>
      </c>
      <c r="AL21" s="313">
        <v>660</v>
      </c>
      <c r="AM21" s="314">
        <v>1530</v>
      </c>
    </row>
    <row r="22" spans="1:39" ht="12.75" customHeight="1" x14ac:dyDescent="0.2">
      <c r="A22" s="303">
        <v>20</v>
      </c>
      <c r="B22" s="325" t="s">
        <v>77</v>
      </c>
      <c r="C22" s="305">
        <v>9680</v>
      </c>
      <c r="D22" s="305">
        <v>10770</v>
      </c>
      <c r="E22" s="305">
        <v>12090</v>
      </c>
      <c r="F22" s="305">
        <v>12910</v>
      </c>
      <c r="G22" s="305">
        <v>14340</v>
      </c>
      <c r="H22" s="306">
        <f t="shared" si="5"/>
        <v>0.11076684740511232</v>
      </c>
      <c r="I22" s="307">
        <v>20610</v>
      </c>
      <c r="J22" s="305">
        <v>9650</v>
      </c>
      <c r="K22" s="306">
        <f t="shared" si="6"/>
        <v>0.46821931101407083</v>
      </c>
      <c r="L22" s="306">
        <f t="shared" si="7"/>
        <v>-0.32705718270571826</v>
      </c>
      <c r="M22" s="308">
        <v>15500</v>
      </c>
      <c r="N22" s="305">
        <v>1470</v>
      </c>
      <c r="O22" s="305">
        <v>1920</v>
      </c>
      <c r="P22" s="305">
        <v>2020</v>
      </c>
      <c r="Q22" s="305">
        <v>2280</v>
      </c>
      <c r="R22" s="305">
        <v>1260</v>
      </c>
      <c r="S22" s="305">
        <v>1020</v>
      </c>
      <c r="T22" s="305">
        <v>730</v>
      </c>
      <c r="U22" s="305">
        <v>1330</v>
      </c>
      <c r="V22" s="305">
        <v>1410</v>
      </c>
      <c r="W22" s="305">
        <v>1100</v>
      </c>
      <c r="X22" s="305">
        <v>1200</v>
      </c>
      <c r="Y22" s="305">
        <v>580</v>
      </c>
      <c r="Z22" s="305">
        <f t="shared" si="4"/>
        <v>16320</v>
      </c>
      <c r="AA22" s="309">
        <f t="shared" si="8"/>
        <v>1.0529032258064517</v>
      </c>
      <c r="AB22" s="310">
        <v>680</v>
      </c>
      <c r="AC22" s="310">
        <v>738</v>
      </c>
      <c r="AD22" s="311">
        <v>776</v>
      </c>
      <c r="AE22" s="312">
        <v>707</v>
      </c>
      <c r="AF22" s="312">
        <v>1100</v>
      </c>
      <c r="AG22" s="312">
        <v>1219</v>
      </c>
      <c r="AH22" s="312">
        <v>1252</v>
      </c>
      <c r="AI22" s="313">
        <v>1678</v>
      </c>
      <c r="AJ22" s="314">
        <v>1670</v>
      </c>
      <c r="AK22" s="312">
        <v>950</v>
      </c>
      <c r="AL22" s="313">
        <v>686</v>
      </c>
      <c r="AM22" s="314">
        <v>378</v>
      </c>
    </row>
    <row r="23" spans="1:39" ht="12.75" customHeight="1" x14ac:dyDescent="0.2">
      <c r="A23" s="303">
        <v>21</v>
      </c>
      <c r="B23" s="325" t="s">
        <v>76</v>
      </c>
      <c r="C23" s="305">
        <v>7320</v>
      </c>
      <c r="D23" s="305">
        <v>7280</v>
      </c>
      <c r="E23" s="305">
        <v>8750</v>
      </c>
      <c r="F23" s="305">
        <v>9830</v>
      </c>
      <c r="G23" s="305">
        <v>12870</v>
      </c>
      <c r="H23" s="306">
        <f t="shared" si="5"/>
        <v>0.30925737538148523</v>
      </c>
      <c r="I23" s="307">
        <v>17820</v>
      </c>
      <c r="J23" s="305">
        <v>7510</v>
      </c>
      <c r="K23" s="306">
        <f t="shared" si="6"/>
        <v>0.42143658810325479</v>
      </c>
      <c r="L23" s="306">
        <f t="shared" si="7"/>
        <v>-0.41647241647241645</v>
      </c>
      <c r="M23" s="308">
        <v>14000</v>
      </c>
      <c r="N23" s="305">
        <v>830</v>
      </c>
      <c r="O23" s="305">
        <v>530</v>
      </c>
      <c r="P23" s="305">
        <v>780</v>
      </c>
      <c r="Q23" s="305">
        <v>720</v>
      </c>
      <c r="R23" s="305">
        <v>640</v>
      </c>
      <c r="S23" s="305">
        <v>530</v>
      </c>
      <c r="T23" s="305">
        <v>530</v>
      </c>
      <c r="U23" s="305">
        <v>650</v>
      </c>
      <c r="V23" s="305">
        <v>680</v>
      </c>
      <c r="W23" s="305">
        <v>610</v>
      </c>
      <c r="X23" s="305">
        <v>590</v>
      </c>
      <c r="Y23" s="305">
        <v>450</v>
      </c>
      <c r="Z23" s="305">
        <f t="shared" si="4"/>
        <v>7540</v>
      </c>
      <c r="AA23" s="309">
        <f t="shared" si="8"/>
        <v>0.53857142857142859</v>
      </c>
      <c r="AB23" s="310">
        <v>420</v>
      </c>
      <c r="AC23" s="310">
        <v>420</v>
      </c>
      <c r="AD23" s="311">
        <v>462</v>
      </c>
      <c r="AE23" s="312">
        <v>490</v>
      </c>
      <c r="AF23" s="312">
        <v>483</v>
      </c>
      <c r="AG23" s="312">
        <v>547</v>
      </c>
      <c r="AH23" s="312">
        <v>576</v>
      </c>
      <c r="AI23" s="313">
        <v>677</v>
      </c>
      <c r="AJ23" s="314">
        <v>823</v>
      </c>
      <c r="AK23" s="312">
        <v>762</v>
      </c>
      <c r="AL23" s="313">
        <v>846</v>
      </c>
      <c r="AM23" s="314">
        <v>600</v>
      </c>
    </row>
    <row r="24" spans="1:39" ht="12.75" customHeight="1" x14ac:dyDescent="0.2">
      <c r="A24" s="303">
        <v>22</v>
      </c>
      <c r="B24" s="325" t="s">
        <v>70</v>
      </c>
      <c r="C24" s="305">
        <v>960</v>
      </c>
      <c r="D24" s="305">
        <v>1140</v>
      </c>
      <c r="E24" s="305">
        <v>1240</v>
      </c>
      <c r="F24" s="305">
        <v>1320</v>
      </c>
      <c r="G24" s="305">
        <v>1650</v>
      </c>
      <c r="H24" s="306">
        <f t="shared" si="5"/>
        <v>0.25</v>
      </c>
      <c r="I24" s="307">
        <v>2940</v>
      </c>
      <c r="J24" s="305">
        <v>1006</v>
      </c>
      <c r="K24" s="306">
        <f t="shared" si="6"/>
        <v>0.34217687074829933</v>
      </c>
      <c r="L24" s="306">
        <f t="shared" si="7"/>
        <v>-0.39030303030303032</v>
      </c>
      <c r="M24" s="308">
        <v>1500</v>
      </c>
      <c r="N24" s="305">
        <v>50</v>
      </c>
      <c r="O24" s="305">
        <v>50</v>
      </c>
      <c r="P24" s="305">
        <v>50</v>
      </c>
      <c r="Q24" s="305">
        <v>40</v>
      </c>
      <c r="R24" s="305">
        <v>40</v>
      </c>
      <c r="S24" s="305">
        <v>40</v>
      </c>
      <c r="T24" s="305">
        <v>40</v>
      </c>
      <c r="U24" s="305">
        <v>40</v>
      </c>
      <c r="V24" s="305">
        <v>50</v>
      </c>
      <c r="W24" s="305">
        <v>40</v>
      </c>
      <c r="X24" s="305">
        <v>20</v>
      </c>
      <c r="Y24" s="305">
        <v>340</v>
      </c>
      <c r="Z24" s="305">
        <f t="shared" si="4"/>
        <v>800</v>
      </c>
      <c r="AA24" s="309">
        <f t="shared" si="8"/>
        <v>0.53333333333333333</v>
      </c>
      <c r="AB24" s="310">
        <v>90</v>
      </c>
      <c r="AC24" s="310">
        <v>80</v>
      </c>
      <c r="AD24" s="311">
        <v>67</v>
      </c>
      <c r="AE24" s="312">
        <v>44</v>
      </c>
      <c r="AF24" s="312">
        <v>62</v>
      </c>
      <c r="AG24" s="312">
        <v>25</v>
      </c>
      <c r="AH24" s="312">
        <v>24</v>
      </c>
      <c r="AI24" s="313">
        <v>68</v>
      </c>
      <c r="AJ24" s="314">
        <v>150</v>
      </c>
      <c r="AK24" s="312">
        <v>110</v>
      </c>
      <c r="AL24" s="313">
        <v>107</v>
      </c>
      <c r="AM24" s="314">
        <v>20</v>
      </c>
    </row>
    <row r="25" spans="1:39" ht="12.75" customHeight="1" x14ac:dyDescent="0.2">
      <c r="A25" s="303">
        <v>23</v>
      </c>
      <c r="B25" s="325" t="s">
        <v>72</v>
      </c>
      <c r="C25" s="305">
        <v>1910</v>
      </c>
      <c r="D25" s="305">
        <v>2460</v>
      </c>
      <c r="E25" s="305">
        <v>2970</v>
      </c>
      <c r="F25" s="305">
        <v>3160</v>
      </c>
      <c r="G25" s="305">
        <v>3670</v>
      </c>
      <c r="H25" s="306">
        <f t="shared" si="5"/>
        <v>0.16139240506329114</v>
      </c>
      <c r="I25" s="307">
        <v>4330</v>
      </c>
      <c r="J25" s="305">
        <v>6500</v>
      </c>
      <c r="K25" s="306">
        <f t="shared" si="6"/>
        <v>1.5011547344110854</v>
      </c>
      <c r="L25" s="306">
        <f t="shared" si="7"/>
        <v>0.77111716621253401</v>
      </c>
      <c r="M25" s="308">
        <v>9500</v>
      </c>
      <c r="N25" s="305">
        <v>700</v>
      </c>
      <c r="O25" s="305">
        <v>730</v>
      </c>
      <c r="P25" s="305">
        <v>810</v>
      </c>
      <c r="Q25" s="305">
        <v>810</v>
      </c>
      <c r="R25" s="305">
        <v>780</v>
      </c>
      <c r="S25" s="305">
        <v>800</v>
      </c>
      <c r="T25" s="305">
        <v>940</v>
      </c>
      <c r="U25" s="305">
        <v>980</v>
      </c>
      <c r="V25" s="305">
        <v>1190</v>
      </c>
      <c r="W25" s="305">
        <v>830</v>
      </c>
      <c r="X25" s="305">
        <v>800</v>
      </c>
      <c r="Y25" s="305">
        <v>820</v>
      </c>
      <c r="Z25" s="305">
        <f t="shared" si="4"/>
        <v>10190</v>
      </c>
      <c r="AA25" s="309">
        <f t="shared" si="8"/>
        <v>1.0726315789473684</v>
      </c>
      <c r="AB25" s="310">
        <v>790</v>
      </c>
      <c r="AC25" s="310">
        <v>790</v>
      </c>
      <c r="AD25" s="311">
        <v>804</v>
      </c>
      <c r="AE25" s="312">
        <v>809</v>
      </c>
      <c r="AF25" s="312">
        <v>805</v>
      </c>
      <c r="AG25" s="312">
        <v>349</v>
      </c>
      <c r="AH25" s="312">
        <v>431</v>
      </c>
      <c r="AI25" s="313">
        <v>519</v>
      </c>
      <c r="AJ25" s="314">
        <v>715</v>
      </c>
      <c r="AK25" s="312">
        <v>555</v>
      </c>
      <c r="AL25" s="313">
        <v>555</v>
      </c>
      <c r="AM25" s="314">
        <v>560</v>
      </c>
    </row>
    <row r="26" spans="1:39" ht="12.75" customHeight="1" x14ac:dyDescent="0.2">
      <c r="A26" s="303">
        <v>24</v>
      </c>
      <c r="B26" s="326" t="s">
        <v>66</v>
      </c>
      <c r="C26" s="305">
        <v>1210</v>
      </c>
      <c r="D26" s="305">
        <v>2320</v>
      </c>
      <c r="E26" s="305">
        <v>2480</v>
      </c>
      <c r="F26" s="305">
        <v>2970</v>
      </c>
      <c r="G26" s="305">
        <v>2530</v>
      </c>
      <c r="H26" s="306">
        <f t="shared" si="5"/>
        <v>-0.14814814814814814</v>
      </c>
      <c r="I26" s="307">
        <v>3580</v>
      </c>
      <c r="J26" s="305">
        <v>1759</v>
      </c>
      <c r="K26" s="306">
        <f t="shared" si="6"/>
        <v>0.49134078212290505</v>
      </c>
      <c r="L26" s="306">
        <f t="shared" si="7"/>
        <v>-0.30474308300395259</v>
      </c>
      <c r="M26" s="308">
        <v>4500</v>
      </c>
      <c r="N26" s="305">
        <v>130</v>
      </c>
      <c r="O26" s="305">
        <v>120</v>
      </c>
      <c r="P26" s="305">
        <v>150</v>
      </c>
      <c r="Q26" s="305">
        <v>210</v>
      </c>
      <c r="R26" s="305">
        <v>260</v>
      </c>
      <c r="S26" s="305">
        <v>270</v>
      </c>
      <c r="T26" s="305">
        <v>320</v>
      </c>
      <c r="U26" s="305">
        <v>410</v>
      </c>
      <c r="V26" s="305">
        <v>440</v>
      </c>
      <c r="W26" s="305">
        <v>590</v>
      </c>
      <c r="X26" s="305">
        <v>530</v>
      </c>
      <c r="Y26" s="305">
        <v>540</v>
      </c>
      <c r="Z26" s="305">
        <f t="shared" si="4"/>
        <v>3970</v>
      </c>
      <c r="AA26" s="309">
        <f t="shared" si="8"/>
        <v>0.88222222222222224</v>
      </c>
      <c r="AB26" s="310">
        <v>119</v>
      </c>
      <c r="AC26" s="310">
        <v>140</v>
      </c>
      <c r="AD26" s="311">
        <v>153</v>
      </c>
      <c r="AE26" s="312">
        <v>182</v>
      </c>
      <c r="AF26" s="312">
        <v>158</v>
      </c>
      <c r="AG26" s="312">
        <v>155</v>
      </c>
      <c r="AH26" s="312">
        <v>163</v>
      </c>
      <c r="AI26" s="313">
        <v>222</v>
      </c>
      <c r="AJ26" s="314">
        <v>260</v>
      </c>
      <c r="AK26" s="312">
        <v>495</v>
      </c>
      <c r="AL26" s="313">
        <v>445</v>
      </c>
      <c r="AM26" s="314">
        <v>350</v>
      </c>
    </row>
    <row r="27" spans="1:39" ht="12.75" customHeight="1" x14ac:dyDescent="0.2">
      <c r="A27" s="303">
        <v>25</v>
      </c>
      <c r="B27" s="325" t="s">
        <v>54</v>
      </c>
      <c r="C27" s="327">
        <v>30</v>
      </c>
      <c r="D27" s="305">
        <v>20</v>
      </c>
      <c r="E27" s="305">
        <v>20</v>
      </c>
      <c r="F27" s="328">
        <v>20</v>
      </c>
      <c r="G27" s="305">
        <v>20</v>
      </c>
      <c r="H27" s="306">
        <f t="shared" si="5"/>
        <v>0</v>
      </c>
      <c r="I27" s="307">
        <v>30</v>
      </c>
      <c r="J27" s="305">
        <v>12</v>
      </c>
      <c r="K27" s="306">
        <f t="shared" si="6"/>
        <v>0.4</v>
      </c>
      <c r="L27" s="306">
        <f t="shared" si="7"/>
        <v>-0.4</v>
      </c>
      <c r="M27" s="308">
        <v>20</v>
      </c>
      <c r="N27" s="305">
        <v>1</v>
      </c>
      <c r="O27" s="305">
        <v>1</v>
      </c>
      <c r="P27" s="305">
        <v>1</v>
      </c>
      <c r="Q27" s="305">
        <v>1</v>
      </c>
      <c r="R27" s="305">
        <v>2</v>
      </c>
      <c r="S27" s="305">
        <v>1</v>
      </c>
      <c r="T27" s="305">
        <v>1</v>
      </c>
      <c r="U27" s="305">
        <v>1</v>
      </c>
      <c r="V27" s="305">
        <v>1</v>
      </c>
      <c r="W27" s="305">
        <v>2</v>
      </c>
      <c r="X27" s="305">
        <v>2</v>
      </c>
      <c r="Y27" s="305">
        <v>1</v>
      </c>
      <c r="Z27" s="305">
        <f t="shared" si="4"/>
        <v>15</v>
      </c>
      <c r="AA27" s="309">
        <f t="shared" si="8"/>
        <v>0.75</v>
      </c>
      <c r="AB27" s="310">
        <v>1</v>
      </c>
      <c r="AC27" s="310">
        <v>2</v>
      </c>
      <c r="AD27" s="311">
        <v>1</v>
      </c>
      <c r="AE27" s="312">
        <v>1</v>
      </c>
      <c r="AF27" s="312">
        <v>1</v>
      </c>
      <c r="AG27" s="312">
        <v>2</v>
      </c>
      <c r="AH27" s="312">
        <v>1</v>
      </c>
      <c r="AI27" s="313">
        <v>2</v>
      </c>
      <c r="AJ27" s="314">
        <v>1</v>
      </c>
      <c r="AK27" s="312">
        <v>1</v>
      </c>
      <c r="AL27" s="313">
        <v>1</v>
      </c>
      <c r="AM27" s="314">
        <v>2</v>
      </c>
    </row>
    <row r="28" spans="1:39" ht="12.75" customHeight="1" x14ac:dyDescent="0.2">
      <c r="A28" s="303"/>
      <c r="B28" s="329" t="s">
        <v>11</v>
      </c>
      <c r="C28" s="330">
        <v>44490</v>
      </c>
      <c r="D28" s="330">
        <v>46560</v>
      </c>
      <c r="E28" s="331">
        <f>SUM(E3:E27)</f>
        <v>52420</v>
      </c>
      <c r="F28" s="331">
        <f>SUM(F3:F27)</f>
        <v>59560</v>
      </c>
      <c r="G28" s="332">
        <f>SUM(G3:G27)</f>
        <v>68950</v>
      </c>
      <c r="H28" s="306">
        <f t="shared" si="5"/>
        <v>0.15765614506380121</v>
      </c>
      <c r="I28" s="332">
        <f>SUM(I3:I27)</f>
        <v>94800</v>
      </c>
      <c r="J28" s="333">
        <f>SUM(J3:J27)</f>
        <v>66910</v>
      </c>
      <c r="K28" s="306">
        <f t="shared" si="6"/>
        <v>0.7058016877637131</v>
      </c>
      <c r="L28" s="306">
        <f t="shared" si="7"/>
        <v>-2.958665699782451E-2</v>
      </c>
      <c r="M28" s="334">
        <v>105860</v>
      </c>
      <c r="N28" s="330">
        <v>5590</v>
      </c>
      <c r="O28" s="330">
        <v>6130</v>
      </c>
      <c r="P28" s="330">
        <v>7160</v>
      </c>
      <c r="Q28" s="330">
        <f t="shared" ref="Q28:Y28" si="9">SUM(Q3:Q27)</f>
        <v>6970</v>
      </c>
      <c r="R28" s="330">
        <f t="shared" si="9"/>
        <v>5440</v>
      </c>
      <c r="S28" s="330">
        <f t="shared" si="9"/>
        <v>5710</v>
      </c>
      <c r="T28" s="330">
        <f t="shared" si="9"/>
        <v>5760</v>
      </c>
      <c r="U28" s="330">
        <f t="shared" si="9"/>
        <v>6560</v>
      </c>
      <c r="V28" s="330">
        <f t="shared" si="9"/>
        <v>7700</v>
      </c>
      <c r="W28" s="330">
        <f t="shared" si="9"/>
        <v>6250</v>
      </c>
      <c r="X28" s="330">
        <f t="shared" si="9"/>
        <v>6110</v>
      </c>
      <c r="Y28" s="330">
        <f t="shared" si="9"/>
        <v>6370</v>
      </c>
      <c r="Z28" s="305">
        <f t="shared" si="4"/>
        <v>75750</v>
      </c>
      <c r="AA28" s="309">
        <f t="shared" si="8"/>
        <v>0.71556773096542603</v>
      </c>
      <c r="AB28" s="311">
        <f>SUM(AB3:AB27)</f>
        <v>4180</v>
      </c>
      <c r="AC28" s="335">
        <f>SUM(AC3:AC27)</f>
        <v>4020</v>
      </c>
      <c r="AD28" s="311">
        <f>SUM(AD3:AD27)</f>
        <v>4320</v>
      </c>
      <c r="AE28" s="312">
        <f>SUM(AE3:AE27)</f>
        <v>4280</v>
      </c>
      <c r="AF28" s="312">
        <f>SUM(AF3:AF27)</f>
        <v>4840</v>
      </c>
      <c r="AG28" s="312">
        <v>5040</v>
      </c>
      <c r="AH28" s="312">
        <v>6720</v>
      </c>
      <c r="AI28" s="313">
        <v>7310</v>
      </c>
      <c r="AJ28" s="314">
        <f>SUM(AJ3:AJ27)</f>
        <v>8510</v>
      </c>
      <c r="AK28" s="312">
        <f>SUM(AK3:AK27)</f>
        <v>6480</v>
      </c>
      <c r="AL28" s="313">
        <f>SUM(AL3:AL27)</f>
        <v>5450</v>
      </c>
      <c r="AM28" s="314">
        <f>SUM(AM3:AM27)</f>
        <v>5150</v>
      </c>
    </row>
    <row r="29" spans="1:39" ht="12.75" customHeight="1" x14ac:dyDescent="0.2">
      <c r="A29" s="303"/>
      <c r="B29" s="329" t="s">
        <v>48</v>
      </c>
      <c r="C29" s="330"/>
      <c r="D29" s="330">
        <v>48200</v>
      </c>
      <c r="E29" s="331">
        <v>55500</v>
      </c>
      <c r="F29" s="331">
        <v>66440</v>
      </c>
      <c r="G29" s="331">
        <v>79360</v>
      </c>
      <c r="H29" s="336"/>
      <c r="I29" s="331"/>
      <c r="J29" s="331">
        <v>68840</v>
      </c>
      <c r="K29" s="336"/>
      <c r="L29" s="336">
        <f t="shared" si="7"/>
        <v>-0.13256048387096775</v>
      </c>
      <c r="M29" s="337"/>
      <c r="N29" s="305">
        <v>6560</v>
      </c>
      <c r="O29" s="305">
        <v>6710</v>
      </c>
      <c r="P29" s="305">
        <v>7580</v>
      </c>
      <c r="Q29" s="305">
        <v>7450</v>
      </c>
      <c r="R29" s="305">
        <v>6610</v>
      </c>
      <c r="S29" s="305">
        <v>6690</v>
      </c>
      <c r="T29" s="305">
        <v>9070</v>
      </c>
      <c r="U29" s="305">
        <v>9070</v>
      </c>
      <c r="V29" s="305">
        <v>10950</v>
      </c>
      <c r="W29" s="305">
        <v>9620</v>
      </c>
      <c r="X29" s="305">
        <v>11330</v>
      </c>
      <c r="Y29" s="305">
        <v>10830</v>
      </c>
      <c r="Z29" s="305">
        <f t="shared" si="4"/>
        <v>102470</v>
      </c>
      <c r="AA29" s="309"/>
      <c r="AB29" s="314"/>
      <c r="AC29" s="314"/>
      <c r="AD29" s="314"/>
      <c r="AE29" s="338"/>
      <c r="AF29" s="338"/>
      <c r="AG29" s="338"/>
      <c r="AH29" s="338"/>
      <c r="AI29" s="338"/>
      <c r="AJ29" s="314"/>
    </row>
    <row r="30" spans="1:39" ht="12.75" customHeight="1" x14ac:dyDescent="0.2">
      <c r="A30" s="314"/>
      <c r="B30" s="310" t="s">
        <v>50</v>
      </c>
      <c r="C30" s="337"/>
      <c r="D30" s="336">
        <f>+D28/D29</f>
        <v>0.96597510373443984</v>
      </c>
      <c r="E30" s="336">
        <f>+E28/E29</f>
        <v>0.94450450450450452</v>
      </c>
      <c r="F30" s="336">
        <f>+F28/F29</f>
        <v>0.89644792293798914</v>
      </c>
      <c r="G30" s="336">
        <f>+G28/G29</f>
        <v>0.86882560483870963</v>
      </c>
      <c r="H30" s="337"/>
      <c r="I30" s="305"/>
      <c r="J30" s="336">
        <f>+J28/J29</f>
        <v>0.97196397443346894</v>
      </c>
      <c r="K30" s="336"/>
      <c r="L30" s="336">
        <f t="shared" si="7"/>
        <v>0.11871009443132849</v>
      </c>
      <c r="M30" s="337"/>
      <c r="N30" s="336">
        <f>+N28/N29</f>
        <v>0.85213414634146345</v>
      </c>
      <c r="O30" s="336">
        <f t="shared" ref="O30:Y30" si="10">+O28/O29</f>
        <v>0.91356184798807749</v>
      </c>
      <c r="P30" s="336">
        <f t="shared" si="10"/>
        <v>0.9445910290237467</v>
      </c>
      <c r="Q30" s="336">
        <f t="shared" si="10"/>
        <v>0.93557046979865777</v>
      </c>
      <c r="R30" s="336">
        <f t="shared" si="10"/>
        <v>0.82299546142208779</v>
      </c>
      <c r="S30" s="336">
        <f t="shared" si="10"/>
        <v>0.85351270553064273</v>
      </c>
      <c r="T30" s="336">
        <f t="shared" si="10"/>
        <v>0.63506063947078284</v>
      </c>
      <c r="U30" s="336">
        <f t="shared" si="10"/>
        <v>0.72326350606394707</v>
      </c>
      <c r="V30" s="336">
        <f t="shared" si="10"/>
        <v>0.70319634703196343</v>
      </c>
      <c r="W30" s="336">
        <f t="shared" si="10"/>
        <v>0.6496881496881497</v>
      </c>
      <c r="X30" s="336">
        <f t="shared" si="10"/>
        <v>0.5392762577228597</v>
      </c>
      <c r="Y30" s="336">
        <f t="shared" si="10"/>
        <v>0.58818097876269626</v>
      </c>
      <c r="Z30" s="336">
        <v>0.9445910290237467</v>
      </c>
      <c r="AA30" s="309"/>
      <c r="AB30" s="314"/>
      <c r="AC30" s="314"/>
      <c r="AD30" s="314"/>
      <c r="AE30" s="302"/>
    </row>
    <row r="31" spans="1:39" ht="10.5" customHeight="1" x14ac:dyDescent="0.2">
      <c r="A31" s="292" t="s">
        <v>138</v>
      </c>
      <c r="B31" s="339" t="s">
        <v>124</v>
      </c>
      <c r="D31" s="340"/>
      <c r="E31" s="340"/>
      <c r="F31" s="340"/>
      <c r="G31" s="340"/>
      <c r="I31" s="341"/>
      <c r="J31" s="340"/>
    </row>
    <row r="32" spans="1:39" ht="17.25" customHeight="1" x14ac:dyDescent="0.2">
      <c r="A32" s="342" t="s">
        <v>94</v>
      </c>
      <c r="B32" s="339"/>
      <c r="E32" s="341"/>
      <c r="F32" s="343"/>
      <c r="I32" s="292" t="s">
        <v>126</v>
      </c>
    </row>
    <row r="33" spans="1:39" s="302" customFormat="1" ht="27.75" customHeight="1" x14ac:dyDescent="0.2">
      <c r="A33" s="344"/>
      <c r="B33" s="344"/>
      <c r="C33" s="294">
        <v>2008</v>
      </c>
      <c r="D33" s="294">
        <v>2009</v>
      </c>
      <c r="E33" s="294">
        <v>2010</v>
      </c>
      <c r="F33" s="294">
        <v>2011</v>
      </c>
      <c r="G33" s="294">
        <v>2012</v>
      </c>
      <c r="H33" s="296" t="s">
        <v>108</v>
      </c>
      <c r="I33" s="297" t="s">
        <v>134</v>
      </c>
      <c r="J33" s="295">
        <v>2013</v>
      </c>
      <c r="K33" s="296" t="s">
        <v>136</v>
      </c>
      <c r="L33" s="296" t="s">
        <v>127</v>
      </c>
      <c r="M33" s="299" t="s">
        <v>144</v>
      </c>
      <c r="N33" s="299" t="s">
        <v>145</v>
      </c>
      <c r="O33" s="299" t="s">
        <v>146</v>
      </c>
      <c r="P33" s="299" t="s">
        <v>150</v>
      </c>
      <c r="Q33" s="299" t="s">
        <v>153</v>
      </c>
      <c r="R33" s="299" t="s">
        <v>155</v>
      </c>
      <c r="S33" s="299" t="s">
        <v>156</v>
      </c>
      <c r="T33" s="299" t="s">
        <v>161</v>
      </c>
      <c r="U33" s="299" t="s">
        <v>162</v>
      </c>
      <c r="V33" s="299" t="s">
        <v>164</v>
      </c>
      <c r="W33" s="299" t="s">
        <v>166</v>
      </c>
      <c r="X33" s="299" t="s">
        <v>168</v>
      </c>
      <c r="Y33" s="299" t="s">
        <v>168</v>
      </c>
      <c r="Z33" s="299">
        <v>2014</v>
      </c>
      <c r="AB33" s="299" t="s">
        <v>170</v>
      </c>
      <c r="AC33" s="299" t="s">
        <v>171</v>
      </c>
      <c r="AD33" s="299" t="s">
        <v>172</v>
      </c>
      <c r="AE33" s="299" t="s">
        <v>180</v>
      </c>
      <c r="AF33" s="299" t="s">
        <v>155</v>
      </c>
      <c r="AG33" s="299" t="s">
        <v>177</v>
      </c>
      <c r="AH33" s="299" t="s">
        <v>178</v>
      </c>
      <c r="AI33" s="299" t="s">
        <v>162</v>
      </c>
      <c r="AJ33" s="301" t="s">
        <v>181</v>
      </c>
      <c r="AK33" s="299" t="s">
        <v>186</v>
      </c>
      <c r="AL33" s="299" t="s">
        <v>187</v>
      </c>
      <c r="AM33" s="301" t="s">
        <v>188</v>
      </c>
    </row>
    <row r="34" spans="1:39" ht="17.25" customHeight="1" x14ac:dyDescent="0.2">
      <c r="A34" s="303"/>
      <c r="B34" s="337" t="s">
        <v>81</v>
      </c>
      <c r="C34" s="345">
        <f>+C3+C4+C5</f>
        <v>390</v>
      </c>
      <c r="D34" s="345">
        <f>+D5+D4+D3</f>
        <v>370</v>
      </c>
      <c r="E34" s="345">
        <f t="shared" ref="E34:P34" si="11">+E5+E4+E3</f>
        <v>410</v>
      </c>
      <c r="F34" s="345">
        <f t="shared" si="11"/>
        <v>430</v>
      </c>
      <c r="G34" s="345">
        <f t="shared" si="11"/>
        <v>1200</v>
      </c>
      <c r="H34" s="345">
        <f t="shared" si="11"/>
        <v>5.8261904761904759</v>
      </c>
      <c r="I34" s="345">
        <f t="shared" si="11"/>
        <v>1530</v>
      </c>
      <c r="J34" s="345">
        <f t="shared" si="11"/>
        <v>1369</v>
      </c>
      <c r="K34" s="345">
        <f t="shared" si="11"/>
        <v>3.1367647058823529</v>
      </c>
      <c r="L34" s="345">
        <f t="shared" si="11"/>
        <v>0.96050135501355016</v>
      </c>
      <c r="M34" s="345">
        <f t="shared" si="11"/>
        <v>2100</v>
      </c>
      <c r="N34" s="345">
        <f t="shared" si="11"/>
        <v>119</v>
      </c>
      <c r="O34" s="345">
        <f t="shared" si="11"/>
        <v>109</v>
      </c>
      <c r="P34" s="345">
        <f t="shared" si="11"/>
        <v>119</v>
      </c>
      <c r="Q34" s="345">
        <f t="shared" ref="Q34:Y34" si="12">+Q5+Q4+Q3</f>
        <v>109</v>
      </c>
      <c r="R34" s="345">
        <f t="shared" si="12"/>
        <v>110</v>
      </c>
      <c r="S34" s="345">
        <f t="shared" si="12"/>
        <v>100</v>
      </c>
      <c r="T34" s="345">
        <f t="shared" si="12"/>
        <v>100</v>
      </c>
      <c r="U34" s="345">
        <f t="shared" si="12"/>
        <v>100</v>
      </c>
      <c r="V34" s="345">
        <f t="shared" si="12"/>
        <v>110</v>
      </c>
      <c r="W34" s="345">
        <f t="shared" si="12"/>
        <v>100</v>
      </c>
      <c r="X34" s="345">
        <f t="shared" si="12"/>
        <v>110</v>
      </c>
      <c r="Y34" s="345">
        <f t="shared" si="12"/>
        <v>100</v>
      </c>
      <c r="Z34" s="345">
        <f>SUM(N34:Y34)</f>
        <v>1286</v>
      </c>
      <c r="AB34" s="346">
        <f>+AB3+AB4+AB5</f>
        <v>130</v>
      </c>
      <c r="AC34" s="346">
        <f>+AC3+AC4+AC5</f>
        <v>100</v>
      </c>
      <c r="AD34" s="346">
        <f>+AD3+AD4+AD5</f>
        <v>112</v>
      </c>
      <c r="AE34" s="346">
        <f t="shared" ref="AE34:AM34" si="13">+AE3+AE4+AE5</f>
        <v>100</v>
      </c>
      <c r="AF34" s="346">
        <f t="shared" si="13"/>
        <v>108</v>
      </c>
      <c r="AG34" s="346">
        <f t="shared" si="13"/>
        <v>88</v>
      </c>
      <c r="AH34" s="346">
        <f t="shared" si="13"/>
        <v>106</v>
      </c>
      <c r="AI34" s="346">
        <f t="shared" si="13"/>
        <v>112</v>
      </c>
      <c r="AJ34" s="346">
        <f t="shared" si="13"/>
        <v>116</v>
      </c>
      <c r="AK34" s="346">
        <f t="shared" si="13"/>
        <v>95</v>
      </c>
      <c r="AL34" s="346">
        <f t="shared" si="13"/>
        <v>96</v>
      </c>
      <c r="AM34" s="346">
        <f t="shared" si="13"/>
        <v>140</v>
      </c>
    </row>
    <row r="35" spans="1:39" ht="17.25" customHeight="1" x14ac:dyDescent="0.2">
      <c r="A35" s="303"/>
      <c r="B35" s="337" t="s">
        <v>85</v>
      </c>
      <c r="C35" s="345">
        <f>+C6+C7+C8</f>
        <v>890</v>
      </c>
      <c r="D35" s="345">
        <f>+D8+D7+D6</f>
        <v>1020</v>
      </c>
      <c r="E35" s="345">
        <f t="shared" ref="E35:P35" si="14">+E8+E7+E6</f>
        <v>1130</v>
      </c>
      <c r="F35" s="345">
        <f t="shared" si="14"/>
        <v>1360</v>
      </c>
      <c r="G35" s="345">
        <f t="shared" si="14"/>
        <v>4030</v>
      </c>
      <c r="H35" s="345">
        <f t="shared" si="14"/>
        <v>8.1436136071887031</v>
      </c>
      <c r="I35" s="345">
        <f t="shared" si="14"/>
        <v>6780</v>
      </c>
      <c r="J35" s="345">
        <f t="shared" si="14"/>
        <v>3043</v>
      </c>
      <c r="K35" s="345">
        <f t="shared" si="14"/>
        <v>1.324938470484923</v>
      </c>
      <c r="L35" s="345">
        <f t="shared" si="14"/>
        <v>-0.77037837792802366</v>
      </c>
      <c r="M35" s="345">
        <f t="shared" si="14"/>
        <v>4500</v>
      </c>
      <c r="N35" s="345">
        <f t="shared" si="14"/>
        <v>170</v>
      </c>
      <c r="O35" s="345">
        <f t="shared" si="14"/>
        <v>190</v>
      </c>
      <c r="P35" s="345">
        <f t="shared" si="14"/>
        <v>180</v>
      </c>
      <c r="Q35" s="345">
        <f t="shared" ref="Q35:Y35" si="15">+Q8+Q7+Q6</f>
        <v>170</v>
      </c>
      <c r="R35" s="345">
        <f t="shared" si="15"/>
        <v>160</v>
      </c>
      <c r="S35" s="345">
        <f t="shared" si="15"/>
        <v>169</v>
      </c>
      <c r="T35" s="345">
        <f t="shared" si="15"/>
        <v>149</v>
      </c>
      <c r="U35" s="345">
        <f t="shared" si="15"/>
        <v>289</v>
      </c>
      <c r="V35" s="345">
        <f t="shared" si="15"/>
        <v>139</v>
      </c>
      <c r="W35" s="345">
        <f t="shared" si="15"/>
        <v>138</v>
      </c>
      <c r="X35" s="345">
        <f t="shared" si="15"/>
        <v>120</v>
      </c>
      <c r="Y35" s="345">
        <f t="shared" si="15"/>
        <v>135</v>
      </c>
      <c r="Z35" s="345">
        <f t="shared" ref="Z35:Z42" si="16">SUM(N35:Y35)</f>
        <v>2009</v>
      </c>
      <c r="AB35" s="346">
        <f>+AB6+AB7+AB8</f>
        <v>130</v>
      </c>
      <c r="AC35" s="346">
        <f>+AC6+AC7+AC8</f>
        <v>130</v>
      </c>
      <c r="AD35" s="346">
        <f>+AD6+AD7+AD8</f>
        <v>123</v>
      </c>
      <c r="AE35" s="346">
        <f t="shared" ref="AE35:AM35" si="17">+AE6+AE7+AE8</f>
        <v>125</v>
      </c>
      <c r="AF35" s="346">
        <f t="shared" si="17"/>
        <v>126</v>
      </c>
      <c r="AG35" s="346">
        <f t="shared" si="17"/>
        <v>127</v>
      </c>
      <c r="AH35" s="346">
        <f t="shared" si="17"/>
        <v>132</v>
      </c>
      <c r="AI35" s="346">
        <f t="shared" si="17"/>
        <v>154</v>
      </c>
      <c r="AJ35" s="346">
        <f t="shared" si="17"/>
        <v>199</v>
      </c>
      <c r="AK35" s="346">
        <f t="shared" si="17"/>
        <v>162</v>
      </c>
      <c r="AL35" s="346">
        <f t="shared" si="17"/>
        <v>139</v>
      </c>
      <c r="AM35" s="346">
        <f t="shared" si="17"/>
        <v>140</v>
      </c>
    </row>
    <row r="36" spans="1:39" ht="17.25" customHeight="1" x14ac:dyDescent="0.2">
      <c r="A36" s="303"/>
      <c r="B36" s="337" t="s">
        <v>82</v>
      </c>
      <c r="C36" s="345">
        <f>+C9+C10+C11</f>
        <v>3340</v>
      </c>
      <c r="D36" s="345">
        <f>+D11+D10+D9</f>
        <v>2800</v>
      </c>
      <c r="E36" s="345">
        <f t="shared" ref="E36:P36" si="18">+E11+E10+E9</f>
        <v>3180</v>
      </c>
      <c r="F36" s="345">
        <f t="shared" si="18"/>
        <v>3600</v>
      </c>
      <c r="G36" s="345">
        <f t="shared" si="18"/>
        <v>5140</v>
      </c>
      <c r="H36" s="345">
        <f t="shared" si="18"/>
        <v>8.6321839080459775</v>
      </c>
      <c r="I36" s="345">
        <f t="shared" si="18"/>
        <v>5920</v>
      </c>
      <c r="J36" s="345">
        <f t="shared" si="18"/>
        <v>8137</v>
      </c>
      <c r="K36" s="345">
        <f t="shared" si="18"/>
        <v>3.4632703226699908</v>
      </c>
      <c r="L36" s="345">
        <f t="shared" si="18"/>
        <v>1.6214427107591989</v>
      </c>
      <c r="M36" s="345">
        <f t="shared" si="18"/>
        <v>12400</v>
      </c>
      <c r="N36" s="345">
        <f t="shared" si="18"/>
        <v>700</v>
      </c>
      <c r="O36" s="345">
        <f t="shared" si="18"/>
        <v>720</v>
      </c>
      <c r="P36" s="345">
        <f t="shared" si="18"/>
        <v>680</v>
      </c>
      <c r="Q36" s="345">
        <f t="shared" ref="Q36:Y36" si="19">+Q11+Q10+Q9</f>
        <v>630</v>
      </c>
      <c r="R36" s="345">
        <f t="shared" si="19"/>
        <v>590</v>
      </c>
      <c r="S36" s="345">
        <f t="shared" si="19"/>
        <v>610</v>
      </c>
      <c r="T36" s="345">
        <f t="shared" si="19"/>
        <v>640</v>
      </c>
      <c r="U36" s="345">
        <f t="shared" si="19"/>
        <v>570</v>
      </c>
      <c r="V36" s="345">
        <f t="shared" si="19"/>
        <v>520</v>
      </c>
      <c r="W36" s="345">
        <f t="shared" si="19"/>
        <v>540</v>
      </c>
      <c r="X36" s="345">
        <f t="shared" si="19"/>
        <v>480</v>
      </c>
      <c r="Y36" s="345">
        <f t="shared" si="19"/>
        <v>430</v>
      </c>
      <c r="Z36" s="345">
        <f t="shared" si="16"/>
        <v>7110</v>
      </c>
      <c r="AB36" s="346">
        <f>+AB9+AB10+AB11</f>
        <v>340</v>
      </c>
      <c r="AC36" s="346">
        <f>+AC9+AC10+AC11</f>
        <v>320</v>
      </c>
      <c r="AD36" s="346">
        <f>+AD9+AD10+AD11</f>
        <v>356</v>
      </c>
      <c r="AE36" s="346">
        <f t="shared" ref="AE36:AM36" si="20">+AE9+AE10+AE11</f>
        <v>355</v>
      </c>
      <c r="AF36" s="346">
        <f t="shared" si="20"/>
        <v>378</v>
      </c>
      <c r="AG36" s="346">
        <f t="shared" si="20"/>
        <v>347</v>
      </c>
      <c r="AH36" s="346">
        <f t="shared" si="20"/>
        <v>368</v>
      </c>
      <c r="AI36" s="346">
        <f t="shared" si="20"/>
        <v>484</v>
      </c>
      <c r="AJ36" s="346">
        <f t="shared" si="20"/>
        <v>672</v>
      </c>
      <c r="AK36" s="346">
        <f t="shared" si="20"/>
        <v>457</v>
      </c>
      <c r="AL36" s="346">
        <f t="shared" si="20"/>
        <v>435</v>
      </c>
      <c r="AM36" s="346">
        <f t="shared" si="20"/>
        <v>300</v>
      </c>
    </row>
    <row r="37" spans="1:39" ht="17.25" customHeight="1" x14ac:dyDescent="0.2">
      <c r="A37" s="318"/>
      <c r="B37" s="347" t="s">
        <v>84</v>
      </c>
      <c r="C37" s="348">
        <f>+C12+C13+C14+C15+C16</f>
        <v>640</v>
      </c>
      <c r="D37" s="348">
        <f>+D13+D14+D15+D16</f>
        <v>670</v>
      </c>
      <c r="E37" s="348">
        <f t="shared" ref="E37:P37" si="21">+E13+E14+E15+E16</f>
        <v>820</v>
      </c>
      <c r="F37" s="348">
        <f t="shared" si="21"/>
        <v>2150</v>
      </c>
      <c r="G37" s="348">
        <f t="shared" si="21"/>
        <v>2810</v>
      </c>
      <c r="H37" s="348">
        <f t="shared" si="21"/>
        <v>1.2589719029374202</v>
      </c>
      <c r="I37" s="348">
        <f t="shared" si="21"/>
        <v>4290</v>
      </c>
      <c r="J37" s="348">
        <f t="shared" si="21"/>
        <v>3539</v>
      </c>
      <c r="K37" s="348">
        <f t="shared" si="21"/>
        <v>3.8016655761881024</v>
      </c>
      <c r="L37" s="348">
        <f t="shared" si="21"/>
        <v>1.650456679036822</v>
      </c>
      <c r="M37" s="348">
        <f t="shared" si="21"/>
        <v>5700</v>
      </c>
      <c r="N37" s="348">
        <f t="shared" si="21"/>
        <v>290</v>
      </c>
      <c r="O37" s="348">
        <f t="shared" si="21"/>
        <v>260</v>
      </c>
      <c r="P37" s="348">
        <f t="shared" si="21"/>
        <v>390</v>
      </c>
      <c r="Q37" s="348">
        <f t="shared" ref="Q37:Y37" si="22">+Q13+Q14+Q15+Q16</f>
        <v>290</v>
      </c>
      <c r="R37" s="348">
        <f t="shared" si="22"/>
        <v>248</v>
      </c>
      <c r="S37" s="348">
        <f t="shared" si="22"/>
        <v>190</v>
      </c>
      <c r="T37" s="348">
        <f t="shared" si="22"/>
        <v>380</v>
      </c>
      <c r="U37" s="348">
        <f t="shared" si="22"/>
        <v>370</v>
      </c>
      <c r="V37" s="348">
        <f t="shared" si="22"/>
        <v>360</v>
      </c>
      <c r="W37" s="348">
        <f t="shared" si="22"/>
        <v>330</v>
      </c>
      <c r="X37" s="348">
        <f t="shared" si="22"/>
        <v>290</v>
      </c>
      <c r="Y37" s="348">
        <f t="shared" si="22"/>
        <v>160</v>
      </c>
      <c r="Z37" s="345">
        <f t="shared" si="16"/>
        <v>3558</v>
      </c>
      <c r="AB37" s="346">
        <f>SUM(AB12:AB16)</f>
        <v>120</v>
      </c>
      <c r="AC37" s="346">
        <f t="shared" ref="AC37:AM37" si="23">SUM(AC12:AC16)</f>
        <v>120</v>
      </c>
      <c r="AD37" s="346">
        <f t="shared" si="23"/>
        <v>139</v>
      </c>
      <c r="AE37" s="346">
        <f t="shared" si="23"/>
        <v>156</v>
      </c>
      <c r="AF37" s="346">
        <f t="shared" si="23"/>
        <v>162</v>
      </c>
      <c r="AG37" s="346">
        <f t="shared" si="23"/>
        <v>205</v>
      </c>
      <c r="AH37" s="346">
        <f t="shared" si="23"/>
        <v>244</v>
      </c>
      <c r="AI37" s="346">
        <f t="shared" si="23"/>
        <v>444</v>
      </c>
      <c r="AJ37" s="346">
        <f t="shared" si="23"/>
        <v>690</v>
      </c>
      <c r="AK37" s="346">
        <f t="shared" si="23"/>
        <v>507</v>
      </c>
      <c r="AL37" s="346">
        <f t="shared" si="23"/>
        <v>375</v>
      </c>
      <c r="AM37" s="346">
        <f t="shared" si="23"/>
        <v>410</v>
      </c>
    </row>
    <row r="38" spans="1:39" ht="17.25" customHeight="1" x14ac:dyDescent="0.2">
      <c r="A38" s="303"/>
      <c r="B38" s="337" t="s">
        <v>83</v>
      </c>
      <c r="C38" s="345">
        <f>+C17+C18+C19</f>
        <v>8640</v>
      </c>
      <c r="D38" s="345">
        <f>+D17+D18+D19</f>
        <v>8830</v>
      </c>
      <c r="E38" s="345">
        <f t="shared" ref="E38:P38" si="24">+E17+E18+E19</f>
        <v>9320</v>
      </c>
      <c r="F38" s="345">
        <f t="shared" si="24"/>
        <v>10670</v>
      </c>
      <c r="G38" s="345">
        <f t="shared" si="24"/>
        <v>9290</v>
      </c>
      <c r="H38" s="345">
        <f t="shared" si="24"/>
        <v>-0.79714482629793115</v>
      </c>
      <c r="I38" s="345">
        <f t="shared" si="24"/>
        <v>10790</v>
      </c>
      <c r="J38" s="345">
        <f t="shared" si="24"/>
        <v>11225</v>
      </c>
      <c r="K38" s="345">
        <f t="shared" si="24"/>
        <v>4.232490009720272</v>
      </c>
      <c r="L38" s="345">
        <f t="shared" si="24"/>
        <v>2.1537916707693276</v>
      </c>
      <c r="M38" s="345">
        <f t="shared" si="24"/>
        <v>16600</v>
      </c>
      <c r="N38" s="345">
        <f t="shared" si="24"/>
        <v>640</v>
      </c>
      <c r="O38" s="345">
        <f t="shared" si="24"/>
        <v>720</v>
      </c>
      <c r="P38" s="345">
        <f t="shared" si="24"/>
        <v>820</v>
      </c>
      <c r="Q38" s="345">
        <f t="shared" ref="Q38:Y38" si="25">+Q17+Q18+Q19</f>
        <v>800</v>
      </c>
      <c r="R38" s="345">
        <f t="shared" si="25"/>
        <v>760</v>
      </c>
      <c r="S38" s="345">
        <f t="shared" si="25"/>
        <v>1100</v>
      </c>
      <c r="T38" s="345">
        <f t="shared" si="25"/>
        <v>860</v>
      </c>
      <c r="U38" s="345">
        <f t="shared" si="25"/>
        <v>950</v>
      </c>
      <c r="V38" s="345">
        <f t="shared" si="25"/>
        <v>1350</v>
      </c>
      <c r="W38" s="345">
        <f t="shared" si="25"/>
        <v>1250</v>
      </c>
      <c r="X38" s="345">
        <f t="shared" si="25"/>
        <v>1318</v>
      </c>
      <c r="Y38" s="345">
        <f t="shared" si="25"/>
        <v>1624</v>
      </c>
      <c r="Z38" s="345">
        <f t="shared" si="16"/>
        <v>12192</v>
      </c>
      <c r="AB38" s="346">
        <f>SUM(AB17:AB19)</f>
        <v>810</v>
      </c>
      <c r="AC38" s="346">
        <f t="shared" ref="AC38:AM38" si="26">SUM(AC17:AC19)</f>
        <v>710</v>
      </c>
      <c r="AD38" s="346">
        <f t="shared" si="26"/>
        <v>758</v>
      </c>
      <c r="AE38" s="346">
        <f t="shared" si="26"/>
        <v>778</v>
      </c>
      <c r="AF38" s="346">
        <f t="shared" si="26"/>
        <v>815</v>
      </c>
      <c r="AG38" s="346">
        <f t="shared" si="26"/>
        <v>994</v>
      </c>
      <c r="AH38" s="346">
        <f t="shared" si="26"/>
        <v>986</v>
      </c>
      <c r="AI38" s="346">
        <f t="shared" si="26"/>
        <v>1251</v>
      </c>
      <c r="AJ38" s="346">
        <f t="shared" si="26"/>
        <v>1548</v>
      </c>
      <c r="AK38" s="346">
        <f t="shared" si="26"/>
        <v>1353</v>
      </c>
      <c r="AL38" s="346">
        <f t="shared" si="26"/>
        <v>971</v>
      </c>
      <c r="AM38" s="346">
        <f t="shared" si="26"/>
        <v>600</v>
      </c>
    </row>
    <row r="39" spans="1:39" ht="17.25" customHeight="1" x14ac:dyDescent="0.2">
      <c r="A39" s="303"/>
      <c r="B39" s="337" t="s">
        <v>86</v>
      </c>
      <c r="C39" s="345">
        <f>+C20+C21</f>
        <v>9480</v>
      </c>
      <c r="D39" s="345">
        <f>+D20+D21</f>
        <v>8880</v>
      </c>
      <c r="E39" s="345">
        <f t="shared" ref="E39:P39" si="27">+E20+E21</f>
        <v>10010</v>
      </c>
      <c r="F39" s="345">
        <f t="shared" si="27"/>
        <v>11140</v>
      </c>
      <c r="G39" s="345">
        <f t="shared" si="27"/>
        <v>11400</v>
      </c>
      <c r="H39" s="345">
        <f t="shared" si="27"/>
        <v>5.0827330619062534E-2</v>
      </c>
      <c r="I39" s="345">
        <f t="shared" si="27"/>
        <v>16180</v>
      </c>
      <c r="J39" s="345">
        <f t="shared" si="27"/>
        <v>13160</v>
      </c>
      <c r="K39" s="345">
        <f t="shared" si="27"/>
        <v>1.6152133489919749</v>
      </c>
      <c r="L39" s="345">
        <f t="shared" si="27"/>
        <v>0.2694012340314591</v>
      </c>
      <c r="M39" s="345">
        <f t="shared" si="27"/>
        <v>19500</v>
      </c>
      <c r="N39" s="345">
        <f t="shared" si="27"/>
        <v>490</v>
      </c>
      <c r="O39" s="345">
        <f t="shared" si="27"/>
        <v>780</v>
      </c>
      <c r="P39" s="345">
        <f t="shared" si="27"/>
        <v>1160</v>
      </c>
      <c r="Q39" s="345">
        <f t="shared" ref="Q39:Y39" si="28">+Q20+Q21</f>
        <v>910</v>
      </c>
      <c r="R39" s="345">
        <f t="shared" si="28"/>
        <v>590</v>
      </c>
      <c r="S39" s="345">
        <f t="shared" si="28"/>
        <v>880</v>
      </c>
      <c r="T39" s="345">
        <f t="shared" si="28"/>
        <v>1070</v>
      </c>
      <c r="U39" s="345">
        <f t="shared" si="28"/>
        <v>870</v>
      </c>
      <c r="V39" s="345">
        <f t="shared" si="28"/>
        <v>1450</v>
      </c>
      <c r="W39" s="345">
        <f t="shared" si="28"/>
        <v>720</v>
      </c>
      <c r="X39" s="345">
        <f t="shared" si="28"/>
        <v>650</v>
      </c>
      <c r="Y39" s="345">
        <f t="shared" si="28"/>
        <v>1190</v>
      </c>
      <c r="Z39" s="345">
        <f t="shared" si="16"/>
        <v>10760</v>
      </c>
      <c r="AB39" s="346">
        <f>+AB20+AB21</f>
        <v>550</v>
      </c>
      <c r="AC39" s="346">
        <f>+AC20+AC21</f>
        <v>470</v>
      </c>
      <c r="AD39" s="346">
        <f>+AD20+AD21</f>
        <v>569</v>
      </c>
      <c r="AE39" s="346">
        <f t="shared" ref="AE39:AM39" si="29">+AE20+AE21</f>
        <v>533</v>
      </c>
      <c r="AF39" s="346">
        <f t="shared" si="29"/>
        <v>642</v>
      </c>
      <c r="AG39" s="346">
        <f t="shared" si="29"/>
        <v>982</v>
      </c>
      <c r="AH39" s="346">
        <f t="shared" si="29"/>
        <v>2437</v>
      </c>
      <c r="AI39" s="346">
        <f t="shared" si="29"/>
        <v>1699</v>
      </c>
      <c r="AJ39" s="346">
        <f t="shared" si="29"/>
        <v>1666</v>
      </c>
      <c r="AK39" s="346">
        <f t="shared" si="29"/>
        <v>1033</v>
      </c>
      <c r="AL39" s="346">
        <f t="shared" si="29"/>
        <v>794</v>
      </c>
      <c r="AM39" s="346">
        <f t="shared" si="29"/>
        <v>1650</v>
      </c>
    </row>
    <row r="40" spans="1:39" ht="17.25" customHeight="1" x14ac:dyDescent="0.2">
      <c r="A40" s="303"/>
      <c r="B40" s="337" t="s">
        <v>87</v>
      </c>
      <c r="C40" s="345">
        <f>+C22+C23</f>
        <v>17000</v>
      </c>
      <c r="D40" s="345">
        <f>+D22+D23</f>
        <v>18050</v>
      </c>
      <c r="E40" s="345">
        <f t="shared" ref="E40:P40" si="30">+E22+E23</f>
        <v>20840</v>
      </c>
      <c r="F40" s="345">
        <f t="shared" si="30"/>
        <v>22740</v>
      </c>
      <c r="G40" s="345">
        <f t="shared" si="30"/>
        <v>27210</v>
      </c>
      <c r="H40" s="345">
        <f t="shared" si="30"/>
        <v>0.42002422278659757</v>
      </c>
      <c r="I40" s="345">
        <f t="shared" si="30"/>
        <v>38430</v>
      </c>
      <c r="J40" s="345">
        <f t="shared" si="30"/>
        <v>17160</v>
      </c>
      <c r="K40" s="345">
        <f t="shared" si="30"/>
        <v>0.88965589911732557</v>
      </c>
      <c r="L40" s="345">
        <f t="shared" si="30"/>
        <v>-0.74352959917813477</v>
      </c>
      <c r="M40" s="345">
        <f t="shared" si="30"/>
        <v>29500</v>
      </c>
      <c r="N40" s="345">
        <f t="shared" si="30"/>
        <v>2300</v>
      </c>
      <c r="O40" s="345">
        <f t="shared" si="30"/>
        <v>2450</v>
      </c>
      <c r="P40" s="345">
        <f t="shared" si="30"/>
        <v>2800</v>
      </c>
      <c r="Q40" s="345">
        <f t="shared" ref="Q40:Y40" si="31">+Q22+Q23</f>
        <v>3000</v>
      </c>
      <c r="R40" s="345">
        <f t="shared" si="31"/>
        <v>1900</v>
      </c>
      <c r="S40" s="345">
        <f t="shared" si="31"/>
        <v>1550</v>
      </c>
      <c r="T40" s="345">
        <f t="shared" si="31"/>
        <v>1260</v>
      </c>
      <c r="U40" s="345">
        <f t="shared" si="31"/>
        <v>1980</v>
      </c>
      <c r="V40" s="345">
        <f t="shared" si="31"/>
        <v>2090</v>
      </c>
      <c r="W40" s="345">
        <f t="shared" si="31"/>
        <v>1710</v>
      </c>
      <c r="X40" s="345">
        <f t="shared" si="31"/>
        <v>1790</v>
      </c>
      <c r="Y40" s="345">
        <f t="shared" si="31"/>
        <v>1030</v>
      </c>
      <c r="Z40" s="345">
        <f t="shared" si="16"/>
        <v>23860</v>
      </c>
      <c r="AB40" s="346">
        <f>+AB22+AB23</f>
        <v>1100</v>
      </c>
      <c r="AC40" s="346">
        <f>+AC22+AC23</f>
        <v>1158</v>
      </c>
      <c r="AD40" s="346">
        <f>+AD22+AD23</f>
        <v>1238</v>
      </c>
      <c r="AE40" s="346">
        <f t="shared" ref="AE40:AM40" si="32">+AE22+AE23</f>
        <v>1197</v>
      </c>
      <c r="AF40" s="346">
        <f t="shared" si="32"/>
        <v>1583</v>
      </c>
      <c r="AG40" s="346">
        <f t="shared" si="32"/>
        <v>1766</v>
      </c>
      <c r="AH40" s="346">
        <f t="shared" si="32"/>
        <v>1828</v>
      </c>
      <c r="AI40" s="346">
        <f t="shared" si="32"/>
        <v>2355</v>
      </c>
      <c r="AJ40" s="346">
        <f t="shared" si="32"/>
        <v>2493</v>
      </c>
      <c r="AK40" s="346">
        <f t="shared" si="32"/>
        <v>1712</v>
      </c>
      <c r="AL40" s="346">
        <f t="shared" si="32"/>
        <v>1532</v>
      </c>
      <c r="AM40" s="346">
        <f t="shared" si="32"/>
        <v>978</v>
      </c>
    </row>
    <row r="41" spans="1:39" ht="17.25" customHeight="1" x14ac:dyDescent="0.2">
      <c r="A41" s="303"/>
      <c r="B41" s="337" t="s">
        <v>88</v>
      </c>
      <c r="C41" s="345">
        <f>+C24+C25</f>
        <v>2870</v>
      </c>
      <c r="D41" s="345">
        <f>+D24+D25</f>
        <v>3600</v>
      </c>
      <c r="E41" s="345">
        <f t="shared" ref="E41:P41" si="33">+E24+E25</f>
        <v>4210</v>
      </c>
      <c r="F41" s="345">
        <f t="shared" si="33"/>
        <v>4480</v>
      </c>
      <c r="G41" s="345">
        <f t="shared" si="33"/>
        <v>5320</v>
      </c>
      <c r="H41" s="345">
        <f t="shared" si="33"/>
        <v>0.41139240506329111</v>
      </c>
      <c r="I41" s="345">
        <f t="shared" si="33"/>
        <v>7270</v>
      </c>
      <c r="J41" s="345">
        <f t="shared" si="33"/>
        <v>7506</v>
      </c>
      <c r="K41" s="345">
        <f t="shared" si="33"/>
        <v>1.8433316051593847</v>
      </c>
      <c r="L41" s="345">
        <f t="shared" si="33"/>
        <v>0.38081413590950369</v>
      </c>
      <c r="M41" s="345">
        <f t="shared" si="33"/>
        <v>11000</v>
      </c>
      <c r="N41" s="345">
        <f t="shared" si="33"/>
        <v>750</v>
      </c>
      <c r="O41" s="345">
        <f t="shared" si="33"/>
        <v>780</v>
      </c>
      <c r="P41" s="345">
        <f t="shared" si="33"/>
        <v>860</v>
      </c>
      <c r="Q41" s="345">
        <f t="shared" ref="Q41:Y41" si="34">+Q24+Q25</f>
        <v>850</v>
      </c>
      <c r="R41" s="345">
        <f t="shared" si="34"/>
        <v>820</v>
      </c>
      <c r="S41" s="345">
        <f t="shared" si="34"/>
        <v>840</v>
      </c>
      <c r="T41" s="345">
        <f t="shared" si="34"/>
        <v>980</v>
      </c>
      <c r="U41" s="345">
        <f t="shared" si="34"/>
        <v>1020</v>
      </c>
      <c r="V41" s="345">
        <f t="shared" si="34"/>
        <v>1240</v>
      </c>
      <c r="W41" s="345">
        <f t="shared" si="34"/>
        <v>870</v>
      </c>
      <c r="X41" s="345">
        <f t="shared" si="34"/>
        <v>820</v>
      </c>
      <c r="Y41" s="345">
        <f t="shared" si="34"/>
        <v>1160</v>
      </c>
      <c r="Z41" s="345">
        <f t="shared" si="16"/>
        <v>10990</v>
      </c>
      <c r="AB41" s="346">
        <f>+AB24+AB25</f>
        <v>880</v>
      </c>
      <c r="AC41" s="346">
        <f>+AC24+AC25</f>
        <v>870</v>
      </c>
      <c r="AD41" s="346">
        <f>+AD24+AD25</f>
        <v>871</v>
      </c>
      <c r="AE41" s="346">
        <f t="shared" ref="AE41:AM41" si="35">+AE24+AE25</f>
        <v>853</v>
      </c>
      <c r="AF41" s="346">
        <f t="shared" si="35"/>
        <v>867</v>
      </c>
      <c r="AG41" s="346">
        <f t="shared" si="35"/>
        <v>374</v>
      </c>
      <c r="AH41" s="346">
        <f t="shared" si="35"/>
        <v>455</v>
      </c>
      <c r="AI41" s="346">
        <f t="shared" si="35"/>
        <v>587</v>
      </c>
      <c r="AJ41" s="346">
        <f t="shared" si="35"/>
        <v>865</v>
      </c>
      <c r="AK41" s="346">
        <f t="shared" si="35"/>
        <v>665</v>
      </c>
      <c r="AL41" s="346">
        <f t="shared" si="35"/>
        <v>662</v>
      </c>
      <c r="AM41" s="346">
        <f t="shared" si="35"/>
        <v>580</v>
      </c>
    </row>
    <row r="42" spans="1:39" ht="17.25" customHeight="1" x14ac:dyDescent="0.2">
      <c r="A42" s="303"/>
      <c r="B42" s="337" t="s">
        <v>89</v>
      </c>
      <c r="C42" s="345">
        <f>+C27+C26</f>
        <v>1240</v>
      </c>
      <c r="D42" s="345">
        <f>+D27+D26</f>
        <v>2340</v>
      </c>
      <c r="E42" s="345">
        <f t="shared" ref="E42:P42" si="36">+E27+E26</f>
        <v>2500</v>
      </c>
      <c r="F42" s="345">
        <f t="shared" si="36"/>
        <v>2990</v>
      </c>
      <c r="G42" s="345">
        <f t="shared" si="36"/>
        <v>2550</v>
      </c>
      <c r="H42" s="345">
        <f t="shared" si="36"/>
        <v>-0.14814814814814814</v>
      </c>
      <c r="I42" s="345">
        <f t="shared" si="36"/>
        <v>3610</v>
      </c>
      <c r="J42" s="345">
        <f t="shared" si="36"/>
        <v>1771</v>
      </c>
      <c r="K42" s="345">
        <f t="shared" si="36"/>
        <v>0.89134078212290513</v>
      </c>
      <c r="L42" s="345">
        <f t="shared" si="36"/>
        <v>-0.70474308300395261</v>
      </c>
      <c r="M42" s="345">
        <f t="shared" si="36"/>
        <v>4520</v>
      </c>
      <c r="N42" s="345">
        <f t="shared" si="36"/>
        <v>131</v>
      </c>
      <c r="O42" s="345">
        <f t="shared" si="36"/>
        <v>121</v>
      </c>
      <c r="P42" s="345">
        <f t="shared" si="36"/>
        <v>151</v>
      </c>
      <c r="Q42" s="345">
        <f t="shared" ref="Q42:Y42" si="37">+Q27+Q26</f>
        <v>211</v>
      </c>
      <c r="R42" s="345">
        <f t="shared" si="37"/>
        <v>262</v>
      </c>
      <c r="S42" s="345">
        <f t="shared" si="37"/>
        <v>271</v>
      </c>
      <c r="T42" s="345">
        <f t="shared" si="37"/>
        <v>321</v>
      </c>
      <c r="U42" s="345">
        <f t="shared" si="37"/>
        <v>411</v>
      </c>
      <c r="V42" s="345">
        <f t="shared" si="37"/>
        <v>441</v>
      </c>
      <c r="W42" s="345">
        <f t="shared" si="37"/>
        <v>592</v>
      </c>
      <c r="X42" s="345">
        <f t="shared" si="37"/>
        <v>532</v>
      </c>
      <c r="Y42" s="345">
        <f t="shared" si="37"/>
        <v>541</v>
      </c>
      <c r="Z42" s="345">
        <f t="shared" si="16"/>
        <v>3985</v>
      </c>
      <c r="AB42" s="346">
        <f>+AB26+AB27</f>
        <v>120</v>
      </c>
      <c r="AC42" s="346">
        <f>+AC26+AC27</f>
        <v>142</v>
      </c>
      <c r="AD42" s="346">
        <f>+AD26+AD27</f>
        <v>154</v>
      </c>
      <c r="AE42" s="346">
        <f t="shared" ref="AE42:AM42" si="38">+AE26+AE27</f>
        <v>183</v>
      </c>
      <c r="AF42" s="346">
        <f t="shared" si="38"/>
        <v>159</v>
      </c>
      <c r="AG42" s="346">
        <f t="shared" si="38"/>
        <v>157</v>
      </c>
      <c r="AH42" s="346">
        <f t="shared" si="38"/>
        <v>164</v>
      </c>
      <c r="AI42" s="346">
        <f t="shared" si="38"/>
        <v>224</v>
      </c>
      <c r="AJ42" s="346">
        <f t="shared" si="38"/>
        <v>261</v>
      </c>
      <c r="AK42" s="346">
        <f t="shared" si="38"/>
        <v>496</v>
      </c>
      <c r="AL42" s="346">
        <f t="shared" si="38"/>
        <v>446</v>
      </c>
      <c r="AM42" s="346">
        <f t="shared" si="38"/>
        <v>352</v>
      </c>
    </row>
    <row r="43" spans="1:39" ht="17.25" customHeight="1" x14ac:dyDescent="0.2">
      <c r="A43" s="303"/>
      <c r="B43" s="349" t="s">
        <v>11</v>
      </c>
      <c r="C43" s="350">
        <f>SUM(C34:C42)</f>
        <v>44490</v>
      </c>
      <c r="D43" s="350">
        <f>SUM(D34:D42)</f>
        <v>46560</v>
      </c>
      <c r="E43" s="350">
        <f>SUM(E34:E42)</f>
        <v>52420</v>
      </c>
      <c r="F43" s="350">
        <f>SUM(F34:F42)</f>
        <v>59560</v>
      </c>
      <c r="G43" s="350">
        <f>SUM(G34:G42)</f>
        <v>68950</v>
      </c>
      <c r="H43" s="306">
        <f>+(F43-E43)/E43</f>
        <v>0.13620755436856161</v>
      </c>
      <c r="I43" s="351">
        <f t="shared" ref="I43:S43" si="39">SUM(I34:I42)</f>
        <v>94800</v>
      </c>
      <c r="J43" s="351">
        <f t="shared" si="39"/>
        <v>66910</v>
      </c>
      <c r="K43" s="351">
        <f t="shared" si="39"/>
        <v>21.198670720337233</v>
      </c>
      <c r="L43" s="351">
        <f t="shared" si="39"/>
        <v>4.8177567254097502</v>
      </c>
      <c r="M43" s="352">
        <f t="shared" si="39"/>
        <v>105820</v>
      </c>
      <c r="N43" s="351">
        <f t="shared" si="39"/>
        <v>5590</v>
      </c>
      <c r="O43" s="351">
        <f t="shared" si="39"/>
        <v>6130</v>
      </c>
      <c r="P43" s="351">
        <f t="shared" si="39"/>
        <v>7160</v>
      </c>
      <c r="Q43" s="351">
        <f t="shared" si="39"/>
        <v>6970</v>
      </c>
      <c r="R43" s="351">
        <f t="shared" si="39"/>
        <v>5440</v>
      </c>
      <c r="S43" s="351">
        <f t="shared" si="39"/>
        <v>5710</v>
      </c>
      <c r="T43" s="351">
        <f t="shared" ref="T43:Y43" si="40">SUM(T34:T42)</f>
        <v>5760</v>
      </c>
      <c r="U43" s="351">
        <f t="shared" si="40"/>
        <v>6560</v>
      </c>
      <c r="V43" s="351">
        <f t="shared" si="40"/>
        <v>7700</v>
      </c>
      <c r="W43" s="351">
        <f t="shared" si="40"/>
        <v>6250</v>
      </c>
      <c r="X43" s="351">
        <f t="shared" si="40"/>
        <v>6110</v>
      </c>
      <c r="Y43" s="351">
        <f t="shared" si="40"/>
        <v>6370</v>
      </c>
      <c r="Z43" s="350">
        <f>SUM(Z34:Z42)</f>
        <v>75750</v>
      </c>
      <c r="AA43" s="353"/>
      <c r="AB43" s="346">
        <f>SUM(AB34:AB42)</f>
        <v>4180</v>
      </c>
      <c r="AC43" s="346">
        <f>SUM(AC34:AC42)</f>
        <v>4020</v>
      </c>
      <c r="AD43" s="346">
        <f>SUM(AD34:AD42)</f>
        <v>4320</v>
      </c>
      <c r="AE43" s="346">
        <f t="shared" ref="AE43:AH43" si="41">SUM(AE34:AE42)</f>
        <v>4280</v>
      </c>
      <c r="AF43" s="346">
        <f t="shared" si="41"/>
        <v>4840</v>
      </c>
      <c r="AG43" s="346">
        <f t="shared" si="41"/>
        <v>5040</v>
      </c>
      <c r="AH43" s="346">
        <f t="shared" si="41"/>
        <v>6720</v>
      </c>
      <c r="AI43" s="346">
        <f>SUM(AI34:AI42)</f>
        <v>7310</v>
      </c>
      <c r="AJ43" s="346">
        <f>SUM(AJ34:AJ42)</f>
        <v>8510</v>
      </c>
      <c r="AK43" s="346">
        <f t="shared" ref="AK43:AM43" si="42">SUM(AK34:AK42)</f>
        <v>6480</v>
      </c>
      <c r="AL43" s="346">
        <f t="shared" si="42"/>
        <v>5450</v>
      </c>
      <c r="AM43" s="346">
        <f t="shared" si="42"/>
        <v>5150</v>
      </c>
    </row>
    <row r="44" spans="1:39" ht="17.25" customHeight="1" x14ac:dyDescent="0.2">
      <c r="A44" s="342" t="s">
        <v>91</v>
      </c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</row>
    <row r="45" spans="1:39" s="302" customFormat="1" ht="26.25" customHeight="1" x14ac:dyDescent="0.2">
      <c r="A45" s="344"/>
      <c r="B45" s="355" t="s">
        <v>96</v>
      </c>
      <c r="C45" s="294">
        <v>2008</v>
      </c>
      <c r="D45" s="294">
        <v>2009</v>
      </c>
      <c r="E45" s="294">
        <v>2010</v>
      </c>
      <c r="F45" s="294">
        <v>2011</v>
      </c>
      <c r="G45" s="294">
        <v>2012</v>
      </c>
      <c r="H45" s="296"/>
      <c r="I45" s="297" t="s">
        <v>134</v>
      </c>
      <c r="J45" s="295">
        <v>2013</v>
      </c>
      <c r="M45" s="298" t="s">
        <v>144</v>
      </c>
      <c r="N45" s="299" t="s">
        <v>145</v>
      </c>
      <c r="O45" s="299" t="s">
        <v>146</v>
      </c>
      <c r="P45" s="299" t="s">
        <v>150</v>
      </c>
      <c r="Q45" s="299" t="s">
        <v>157</v>
      </c>
      <c r="R45" s="299" t="s">
        <v>158</v>
      </c>
      <c r="S45" s="299" t="s">
        <v>159</v>
      </c>
      <c r="T45" s="299" t="s">
        <v>161</v>
      </c>
      <c r="U45" s="299" t="s">
        <v>162</v>
      </c>
      <c r="V45" s="299" t="s">
        <v>164</v>
      </c>
      <c r="W45" s="299" t="s">
        <v>166</v>
      </c>
      <c r="X45" s="299" t="s">
        <v>168</v>
      </c>
      <c r="Y45" s="299" t="s">
        <v>168</v>
      </c>
      <c r="Z45" s="299">
        <v>2014</v>
      </c>
      <c r="AB45" s="299" t="s">
        <v>170</v>
      </c>
      <c r="AC45" s="299" t="s">
        <v>171</v>
      </c>
      <c r="AD45" s="299" t="s">
        <v>172</v>
      </c>
      <c r="AE45" s="299" t="s">
        <v>180</v>
      </c>
      <c r="AF45" s="299" t="s">
        <v>155</v>
      </c>
      <c r="AG45" s="299" t="s">
        <v>177</v>
      </c>
      <c r="AH45" s="299" t="s">
        <v>178</v>
      </c>
      <c r="AI45" s="299" t="s">
        <v>162</v>
      </c>
      <c r="AJ45" s="301" t="s">
        <v>181</v>
      </c>
      <c r="AK45" s="299" t="s">
        <v>186</v>
      </c>
      <c r="AL45" s="299" t="s">
        <v>187</v>
      </c>
      <c r="AM45" s="301" t="s">
        <v>188</v>
      </c>
    </row>
    <row r="46" spans="1:39" ht="13.5" customHeight="1" x14ac:dyDescent="0.2">
      <c r="A46" s="303"/>
      <c r="B46" s="337" t="s">
        <v>81</v>
      </c>
      <c r="C46" s="336">
        <f>+C34/C$43</f>
        <v>8.7660148347943351E-3</v>
      </c>
      <c r="D46" s="336">
        <f>+D34/D$43</f>
        <v>7.946735395189003E-3</v>
      </c>
      <c r="E46" s="336">
        <f>+E34/E$43</f>
        <v>7.82144219763449E-3</v>
      </c>
      <c r="F46" s="336">
        <f t="shared" ref="F46:G54" si="43">+F34/F$43</f>
        <v>7.2196104768300871E-3</v>
      </c>
      <c r="G46" s="336">
        <f t="shared" si="43"/>
        <v>1.7403915881073241E-2</v>
      </c>
      <c r="H46" s="356"/>
      <c r="I46" s="336">
        <f t="shared" ref="I46:Q46" si="44">+I34/I$43</f>
        <v>1.6139240506329113E-2</v>
      </c>
      <c r="J46" s="336">
        <f t="shared" si="44"/>
        <v>2.0460319832610971E-2</v>
      </c>
      <c r="K46" s="336">
        <f t="shared" si="44"/>
        <v>0.147969877322216</v>
      </c>
      <c r="L46" s="336">
        <f t="shared" si="44"/>
        <v>0.19936692733937483</v>
      </c>
      <c r="M46" s="357">
        <f t="shared" si="44"/>
        <v>1.9845019845019844E-2</v>
      </c>
      <c r="N46" s="336">
        <f t="shared" si="44"/>
        <v>2.1288014311270125E-2</v>
      </c>
      <c r="O46" s="336">
        <f t="shared" si="44"/>
        <v>1.7781402936378466E-2</v>
      </c>
      <c r="P46" s="336">
        <f t="shared" si="44"/>
        <v>1.6620111731843575E-2</v>
      </c>
      <c r="Q46" s="336">
        <f t="shared" si="44"/>
        <v>1.5638450502152082E-2</v>
      </c>
      <c r="R46" s="336">
        <f t="shared" ref="R46:Y46" si="45">+R34/R$43</f>
        <v>2.0220588235294119E-2</v>
      </c>
      <c r="S46" s="336">
        <f t="shared" si="45"/>
        <v>1.7513134851138354E-2</v>
      </c>
      <c r="T46" s="336">
        <f t="shared" si="45"/>
        <v>1.7361111111111112E-2</v>
      </c>
      <c r="U46" s="336">
        <f t="shared" si="45"/>
        <v>1.524390243902439E-2</v>
      </c>
      <c r="V46" s="336">
        <f t="shared" si="45"/>
        <v>1.4285714285714285E-2</v>
      </c>
      <c r="W46" s="336">
        <f t="shared" si="45"/>
        <v>1.6E-2</v>
      </c>
      <c r="X46" s="336">
        <f t="shared" si="45"/>
        <v>1.8003273322422259E-2</v>
      </c>
      <c r="Y46" s="336">
        <f t="shared" si="45"/>
        <v>1.5698587127158554E-2</v>
      </c>
      <c r="Z46" s="336">
        <f t="shared" ref="Z46:AC54" si="46">+Z34/Z$43</f>
        <v>1.6976897689768976E-2</v>
      </c>
      <c r="AB46" s="336">
        <f t="shared" si="46"/>
        <v>3.1100478468899521E-2</v>
      </c>
      <c r="AC46" s="336">
        <f t="shared" si="46"/>
        <v>2.4875621890547265E-2</v>
      </c>
      <c r="AD46" s="336">
        <f t="shared" ref="AD46:AM46" si="47">+AD34/AD$43</f>
        <v>2.5925925925925925E-2</v>
      </c>
      <c r="AE46" s="336">
        <f t="shared" si="47"/>
        <v>2.336448598130841E-2</v>
      </c>
      <c r="AF46" s="336">
        <f t="shared" si="47"/>
        <v>2.2314049586776859E-2</v>
      </c>
      <c r="AG46" s="336">
        <f t="shared" si="47"/>
        <v>1.7460317460317461E-2</v>
      </c>
      <c r="AH46" s="336">
        <f t="shared" si="47"/>
        <v>1.5773809523809523E-2</v>
      </c>
      <c r="AI46" s="336">
        <f t="shared" si="47"/>
        <v>1.5321477428180574E-2</v>
      </c>
      <c r="AJ46" s="336">
        <f t="shared" si="47"/>
        <v>1.3631022326674501E-2</v>
      </c>
      <c r="AK46" s="336">
        <f t="shared" si="47"/>
        <v>1.4660493827160493E-2</v>
      </c>
      <c r="AL46" s="336">
        <f t="shared" si="47"/>
        <v>1.761467889908257E-2</v>
      </c>
      <c r="AM46" s="336">
        <f t="shared" si="47"/>
        <v>2.7184466019417475E-2</v>
      </c>
    </row>
    <row r="47" spans="1:39" ht="13.5" customHeight="1" x14ac:dyDescent="0.2">
      <c r="A47" s="303"/>
      <c r="B47" s="337" t="s">
        <v>85</v>
      </c>
      <c r="C47" s="336">
        <f t="shared" ref="C47:E54" si="48">+C35/C$43</f>
        <v>2.000449539222297E-2</v>
      </c>
      <c r="D47" s="336">
        <f t="shared" si="48"/>
        <v>2.1907216494845359E-2</v>
      </c>
      <c r="E47" s="336">
        <f t="shared" si="48"/>
        <v>2.1556657764212134E-2</v>
      </c>
      <c r="F47" s="336">
        <f t="shared" si="43"/>
        <v>2.2834116856950974E-2</v>
      </c>
      <c r="G47" s="336">
        <f t="shared" si="43"/>
        <v>5.8448150833937638E-2</v>
      </c>
      <c r="H47" s="356"/>
      <c r="I47" s="336">
        <f t="shared" ref="I47:Q47" si="49">+I35/I$43</f>
        <v>7.1518987341772158E-2</v>
      </c>
      <c r="J47" s="336">
        <f t="shared" si="49"/>
        <v>4.54790016439994E-2</v>
      </c>
      <c r="K47" s="336">
        <f t="shared" si="49"/>
        <v>6.25010165950559E-2</v>
      </c>
      <c r="L47" s="336">
        <f t="shared" si="49"/>
        <v>-0.15990395983776101</v>
      </c>
      <c r="M47" s="357">
        <f t="shared" si="49"/>
        <v>4.2525042525042522E-2</v>
      </c>
      <c r="N47" s="336">
        <f t="shared" si="49"/>
        <v>3.041144901610018E-2</v>
      </c>
      <c r="O47" s="336">
        <f t="shared" si="49"/>
        <v>3.0995106035889071E-2</v>
      </c>
      <c r="P47" s="336">
        <f t="shared" si="49"/>
        <v>2.5139664804469275E-2</v>
      </c>
      <c r="Q47" s="336">
        <f t="shared" si="49"/>
        <v>2.4390243902439025E-2</v>
      </c>
      <c r="R47" s="336">
        <f t="shared" ref="R47:Y47" si="50">+R35/R$43</f>
        <v>2.9411764705882353E-2</v>
      </c>
      <c r="S47" s="336">
        <f t="shared" si="50"/>
        <v>2.9597197898423817E-2</v>
      </c>
      <c r="T47" s="336">
        <f t="shared" si="50"/>
        <v>2.5868055555555554E-2</v>
      </c>
      <c r="U47" s="336">
        <f t="shared" si="50"/>
        <v>4.4054878048780485E-2</v>
      </c>
      <c r="V47" s="336">
        <f t="shared" si="50"/>
        <v>1.8051948051948052E-2</v>
      </c>
      <c r="W47" s="336">
        <f t="shared" si="50"/>
        <v>2.2079999999999999E-2</v>
      </c>
      <c r="X47" s="336">
        <f t="shared" si="50"/>
        <v>1.9639934533551555E-2</v>
      </c>
      <c r="Y47" s="336">
        <f t="shared" si="50"/>
        <v>2.119309262166405E-2</v>
      </c>
      <c r="Z47" s="336">
        <f t="shared" si="46"/>
        <v>2.6521452145214522E-2</v>
      </c>
      <c r="AB47" s="336">
        <f t="shared" ref="AB47:AC47" si="51">+AB35/AB$43</f>
        <v>3.1100478468899521E-2</v>
      </c>
      <c r="AC47" s="336">
        <f t="shared" si="51"/>
        <v>3.2338308457711441E-2</v>
      </c>
      <c r="AD47" s="336">
        <f t="shared" ref="AD47:AI47" si="52">+AD35/AD$43</f>
        <v>2.8472222222222222E-2</v>
      </c>
      <c r="AE47" s="336">
        <f t="shared" si="52"/>
        <v>2.9205607476635514E-2</v>
      </c>
      <c r="AF47" s="336">
        <f t="shared" si="52"/>
        <v>2.6033057851239671E-2</v>
      </c>
      <c r="AG47" s="336">
        <f t="shared" si="52"/>
        <v>2.5198412698412699E-2</v>
      </c>
      <c r="AH47" s="336">
        <f t="shared" si="52"/>
        <v>1.9642857142857142E-2</v>
      </c>
      <c r="AI47" s="336">
        <f t="shared" si="52"/>
        <v>2.106703146374829E-2</v>
      </c>
      <c r="AJ47" s="336">
        <f>+AK35/AJ$43</f>
        <v>1.9036427732079905E-2</v>
      </c>
      <c r="AK47" s="336">
        <f t="shared" ref="AK47:AM47" si="53">+AL35/AK$43</f>
        <v>2.1450617283950618E-2</v>
      </c>
      <c r="AL47" s="336">
        <f t="shared" si="53"/>
        <v>2.5688073394495414E-2</v>
      </c>
      <c r="AM47" s="336">
        <f t="shared" si="53"/>
        <v>0</v>
      </c>
    </row>
    <row r="48" spans="1:39" ht="13.5" customHeight="1" x14ac:dyDescent="0.2">
      <c r="A48" s="303"/>
      <c r="B48" s="337" t="s">
        <v>82</v>
      </c>
      <c r="C48" s="336">
        <f t="shared" si="48"/>
        <v>7.5073050123623281E-2</v>
      </c>
      <c r="D48" s="336">
        <f t="shared" si="48"/>
        <v>6.0137457044673541E-2</v>
      </c>
      <c r="E48" s="336">
        <f t="shared" si="48"/>
        <v>6.0663868752384588E-2</v>
      </c>
      <c r="F48" s="336">
        <f t="shared" si="43"/>
        <v>6.0443250503693757E-2</v>
      </c>
      <c r="G48" s="336">
        <f t="shared" si="43"/>
        <v>7.4546773023930382E-2</v>
      </c>
      <c r="H48" s="356"/>
      <c r="I48" s="336">
        <f t="shared" ref="I48:Q48" si="54">+I36/I$43</f>
        <v>6.2447257383966247E-2</v>
      </c>
      <c r="J48" s="336">
        <f t="shared" si="54"/>
        <v>0.12161111941413839</v>
      </c>
      <c r="K48" s="336">
        <f t="shared" si="54"/>
        <v>0.1633720514063863</v>
      </c>
      <c r="L48" s="336">
        <f t="shared" si="54"/>
        <v>0.33655553884807149</v>
      </c>
      <c r="M48" s="357">
        <f t="shared" si="54"/>
        <v>0.11718011718011719</v>
      </c>
      <c r="N48" s="336">
        <f t="shared" si="54"/>
        <v>0.12522361359570661</v>
      </c>
      <c r="O48" s="336">
        <f t="shared" si="54"/>
        <v>0.11745513866231648</v>
      </c>
      <c r="P48" s="336">
        <f t="shared" si="54"/>
        <v>9.4972067039106142E-2</v>
      </c>
      <c r="Q48" s="336">
        <f t="shared" si="54"/>
        <v>9.0387374461979919E-2</v>
      </c>
      <c r="R48" s="336">
        <f t="shared" ref="R48:Y48" si="55">+R36/R$43</f>
        <v>0.10845588235294118</v>
      </c>
      <c r="S48" s="336">
        <f t="shared" si="55"/>
        <v>0.10683012259194395</v>
      </c>
      <c r="T48" s="336">
        <f t="shared" si="55"/>
        <v>0.1111111111111111</v>
      </c>
      <c r="U48" s="336">
        <f t="shared" si="55"/>
        <v>8.6890243902439018E-2</v>
      </c>
      <c r="V48" s="336">
        <f t="shared" si="55"/>
        <v>6.7532467532467527E-2</v>
      </c>
      <c r="W48" s="336">
        <f t="shared" si="55"/>
        <v>8.6400000000000005E-2</v>
      </c>
      <c r="X48" s="336">
        <f t="shared" si="55"/>
        <v>7.855973813420622E-2</v>
      </c>
      <c r="Y48" s="336">
        <f t="shared" si="55"/>
        <v>6.7503924646781788E-2</v>
      </c>
      <c r="Z48" s="336">
        <f t="shared" si="46"/>
        <v>9.3861386138613861E-2</v>
      </c>
      <c r="AB48" s="336">
        <f t="shared" ref="AB48:AC48" si="56">+AB36/AB$43</f>
        <v>8.1339712918660281E-2</v>
      </c>
      <c r="AC48" s="336">
        <f t="shared" si="56"/>
        <v>7.9601990049751242E-2</v>
      </c>
      <c r="AD48" s="336">
        <f t="shared" ref="AD48:AM48" si="57">+AD36/AD$43</f>
        <v>8.2407407407407401E-2</v>
      </c>
      <c r="AE48" s="336">
        <f t="shared" si="57"/>
        <v>8.2943925233644855E-2</v>
      </c>
      <c r="AF48" s="336">
        <f t="shared" si="57"/>
        <v>7.8099173553719009E-2</v>
      </c>
      <c r="AG48" s="336">
        <f t="shared" si="57"/>
        <v>6.8849206349206354E-2</v>
      </c>
      <c r="AH48" s="336">
        <f t="shared" si="57"/>
        <v>5.4761904761904762E-2</v>
      </c>
      <c r="AI48" s="336">
        <f t="shared" si="57"/>
        <v>6.6210670314637482E-2</v>
      </c>
      <c r="AJ48" s="336">
        <f t="shared" si="57"/>
        <v>7.8965922444183309E-2</v>
      </c>
      <c r="AK48" s="336">
        <f t="shared" si="57"/>
        <v>7.0524691358024694E-2</v>
      </c>
      <c r="AL48" s="336">
        <f t="shared" si="57"/>
        <v>7.9816513761467894E-2</v>
      </c>
      <c r="AM48" s="336">
        <f t="shared" si="57"/>
        <v>5.8252427184466021E-2</v>
      </c>
    </row>
    <row r="49" spans="1:39" ht="13.5" customHeight="1" x14ac:dyDescent="0.2">
      <c r="A49" s="358"/>
      <c r="B49" s="347" t="s">
        <v>84</v>
      </c>
      <c r="C49" s="359">
        <f t="shared" si="48"/>
        <v>1.4385255113508653E-2</v>
      </c>
      <c r="D49" s="359">
        <f t="shared" si="48"/>
        <v>1.4390034364261168E-2</v>
      </c>
      <c r="E49" s="359">
        <f t="shared" si="48"/>
        <v>1.564288439526898E-2</v>
      </c>
      <c r="F49" s="359">
        <f t="shared" si="43"/>
        <v>3.6098052384150439E-2</v>
      </c>
      <c r="G49" s="359">
        <f t="shared" si="43"/>
        <v>4.0754169688179839E-2</v>
      </c>
      <c r="H49" s="359"/>
      <c r="I49" s="359">
        <f t="shared" ref="I49:Q49" si="58">+I37/I$43</f>
        <v>4.5253164556962024E-2</v>
      </c>
      <c r="J49" s="359">
        <f t="shared" si="58"/>
        <v>5.2891944402929311E-2</v>
      </c>
      <c r="K49" s="359">
        <f t="shared" si="58"/>
        <v>0.17933509257922114</v>
      </c>
      <c r="L49" s="359">
        <f t="shared" si="58"/>
        <v>0.34257783717720836</v>
      </c>
      <c r="M49" s="357">
        <f t="shared" si="58"/>
        <v>5.3865053865053865E-2</v>
      </c>
      <c r="N49" s="359">
        <f t="shared" si="58"/>
        <v>5.1878354203935599E-2</v>
      </c>
      <c r="O49" s="359">
        <f t="shared" si="58"/>
        <v>4.2414355628058731E-2</v>
      </c>
      <c r="P49" s="359">
        <f t="shared" si="58"/>
        <v>5.4469273743016758E-2</v>
      </c>
      <c r="Q49" s="336">
        <f t="shared" si="58"/>
        <v>4.1606886657101862E-2</v>
      </c>
      <c r="R49" s="336">
        <f t="shared" ref="R49:Y49" si="59">+R37/R$43</f>
        <v>4.5588235294117645E-2</v>
      </c>
      <c r="S49" s="336">
        <f t="shared" si="59"/>
        <v>3.3274956217162872E-2</v>
      </c>
      <c r="T49" s="336">
        <f t="shared" si="59"/>
        <v>6.5972222222222224E-2</v>
      </c>
      <c r="U49" s="336">
        <f t="shared" si="59"/>
        <v>5.6402439024390245E-2</v>
      </c>
      <c r="V49" s="336">
        <f t="shared" si="59"/>
        <v>4.6753246753246755E-2</v>
      </c>
      <c r="W49" s="336">
        <f t="shared" si="59"/>
        <v>5.28E-2</v>
      </c>
      <c r="X49" s="336">
        <f t="shared" si="59"/>
        <v>4.7463175122749592E-2</v>
      </c>
      <c r="Y49" s="336">
        <f t="shared" si="59"/>
        <v>2.5117739403453691E-2</v>
      </c>
      <c r="Z49" s="336">
        <f t="shared" si="46"/>
        <v>4.697029702970297E-2</v>
      </c>
      <c r="AB49" s="336">
        <f t="shared" ref="AB49:AC49" si="60">+AB37/AB$43</f>
        <v>2.8708133971291867E-2</v>
      </c>
      <c r="AC49" s="336">
        <f t="shared" si="60"/>
        <v>2.9850746268656716E-2</v>
      </c>
      <c r="AD49" s="336">
        <f t="shared" ref="AD49:AM49" si="61">+AD37/AD$43</f>
        <v>3.2175925925925927E-2</v>
      </c>
      <c r="AE49" s="336">
        <f t="shared" si="61"/>
        <v>3.6448598130841121E-2</v>
      </c>
      <c r="AF49" s="336">
        <f t="shared" si="61"/>
        <v>3.3471074380165292E-2</v>
      </c>
      <c r="AG49" s="336">
        <f t="shared" si="61"/>
        <v>4.0674603174603176E-2</v>
      </c>
      <c r="AH49" s="336">
        <f t="shared" si="61"/>
        <v>3.6309523809523812E-2</v>
      </c>
      <c r="AI49" s="336">
        <f t="shared" si="61"/>
        <v>6.0738714090287277E-2</v>
      </c>
      <c r="AJ49" s="336">
        <f t="shared" si="61"/>
        <v>8.1081081081081086E-2</v>
      </c>
      <c r="AK49" s="336">
        <f t="shared" si="61"/>
        <v>7.8240740740740736E-2</v>
      </c>
      <c r="AL49" s="336">
        <f t="shared" si="61"/>
        <v>6.8807339449541288E-2</v>
      </c>
      <c r="AM49" s="336">
        <f t="shared" si="61"/>
        <v>7.9611650485436891E-2</v>
      </c>
    </row>
    <row r="50" spans="1:39" ht="13.5" customHeight="1" x14ac:dyDescent="0.2">
      <c r="A50" s="303"/>
      <c r="B50" s="337" t="s">
        <v>83</v>
      </c>
      <c r="C50" s="336">
        <f t="shared" si="48"/>
        <v>0.19420094403236682</v>
      </c>
      <c r="D50" s="336">
        <f t="shared" si="48"/>
        <v>0.18964776632302405</v>
      </c>
      <c r="E50" s="336">
        <f t="shared" si="48"/>
        <v>0.17779473483403282</v>
      </c>
      <c r="F50" s="336">
        <f t="shared" si="43"/>
        <v>0.17914707857622567</v>
      </c>
      <c r="G50" s="336">
        <f t="shared" si="43"/>
        <v>0.13473531544597533</v>
      </c>
      <c r="H50" s="356"/>
      <c r="I50" s="336">
        <f t="shared" ref="I50:Q50" si="62">+I38/I$43</f>
        <v>0.11381856540084388</v>
      </c>
      <c r="J50" s="336">
        <f t="shared" si="62"/>
        <v>0.16776266626812136</v>
      </c>
      <c r="K50" s="336">
        <f t="shared" si="62"/>
        <v>0.19965827412280973</v>
      </c>
      <c r="L50" s="336">
        <f t="shared" si="62"/>
        <v>0.44705280767080402</v>
      </c>
      <c r="M50" s="357">
        <f t="shared" si="62"/>
        <v>0.15687015687015687</v>
      </c>
      <c r="N50" s="336">
        <f t="shared" si="62"/>
        <v>0.11449016100178891</v>
      </c>
      <c r="O50" s="336">
        <f t="shared" si="62"/>
        <v>0.11745513866231648</v>
      </c>
      <c r="P50" s="336">
        <f t="shared" si="62"/>
        <v>0.11452513966480447</v>
      </c>
      <c r="Q50" s="336">
        <f t="shared" si="62"/>
        <v>0.11477761836441894</v>
      </c>
      <c r="R50" s="336">
        <f t="shared" ref="R50:Y50" si="63">+R38/R$43</f>
        <v>0.13970588235294118</v>
      </c>
      <c r="S50" s="336">
        <f t="shared" si="63"/>
        <v>0.19264448336252188</v>
      </c>
      <c r="T50" s="336">
        <f t="shared" si="63"/>
        <v>0.14930555555555555</v>
      </c>
      <c r="U50" s="336">
        <f t="shared" si="63"/>
        <v>0.1448170731707317</v>
      </c>
      <c r="V50" s="336">
        <f t="shared" si="63"/>
        <v>0.17532467532467533</v>
      </c>
      <c r="W50" s="336">
        <f t="shared" si="63"/>
        <v>0.2</v>
      </c>
      <c r="X50" s="336">
        <f t="shared" si="63"/>
        <v>0.21571194762684123</v>
      </c>
      <c r="Y50" s="336">
        <f t="shared" si="63"/>
        <v>0.25494505494505493</v>
      </c>
      <c r="Z50" s="336">
        <f t="shared" si="46"/>
        <v>0.16095049504950495</v>
      </c>
      <c r="AB50" s="336">
        <f t="shared" ref="AB50:AC50" si="64">+AB38/AB$43</f>
        <v>0.19377990430622011</v>
      </c>
      <c r="AC50" s="336">
        <f t="shared" si="64"/>
        <v>0.17661691542288557</v>
      </c>
      <c r="AD50" s="336">
        <f t="shared" ref="AD50:AM50" si="65">+AD38/AD$43</f>
        <v>0.17546296296296296</v>
      </c>
      <c r="AE50" s="336">
        <f t="shared" si="65"/>
        <v>0.18177570093457943</v>
      </c>
      <c r="AF50" s="336">
        <f t="shared" si="65"/>
        <v>0.16838842975206611</v>
      </c>
      <c r="AG50" s="336">
        <f t="shared" si="65"/>
        <v>0.19722222222222222</v>
      </c>
      <c r="AH50" s="336">
        <f t="shared" si="65"/>
        <v>0.14672619047619048</v>
      </c>
      <c r="AI50" s="336">
        <f t="shared" si="65"/>
        <v>0.17113543091655267</v>
      </c>
      <c r="AJ50" s="336">
        <f t="shared" si="65"/>
        <v>0.181903642773208</v>
      </c>
      <c r="AK50" s="336">
        <f t="shared" si="65"/>
        <v>0.20879629629629629</v>
      </c>
      <c r="AL50" s="336">
        <f t="shared" si="65"/>
        <v>0.17816513761467889</v>
      </c>
      <c r="AM50" s="336">
        <f t="shared" si="65"/>
        <v>0.11650485436893204</v>
      </c>
    </row>
    <row r="51" spans="1:39" ht="13.5" customHeight="1" x14ac:dyDescent="0.2">
      <c r="A51" s="303"/>
      <c r="B51" s="337" t="s">
        <v>86</v>
      </c>
      <c r="C51" s="336">
        <f t="shared" si="48"/>
        <v>0.21308159136884694</v>
      </c>
      <c r="D51" s="336">
        <f t="shared" si="48"/>
        <v>0.19072164948453607</v>
      </c>
      <c r="E51" s="336">
        <f t="shared" si="48"/>
        <v>0.19095764975200305</v>
      </c>
      <c r="F51" s="336">
        <f t="shared" si="43"/>
        <v>0.187038280725319</v>
      </c>
      <c r="G51" s="336">
        <f t="shared" si="43"/>
        <v>0.16533720087019579</v>
      </c>
      <c r="H51" s="356"/>
      <c r="I51" s="336">
        <f t="shared" ref="I51:Q51" si="66">+I39/I$43</f>
        <v>0.17067510548523207</v>
      </c>
      <c r="J51" s="336">
        <f t="shared" si="66"/>
        <v>0.19668211029741445</v>
      </c>
      <c r="K51" s="336">
        <f t="shared" si="66"/>
        <v>7.6194086426485133E-2</v>
      </c>
      <c r="L51" s="336">
        <f t="shared" si="66"/>
        <v>5.5918397168247744E-2</v>
      </c>
      <c r="M51" s="357">
        <f t="shared" si="66"/>
        <v>0.18427518427518427</v>
      </c>
      <c r="N51" s="336">
        <f t="shared" si="66"/>
        <v>8.7656529516994638E-2</v>
      </c>
      <c r="O51" s="336">
        <f t="shared" si="66"/>
        <v>0.12724306688417619</v>
      </c>
      <c r="P51" s="336">
        <f t="shared" si="66"/>
        <v>0.16201117318435754</v>
      </c>
      <c r="Q51" s="336">
        <f t="shared" si="66"/>
        <v>0.13055954088952654</v>
      </c>
      <c r="R51" s="336">
        <f t="shared" ref="R51:Y51" si="67">+R39/R$43</f>
        <v>0.10845588235294118</v>
      </c>
      <c r="S51" s="336">
        <f t="shared" si="67"/>
        <v>0.15411558669001751</v>
      </c>
      <c r="T51" s="336">
        <f t="shared" si="67"/>
        <v>0.1857638888888889</v>
      </c>
      <c r="U51" s="336">
        <f t="shared" si="67"/>
        <v>0.1326219512195122</v>
      </c>
      <c r="V51" s="336">
        <f t="shared" si="67"/>
        <v>0.18831168831168832</v>
      </c>
      <c r="W51" s="336">
        <f t="shared" si="67"/>
        <v>0.1152</v>
      </c>
      <c r="X51" s="336">
        <f t="shared" si="67"/>
        <v>0.10638297872340426</v>
      </c>
      <c r="Y51" s="336">
        <f t="shared" si="67"/>
        <v>0.18681318681318682</v>
      </c>
      <c r="Z51" s="336">
        <f t="shared" si="46"/>
        <v>0.14204620462046205</v>
      </c>
      <c r="AB51" s="336">
        <f t="shared" ref="AB51:AC51" si="68">+AB39/AB$43</f>
        <v>0.13157894736842105</v>
      </c>
      <c r="AC51" s="336">
        <f t="shared" si="68"/>
        <v>0.11691542288557213</v>
      </c>
      <c r="AD51" s="336">
        <f t="shared" ref="AD51:AM51" si="69">+AD39/AD$43</f>
        <v>0.13171296296296298</v>
      </c>
      <c r="AE51" s="336">
        <f t="shared" si="69"/>
        <v>0.12453271028037383</v>
      </c>
      <c r="AF51" s="336">
        <f t="shared" si="69"/>
        <v>0.13264462809917354</v>
      </c>
      <c r="AG51" s="336">
        <f t="shared" si="69"/>
        <v>0.19484126984126984</v>
      </c>
      <c r="AH51" s="336">
        <f t="shared" si="69"/>
        <v>0.36264880952380951</v>
      </c>
      <c r="AI51" s="336">
        <f t="shared" si="69"/>
        <v>0.23242134062927497</v>
      </c>
      <c r="AJ51" s="336">
        <f t="shared" si="69"/>
        <v>0.19576968272620446</v>
      </c>
      <c r="AK51" s="336">
        <f t="shared" si="69"/>
        <v>0.15941358024691357</v>
      </c>
      <c r="AL51" s="336">
        <f t="shared" si="69"/>
        <v>0.14568807339449541</v>
      </c>
      <c r="AM51" s="336">
        <f t="shared" si="69"/>
        <v>0.32038834951456313</v>
      </c>
    </row>
    <row r="52" spans="1:39" ht="13.5" customHeight="1" x14ac:dyDescent="0.2">
      <c r="A52" s="303"/>
      <c r="B52" s="337" t="s">
        <v>87</v>
      </c>
      <c r="C52" s="336">
        <f t="shared" si="48"/>
        <v>0.38210833895257362</v>
      </c>
      <c r="D52" s="336">
        <f t="shared" si="48"/>
        <v>0.38767182130584193</v>
      </c>
      <c r="E52" s="336">
        <f t="shared" si="48"/>
        <v>0.39755818389927511</v>
      </c>
      <c r="F52" s="336">
        <f t="shared" si="43"/>
        <v>0.38179986568166557</v>
      </c>
      <c r="G52" s="336">
        <f t="shared" si="43"/>
        <v>0.39463379260333575</v>
      </c>
      <c r="H52" s="356"/>
      <c r="I52" s="336">
        <f t="shared" ref="I52:Q52" si="70">+I40/I$43</f>
        <v>0.40537974683544303</v>
      </c>
      <c r="J52" s="336">
        <f t="shared" si="70"/>
        <v>0.25646390674039754</v>
      </c>
      <c r="K52" s="336">
        <f t="shared" si="70"/>
        <v>4.1967532344555081E-2</v>
      </c>
      <c r="L52" s="336">
        <f t="shared" si="70"/>
        <v>-0.15433108011797703</v>
      </c>
      <c r="M52" s="357">
        <f t="shared" si="70"/>
        <v>0.2787752787752788</v>
      </c>
      <c r="N52" s="336">
        <f t="shared" si="70"/>
        <v>0.41144901610017887</v>
      </c>
      <c r="O52" s="336">
        <f t="shared" si="70"/>
        <v>0.39967373572593801</v>
      </c>
      <c r="P52" s="336">
        <f t="shared" si="70"/>
        <v>0.39106145251396646</v>
      </c>
      <c r="Q52" s="336">
        <f t="shared" si="70"/>
        <v>0.43041606886657102</v>
      </c>
      <c r="R52" s="336">
        <f t="shared" ref="R52:Y52" si="71">+R40/R$43</f>
        <v>0.34926470588235292</v>
      </c>
      <c r="S52" s="336">
        <f t="shared" si="71"/>
        <v>0.27145359019264448</v>
      </c>
      <c r="T52" s="336">
        <f t="shared" si="71"/>
        <v>0.21875</v>
      </c>
      <c r="U52" s="336">
        <f t="shared" si="71"/>
        <v>0.30182926829268292</v>
      </c>
      <c r="V52" s="336">
        <f t="shared" si="71"/>
        <v>0.27142857142857141</v>
      </c>
      <c r="W52" s="336">
        <f t="shared" si="71"/>
        <v>0.27360000000000001</v>
      </c>
      <c r="X52" s="336">
        <f t="shared" si="71"/>
        <v>0.29296235679214405</v>
      </c>
      <c r="Y52" s="336">
        <f t="shared" si="71"/>
        <v>0.16169544740973313</v>
      </c>
      <c r="Z52" s="336">
        <f t="shared" si="46"/>
        <v>0.31498349834983497</v>
      </c>
      <c r="AB52" s="336">
        <f t="shared" ref="AB52:AC52" si="72">+AB40/AB$43</f>
        <v>0.26315789473684209</v>
      </c>
      <c r="AC52" s="336">
        <f t="shared" si="72"/>
        <v>0.28805970149253729</v>
      </c>
      <c r="AD52" s="336">
        <f t="shared" ref="AD52:AM52" si="73">+AD40/AD$43</f>
        <v>0.28657407407407409</v>
      </c>
      <c r="AE52" s="336">
        <f t="shared" si="73"/>
        <v>0.2796728971962617</v>
      </c>
      <c r="AF52" s="336">
        <f t="shared" si="73"/>
        <v>0.32706611570247934</v>
      </c>
      <c r="AG52" s="336">
        <f t="shared" si="73"/>
        <v>0.35039682539682537</v>
      </c>
      <c r="AH52" s="336">
        <f t="shared" si="73"/>
        <v>0.2720238095238095</v>
      </c>
      <c r="AI52" s="336">
        <f t="shared" si="73"/>
        <v>0.32216142270861831</v>
      </c>
      <c r="AJ52" s="336">
        <f t="shared" si="73"/>
        <v>0.29294947121034076</v>
      </c>
      <c r="AK52" s="336">
        <f t="shared" si="73"/>
        <v>0.26419753086419751</v>
      </c>
      <c r="AL52" s="336">
        <f t="shared" si="73"/>
        <v>0.28110091743119264</v>
      </c>
      <c r="AM52" s="336">
        <f t="shared" si="73"/>
        <v>0.18990291262135922</v>
      </c>
    </row>
    <row r="53" spans="1:39" ht="13.5" customHeight="1" x14ac:dyDescent="0.2">
      <c r="A53" s="303"/>
      <c r="B53" s="337" t="s">
        <v>88</v>
      </c>
      <c r="C53" s="336">
        <f t="shared" si="48"/>
        <v>6.4508878399640368E-2</v>
      </c>
      <c r="D53" s="336">
        <f t="shared" si="48"/>
        <v>7.7319587628865982E-2</v>
      </c>
      <c r="E53" s="336">
        <f t="shared" si="48"/>
        <v>8.0312857687905373E-2</v>
      </c>
      <c r="F53" s="336">
        <f t="shared" si="43"/>
        <v>7.5218267293485561E-2</v>
      </c>
      <c r="G53" s="336">
        <f t="shared" si="43"/>
        <v>7.7157360406091377E-2</v>
      </c>
      <c r="H53" s="356"/>
      <c r="I53" s="336">
        <f t="shared" ref="I53:Q53" si="74">+I41/I$43</f>
        <v>7.668776371308017E-2</v>
      </c>
      <c r="J53" s="336">
        <f t="shared" si="74"/>
        <v>0.1121805410252578</v>
      </c>
      <c r="K53" s="336">
        <f t="shared" si="74"/>
        <v>8.6955056261662639E-2</v>
      </c>
      <c r="L53" s="336">
        <f t="shared" si="74"/>
        <v>7.9043869920002119E-2</v>
      </c>
      <c r="M53" s="357">
        <f t="shared" si="74"/>
        <v>0.10395010395010396</v>
      </c>
      <c r="N53" s="336">
        <f t="shared" si="74"/>
        <v>0.13416815742397137</v>
      </c>
      <c r="O53" s="336">
        <f t="shared" si="74"/>
        <v>0.12724306688417619</v>
      </c>
      <c r="P53" s="336">
        <f t="shared" si="74"/>
        <v>0.12011173184357542</v>
      </c>
      <c r="Q53" s="336">
        <f t="shared" si="74"/>
        <v>0.12195121951219512</v>
      </c>
      <c r="R53" s="336">
        <f t="shared" ref="R53:Y53" si="75">+R41/R$43</f>
        <v>0.15073529411764705</v>
      </c>
      <c r="S53" s="336">
        <f t="shared" si="75"/>
        <v>0.14711033274956217</v>
      </c>
      <c r="T53" s="336">
        <f t="shared" si="75"/>
        <v>0.1701388888888889</v>
      </c>
      <c r="U53" s="336">
        <f t="shared" si="75"/>
        <v>0.15548780487804878</v>
      </c>
      <c r="V53" s="336">
        <f t="shared" si="75"/>
        <v>0.16103896103896104</v>
      </c>
      <c r="W53" s="336">
        <f t="shared" si="75"/>
        <v>0.13919999999999999</v>
      </c>
      <c r="X53" s="336">
        <f t="shared" si="75"/>
        <v>0.13420621931260229</v>
      </c>
      <c r="Y53" s="336">
        <f t="shared" si="75"/>
        <v>0.18210361067503925</v>
      </c>
      <c r="Z53" s="336">
        <f t="shared" si="46"/>
        <v>0.14508250825082508</v>
      </c>
      <c r="AB53" s="336">
        <f t="shared" ref="AB53:AC53" si="76">+AB41/AB$43</f>
        <v>0.21052631578947367</v>
      </c>
      <c r="AC53" s="336">
        <f t="shared" si="76"/>
        <v>0.21641791044776118</v>
      </c>
      <c r="AD53" s="336">
        <f t="shared" ref="AD53:AM53" si="77">+AD41/AD$43</f>
        <v>0.20162037037037037</v>
      </c>
      <c r="AE53" s="336">
        <f t="shared" si="77"/>
        <v>0.19929906542056075</v>
      </c>
      <c r="AF53" s="336">
        <f t="shared" si="77"/>
        <v>0.17913223140495868</v>
      </c>
      <c r="AG53" s="336">
        <f t="shared" si="77"/>
        <v>7.4206349206349206E-2</v>
      </c>
      <c r="AH53" s="336">
        <f t="shared" si="77"/>
        <v>6.7708333333333329E-2</v>
      </c>
      <c r="AI53" s="336">
        <f t="shared" si="77"/>
        <v>8.0300957592339267E-2</v>
      </c>
      <c r="AJ53" s="336">
        <f t="shared" si="77"/>
        <v>0.10164512338425381</v>
      </c>
      <c r="AK53" s="336">
        <f t="shared" si="77"/>
        <v>0.10262345679012345</v>
      </c>
      <c r="AL53" s="336">
        <f t="shared" si="77"/>
        <v>0.12146788990825688</v>
      </c>
      <c r="AM53" s="336">
        <f t="shared" si="77"/>
        <v>0.11262135922330097</v>
      </c>
    </row>
    <row r="54" spans="1:39" ht="13.5" customHeight="1" x14ac:dyDescent="0.2">
      <c r="A54" s="303"/>
      <c r="B54" s="337" t="s">
        <v>89</v>
      </c>
      <c r="C54" s="336">
        <f t="shared" si="48"/>
        <v>2.7871431782423017E-2</v>
      </c>
      <c r="D54" s="336">
        <f t="shared" si="48"/>
        <v>5.0257731958762888E-2</v>
      </c>
      <c r="E54" s="336">
        <f t="shared" si="48"/>
        <v>4.7691720717283483E-2</v>
      </c>
      <c r="F54" s="336">
        <f t="shared" si="43"/>
        <v>5.0201477501678977E-2</v>
      </c>
      <c r="G54" s="336">
        <f t="shared" si="43"/>
        <v>3.698332124728064E-2</v>
      </c>
      <c r="H54" s="356"/>
      <c r="I54" s="336">
        <f t="shared" ref="I54:Q54" si="78">+I42/I$43</f>
        <v>3.8080168776371305E-2</v>
      </c>
      <c r="J54" s="336">
        <f t="shared" si="78"/>
        <v>2.6468390375130772E-2</v>
      </c>
      <c r="K54" s="336">
        <f t="shared" si="78"/>
        <v>4.2047012941607946E-2</v>
      </c>
      <c r="L54" s="336">
        <f t="shared" si="78"/>
        <v>-0.14628033816797054</v>
      </c>
      <c r="M54" s="357">
        <f t="shared" si="78"/>
        <v>4.2714042714042715E-2</v>
      </c>
      <c r="N54" s="336">
        <f t="shared" si="78"/>
        <v>2.3434704830053669E-2</v>
      </c>
      <c r="O54" s="336">
        <f t="shared" si="78"/>
        <v>1.9738988580750409E-2</v>
      </c>
      <c r="P54" s="336">
        <f t="shared" si="78"/>
        <v>2.1089385474860334E-2</v>
      </c>
      <c r="Q54" s="336">
        <f t="shared" si="78"/>
        <v>3.0272596843615496E-2</v>
      </c>
      <c r="R54" s="336">
        <f t="shared" ref="R54:Y54" si="79">+R42/R$43</f>
        <v>4.8161764705882355E-2</v>
      </c>
      <c r="S54" s="336">
        <f t="shared" si="79"/>
        <v>4.7460595446584937E-2</v>
      </c>
      <c r="T54" s="336">
        <f t="shared" si="79"/>
        <v>5.572916666666667E-2</v>
      </c>
      <c r="U54" s="336">
        <f t="shared" si="79"/>
        <v>6.2652439024390244E-2</v>
      </c>
      <c r="V54" s="336">
        <f t="shared" si="79"/>
        <v>5.7272727272727274E-2</v>
      </c>
      <c r="W54" s="336">
        <f t="shared" si="79"/>
        <v>9.4719999999999999E-2</v>
      </c>
      <c r="X54" s="336">
        <f t="shared" si="79"/>
        <v>8.7070376432078558E-2</v>
      </c>
      <c r="Y54" s="336">
        <f t="shared" si="79"/>
        <v>8.4929356357927782E-2</v>
      </c>
      <c r="Z54" s="336">
        <f t="shared" si="46"/>
        <v>5.2607260726072608E-2</v>
      </c>
      <c r="AB54" s="336">
        <f t="shared" ref="AB54:AC54" si="80">+AB42/AB$43</f>
        <v>2.8708133971291867E-2</v>
      </c>
      <c r="AC54" s="336">
        <f t="shared" si="80"/>
        <v>3.5323383084577116E-2</v>
      </c>
      <c r="AD54" s="336">
        <f t="shared" ref="AD54:AM54" si="81">+AD42/AD$43</f>
        <v>3.5648148148148151E-2</v>
      </c>
      <c r="AE54" s="336">
        <f t="shared" si="81"/>
        <v>4.2757009345794392E-2</v>
      </c>
      <c r="AF54" s="336">
        <f t="shared" si="81"/>
        <v>3.2851239669421488E-2</v>
      </c>
      <c r="AG54" s="336">
        <f t="shared" si="81"/>
        <v>3.1150793650793651E-2</v>
      </c>
      <c r="AH54" s="336">
        <f t="shared" si="81"/>
        <v>2.4404761904761905E-2</v>
      </c>
      <c r="AI54" s="336">
        <f t="shared" si="81"/>
        <v>3.0642954856361149E-2</v>
      </c>
      <c r="AJ54" s="336">
        <f t="shared" si="81"/>
        <v>3.0669800235017627E-2</v>
      </c>
      <c r="AK54" s="336">
        <f t="shared" si="81"/>
        <v>7.6543209876543214E-2</v>
      </c>
      <c r="AL54" s="336">
        <f t="shared" si="81"/>
        <v>8.1834862385321103E-2</v>
      </c>
      <c r="AM54" s="336">
        <f t="shared" si="81"/>
        <v>6.8349514563106797E-2</v>
      </c>
    </row>
    <row r="55" spans="1:39" ht="13.5" customHeight="1" x14ac:dyDescent="0.2">
      <c r="A55" s="303"/>
      <c r="B55" s="349" t="s">
        <v>11</v>
      </c>
      <c r="C55" s="360">
        <f>+C43/C$43</f>
        <v>1</v>
      </c>
      <c r="D55" s="360">
        <f>+D43/D$43</f>
        <v>1</v>
      </c>
      <c r="E55" s="360">
        <f>+E43/E$43</f>
        <v>1</v>
      </c>
      <c r="F55" s="360">
        <f>+F43/F$43</f>
        <v>1</v>
      </c>
      <c r="G55" s="360">
        <f>+G43/G$43</f>
        <v>1</v>
      </c>
      <c r="H55" s="356"/>
      <c r="I55" s="360">
        <f>+H43/H$43</f>
        <v>1</v>
      </c>
      <c r="J55" s="360">
        <f>+I43/I$43</f>
        <v>1</v>
      </c>
      <c r="K55" s="360">
        <f t="shared" ref="K55:P55" si="82">+J43/J$43</f>
        <v>1</v>
      </c>
      <c r="L55" s="360">
        <f t="shared" si="82"/>
        <v>1</v>
      </c>
      <c r="M55" s="361">
        <f t="shared" si="82"/>
        <v>1</v>
      </c>
      <c r="N55" s="360">
        <f t="shared" si="82"/>
        <v>1</v>
      </c>
      <c r="O55" s="360">
        <f t="shared" si="82"/>
        <v>1</v>
      </c>
      <c r="P55" s="360">
        <f t="shared" si="82"/>
        <v>1</v>
      </c>
      <c r="Q55" s="336">
        <f t="shared" ref="Q55:Y55" si="83">+Q43/Q$43</f>
        <v>1</v>
      </c>
      <c r="R55" s="336">
        <f t="shared" si="83"/>
        <v>1</v>
      </c>
      <c r="S55" s="336">
        <f t="shared" si="83"/>
        <v>1</v>
      </c>
      <c r="T55" s="336">
        <f t="shared" si="83"/>
        <v>1</v>
      </c>
      <c r="U55" s="336">
        <f t="shared" si="83"/>
        <v>1</v>
      </c>
      <c r="V55" s="336">
        <f t="shared" si="83"/>
        <v>1</v>
      </c>
      <c r="W55" s="336">
        <f t="shared" si="83"/>
        <v>1</v>
      </c>
      <c r="X55" s="336">
        <f t="shared" si="83"/>
        <v>1</v>
      </c>
      <c r="Y55" s="336">
        <f t="shared" si="83"/>
        <v>1</v>
      </c>
      <c r="Z55" s="360">
        <f>+O43/O$43</f>
        <v>1</v>
      </c>
      <c r="AB55" s="336">
        <f t="shared" ref="AB55:AC55" si="84">+AB43/AB$43</f>
        <v>1</v>
      </c>
      <c r="AC55" s="336">
        <f t="shared" si="84"/>
        <v>1</v>
      </c>
      <c r="AD55" s="336">
        <f t="shared" ref="AD55:AM55" si="85">+AD43/AD$43</f>
        <v>1</v>
      </c>
      <c r="AE55" s="336">
        <f t="shared" si="85"/>
        <v>1</v>
      </c>
      <c r="AF55" s="336">
        <f t="shared" si="85"/>
        <v>1</v>
      </c>
      <c r="AG55" s="336">
        <f t="shared" si="85"/>
        <v>1</v>
      </c>
      <c r="AH55" s="336">
        <f t="shared" si="85"/>
        <v>1</v>
      </c>
      <c r="AI55" s="336">
        <f t="shared" si="85"/>
        <v>1</v>
      </c>
      <c r="AJ55" s="336">
        <f t="shared" si="85"/>
        <v>1</v>
      </c>
      <c r="AK55" s="336">
        <f t="shared" si="85"/>
        <v>1</v>
      </c>
      <c r="AL55" s="336">
        <f t="shared" si="85"/>
        <v>1</v>
      </c>
      <c r="AM55" s="336">
        <f t="shared" si="85"/>
        <v>1</v>
      </c>
    </row>
    <row r="56" spans="1:39" x14ac:dyDescent="0.2">
      <c r="B56" s="362" t="s">
        <v>140</v>
      </c>
    </row>
    <row r="57" spans="1:39" x14ac:dyDescent="0.2">
      <c r="B57" s="362"/>
    </row>
  </sheetData>
  <pageMargins left="0.45" right="0" top="0" bottom="0" header="0.3" footer="0.3"/>
  <pageSetup paperSize="9" orientation="portrait" verticalDpi="4" r:id="rId1"/>
  <ignoredErrors>
    <ignoredError sqref="AB37 AC37:AH37 AB38:AH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"/>
  <sheetViews>
    <sheetView topLeftCell="A4" workbookViewId="0">
      <selection activeCell="O14" sqref="O14"/>
    </sheetView>
  </sheetViews>
  <sheetFormatPr defaultRowHeight="12.75" x14ac:dyDescent="0.2"/>
  <cols>
    <col min="1" max="1" width="13.42578125" customWidth="1"/>
    <col min="2" max="13" width="9.42578125" customWidth="1"/>
  </cols>
  <sheetData>
    <row r="1" spans="1:14" ht="15.75" x14ac:dyDescent="0.25">
      <c r="A1" s="4" t="s">
        <v>121</v>
      </c>
    </row>
    <row r="2" spans="1:14" ht="24" customHeight="1" x14ac:dyDescent="0.2">
      <c r="A2" s="59" t="s">
        <v>122</v>
      </c>
      <c r="B2" s="59" t="s">
        <v>0</v>
      </c>
      <c r="C2" s="59" t="s">
        <v>1</v>
      </c>
      <c r="D2" s="59" t="s">
        <v>2</v>
      </c>
      <c r="E2" s="59" t="s">
        <v>3</v>
      </c>
      <c r="F2" s="59" t="s">
        <v>4</v>
      </c>
      <c r="G2" s="59" t="s">
        <v>12</v>
      </c>
      <c r="H2" s="59" t="s">
        <v>5</v>
      </c>
      <c r="I2" s="59" t="s">
        <v>6</v>
      </c>
      <c r="J2" s="59" t="s">
        <v>7</v>
      </c>
      <c r="K2" s="59" t="s">
        <v>8</v>
      </c>
      <c r="L2" s="59" t="s">
        <v>9</v>
      </c>
      <c r="M2" s="59" t="s">
        <v>10</v>
      </c>
    </row>
    <row r="3" spans="1:14" ht="20.25" customHeight="1" x14ac:dyDescent="0.2">
      <c r="A3" s="67" t="s">
        <v>75</v>
      </c>
      <c r="B3" s="49"/>
      <c r="C3" s="49"/>
      <c r="D3" s="49"/>
      <c r="E3" s="50"/>
      <c r="F3" s="50"/>
      <c r="G3" s="51"/>
      <c r="H3" s="63"/>
      <c r="I3" s="62"/>
      <c r="J3" s="62"/>
      <c r="K3" s="50"/>
      <c r="L3" s="50"/>
      <c r="M3" s="49"/>
      <c r="N3" s="53"/>
    </row>
    <row r="4" spans="1:14" ht="20.25" customHeight="1" x14ac:dyDescent="0.2">
      <c r="A4" s="67" t="s">
        <v>110</v>
      </c>
      <c r="B4" s="49"/>
      <c r="C4" s="49"/>
      <c r="D4" s="49"/>
      <c r="E4" s="50"/>
      <c r="F4" s="50"/>
      <c r="G4" s="51"/>
      <c r="H4" s="62"/>
      <c r="I4" s="62"/>
      <c r="J4" s="62"/>
      <c r="K4" s="50"/>
      <c r="L4" s="50"/>
      <c r="M4" s="49"/>
    </row>
    <row r="5" spans="1:14" ht="20.25" customHeight="1" x14ac:dyDescent="0.2">
      <c r="A5" s="67" t="s">
        <v>29</v>
      </c>
      <c r="B5" s="49"/>
      <c r="C5" s="49"/>
      <c r="D5" s="49"/>
      <c r="E5" s="50"/>
      <c r="F5" s="50"/>
      <c r="G5" s="51"/>
      <c r="H5" s="51"/>
      <c r="I5" s="52"/>
      <c r="J5" s="52"/>
      <c r="K5" s="50"/>
      <c r="L5" s="50"/>
      <c r="M5" s="49"/>
    </row>
    <row r="6" spans="1:14" ht="20.25" customHeight="1" x14ac:dyDescent="0.2">
      <c r="A6" s="67" t="s">
        <v>59</v>
      </c>
      <c r="B6" s="49"/>
      <c r="C6" s="49"/>
      <c r="D6" s="50"/>
      <c r="E6" s="50"/>
      <c r="F6" s="50"/>
      <c r="G6" s="51"/>
      <c r="H6" s="51"/>
      <c r="I6" s="52"/>
      <c r="J6" s="52"/>
      <c r="K6" s="50"/>
      <c r="L6" s="50"/>
      <c r="M6" s="49"/>
    </row>
    <row r="7" spans="1:14" ht="20.25" customHeight="1" x14ac:dyDescent="0.2">
      <c r="A7" s="67" t="s">
        <v>68</v>
      </c>
      <c r="B7" s="49"/>
      <c r="C7" s="49"/>
      <c r="D7" s="50"/>
      <c r="E7" s="50"/>
      <c r="F7" s="50"/>
      <c r="G7" s="51"/>
      <c r="H7" s="51"/>
      <c r="I7" s="52"/>
      <c r="J7" s="52"/>
      <c r="K7" s="50"/>
      <c r="L7" s="50"/>
      <c r="M7" s="49"/>
    </row>
    <row r="8" spans="1:14" ht="20.25" customHeight="1" x14ac:dyDescent="0.2">
      <c r="A8" s="67" t="s">
        <v>58</v>
      </c>
      <c r="B8" s="49"/>
      <c r="C8" s="49"/>
      <c r="D8" s="50"/>
      <c r="E8" s="50"/>
      <c r="F8" s="50"/>
      <c r="G8" s="51"/>
      <c r="H8" s="51"/>
      <c r="I8" s="52"/>
      <c r="J8" s="52"/>
      <c r="K8" s="50"/>
      <c r="L8" s="50"/>
      <c r="M8" s="49"/>
    </row>
    <row r="9" spans="1:14" ht="20.25" customHeight="1" x14ac:dyDescent="0.2">
      <c r="A9" s="67" t="s">
        <v>65</v>
      </c>
      <c r="B9" s="49"/>
      <c r="C9" s="49"/>
      <c r="D9" s="50"/>
      <c r="E9" s="50"/>
      <c r="F9" s="50"/>
      <c r="G9" s="51"/>
      <c r="H9" s="51"/>
      <c r="I9" s="52"/>
      <c r="J9" s="52"/>
      <c r="K9" s="50"/>
      <c r="L9" s="50"/>
      <c r="M9" s="49"/>
    </row>
    <row r="10" spans="1:14" ht="20.25" customHeight="1" x14ac:dyDescent="0.2">
      <c r="A10" s="67" t="s">
        <v>111</v>
      </c>
      <c r="B10" s="49"/>
      <c r="C10" s="49"/>
      <c r="D10" s="50"/>
      <c r="E10" s="50"/>
      <c r="F10" s="50"/>
      <c r="G10" s="51"/>
      <c r="H10" s="51"/>
      <c r="I10" s="52"/>
      <c r="J10" s="52"/>
      <c r="K10" s="50"/>
      <c r="L10" s="50"/>
      <c r="M10" s="49"/>
    </row>
    <row r="11" spans="1:14" ht="20.25" customHeight="1" x14ac:dyDescent="0.2">
      <c r="A11" s="67" t="s">
        <v>34</v>
      </c>
      <c r="B11" s="54"/>
      <c r="C11" s="54"/>
      <c r="D11" s="54"/>
      <c r="E11" s="50"/>
      <c r="F11" s="50"/>
      <c r="G11" s="51"/>
      <c r="H11" s="51"/>
      <c r="I11" s="49"/>
      <c r="J11" s="49"/>
      <c r="K11" s="49"/>
      <c r="L11" s="50"/>
      <c r="M11" s="54"/>
    </row>
    <row r="12" spans="1:14" ht="20.25" customHeight="1" x14ac:dyDescent="0.2">
      <c r="A12" s="67" t="s">
        <v>61</v>
      </c>
      <c r="B12" s="54"/>
      <c r="C12" s="54"/>
      <c r="D12" s="54"/>
      <c r="E12" s="50"/>
      <c r="F12" s="50"/>
      <c r="G12" s="51"/>
      <c r="H12" s="51"/>
      <c r="I12" s="49"/>
      <c r="J12" s="49"/>
      <c r="K12" s="49"/>
      <c r="L12" s="50"/>
      <c r="M12" s="54"/>
    </row>
    <row r="13" spans="1:14" ht="20.25" customHeight="1" x14ac:dyDescent="0.2">
      <c r="A13" s="67" t="s">
        <v>112</v>
      </c>
      <c r="B13" s="54"/>
      <c r="C13" s="54"/>
      <c r="D13" s="54"/>
      <c r="E13" s="50"/>
      <c r="F13" s="50"/>
      <c r="G13" s="51"/>
      <c r="H13" s="51"/>
      <c r="I13" s="49"/>
      <c r="J13" s="49"/>
      <c r="K13" s="49"/>
      <c r="L13" s="50"/>
      <c r="M13" s="54"/>
      <c r="N13" s="55"/>
    </row>
    <row r="14" spans="1:14" ht="20.25" customHeight="1" x14ac:dyDescent="0.2">
      <c r="A14" s="67" t="s">
        <v>55</v>
      </c>
      <c r="B14" s="54"/>
      <c r="C14" s="54"/>
      <c r="D14" s="54"/>
      <c r="E14" s="50"/>
      <c r="F14" s="50"/>
      <c r="G14" s="51"/>
      <c r="H14" s="51"/>
      <c r="I14" s="49"/>
      <c r="J14" s="49"/>
      <c r="K14" s="49"/>
      <c r="L14" s="50"/>
      <c r="M14" s="54"/>
    </row>
    <row r="15" spans="1:14" ht="20.25" customHeight="1" x14ac:dyDescent="0.2">
      <c r="A15" s="67" t="s">
        <v>113</v>
      </c>
      <c r="B15" s="54"/>
      <c r="C15" s="54"/>
      <c r="D15" s="54"/>
      <c r="E15" s="50"/>
      <c r="F15" s="50"/>
      <c r="G15" s="51"/>
      <c r="H15" s="51"/>
      <c r="I15" s="49"/>
      <c r="J15" s="49"/>
      <c r="K15" s="49"/>
      <c r="L15" s="50"/>
      <c r="M15" s="54"/>
    </row>
    <row r="16" spans="1:14" ht="20.25" customHeight="1" x14ac:dyDescent="0.2">
      <c r="A16" s="67" t="s">
        <v>57</v>
      </c>
      <c r="B16" s="54"/>
      <c r="C16" s="21"/>
      <c r="D16" s="50"/>
      <c r="E16" s="50"/>
      <c r="F16" s="50"/>
      <c r="G16" s="51"/>
      <c r="H16" s="51"/>
      <c r="I16" s="49"/>
      <c r="J16" s="49"/>
      <c r="K16" s="49"/>
      <c r="L16" s="50"/>
      <c r="M16" s="54"/>
    </row>
    <row r="17" spans="1:13" ht="20.25" customHeight="1" x14ac:dyDescent="0.2">
      <c r="A17" s="67" t="s">
        <v>41</v>
      </c>
      <c r="B17" s="21"/>
      <c r="C17" s="21"/>
      <c r="D17" s="50"/>
      <c r="E17" s="50"/>
      <c r="F17" s="50"/>
      <c r="G17" s="51"/>
      <c r="H17" s="51"/>
      <c r="I17" s="49"/>
      <c r="J17" s="49"/>
      <c r="K17" s="49"/>
      <c r="L17" s="50"/>
      <c r="M17" s="54"/>
    </row>
    <row r="18" spans="1:13" ht="29.25" customHeight="1" x14ac:dyDescent="0.2">
      <c r="A18" s="1"/>
      <c r="B18" s="410" t="s">
        <v>114</v>
      </c>
      <c r="C18" s="411"/>
      <c r="D18" s="412"/>
      <c r="E18" s="408" t="s">
        <v>115</v>
      </c>
      <c r="F18" s="409"/>
      <c r="G18" s="413" t="s">
        <v>116</v>
      </c>
      <c r="H18" s="414"/>
      <c r="I18" s="414"/>
      <c r="J18" s="415"/>
      <c r="K18" s="408" t="s">
        <v>117</v>
      </c>
      <c r="L18" s="409"/>
      <c r="M18" s="152" t="s">
        <v>114</v>
      </c>
    </row>
    <row r="21" spans="1:13" x14ac:dyDescent="0.2">
      <c r="B21" s="56"/>
      <c r="C21" s="56"/>
      <c r="D21" t="s">
        <v>118</v>
      </c>
    </row>
    <row r="23" spans="1:13" x14ac:dyDescent="0.2">
      <c r="B23" s="57"/>
      <c r="C23" s="57"/>
      <c r="D23" t="s">
        <v>119</v>
      </c>
    </row>
    <row r="25" spans="1:13" x14ac:dyDescent="0.2">
      <c r="B25" s="58"/>
      <c r="C25" s="61"/>
      <c r="D25" t="s">
        <v>120</v>
      </c>
    </row>
  </sheetData>
  <mergeCells count="4">
    <mergeCell ref="K18:L18"/>
    <mergeCell ref="B18:D18"/>
    <mergeCell ref="E18:F18"/>
    <mergeCell ref="G18:J18"/>
  </mergeCells>
  <pageMargins left="0.7" right="0.7" top="0.75" bottom="0.75" header="0.3" footer="0.3"/>
  <pageSetup paperSize="9" orientation="landscape" verticalDpi="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103"/>
  <sheetViews>
    <sheetView topLeftCell="A70" workbookViewId="0">
      <selection activeCell="A3" sqref="A3"/>
    </sheetView>
  </sheetViews>
  <sheetFormatPr defaultRowHeight="12.75" x14ac:dyDescent="0.2"/>
  <cols>
    <col min="1" max="1" width="17.140625" customWidth="1"/>
    <col min="2" max="2" width="21.140625" customWidth="1"/>
  </cols>
  <sheetData>
    <row r="2" spans="1:2" x14ac:dyDescent="0.2">
      <c r="A2" s="59" t="s">
        <v>190</v>
      </c>
      <c r="B2" s="59" t="s">
        <v>17</v>
      </c>
    </row>
    <row r="3" spans="1:2" x14ac:dyDescent="0.2">
      <c r="A3" s="14">
        <v>1983</v>
      </c>
      <c r="B3" s="1">
        <v>13510</v>
      </c>
    </row>
    <row r="4" spans="1:2" x14ac:dyDescent="0.2">
      <c r="A4" s="27">
        <v>2005</v>
      </c>
      <c r="B4" s="1">
        <v>8290</v>
      </c>
    </row>
    <row r="5" spans="1:2" x14ac:dyDescent="0.2">
      <c r="A5" s="27">
        <v>2006</v>
      </c>
      <c r="B5" s="1">
        <v>6270</v>
      </c>
    </row>
    <row r="6" spans="1:2" x14ac:dyDescent="0.2">
      <c r="A6" s="27">
        <v>2007</v>
      </c>
      <c r="B6" s="1">
        <v>8150</v>
      </c>
    </row>
    <row r="7" spans="1:2" x14ac:dyDescent="0.2">
      <c r="A7" s="27">
        <v>2008</v>
      </c>
      <c r="B7" s="1">
        <v>17980</v>
      </c>
    </row>
    <row r="8" spans="1:2" x14ac:dyDescent="0.2">
      <c r="A8" s="27">
        <v>2009</v>
      </c>
      <c r="B8" s="1">
        <v>27690</v>
      </c>
    </row>
    <row r="9" spans="1:2" x14ac:dyDescent="0.2">
      <c r="A9" s="27">
        <v>2010</v>
      </c>
      <c r="B9" s="1">
        <v>36250</v>
      </c>
    </row>
    <row r="10" spans="1:2" x14ac:dyDescent="0.2">
      <c r="A10" s="27">
        <v>2011</v>
      </c>
      <c r="B10" s="1">
        <v>33910</v>
      </c>
    </row>
    <row r="11" spans="1:2" x14ac:dyDescent="0.2">
      <c r="A11" s="34">
        <v>39814</v>
      </c>
      <c r="B11" s="1">
        <v>970</v>
      </c>
    </row>
    <row r="12" spans="1:2" x14ac:dyDescent="0.2">
      <c r="A12" s="34">
        <v>39845</v>
      </c>
      <c r="B12" s="1">
        <v>980</v>
      </c>
    </row>
    <row r="13" spans="1:2" x14ac:dyDescent="0.2">
      <c r="A13" s="34">
        <v>39873</v>
      </c>
      <c r="B13" s="1">
        <v>1120</v>
      </c>
    </row>
    <row r="14" spans="1:2" x14ac:dyDescent="0.2">
      <c r="A14" s="34">
        <v>39904</v>
      </c>
      <c r="B14" s="1">
        <v>2170</v>
      </c>
    </row>
    <row r="15" spans="1:2" x14ac:dyDescent="0.2">
      <c r="A15" s="34">
        <v>39934</v>
      </c>
      <c r="B15" s="1">
        <v>2340</v>
      </c>
    </row>
    <row r="16" spans="1:2" x14ac:dyDescent="0.2">
      <c r="A16" s="34">
        <v>39965</v>
      </c>
      <c r="B16" s="1">
        <v>3670</v>
      </c>
    </row>
    <row r="17" spans="1:2" x14ac:dyDescent="0.2">
      <c r="A17" s="34">
        <v>39995</v>
      </c>
      <c r="B17" s="1">
        <v>3410</v>
      </c>
    </row>
    <row r="18" spans="1:2" x14ac:dyDescent="0.2">
      <c r="A18" s="34">
        <v>40026</v>
      </c>
      <c r="B18" s="1">
        <v>4290</v>
      </c>
    </row>
    <row r="19" spans="1:2" x14ac:dyDescent="0.2">
      <c r="A19" s="34">
        <v>40057</v>
      </c>
      <c r="B19" s="1">
        <v>2760</v>
      </c>
    </row>
    <row r="20" spans="1:2" x14ac:dyDescent="0.2">
      <c r="A20" s="34">
        <v>40087</v>
      </c>
      <c r="B20" s="1">
        <v>2030</v>
      </c>
    </row>
    <row r="21" spans="1:2" x14ac:dyDescent="0.2">
      <c r="A21" s="34">
        <v>40118</v>
      </c>
      <c r="B21" s="1">
        <v>1879.4970000000001</v>
      </c>
    </row>
    <row r="22" spans="1:2" x14ac:dyDescent="0.2">
      <c r="A22" s="34">
        <v>40148</v>
      </c>
      <c r="B22" s="1">
        <v>2075</v>
      </c>
    </row>
    <row r="23" spans="1:2" x14ac:dyDescent="0.2">
      <c r="A23" s="34">
        <v>40179</v>
      </c>
      <c r="B23" s="1">
        <v>2970</v>
      </c>
    </row>
    <row r="24" spans="1:2" x14ac:dyDescent="0.2">
      <c r="A24" s="34">
        <v>40210</v>
      </c>
      <c r="B24" s="1">
        <v>3250</v>
      </c>
    </row>
    <row r="25" spans="1:2" x14ac:dyDescent="0.2">
      <c r="A25" s="34">
        <v>40238</v>
      </c>
      <c r="B25" s="1">
        <v>3530</v>
      </c>
    </row>
    <row r="26" spans="1:2" x14ac:dyDescent="0.2">
      <c r="A26" s="34">
        <v>40269</v>
      </c>
      <c r="B26" s="1">
        <v>3040</v>
      </c>
    </row>
    <row r="27" spans="1:2" x14ac:dyDescent="0.2">
      <c r="A27" s="34">
        <v>40299</v>
      </c>
      <c r="B27" s="1">
        <v>3590</v>
      </c>
    </row>
    <row r="28" spans="1:2" x14ac:dyDescent="0.2">
      <c r="A28" s="34">
        <v>40330</v>
      </c>
      <c r="B28" s="1">
        <v>3680</v>
      </c>
    </row>
    <row r="29" spans="1:2" x14ac:dyDescent="0.2">
      <c r="A29" s="34">
        <v>40360</v>
      </c>
      <c r="B29" s="1">
        <v>2280</v>
      </c>
    </row>
    <row r="30" spans="1:2" x14ac:dyDescent="0.2">
      <c r="A30" s="34">
        <v>40391</v>
      </c>
      <c r="B30" s="1">
        <v>3160</v>
      </c>
    </row>
    <row r="31" spans="1:2" x14ac:dyDescent="0.2">
      <c r="A31" s="34">
        <v>40422</v>
      </c>
      <c r="B31" s="1">
        <v>3310</v>
      </c>
    </row>
    <row r="32" spans="1:2" x14ac:dyDescent="0.2">
      <c r="A32" s="34">
        <v>40452</v>
      </c>
      <c r="B32" s="1">
        <v>2840</v>
      </c>
    </row>
    <row r="33" spans="1:2" x14ac:dyDescent="0.2">
      <c r="A33" s="34">
        <v>40483</v>
      </c>
      <c r="B33" s="1">
        <v>2370</v>
      </c>
    </row>
    <row r="34" spans="1:2" x14ac:dyDescent="0.2">
      <c r="A34" s="34">
        <v>40513</v>
      </c>
      <c r="B34" s="1">
        <v>2240</v>
      </c>
    </row>
    <row r="35" spans="1:2" x14ac:dyDescent="0.2">
      <c r="A35" s="33" t="s">
        <v>99</v>
      </c>
      <c r="B35" s="1">
        <v>34020</v>
      </c>
    </row>
    <row r="36" spans="1:2" ht="38.25" x14ac:dyDescent="0.2">
      <c r="A36" s="159" t="s">
        <v>107</v>
      </c>
      <c r="B36" s="1">
        <v>0.30913687251715422</v>
      </c>
    </row>
    <row r="37" spans="1:2" x14ac:dyDescent="0.2">
      <c r="A37" s="33" t="s">
        <v>78</v>
      </c>
      <c r="B37" s="1">
        <v>48650</v>
      </c>
    </row>
    <row r="38" spans="1:2" x14ac:dyDescent="0.2">
      <c r="A38" s="34">
        <v>40544</v>
      </c>
      <c r="B38" s="1">
        <v>1420</v>
      </c>
    </row>
    <row r="39" spans="1:2" x14ac:dyDescent="0.2">
      <c r="A39" s="34">
        <v>40575</v>
      </c>
      <c r="B39" s="1">
        <v>1970</v>
      </c>
    </row>
    <row r="40" spans="1:2" x14ac:dyDescent="0.2">
      <c r="A40" s="34">
        <v>40603</v>
      </c>
      <c r="B40" s="1">
        <v>2560</v>
      </c>
    </row>
    <row r="41" spans="1:2" x14ac:dyDescent="0.2">
      <c r="A41" s="34">
        <v>40634</v>
      </c>
      <c r="B41" s="1">
        <v>2340</v>
      </c>
    </row>
    <row r="42" spans="1:2" x14ac:dyDescent="0.2">
      <c r="A42" s="34">
        <v>40664</v>
      </c>
      <c r="B42" s="1">
        <v>3050</v>
      </c>
    </row>
    <row r="43" spans="1:2" x14ac:dyDescent="0.2">
      <c r="A43" s="34">
        <v>40695</v>
      </c>
      <c r="B43" s="1">
        <v>4040</v>
      </c>
    </row>
    <row r="44" spans="1:2" x14ac:dyDescent="0.2">
      <c r="A44" s="34">
        <v>40725</v>
      </c>
      <c r="B44" s="1">
        <v>3260</v>
      </c>
    </row>
    <row r="45" spans="1:2" x14ac:dyDescent="0.2">
      <c r="A45" s="34">
        <v>40756</v>
      </c>
      <c r="B45" s="1">
        <v>3440</v>
      </c>
    </row>
    <row r="46" spans="1:2" x14ac:dyDescent="0.2">
      <c r="A46" s="34">
        <v>40787</v>
      </c>
      <c r="B46" s="1">
        <v>3370</v>
      </c>
    </row>
    <row r="47" spans="1:2" x14ac:dyDescent="0.2">
      <c r="A47" s="34">
        <v>40817</v>
      </c>
      <c r="B47" s="1">
        <v>3310</v>
      </c>
    </row>
    <row r="48" spans="1:2" x14ac:dyDescent="0.2">
      <c r="A48" s="34">
        <v>40848</v>
      </c>
      <c r="B48" s="1">
        <v>2580</v>
      </c>
    </row>
    <row r="49" spans="1:2" x14ac:dyDescent="0.2">
      <c r="A49" s="34">
        <v>40878</v>
      </c>
      <c r="B49" s="1">
        <v>2570</v>
      </c>
    </row>
    <row r="50" spans="1:2" x14ac:dyDescent="0.2">
      <c r="A50" s="33" t="s">
        <v>104</v>
      </c>
      <c r="B50" s="1">
        <v>33910</v>
      </c>
    </row>
    <row r="51" spans="1:2" x14ac:dyDescent="0.2">
      <c r="A51" s="33">
        <v>2012</v>
      </c>
      <c r="B51" s="1">
        <v>36410</v>
      </c>
    </row>
    <row r="52" spans="1:2" x14ac:dyDescent="0.2">
      <c r="A52" s="148">
        <v>40909</v>
      </c>
      <c r="B52" s="1">
        <v>2280</v>
      </c>
    </row>
    <row r="53" spans="1:2" x14ac:dyDescent="0.2">
      <c r="A53" s="148">
        <v>40940</v>
      </c>
      <c r="B53" s="1">
        <v>2610</v>
      </c>
    </row>
    <row r="54" spans="1:2" x14ac:dyDescent="0.2">
      <c r="A54" s="148">
        <v>40969</v>
      </c>
      <c r="B54" s="1">
        <v>2680</v>
      </c>
    </row>
    <row r="55" spans="1:2" x14ac:dyDescent="0.2">
      <c r="A55" s="148">
        <v>41000</v>
      </c>
      <c r="B55" s="1">
        <v>3130</v>
      </c>
    </row>
    <row r="56" spans="1:2" x14ac:dyDescent="0.2">
      <c r="A56" s="148">
        <v>41030</v>
      </c>
      <c r="B56" s="1">
        <v>2670</v>
      </c>
    </row>
    <row r="57" spans="1:2" x14ac:dyDescent="0.2">
      <c r="A57" s="148">
        <v>41061</v>
      </c>
      <c r="B57" s="1">
        <v>2570</v>
      </c>
    </row>
    <row r="58" spans="1:2" x14ac:dyDescent="0.2">
      <c r="A58" s="148">
        <v>41091</v>
      </c>
      <c r="B58" s="1">
        <v>3410</v>
      </c>
    </row>
    <row r="59" spans="1:2" x14ac:dyDescent="0.2">
      <c r="A59" s="148">
        <v>41122</v>
      </c>
      <c r="B59" s="1">
        <v>1780</v>
      </c>
    </row>
    <row r="60" spans="1:2" x14ac:dyDescent="0.2">
      <c r="A60" s="148">
        <v>41153</v>
      </c>
      <c r="B60" s="1">
        <v>2360</v>
      </c>
    </row>
    <row r="61" spans="1:2" x14ac:dyDescent="0.2">
      <c r="A61" s="148">
        <v>41183</v>
      </c>
      <c r="B61" s="1">
        <v>3540</v>
      </c>
    </row>
    <row r="62" spans="1:2" x14ac:dyDescent="0.2">
      <c r="A62" s="148">
        <v>41214</v>
      </c>
      <c r="B62" s="1">
        <v>4510</v>
      </c>
    </row>
    <row r="63" spans="1:2" x14ac:dyDescent="0.2">
      <c r="A63" s="148">
        <v>41244</v>
      </c>
      <c r="B63" s="1">
        <v>4870</v>
      </c>
    </row>
    <row r="64" spans="1:2" x14ac:dyDescent="0.2">
      <c r="A64" s="148">
        <v>41275</v>
      </c>
      <c r="B64" s="1">
        <v>2630</v>
      </c>
    </row>
    <row r="65" spans="1:2" x14ac:dyDescent="0.2">
      <c r="A65" s="148">
        <v>41306</v>
      </c>
      <c r="B65" s="1">
        <v>2540</v>
      </c>
    </row>
    <row r="66" spans="1:2" x14ac:dyDescent="0.2">
      <c r="A66" s="148">
        <v>41334</v>
      </c>
      <c r="B66" s="1">
        <v>2620</v>
      </c>
    </row>
    <row r="67" spans="1:2" x14ac:dyDescent="0.2">
      <c r="A67" s="148">
        <v>41365</v>
      </c>
      <c r="B67" s="1">
        <v>1730</v>
      </c>
    </row>
    <row r="68" spans="1:2" x14ac:dyDescent="0.2">
      <c r="A68" s="148">
        <v>41395</v>
      </c>
      <c r="B68" s="1">
        <v>2550</v>
      </c>
    </row>
    <row r="69" spans="1:2" x14ac:dyDescent="0.2">
      <c r="A69" s="148">
        <v>41426</v>
      </c>
      <c r="B69" s="1">
        <v>2520</v>
      </c>
    </row>
    <row r="70" spans="1:2" x14ac:dyDescent="0.2">
      <c r="A70" s="148">
        <v>41456</v>
      </c>
      <c r="B70" s="1">
        <v>1580</v>
      </c>
    </row>
    <row r="71" spans="1:2" x14ac:dyDescent="0.2">
      <c r="A71" s="148">
        <v>41494</v>
      </c>
      <c r="B71" s="1">
        <v>1860</v>
      </c>
    </row>
    <row r="72" spans="1:2" x14ac:dyDescent="0.2">
      <c r="A72" s="148">
        <v>41527</v>
      </c>
      <c r="B72" s="1">
        <v>2180</v>
      </c>
    </row>
    <row r="73" spans="1:2" x14ac:dyDescent="0.2">
      <c r="A73" s="148">
        <v>41557</v>
      </c>
      <c r="B73" s="1">
        <v>1980</v>
      </c>
    </row>
    <row r="74" spans="1:2" x14ac:dyDescent="0.2">
      <c r="A74" s="148">
        <v>41588</v>
      </c>
      <c r="B74" s="1">
        <v>1020</v>
      </c>
    </row>
    <row r="75" spans="1:2" x14ac:dyDescent="0.2">
      <c r="A75" s="148">
        <v>41618</v>
      </c>
      <c r="B75" s="1">
        <v>1160</v>
      </c>
    </row>
    <row r="76" spans="1:2" x14ac:dyDescent="0.2">
      <c r="A76" s="33">
        <v>2013</v>
      </c>
      <c r="B76" s="1">
        <v>24370</v>
      </c>
    </row>
    <row r="77" spans="1:2" ht="25.5" x14ac:dyDescent="0.2">
      <c r="A77" s="159" t="s">
        <v>141</v>
      </c>
      <c r="B77" s="1">
        <v>-0.33067838505904973</v>
      </c>
    </row>
    <row r="78" spans="1:2" x14ac:dyDescent="0.2">
      <c r="A78" s="148">
        <v>41640</v>
      </c>
      <c r="B78" s="1">
        <v>1300</v>
      </c>
    </row>
    <row r="79" spans="1:2" x14ac:dyDescent="0.2">
      <c r="A79" s="148">
        <v>41671</v>
      </c>
      <c r="B79" s="1">
        <v>1150</v>
      </c>
    </row>
    <row r="80" spans="1:2" x14ac:dyDescent="0.2">
      <c r="A80" s="148">
        <v>41699</v>
      </c>
      <c r="B80" s="1">
        <v>2160</v>
      </c>
    </row>
    <row r="81" spans="1:2" x14ac:dyDescent="0.2">
      <c r="A81" s="148" t="s">
        <v>152</v>
      </c>
      <c r="B81" s="1">
        <v>2020</v>
      </c>
    </row>
    <row r="82" spans="1:2" x14ac:dyDescent="0.2">
      <c r="A82" s="148">
        <v>41773</v>
      </c>
      <c r="B82" s="1">
        <v>2800</v>
      </c>
    </row>
    <row r="83" spans="1:2" x14ac:dyDescent="0.2">
      <c r="A83" s="148">
        <v>41804</v>
      </c>
      <c r="B83" s="1">
        <v>2050</v>
      </c>
    </row>
    <row r="84" spans="1:2" x14ac:dyDescent="0.2">
      <c r="A84" s="148">
        <v>41834</v>
      </c>
      <c r="B84" s="1">
        <v>2520</v>
      </c>
    </row>
    <row r="85" spans="1:2" x14ac:dyDescent="0.2">
      <c r="A85" s="148">
        <v>41865</v>
      </c>
      <c r="B85" s="1">
        <v>1920</v>
      </c>
    </row>
    <row r="86" spans="1:2" x14ac:dyDescent="0.2">
      <c r="A86" s="148">
        <v>41896</v>
      </c>
      <c r="B86" s="1">
        <v>2240</v>
      </c>
    </row>
    <row r="87" spans="1:2" x14ac:dyDescent="0.2">
      <c r="A87" s="148">
        <v>41926</v>
      </c>
      <c r="B87" s="1">
        <v>2120</v>
      </c>
    </row>
    <row r="88" spans="1:2" x14ac:dyDescent="0.2">
      <c r="A88" s="148">
        <v>41957</v>
      </c>
      <c r="B88" s="1">
        <v>1070</v>
      </c>
    </row>
    <row r="89" spans="1:2" x14ac:dyDescent="0.2">
      <c r="A89" s="148">
        <v>41987</v>
      </c>
      <c r="B89" s="1">
        <v>990</v>
      </c>
    </row>
    <row r="90" spans="1:2" x14ac:dyDescent="0.2">
      <c r="A90" s="186">
        <v>2014</v>
      </c>
      <c r="B90" s="1">
        <v>22340</v>
      </c>
    </row>
    <row r="91" spans="1:2" x14ac:dyDescent="0.2">
      <c r="A91" s="33" t="s">
        <v>170</v>
      </c>
      <c r="B91" s="1">
        <v>1930</v>
      </c>
    </row>
    <row r="92" spans="1:2" x14ac:dyDescent="0.2">
      <c r="A92" s="33" t="s">
        <v>171</v>
      </c>
      <c r="B92" s="1">
        <v>2020</v>
      </c>
    </row>
    <row r="93" spans="1:2" x14ac:dyDescent="0.2">
      <c r="A93" s="33" t="s">
        <v>172</v>
      </c>
      <c r="B93" s="1">
        <v>1430</v>
      </c>
    </row>
    <row r="94" spans="1:2" ht="17.25" customHeight="1" x14ac:dyDescent="0.2">
      <c r="A94" s="33" t="s">
        <v>175</v>
      </c>
      <c r="B94" s="1">
        <v>1750</v>
      </c>
    </row>
    <row r="95" spans="1:2" ht="17.25" customHeight="1" x14ac:dyDescent="0.2">
      <c r="A95" s="33" t="s">
        <v>155</v>
      </c>
      <c r="B95" s="1">
        <v>2870</v>
      </c>
    </row>
    <row r="96" spans="1:2" ht="15.75" customHeight="1" x14ac:dyDescent="0.2">
      <c r="A96" s="33" t="s">
        <v>177</v>
      </c>
      <c r="B96" s="1">
        <v>2220</v>
      </c>
    </row>
    <row r="97" spans="1:2" ht="12" customHeight="1" x14ac:dyDescent="0.2">
      <c r="A97" s="33" t="s">
        <v>178</v>
      </c>
      <c r="B97" s="1">
        <v>2340</v>
      </c>
    </row>
    <row r="98" spans="1:2" ht="15" customHeight="1" x14ac:dyDescent="0.2">
      <c r="A98" s="33" t="s">
        <v>179</v>
      </c>
      <c r="B98" s="1">
        <v>1970</v>
      </c>
    </row>
    <row r="99" spans="1:2" ht="14.25" customHeight="1" x14ac:dyDescent="0.2">
      <c r="A99" s="33" t="s">
        <v>182</v>
      </c>
      <c r="B99" s="1">
        <v>2970</v>
      </c>
    </row>
    <row r="100" spans="1:2" x14ac:dyDescent="0.2">
      <c r="A100" s="33" t="s">
        <v>183</v>
      </c>
      <c r="B100" s="1">
        <v>2050</v>
      </c>
    </row>
    <row r="101" spans="1:2" ht="15.75" customHeight="1" x14ac:dyDescent="0.2">
      <c r="A101" s="33" t="s">
        <v>184</v>
      </c>
      <c r="B101" s="1">
        <v>1710</v>
      </c>
    </row>
    <row r="102" spans="1:2" ht="15" customHeight="1" x14ac:dyDescent="0.2">
      <c r="A102" s="33" t="s">
        <v>185</v>
      </c>
      <c r="B102" s="1">
        <v>1510</v>
      </c>
    </row>
    <row r="103" spans="1:2" x14ac:dyDescent="0.2">
      <c r="A103" s="33">
        <v>2015</v>
      </c>
      <c r="B103" s="1">
        <v>24770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T1+1.1</vt:lpstr>
      <vt:lpstr>T2.1+T2.2</vt:lpstr>
      <vt:lpstr>T3 Marine</vt:lpstr>
      <vt:lpstr>T4 INL Dist</vt:lpstr>
      <vt:lpstr>Season</vt:lpstr>
      <vt:lpstr>Sheet4</vt:lpstr>
      <vt:lpstr>'T2.1+T2.2'!Print_Area</vt:lpstr>
      <vt:lpstr>'T3 Marine'!Print_Area</vt:lpstr>
      <vt:lpstr>'T4 INL Dist'!Print_Area</vt:lpstr>
      <vt:lpstr>'T1+1.1'!Print_Titles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User-08</cp:lastModifiedBy>
  <cp:lastPrinted>2019-03-06T07:46:10Z</cp:lastPrinted>
  <dcterms:created xsi:type="dcterms:W3CDTF">2005-08-10T04:31:46Z</dcterms:created>
  <dcterms:modified xsi:type="dcterms:W3CDTF">2019-05-06T06:26:10Z</dcterms:modified>
</cp:coreProperties>
</file>