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 activeTab="1"/>
  </bookViews>
  <sheets>
    <sheet name="Overview" sheetId="1" r:id="rId1"/>
    <sheet name="Affiliate Programs Revenue" sheetId="2" r:id="rId2"/>
    <sheet name="Data+Advertising Revenue" sheetId="5" r:id="rId3"/>
    <sheet name="CAC" sheetId="3" r:id="rId4"/>
    <sheet name="Operating Costs" sheetId="4" r:id="rId5"/>
  </sheets>
  <calcPr calcId="145621"/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B6" i="1"/>
  <c r="C3" i="5"/>
  <c r="D3" i="5"/>
  <c r="E3" i="5"/>
  <c r="F3" i="5"/>
  <c r="G3" i="5"/>
  <c r="H3" i="5"/>
  <c r="I3" i="5"/>
  <c r="B3" i="5"/>
  <c r="C2" i="5"/>
  <c r="C4" i="5" s="1"/>
  <c r="D2" i="5"/>
  <c r="D4" i="5" s="1"/>
  <c r="E2" i="5"/>
  <c r="E4" i="5" s="1"/>
  <c r="F2" i="5"/>
  <c r="F4" i="5" s="1"/>
  <c r="G2" i="5"/>
  <c r="G4" i="5" s="1"/>
  <c r="H2" i="5"/>
  <c r="H4" i="5" s="1"/>
  <c r="I2" i="5"/>
  <c r="I4" i="5" s="1"/>
  <c r="B2" i="5"/>
  <c r="B4" i="5" s="1"/>
  <c r="I4" i="4" l="1"/>
  <c r="H4" i="4"/>
  <c r="G4" i="4"/>
  <c r="F4" i="4"/>
  <c r="E4" i="4"/>
  <c r="D4" i="4"/>
  <c r="C4" i="4"/>
  <c r="B4" i="4"/>
  <c r="I3" i="4"/>
  <c r="H3" i="4"/>
  <c r="G3" i="4"/>
  <c r="F3" i="4"/>
  <c r="E3" i="4"/>
  <c r="D3" i="4"/>
  <c r="C3" i="4"/>
  <c r="B3" i="4"/>
  <c r="I2" i="4"/>
  <c r="I6" i="4" s="1"/>
  <c r="I9" i="1" s="1"/>
  <c r="H2" i="4"/>
  <c r="H6" i="4" s="1"/>
  <c r="H9" i="1" s="1"/>
  <c r="G2" i="4"/>
  <c r="G6" i="4" s="1"/>
  <c r="G9" i="1" s="1"/>
  <c r="F2" i="4"/>
  <c r="F6" i="4" s="1"/>
  <c r="F9" i="1" s="1"/>
  <c r="E2" i="4"/>
  <c r="E6" i="4" s="1"/>
  <c r="E9" i="1" s="1"/>
  <c r="D2" i="4"/>
  <c r="D6" i="4" s="1"/>
  <c r="D9" i="1" s="1"/>
  <c r="C2" i="4"/>
  <c r="C6" i="4" s="1"/>
  <c r="C9" i="1" s="1"/>
  <c r="B2" i="4"/>
  <c r="B6" i="4" s="1"/>
  <c r="B9" i="1" s="1"/>
  <c r="I8" i="2"/>
  <c r="H8" i="2"/>
  <c r="G8" i="2"/>
  <c r="F8" i="2"/>
  <c r="E8" i="2"/>
  <c r="D8" i="2"/>
  <c r="C8" i="2"/>
  <c r="B8" i="2"/>
  <c r="I5" i="2"/>
  <c r="H5" i="2"/>
  <c r="H7" i="2" s="1"/>
  <c r="G5" i="2"/>
  <c r="G7" i="2" s="1"/>
  <c r="F5" i="2"/>
  <c r="E5" i="2"/>
  <c r="D5" i="2"/>
  <c r="D7" i="2" s="1"/>
  <c r="C5" i="2"/>
  <c r="C7" i="2" s="1"/>
  <c r="B5" i="2"/>
  <c r="B7" i="2" s="1"/>
  <c r="B11" i="2" s="1"/>
  <c r="B5" i="1" s="1"/>
  <c r="B7" i="1" s="1"/>
  <c r="H11" i="2" l="1"/>
  <c r="H5" i="1" s="1"/>
  <c r="H7" i="1" s="1"/>
  <c r="H7" i="4"/>
  <c r="E2" i="3"/>
  <c r="I2" i="3" s="1"/>
  <c r="I4" i="3" s="1"/>
  <c r="D11" i="2"/>
  <c r="D7" i="4"/>
  <c r="D2" i="3"/>
  <c r="D4" i="3" s="1"/>
  <c r="H2" i="3"/>
  <c r="H4" i="3" s="1"/>
  <c r="C11" i="2"/>
  <c r="C7" i="4"/>
  <c r="G11" i="2"/>
  <c r="G7" i="4"/>
  <c r="H12" i="2"/>
  <c r="E4" i="3"/>
  <c r="C5" i="1"/>
  <c r="C7" i="1" s="1"/>
  <c r="C12" i="2"/>
  <c r="G5" i="1"/>
  <c r="G7" i="1" s="1"/>
  <c r="G12" i="2"/>
  <c r="D5" i="1"/>
  <c r="D7" i="1" s="1"/>
  <c r="D12" i="2"/>
  <c r="E7" i="2"/>
  <c r="I7" i="2"/>
  <c r="B2" i="3"/>
  <c r="B4" i="3" s="1"/>
  <c r="B8" i="1" s="1"/>
  <c r="B11" i="1" s="1"/>
  <c r="B12" i="1" s="1"/>
  <c r="B13" i="1" s="1"/>
  <c r="F2" i="3"/>
  <c r="F4" i="3" s="1"/>
  <c r="F7" i="2"/>
  <c r="C2" i="3"/>
  <c r="C4" i="3" s="1"/>
  <c r="G2" i="3"/>
  <c r="G4" i="3" s="1"/>
  <c r="H12" i="1" l="1"/>
  <c r="I8" i="1"/>
  <c r="I11" i="1" s="1"/>
  <c r="I5" i="3"/>
  <c r="G8" i="1"/>
  <c r="G11" i="1" s="1"/>
  <c r="G5" i="3"/>
  <c r="E11" i="2"/>
  <c r="E7" i="4"/>
  <c r="E8" i="1"/>
  <c r="E11" i="1" s="1"/>
  <c r="E5" i="3"/>
  <c r="F8" i="1"/>
  <c r="F11" i="1" s="1"/>
  <c r="F5" i="3"/>
  <c r="H8" i="1"/>
  <c r="H11" i="1" s="1"/>
  <c r="H5" i="3"/>
  <c r="C8" i="1"/>
  <c r="C11" i="1" s="1"/>
  <c r="C5" i="3"/>
  <c r="I11" i="2"/>
  <c r="I7" i="4"/>
  <c r="D8" i="1"/>
  <c r="D11" i="1" s="1"/>
  <c r="D5" i="3"/>
  <c r="F11" i="2"/>
  <c r="F7" i="4"/>
  <c r="D12" i="1"/>
  <c r="C12" i="1"/>
  <c r="C13" i="1" s="1"/>
  <c r="I12" i="2"/>
  <c r="I5" i="1"/>
  <c r="I7" i="1" s="1"/>
  <c r="I12" i="1" s="1"/>
  <c r="F5" i="1"/>
  <c r="F7" i="1" s="1"/>
  <c r="F12" i="1" s="1"/>
  <c r="F12" i="2"/>
  <c r="E12" i="2"/>
  <c r="E5" i="1"/>
  <c r="E7" i="1" s="1"/>
  <c r="E12" i="1" s="1"/>
  <c r="G12" i="1"/>
  <c r="D13" i="1" l="1"/>
  <c r="E13" i="1" s="1"/>
  <c r="F13" i="1" s="1"/>
  <c r="G13" i="1" s="1"/>
  <c r="H13" i="1" s="1"/>
  <c r="I13" i="1" s="1"/>
</calcChain>
</file>

<file path=xl/sharedStrings.xml><?xml version="1.0" encoding="utf-8"?>
<sst xmlns="http://schemas.openxmlformats.org/spreadsheetml/2006/main" count="89" uniqueCount="47">
  <si>
    <t>Initial Cash</t>
  </si>
  <si>
    <t>Q1</t>
  </si>
  <si>
    <t>Q2</t>
  </si>
  <si>
    <t>Q3</t>
  </si>
  <si>
    <t>Q4</t>
  </si>
  <si>
    <t>Total Revenue</t>
  </si>
  <si>
    <t>Customer Acquisition Cost</t>
  </si>
  <si>
    <t>Operating Cost</t>
  </si>
  <si>
    <t>Cost of Goods</t>
  </si>
  <si>
    <t>Total Cost</t>
  </si>
  <si>
    <t>Total (Burn)/Income</t>
  </si>
  <si>
    <t>Cash Position</t>
  </si>
  <si>
    <t>Comments</t>
  </si>
  <si>
    <t>Customers to acquire</t>
  </si>
  <si>
    <t>Total customer acquisition cost</t>
  </si>
  <si>
    <t>Market size (million users)</t>
  </si>
  <si>
    <t>Assuming no intra-year growth. Source: http://www.statista.com/statistics/183755/number-of-us-internet-shoppers-since-2009/: In 2013, 191.1 million U.S. citizens were online shoppers and had browsed products, compared prices or bought merchandise online at least once. These figures are projected to surpass 200 million in 2015.</t>
  </si>
  <si>
    <t>Penetration</t>
  </si>
  <si>
    <t>% of online shoppers using some sort of workaround or substitute product for the need we address (estimated)</t>
  </si>
  <si>
    <t>Market share</t>
  </si>
  <si>
    <t>% of the above we can expect to use Breadcrumbs as their go-to tool</t>
  </si>
  <si>
    <t>User base</t>
  </si>
  <si>
    <t>Active %</t>
  </si>
  <si>
    <t>Active users</t>
  </si>
  <si>
    <t>Online spending per user</t>
  </si>
  <si>
    <t>US online shoppers' average yearly spending/4, assuming no seasonality and no intra-year growth. Source: http://www.statista.com/statistics/251926/b2c-e-commerce-sales-per-digital-buyer-in-the-united-states/</t>
  </si>
  <si>
    <t>Share-of-online-wallet</t>
  </si>
  <si>
    <t>Equivalent to a "share of wallet" in more traditional marketing: this gauges what fraction of an average user's purchases would be realized through Breadcrumbs</t>
  </si>
  <si>
    <t>Revenue-sharing cut</t>
  </si>
  <si>
    <t>Based on current rates for openly available affiliates programs run by our client online stores. Would also depend on bargaining power exerted in negotiating specific 1-on-1 deals with those stores</t>
  </si>
  <si>
    <t>Active users * Avg online spending * Share-of-wallet * Revenue cut</t>
  </si>
  <si>
    <t>Google Apps</t>
  </si>
  <si>
    <t>Domain maintenance</t>
  </si>
  <si>
    <t>Labor</t>
  </si>
  <si>
    <t>3 people (Prod Manager/dev + marketing/content + sales/business development) working FT at a modest hourly rate of $20</t>
  </si>
  <si>
    <t>Misc expenses</t>
  </si>
  <si>
    <t>Total Operating Costs</t>
  </si>
  <si>
    <t>Per-new-user acquisition cost</t>
  </si>
  <si>
    <t>Per-active-user revenue</t>
  </si>
  <si>
    <t>Per-active-user acquisition costs</t>
  </si>
  <si>
    <t>Per-active-user operating cost</t>
  </si>
  <si>
    <t>ARPU</t>
  </si>
  <si>
    <t>AFFILIATE PROG REVENUE ($)</t>
  </si>
  <si>
    <t>DATA+ADS REVENUE ($)</t>
  </si>
  <si>
    <t>Using Amazon's Q1 2015 per-user revenue and no-growth assumption</t>
  </si>
  <si>
    <t>Affiliate Prog Revenue</t>
  </si>
  <si>
    <t>Data+Ads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</si>
</sst>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_(* #,##0.0_);_(* \(#,##0.0\);_(* &quot;-&quot;??.0_);_(@_)"/>
    <numFmt numFmtId="168" formatCode="0.0%"/>
    <numFmt numFmtId="170" formatCode="_(&quot;$&quot;* #,##0_);_(&quot;$&quot;* \(#,##0\);_(&quot;$&quot;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3F3F3F"/>
      <name val="Calibri"/>
      <family val="2"/>
    </font>
    <font>
      <sz val="11"/>
      <color rgb="FF38761D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164" fontId="1" fillId="0" borderId="0" xfId="0" applyNumberFormat="1" applyFont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/>
    <xf numFmtId="164" fontId="3" fillId="3" borderId="1" xfId="0" applyNumberFormat="1" applyFont="1" applyFill="1" applyBorder="1"/>
    <xf numFmtId="164" fontId="2" fillId="4" borderId="2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/>
    <xf numFmtId="3" fontId="0" fillId="0" borderId="0" xfId="0" applyNumberFormat="1" applyFont="1" applyAlignment="1"/>
    <xf numFmtId="165" fontId="4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9" fontId="0" fillId="0" borderId="0" xfId="0" applyNumberFormat="1" applyFont="1" applyAlignment="1"/>
    <xf numFmtId="0" fontId="2" fillId="2" borderId="0" xfId="0" applyFont="1" applyFill="1" applyAlignment="1">
      <alignment horizontal="right"/>
    </xf>
    <xf numFmtId="167" fontId="0" fillId="0" borderId="0" xfId="0" applyNumberFormat="1" applyFont="1" applyAlignment="1"/>
    <xf numFmtId="168" fontId="0" fillId="0" borderId="0" xfId="0" applyNumberFormat="1" applyFont="1" applyAlignment="1"/>
    <xf numFmtId="166" fontId="1" fillId="0" borderId="0" xfId="0" applyNumberFormat="1" applyFont="1" applyAlignment="1"/>
    <xf numFmtId="165" fontId="0" fillId="0" borderId="0" xfId="0" applyNumberFormat="1" applyFont="1" applyAlignment="1"/>
    <xf numFmtId="44" fontId="6" fillId="0" borderId="0" xfId="1" applyFont="1" applyAlignment="1"/>
    <xf numFmtId="165" fontId="6" fillId="0" borderId="0" xfId="0" applyNumberFormat="1" applyFont="1" applyAlignment="1"/>
    <xf numFmtId="44" fontId="0" fillId="0" borderId="0" xfId="1" applyFont="1" applyAlignment="1"/>
    <xf numFmtId="170" fontId="0" fillId="0" borderId="0" xfId="1" applyNumberFormat="1" applyFont="1" applyAlignment="1"/>
    <xf numFmtId="164" fontId="5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6" sqref="B16"/>
    </sheetView>
  </sheetViews>
  <sheetFormatPr defaultColWidth="15.140625" defaultRowHeight="15" customHeight="1" x14ac:dyDescent="0.25"/>
  <cols>
    <col min="1" max="1" width="19.85546875" customWidth="1"/>
    <col min="2" max="2" width="12.85546875" customWidth="1"/>
    <col min="3" max="9" width="12.14062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4.25" customHeight="1" x14ac:dyDescent="0.25">
      <c r="A2" s="2" t="s">
        <v>0</v>
      </c>
      <c r="B2" s="3">
        <v>0</v>
      </c>
      <c r="C2" s="1"/>
      <c r="D2" s="1"/>
      <c r="E2" s="1"/>
      <c r="F2" s="1"/>
      <c r="G2" s="1"/>
      <c r="H2" s="1"/>
      <c r="I2" s="1"/>
    </row>
    <row r="3" spans="1:9" ht="14.2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4.25" customHeight="1" x14ac:dyDescent="0.25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1</v>
      </c>
      <c r="G4" s="5" t="s">
        <v>2</v>
      </c>
      <c r="H4" s="5" t="s">
        <v>3</v>
      </c>
      <c r="I4" s="5" t="s">
        <v>4</v>
      </c>
    </row>
    <row r="5" spans="1:9" ht="14.25" customHeight="1" x14ac:dyDescent="0.25">
      <c r="A5" s="4" t="s">
        <v>45</v>
      </c>
      <c r="B5" s="6">
        <f>'Affiliate Programs Revenue'!B11</f>
        <v>0</v>
      </c>
      <c r="C5" s="6">
        <f>'Affiliate Programs Revenue'!C11</f>
        <v>6844.1375000000007</v>
      </c>
      <c r="D5" s="6">
        <f>'Affiliate Programs Revenue'!D11</f>
        <v>13688.275000000001</v>
      </c>
      <c r="E5" s="6">
        <f>'Affiliate Programs Revenue'!E11</f>
        <v>20532.412500000002</v>
      </c>
      <c r="F5" s="6">
        <f>'Affiliate Programs Revenue'!F11</f>
        <v>32581.609500000006</v>
      </c>
      <c r="G5" s="6">
        <f>'Affiliate Programs Revenue'!G11</f>
        <v>40727.011875000004</v>
      </c>
      <c r="H5" s="6">
        <f>'Affiliate Programs Revenue'!H11</f>
        <v>48872.414250000002</v>
      </c>
      <c r="I5" s="6">
        <f>'Affiliate Programs Revenue'!I11</f>
        <v>57017.816625000014</v>
      </c>
    </row>
    <row r="6" spans="1:9" ht="14.25" customHeight="1" x14ac:dyDescent="0.25">
      <c r="A6" s="4" t="s">
        <v>46</v>
      </c>
      <c r="B6" s="7">
        <f>'Data+Advertising Revenue'!B4</f>
        <v>0</v>
      </c>
      <c r="C6" s="7">
        <f>'Data+Advertising Revenue'!C4</f>
        <v>4837.1791666666668</v>
      </c>
      <c r="D6" s="7">
        <f>'Data+Advertising Revenue'!D4</f>
        <v>9674.3583333333336</v>
      </c>
      <c r="E6" s="7">
        <f>'Data+Advertising Revenue'!E4</f>
        <v>14511.5375</v>
      </c>
      <c r="F6" s="7">
        <f>'Data+Advertising Revenue'!F4</f>
        <v>21835.705833333337</v>
      </c>
      <c r="G6" s="7">
        <f>'Data+Advertising Revenue'!G4</f>
        <v>27294.632291666669</v>
      </c>
      <c r="H6" s="7">
        <f>'Data+Advertising Revenue'!H4</f>
        <v>32753.558750000004</v>
      </c>
      <c r="I6" s="7">
        <f>'Data+Advertising Revenue'!I4</f>
        <v>38212.485208333339</v>
      </c>
    </row>
    <row r="7" spans="1:9" ht="14.25" customHeight="1" x14ac:dyDescent="0.25">
      <c r="A7" s="4" t="s">
        <v>5</v>
      </c>
      <c r="B7" s="8">
        <f t="shared" ref="B7:I7" si="0">B6+B5</f>
        <v>0</v>
      </c>
      <c r="C7" s="8">
        <f t="shared" si="0"/>
        <v>11681.316666666668</v>
      </c>
      <c r="D7" s="8">
        <f t="shared" si="0"/>
        <v>23362.633333333335</v>
      </c>
      <c r="E7" s="8">
        <f t="shared" si="0"/>
        <v>35043.950000000004</v>
      </c>
      <c r="F7" s="8">
        <f t="shared" si="0"/>
        <v>54417.315333333347</v>
      </c>
      <c r="G7" s="8">
        <f t="shared" si="0"/>
        <v>68021.644166666665</v>
      </c>
      <c r="H7" s="8">
        <f t="shared" si="0"/>
        <v>81625.972999999998</v>
      </c>
      <c r="I7" s="8">
        <f t="shared" si="0"/>
        <v>95230.30183333336</v>
      </c>
    </row>
    <row r="8" spans="1:9" ht="14.25" customHeight="1" x14ac:dyDescent="0.25">
      <c r="A8" s="4" t="s">
        <v>6</v>
      </c>
      <c r="B8" s="6">
        <f>CAC!B4</f>
        <v>58980</v>
      </c>
      <c r="C8" s="6">
        <f>CAC!C4</f>
        <v>58980</v>
      </c>
      <c r="D8" s="6">
        <f>CAC!D4</f>
        <v>58980</v>
      </c>
      <c r="E8" s="6">
        <f>CAC!E4</f>
        <v>89304</v>
      </c>
      <c r="F8" s="6">
        <f>CAC!F4</f>
        <v>66561</v>
      </c>
      <c r="G8" s="6">
        <f>CAC!G4</f>
        <v>66561</v>
      </c>
      <c r="H8" s="6">
        <f>CAC!H4</f>
        <v>66561</v>
      </c>
      <c r="I8" s="6">
        <f>CAC!I4</f>
        <v>89304</v>
      </c>
    </row>
    <row r="9" spans="1:9" ht="14.25" customHeight="1" x14ac:dyDescent="0.25">
      <c r="A9" s="4" t="s">
        <v>7</v>
      </c>
      <c r="B9" s="6">
        <f>'Operating Costs'!B6</f>
        <v>29129.99</v>
      </c>
      <c r="C9" s="6">
        <f>'Operating Costs'!C6</f>
        <v>29129.99</v>
      </c>
      <c r="D9" s="6">
        <f>'Operating Costs'!D6</f>
        <v>29129.99</v>
      </c>
      <c r="E9" s="6">
        <f>'Operating Costs'!E6</f>
        <v>29129.99</v>
      </c>
      <c r="F9" s="6">
        <f>'Operating Costs'!F6</f>
        <v>29129.99</v>
      </c>
      <c r="G9" s="6">
        <f>'Operating Costs'!G6</f>
        <v>29129.99</v>
      </c>
      <c r="H9" s="6">
        <f>'Operating Costs'!H6</f>
        <v>29129.99</v>
      </c>
      <c r="I9" s="6">
        <f>'Operating Costs'!I6</f>
        <v>29129.99</v>
      </c>
    </row>
    <row r="10" spans="1:9" ht="14.25" customHeight="1" x14ac:dyDescent="0.25">
      <c r="A10" s="4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ht="14.25" customHeight="1" x14ac:dyDescent="0.25">
      <c r="A11" s="4" t="s">
        <v>9</v>
      </c>
      <c r="B11" s="8">
        <f t="shared" ref="B11:I11" si="1">B8+B9+B10</f>
        <v>88109.99</v>
      </c>
      <c r="C11" s="8">
        <f t="shared" si="1"/>
        <v>88109.99</v>
      </c>
      <c r="D11" s="8">
        <f t="shared" si="1"/>
        <v>88109.99</v>
      </c>
      <c r="E11" s="8">
        <f t="shared" si="1"/>
        <v>118433.99</v>
      </c>
      <c r="F11" s="8">
        <f t="shared" si="1"/>
        <v>95690.99</v>
      </c>
      <c r="G11" s="8">
        <f t="shared" si="1"/>
        <v>95690.99</v>
      </c>
      <c r="H11" s="8">
        <f t="shared" si="1"/>
        <v>95690.99</v>
      </c>
      <c r="I11" s="8">
        <f t="shared" si="1"/>
        <v>118433.99</v>
      </c>
    </row>
    <row r="12" spans="1:9" ht="15" customHeight="1" x14ac:dyDescent="0.25">
      <c r="A12" s="4" t="s">
        <v>10</v>
      </c>
      <c r="B12" s="9">
        <f t="shared" ref="B12:I12" si="2">B7-B11</f>
        <v>-88109.99</v>
      </c>
      <c r="C12" s="9">
        <f t="shared" si="2"/>
        <v>-76428.67333333334</v>
      </c>
      <c r="D12" s="9">
        <f t="shared" si="2"/>
        <v>-64747.356666666674</v>
      </c>
      <c r="E12" s="9">
        <f t="shared" si="2"/>
        <v>-83390.040000000008</v>
      </c>
      <c r="F12" s="9">
        <f t="shared" si="2"/>
        <v>-41273.674666666659</v>
      </c>
      <c r="G12" s="9">
        <f t="shared" si="2"/>
        <v>-27669.34583333334</v>
      </c>
      <c r="H12" s="9">
        <f t="shared" si="2"/>
        <v>-14065.017000000007</v>
      </c>
      <c r="I12" s="9">
        <f t="shared" si="2"/>
        <v>-23203.688166666645</v>
      </c>
    </row>
    <row r="13" spans="1:9" ht="15" customHeight="1" x14ac:dyDescent="0.25">
      <c r="A13" s="4" t="s">
        <v>11</v>
      </c>
      <c r="B13" s="9">
        <f>B2+B12</f>
        <v>-88109.99</v>
      </c>
      <c r="C13" s="9">
        <f t="shared" ref="C13:I13" si="3">B13+C12</f>
        <v>-164538.66333333333</v>
      </c>
      <c r="D13" s="9">
        <f t="shared" si="3"/>
        <v>-229286.02000000002</v>
      </c>
      <c r="E13" s="9">
        <f t="shared" si="3"/>
        <v>-312676.06000000006</v>
      </c>
      <c r="F13" s="9">
        <f t="shared" si="3"/>
        <v>-353949.73466666671</v>
      </c>
      <c r="G13" s="9">
        <f t="shared" si="3"/>
        <v>-381619.08050000004</v>
      </c>
      <c r="H13" s="9">
        <f t="shared" si="3"/>
        <v>-395684.09750000003</v>
      </c>
      <c r="I13" s="9">
        <f t="shared" si="3"/>
        <v>-418887.78566666669</v>
      </c>
    </row>
    <row r="14" spans="1:9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G2" sqref="G2"/>
    </sheetView>
  </sheetViews>
  <sheetFormatPr defaultColWidth="15.140625" defaultRowHeight="15" customHeight="1" x14ac:dyDescent="0.25"/>
  <cols>
    <col min="1" max="1" width="27.28515625" bestFit="1" customWidth="1"/>
    <col min="2" max="2" width="7" bestFit="1" customWidth="1"/>
    <col min="3" max="3" width="8" customWidth="1"/>
    <col min="4" max="8" width="8.85546875" customWidth="1"/>
    <col min="9" max="9" width="11.5703125" bestFit="1" customWidth="1"/>
    <col min="10" max="10" width="196.42578125" bestFit="1" customWidth="1"/>
  </cols>
  <sheetData>
    <row r="1" spans="1:10" ht="14.25" customHeight="1" x14ac:dyDescent="0.25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4</v>
      </c>
      <c r="J1" s="17" t="s">
        <v>12</v>
      </c>
    </row>
    <row r="2" spans="1:10" ht="14.25" customHeight="1" x14ac:dyDescent="0.25">
      <c r="A2" s="11" t="s">
        <v>15</v>
      </c>
      <c r="B2" s="18">
        <v>196.6</v>
      </c>
      <c r="C2" s="18">
        <v>196.6</v>
      </c>
      <c r="D2" s="18">
        <v>196.6</v>
      </c>
      <c r="E2" s="18">
        <v>196.6</v>
      </c>
      <c r="F2" s="18">
        <v>201.7</v>
      </c>
      <c r="G2" s="18">
        <v>201.7</v>
      </c>
      <c r="H2" s="18">
        <v>201.7</v>
      </c>
      <c r="I2" s="18">
        <v>201.7</v>
      </c>
      <c r="J2" s="7" t="s">
        <v>16</v>
      </c>
    </row>
    <row r="3" spans="1:10" ht="14.25" customHeight="1" x14ac:dyDescent="0.25">
      <c r="A3" s="11" t="s">
        <v>17</v>
      </c>
      <c r="B3" s="16">
        <v>0.1</v>
      </c>
      <c r="C3" s="16">
        <v>0.1</v>
      </c>
      <c r="D3" s="16">
        <v>0.1</v>
      </c>
      <c r="E3" s="16">
        <v>0.1</v>
      </c>
      <c r="F3" s="16">
        <v>0.11</v>
      </c>
      <c r="G3" s="16">
        <v>0.11</v>
      </c>
      <c r="H3" s="16">
        <v>0.11</v>
      </c>
      <c r="I3" s="16">
        <v>0.11</v>
      </c>
      <c r="J3" s="7" t="s">
        <v>18</v>
      </c>
    </row>
    <row r="4" spans="1:10" ht="14.25" customHeight="1" x14ac:dyDescent="0.25">
      <c r="A4" s="11" t="s">
        <v>19</v>
      </c>
      <c r="B4" s="19">
        <v>0</v>
      </c>
      <c r="C4" s="19">
        <v>1E-3</v>
      </c>
      <c r="D4" s="19">
        <v>2E-3</v>
      </c>
      <c r="E4" s="19">
        <v>3.0000000000000001E-3</v>
      </c>
      <c r="F4" s="19">
        <v>4.0000000000000001E-3</v>
      </c>
      <c r="G4" s="19">
        <v>5.0000000000000001E-3</v>
      </c>
      <c r="H4" s="19">
        <v>6.0000000000000001E-3</v>
      </c>
      <c r="I4" s="19">
        <v>7.0000000000000001E-3</v>
      </c>
      <c r="J4" s="7" t="s">
        <v>20</v>
      </c>
    </row>
    <row r="5" spans="1:10" ht="14.25" customHeight="1" x14ac:dyDescent="0.25">
      <c r="A5" s="11" t="s">
        <v>21</v>
      </c>
      <c r="B5" s="7">
        <f t="shared" ref="B5:I5" si="0">B2*1000000*B3*B4</f>
        <v>0</v>
      </c>
      <c r="C5" s="7">
        <f t="shared" si="0"/>
        <v>19660</v>
      </c>
      <c r="D5" s="7">
        <f t="shared" si="0"/>
        <v>39320</v>
      </c>
      <c r="E5" s="7">
        <f t="shared" si="0"/>
        <v>58980</v>
      </c>
      <c r="F5" s="7">
        <f t="shared" si="0"/>
        <v>88748</v>
      </c>
      <c r="G5" s="7">
        <f t="shared" si="0"/>
        <v>110935</v>
      </c>
      <c r="H5" s="7">
        <f t="shared" si="0"/>
        <v>133122</v>
      </c>
      <c r="I5" s="7">
        <f t="shared" si="0"/>
        <v>155309</v>
      </c>
      <c r="J5" s="6"/>
    </row>
    <row r="6" spans="1:10" ht="14.25" customHeight="1" x14ac:dyDescent="0.25">
      <c r="A6" s="11" t="s">
        <v>22</v>
      </c>
      <c r="B6" s="16">
        <v>0.1</v>
      </c>
      <c r="C6" s="16">
        <v>0.1</v>
      </c>
      <c r="D6" s="16">
        <v>0.1</v>
      </c>
      <c r="E6" s="16">
        <v>0.1</v>
      </c>
      <c r="F6" s="16">
        <v>0.1</v>
      </c>
      <c r="G6" s="16">
        <v>0.1</v>
      </c>
      <c r="H6" s="16">
        <v>0.1</v>
      </c>
      <c r="I6" s="16">
        <v>0.1</v>
      </c>
    </row>
    <row r="7" spans="1:10" ht="14.25" customHeight="1" x14ac:dyDescent="0.25">
      <c r="A7" s="11" t="s">
        <v>23</v>
      </c>
      <c r="B7" s="12">
        <f t="shared" ref="B7:I7" si="1">B5*B6</f>
        <v>0</v>
      </c>
      <c r="C7" s="12">
        <f t="shared" si="1"/>
        <v>1966</v>
      </c>
      <c r="D7" s="12">
        <f t="shared" si="1"/>
        <v>3932</v>
      </c>
      <c r="E7" s="12">
        <f t="shared" si="1"/>
        <v>5898</v>
      </c>
      <c r="F7" s="12">
        <f t="shared" si="1"/>
        <v>8874.8000000000011</v>
      </c>
      <c r="G7" s="12">
        <f t="shared" si="1"/>
        <v>11093.5</v>
      </c>
      <c r="H7" s="12">
        <f t="shared" si="1"/>
        <v>13312.2</v>
      </c>
      <c r="I7" s="12">
        <f t="shared" si="1"/>
        <v>15530.900000000001</v>
      </c>
    </row>
    <row r="8" spans="1:10" ht="14.25" customHeight="1" x14ac:dyDescent="0.25">
      <c r="A8" s="11" t="s">
        <v>24</v>
      </c>
      <c r="B8" s="15">
        <f t="shared" ref="B8:E8" si="2">2785/4</f>
        <v>696.25</v>
      </c>
      <c r="C8" s="15">
        <f t="shared" si="2"/>
        <v>696.25</v>
      </c>
      <c r="D8" s="15">
        <f t="shared" si="2"/>
        <v>696.25</v>
      </c>
      <c r="E8" s="15">
        <f t="shared" si="2"/>
        <v>696.25</v>
      </c>
      <c r="F8" s="15">
        <f t="shared" ref="F8:I8" si="3">2937/4</f>
        <v>734.25</v>
      </c>
      <c r="G8" s="15">
        <f t="shared" si="3"/>
        <v>734.25</v>
      </c>
      <c r="H8" s="15">
        <f t="shared" si="3"/>
        <v>734.25</v>
      </c>
      <c r="I8" s="15">
        <f t="shared" si="3"/>
        <v>734.25</v>
      </c>
      <c r="J8" s="7" t="s">
        <v>25</v>
      </c>
    </row>
    <row r="9" spans="1:10" ht="14.25" customHeight="1" x14ac:dyDescent="0.25">
      <c r="A9" s="11" t="s">
        <v>26</v>
      </c>
      <c r="B9" s="16">
        <v>0.1</v>
      </c>
      <c r="C9" s="16">
        <v>0.1</v>
      </c>
      <c r="D9" s="16">
        <v>0.1</v>
      </c>
      <c r="E9" s="16">
        <v>0.1</v>
      </c>
      <c r="F9" s="16">
        <v>0.1</v>
      </c>
      <c r="G9" s="16">
        <v>0.1</v>
      </c>
      <c r="H9" s="16">
        <v>0.1</v>
      </c>
      <c r="I9" s="16">
        <v>0.1</v>
      </c>
      <c r="J9" s="7" t="s">
        <v>27</v>
      </c>
    </row>
    <row r="10" spans="1:10" ht="14.25" customHeight="1" x14ac:dyDescent="0.25">
      <c r="A10" s="11" t="s">
        <v>28</v>
      </c>
      <c r="B10" s="16">
        <v>0.05</v>
      </c>
      <c r="C10" s="16">
        <v>0.05</v>
      </c>
      <c r="D10" s="16">
        <v>0.05</v>
      </c>
      <c r="E10" s="16">
        <v>0.05</v>
      </c>
      <c r="F10" s="16">
        <v>0.05</v>
      </c>
      <c r="G10" s="16">
        <v>0.05</v>
      </c>
      <c r="H10" s="16">
        <v>0.05</v>
      </c>
      <c r="I10" s="16">
        <v>0.05</v>
      </c>
      <c r="J10" s="7" t="s">
        <v>29</v>
      </c>
    </row>
    <row r="11" spans="1:10" ht="14.25" customHeight="1" x14ac:dyDescent="0.25">
      <c r="A11" s="11" t="s">
        <v>42</v>
      </c>
      <c r="B11" s="20">
        <f t="shared" ref="B11:I11" si="4">B7*B8*B9*B10</f>
        <v>0</v>
      </c>
      <c r="C11" s="20">
        <f t="shared" si="4"/>
        <v>6844.1375000000007</v>
      </c>
      <c r="D11" s="20">
        <f t="shared" si="4"/>
        <v>13688.275000000001</v>
      </c>
      <c r="E11" s="20">
        <f t="shared" si="4"/>
        <v>20532.412500000002</v>
      </c>
      <c r="F11" s="20">
        <f t="shared" si="4"/>
        <v>32581.609500000006</v>
      </c>
      <c r="G11" s="20">
        <f t="shared" si="4"/>
        <v>40727.011875000004</v>
      </c>
      <c r="H11" s="20">
        <f t="shared" si="4"/>
        <v>48872.414250000002</v>
      </c>
      <c r="I11" s="20">
        <f t="shared" si="4"/>
        <v>57017.816625000014</v>
      </c>
      <c r="J11" s="7" t="s">
        <v>30</v>
      </c>
    </row>
    <row r="12" spans="1:10" ht="14.25" customHeight="1" x14ac:dyDescent="0.25">
      <c r="A12" s="11" t="s">
        <v>38</v>
      </c>
      <c r="B12" s="21">
        <v>0</v>
      </c>
      <c r="C12" s="21">
        <f t="shared" ref="C12:I12" si="5">C11/C7</f>
        <v>3.4812500000000002</v>
      </c>
      <c r="D12" s="21">
        <f t="shared" si="5"/>
        <v>3.4812500000000002</v>
      </c>
      <c r="E12" s="21">
        <f t="shared" si="5"/>
        <v>3.4812500000000002</v>
      </c>
      <c r="F12" s="21">
        <f t="shared" si="5"/>
        <v>3.6712500000000001</v>
      </c>
      <c r="G12" s="21">
        <f t="shared" si="5"/>
        <v>3.6712500000000001</v>
      </c>
      <c r="H12" s="21">
        <f t="shared" si="5"/>
        <v>3.6712500000000001</v>
      </c>
      <c r="I12" s="21">
        <f t="shared" si="5"/>
        <v>3.6712500000000006</v>
      </c>
      <c r="J12" s="7" t="s">
        <v>25</v>
      </c>
    </row>
    <row r="13" spans="1:10" ht="14.25" customHeight="1" x14ac:dyDescent="0.25"/>
    <row r="14" spans="1:10" ht="14.25" customHeight="1" x14ac:dyDescent="0.25"/>
    <row r="15" spans="1:10" ht="14.25" customHeight="1" x14ac:dyDescent="0.25">
      <c r="I15" s="25">
        <v>57017.816625000014</v>
      </c>
    </row>
    <row r="16" spans="1:10" ht="14.25" customHeight="1" x14ac:dyDescent="0.25">
      <c r="I16" s="24">
        <v>3.6712500000000006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2" sqref="I2"/>
    </sheetView>
  </sheetViews>
  <sheetFormatPr defaultColWidth="15.140625" defaultRowHeight="15" customHeight="1" x14ac:dyDescent="0.25"/>
  <cols>
    <col min="1" max="1" width="22.85546875" style="14" bestFit="1" customWidth="1"/>
    <col min="2" max="4" width="7" style="14" bestFit="1" customWidth="1"/>
    <col min="5" max="8" width="7.5703125" style="14" bestFit="1" customWidth="1"/>
    <col min="9" max="9" width="9" style="14" bestFit="1" customWidth="1"/>
    <col min="10" max="10" width="196.42578125" style="14" bestFit="1" customWidth="1"/>
    <col min="11" max="16384" width="15.140625" style="14"/>
  </cols>
  <sheetData>
    <row r="1" spans="1:10" ht="14.25" customHeight="1" x14ac:dyDescent="0.25">
      <c r="A1" s="4"/>
      <c r="B1" s="10" t="s">
        <v>1</v>
      </c>
      <c r="C1" s="10" t="s">
        <v>2</v>
      </c>
      <c r="D1" s="10" t="s">
        <v>3</v>
      </c>
      <c r="E1" s="10" t="s">
        <v>4</v>
      </c>
      <c r="F1" s="10" t="s">
        <v>1</v>
      </c>
      <c r="G1" s="10" t="s">
        <v>2</v>
      </c>
      <c r="H1" s="10" t="s">
        <v>3</v>
      </c>
      <c r="I1" s="10" t="s">
        <v>4</v>
      </c>
      <c r="J1" s="17" t="s">
        <v>12</v>
      </c>
    </row>
    <row r="2" spans="1:10" ht="14.25" customHeight="1" x14ac:dyDescent="0.25">
      <c r="A2" s="11" t="s">
        <v>41</v>
      </c>
      <c r="B2" s="24">
        <f>3543/1440</f>
        <v>2.4604166666666667</v>
      </c>
      <c r="C2" s="24">
        <f t="shared" ref="C2:I2" si="0">3543/1440</f>
        <v>2.4604166666666667</v>
      </c>
      <c r="D2" s="24">
        <f t="shared" si="0"/>
        <v>2.4604166666666667</v>
      </c>
      <c r="E2" s="24">
        <f t="shared" si="0"/>
        <v>2.4604166666666667</v>
      </c>
      <c r="F2" s="24">
        <f t="shared" si="0"/>
        <v>2.4604166666666667</v>
      </c>
      <c r="G2" s="24">
        <f t="shared" si="0"/>
        <v>2.4604166666666667</v>
      </c>
      <c r="H2" s="24">
        <f t="shared" si="0"/>
        <v>2.4604166666666667</v>
      </c>
      <c r="I2" s="24">
        <f t="shared" si="0"/>
        <v>2.4604166666666667</v>
      </c>
      <c r="J2" s="26" t="s">
        <v>44</v>
      </c>
    </row>
    <row r="3" spans="1:10" ht="14.25" customHeight="1" x14ac:dyDescent="0.25">
      <c r="A3" s="11" t="s">
        <v>23</v>
      </c>
      <c r="B3" s="12">
        <f>'Affiliate Programs Revenue'!B7</f>
        <v>0</v>
      </c>
      <c r="C3" s="12">
        <f>'Affiliate Programs Revenue'!C7</f>
        <v>1966</v>
      </c>
      <c r="D3" s="12">
        <f>'Affiliate Programs Revenue'!D7</f>
        <v>3932</v>
      </c>
      <c r="E3" s="12">
        <f>'Affiliate Programs Revenue'!E7</f>
        <v>5898</v>
      </c>
      <c r="F3" s="12">
        <f>'Affiliate Programs Revenue'!F7</f>
        <v>8874.8000000000011</v>
      </c>
      <c r="G3" s="12">
        <f>'Affiliate Programs Revenue'!G7</f>
        <v>11093.5</v>
      </c>
      <c r="H3" s="12">
        <f>'Affiliate Programs Revenue'!H7</f>
        <v>13312.2</v>
      </c>
      <c r="I3" s="12">
        <f>'Affiliate Programs Revenue'!I7</f>
        <v>15530.900000000001</v>
      </c>
    </row>
    <row r="4" spans="1:10" ht="14.25" customHeight="1" x14ac:dyDescent="0.25">
      <c r="A4" s="11" t="s">
        <v>43</v>
      </c>
      <c r="B4" s="20">
        <f>B2*B3</f>
        <v>0</v>
      </c>
      <c r="C4" s="20">
        <f t="shared" ref="C4:I4" si="1">C2*C3</f>
        <v>4837.1791666666668</v>
      </c>
      <c r="D4" s="20">
        <f t="shared" si="1"/>
        <v>9674.3583333333336</v>
      </c>
      <c r="E4" s="20">
        <f t="shared" si="1"/>
        <v>14511.5375</v>
      </c>
      <c r="F4" s="20">
        <f t="shared" si="1"/>
        <v>21835.705833333337</v>
      </c>
      <c r="G4" s="20">
        <f t="shared" si="1"/>
        <v>27294.632291666669</v>
      </c>
      <c r="H4" s="20">
        <f t="shared" si="1"/>
        <v>32753.558750000004</v>
      </c>
      <c r="I4" s="20">
        <f t="shared" si="1"/>
        <v>38212.485208333339</v>
      </c>
      <c r="J4" s="7" t="s">
        <v>30</v>
      </c>
    </row>
    <row r="5" spans="1:10" ht="14.25" customHeight="1" x14ac:dyDescent="0.25"/>
    <row r="6" spans="1:10" ht="14.25" customHeight="1" x14ac:dyDescent="0.25"/>
    <row r="7" spans="1:10" ht="14.25" customHeight="1" x14ac:dyDescent="0.25">
      <c r="I7" s="25">
        <v>57017.816625000014</v>
      </c>
    </row>
    <row r="8" spans="1:10" ht="14.25" customHeight="1" x14ac:dyDescent="0.25">
      <c r="I8" s="24">
        <v>3.6712500000000006</v>
      </c>
    </row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" sqref="C5"/>
    </sheetView>
  </sheetViews>
  <sheetFormatPr defaultColWidth="15.140625" defaultRowHeight="15" customHeight="1" x14ac:dyDescent="0.25"/>
  <cols>
    <col min="1" max="1" width="22.42578125" customWidth="1"/>
    <col min="2" max="9" width="7.5703125" customWidth="1"/>
    <col min="10" max="10" width="42.140625" customWidth="1"/>
  </cols>
  <sheetData>
    <row r="1" spans="1:10" ht="14.25" customHeight="1" x14ac:dyDescent="0.25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4</v>
      </c>
      <c r="J1" s="10" t="s">
        <v>12</v>
      </c>
    </row>
    <row r="2" spans="1:10" ht="14.25" customHeight="1" x14ac:dyDescent="0.25">
      <c r="A2" s="11" t="s">
        <v>13</v>
      </c>
      <c r="B2" s="12">
        <f>'Affiliate Programs Revenue'!C5-'Affiliate Programs Revenue'!B5</f>
        <v>19660</v>
      </c>
      <c r="C2" s="12">
        <f>'Affiliate Programs Revenue'!D5-'Affiliate Programs Revenue'!C5</f>
        <v>19660</v>
      </c>
      <c r="D2" s="12">
        <f>'Affiliate Programs Revenue'!E5-'Affiliate Programs Revenue'!D5</f>
        <v>19660</v>
      </c>
      <c r="E2" s="12">
        <f>'Affiliate Programs Revenue'!F5-'Affiliate Programs Revenue'!E5</f>
        <v>29768</v>
      </c>
      <c r="F2" s="12">
        <f>'Affiliate Programs Revenue'!G5-'Affiliate Programs Revenue'!F5</f>
        <v>22187</v>
      </c>
      <c r="G2" s="12">
        <f>'Affiliate Programs Revenue'!H5-'Affiliate Programs Revenue'!G5</f>
        <v>22187</v>
      </c>
      <c r="H2" s="12">
        <f>'Affiliate Programs Revenue'!I5-'Affiliate Programs Revenue'!H5</f>
        <v>22187</v>
      </c>
      <c r="I2" s="12">
        <f>E2</f>
        <v>29768</v>
      </c>
      <c r="J2" s="12"/>
    </row>
    <row r="3" spans="1:10" ht="14.25" customHeight="1" x14ac:dyDescent="0.25">
      <c r="A3" s="11" t="s">
        <v>37</v>
      </c>
      <c r="B3" s="13">
        <v>3</v>
      </c>
      <c r="C3" s="13">
        <v>3</v>
      </c>
      <c r="D3" s="13">
        <v>3</v>
      </c>
      <c r="E3" s="13">
        <v>3</v>
      </c>
      <c r="F3" s="13">
        <v>3</v>
      </c>
      <c r="G3" s="13">
        <v>3</v>
      </c>
      <c r="H3" s="13">
        <v>3</v>
      </c>
      <c r="I3" s="13">
        <v>3</v>
      </c>
      <c r="J3" s="14"/>
    </row>
    <row r="4" spans="1:10" ht="14.25" customHeight="1" x14ac:dyDescent="0.25">
      <c r="A4" s="11" t="s">
        <v>14</v>
      </c>
      <c r="B4" s="15">
        <f t="shared" ref="B4:I4" si="0">B2*B3</f>
        <v>58980</v>
      </c>
      <c r="C4" s="15">
        <f t="shared" si="0"/>
        <v>58980</v>
      </c>
      <c r="D4" s="15">
        <f t="shared" si="0"/>
        <v>58980</v>
      </c>
      <c r="E4" s="15">
        <f t="shared" si="0"/>
        <v>89304</v>
      </c>
      <c r="F4" s="15">
        <f t="shared" si="0"/>
        <v>66561</v>
      </c>
      <c r="G4" s="15">
        <f t="shared" si="0"/>
        <v>66561</v>
      </c>
      <c r="H4" s="15">
        <f t="shared" si="0"/>
        <v>66561</v>
      </c>
      <c r="I4" s="15">
        <f t="shared" si="0"/>
        <v>89304</v>
      </c>
      <c r="J4" s="16"/>
    </row>
    <row r="5" spans="1:10" ht="14.25" customHeight="1" x14ac:dyDescent="0.25">
      <c r="A5" s="11" t="s">
        <v>39</v>
      </c>
      <c r="B5" s="23">
        <v>0</v>
      </c>
      <c r="C5" s="23">
        <f>C4/'Affiliate Programs Revenue'!C7</f>
        <v>30</v>
      </c>
      <c r="D5" s="23">
        <f>D4/'Affiliate Programs Revenue'!D7</f>
        <v>15</v>
      </c>
      <c r="E5" s="23">
        <f>E4/'Affiliate Programs Revenue'!E7</f>
        <v>15.141403865717193</v>
      </c>
      <c r="F5" s="23">
        <f>F4/'Affiliate Programs Revenue'!F7</f>
        <v>7.4999999999999991</v>
      </c>
      <c r="G5" s="23">
        <f>G4/'Affiliate Programs Revenue'!G7</f>
        <v>6</v>
      </c>
      <c r="H5" s="23">
        <f>H4/'Affiliate Programs Revenue'!H7</f>
        <v>5</v>
      </c>
      <c r="I5" s="23">
        <f>I4/'Affiliate Programs Revenue'!I7</f>
        <v>5.7500853137937913</v>
      </c>
    </row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7" sqref="C7:I7"/>
    </sheetView>
  </sheetViews>
  <sheetFormatPr defaultColWidth="15.140625" defaultRowHeight="15" customHeight="1" x14ac:dyDescent="0.25"/>
  <cols>
    <col min="1" max="1" width="23.42578125" customWidth="1"/>
    <col min="2" max="2" width="7.5703125" bestFit="1" customWidth="1"/>
    <col min="3" max="3" width="12" bestFit="1" customWidth="1"/>
    <col min="4" max="4" width="10" bestFit="1" customWidth="1"/>
    <col min="5" max="9" width="12" bestFit="1" customWidth="1"/>
    <col min="10" max="10" width="49" customWidth="1"/>
  </cols>
  <sheetData>
    <row r="1" spans="1:10" ht="14.25" customHeight="1" x14ac:dyDescent="0.25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4</v>
      </c>
      <c r="J1" s="10" t="s">
        <v>12</v>
      </c>
    </row>
    <row r="2" spans="1:10" ht="14.25" customHeight="1" x14ac:dyDescent="0.25">
      <c r="A2" s="11" t="s">
        <v>31</v>
      </c>
      <c r="B2" s="15">
        <f t="shared" ref="B2:I2" si="0">33.33*3</f>
        <v>99.99</v>
      </c>
      <c r="C2" s="15">
        <f t="shared" si="0"/>
        <v>99.99</v>
      </c>
      <c r="D2" s="15">
        <f t="shared" si="0"/>
        <v>99.99</v>
      </c>
      <c r="E2" s="15">
        <f t="shared" si="0"/>
        <v>99.99</v>
      </c>
      <c r="F2" s="15">
        <f t="shared" si="0"/>
        <v>99.99</v>
      </c>
      <c r="G2" s="15">
        <f t="shared" si="0"/>
        <v>99.99</v>
      </c>
      <c r="H2" s="15">
        <f t="shared" si="0"/>
        <v>99.99</v>
      </c>
      <c r="I2" s="15">
        <f t="shared" si="0"/>
        <v>99.99</v>
      </c>
      <c r="J2" s="12"/>
    </row>
    <row r="3" spans="1:10" ht="14.25" customHeight="1" x14ac:dyDescent="0.25">
      <c r="A3" s="11" t="s">
        <v>32</v>
      </c>
      <c r="B3" s="15">
        <f t="shared" ref="B3:I3" si="1">120/4</f>
        <v>30</v>
      </c>
      <c r="C3" s="15">
        <f t="shared" si="1"/>
        <v>30</v>
      </c>
      <c r="D3" s="15">
        <f t="shared" si="1"/>
        <v>30</v>
      </c>
      <c r="E3" s="15">
        <f t="shared" si="1"/>
        <v>30</v>
      </c>
      <c r="F3" s="15">
        <f t="shared" si="1"/>
        <v>30</v>
      </c>
      <c r="G3" s="15">
        <f t="shared" si="1"/>
        <v>30</v>
      </c>
      <c r="H3" s="15">
        <f t="shared" si="1"/>
        <v>30</v>
      </c>
      <c r="I3" s="15">
        <f t="shared" si="1"/>
        <v>30</v>
      </c>
      <c r="J3" s="14"/>
    </row>
    <row r="4" spans="1:10" ht="14.25" customHeight="1" x14ac:dyDescent="0.25">
      <c r="A4" s="11" t="s">
        <v>33</v>
      </c>
      <c r="B4" s="15">
        <f t="shared" ref="B4:I4" si="2">3*20*8*5*4*3</f>
        <v>28800</v>
      </c>
      <c r="C4" s="15">
        <f t="shared" si="2"/>
        <v>28800</v>
      </c>
      <c r="D4" s="15">
        <f t="shared" si="2"/>
        <v>28800</v>
      </c>
      <c r="E4" s="15">
        <f t="shared" si="2"/>
        <v>28800</v>
      </c>
      <c r="F4" s="15">
        <f t="shared" si="2"/>
        <v>28800</v>
      </c>
      <c r="G4" s="15">
        <f t="shared" si="2"/>
        <v>28800</v>
      </c>
      <c r="H4" s="15">
        <f t="shared" si="2"/>
        <v>28800</v>
      </c>
      <c r="I4" s="15">
        <f t="shared" si="2"/>
        <v>28800</v>
      </c>
      <c r="J4" s="14" t="s">
        <v>34</v>
      </c>
    </row>
    <row r="5" spans="1:10" ht="14.25" customHeight="1" x14ac:dyDescent="0.25">
      <c r="A5" s="11" t="s">
        <v>35</v>
      </c>
      <c r="B5" s="15">
        <v>200</v>
      </c>
      <c r="C5" s="15">
        <v>200</v>
      </c>
      <c r="D5" s="15">
        <v>200</v>
      </c>
      <c r="E5" s="15">
        <v>200</v>
      </c>
      <c r="F5" s="15">
        <v>200</v>
      </c>
      <c r="G5" s="15">
        <v>200</v>
      </c>
      <c r="H5" s="15">
        <v>200</v>
      </c>
      <c r="I5" s="15">
        <v>200</v>
      </c>
      <c r="J5" s="16"/>
    </row>
    <row r="6" spans="1:10" x14ac:dyDescent="0.25">
      <c r="A6" s="11" t="s">
        <v>36</v>
      </c>
      <c r="B6" s="15">
        <f t="shared" ref="B6:I6" si="3">B2+B3+B4+B5</f>
        <v>29129.99</v>
      </c>
      <c r="C6" s="15">
        <f t="shared" si="3"/>
        <v>29129.99</v>
      </c>
      <c r="D6" s="15">
        <f t="shared" si="3"/>
        <v>29129.99</v>
      </c>
      <c r="E6" s="15">
        <f t="shared" si="3"/>
        <v>29129.99</v>
      </c>
      <c r="F6" s="15">
        <f t="shared" si="3"/>
        <v>29129.99</v>
      </c>
      <c r="G6" s="15">
        <f t="shared" si="3"/>
        <v>29129.99</v>
      </c>
      <c r="H6" s="15">
        <f t="shared" si="3"/>
        <v>29129.99</v>
      </c>
      <c r="I6" s="15">
        <f t="shared" si="3"/>
        <v>29129.99</v>
      </c>
      <c r="J6" s="16"/>
    </row>
    <row r="7" spans="1:10" s="14" customFormat="1" ht="14.25" customHeight="1" x14ac:dyDescent="0.25">
      <c r="A7" s="11" t="s">
        <v>40</v>
      </c>
      <c r="B7" s="22">
        <v>0</v>
      </c>
      <c r="C7" s="22">
        <f>C6/'Affiliate Programs Revenue'!C7</f>
        <v>14.816881993896237</v>
      </c>
      <c r="D7" s="22">
        <f>D6/'Affiliate Programs Revenue'!D7</f>
        <v>7.4084409969481184</v>
      </c>
      <c r="E7" s="22">
        <f>E6/'Affiliate Programs Revenue'!E7</f>
        <v>4.9389606646320789</v>
      </c>
      <c r="F7" s="22">
        <f>F6/'Affiliate Programs Revenue'!F7</f>
        <v>3.2823263622842203</v>
      </c>
      <c r="G7" s="22">
        <f>G6/'Affiliate Programs Revenue'!G7</f>
        <v>2.6258610898273766</v>
      </c>
      <c r="H7" s="22">
        <f>H6/'Affiliate Programs Revenue'!H7</f>
        <v>2.188217574856147</v>
      </c>
      <c r="I7" s="22">
        <f>I6/'Affiliate Programs Revenue'!I7</f>
        <v>1.8756150641624116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Affiliate Programs Revenue</vt:lpstr>
      <vt:lpstr>Data+Advertising Revenue</vt:lpstr>
      <vt:lpstr>CAC</vt:lpstr>
      <vt:lpstr>Operating 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naveiras</dc:creator>
  <cp:lastModifiedBy>nacho naveiras</cp:lastModifiedBy>
  <dcterms:created xsi:type="dcterms:W3CDTF">2015-05-26T02:51:54Z</dcterms:created>
  <dcterms:modified xsi:type="dcterms:W3CDTF">2015-06-09T17:05:47Z</dcterms:modified>
</cp:coreProperties>
</file>