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S\Desktop\"/>
    </mc:Choice>
  </mc:AlternateContent>
  <xr:revisionPtr revIDLastSave="0" documentId="8_{7C4D9BA4-D2F7-4A21-83E9-EEEC2AAD7036}" xr6:coauthVersionLast="36" xr6:coauthVersionMax="36" xr10:uidLastSave="{00000000-0000-0000-0000-000000000000}"/>
  <bookViews>
    <workbookView xWindow="0" yWindow="0" windowWidth="23040" windowHeight="8424" activeTab="1" xr2:uid="{451692C2-AA1C-462D-9890-7072825CA38B}"/>
  </bookViews>
  <sheets>
    <sheet name="SCHEFFE" sheetId="3" r:id="rId1"/>
    <sheet name="CHI-SQUARE" sheetId="6" r:id="rId2"/>
    <sheet name="DATA" sheetId="1" r:id="rId3"/>
    <sheet name="ANOVA" sheetId="2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0" i="6" l="1"/>
  <c r="K10" i="6"/>
  <c r="I10" i="6"/>
  <c r="L9" i="6"/>
  <c r="K9" i="6"/>
  <c r="I9" i="6"/>
  <c r="J5" i="6"/>
  <c r="I5" i="6"/>
  <c r="H5" i="6"/>
  <c r="G5" i="6"/>
  <c r="B4" i="6" a="1"/>
  <c r="B4" i="6" s="1"/>
  <c r="E7" i="6"/>
  <c r="C7" i="6"/>
  <c r="D7" i="6"/>
  <c r="B7" i="6"/>
  <c r="E5" i="6"/>
  <c r="E6" i="6"/>
  <c r="E4" i="6"/>
  <c r="A4" i="6"/>
  <c r="A5" i="6"/>
  <c r="A6" i="6"/>
  <c r="B3" i="6"/>
  <c r="C3" i="6"/>
  <c r="D3" i="6"/>
  <c r="A3" i="6"/>
  <c r="F9" i="3"/>
  <c r="E9" i="3"/>
  <c r="D9" i="3"/>
  <c r="A9" i="3"/>
  <c r="E6" i="3"/>
  <c r="D6" i="3"/>
  <c r="C6" i="3"/>
  <c r="B6" i="3"/>
  <c r="E5" i="3"/>
  <c r="D5" i="3"/>
  <c r="C5" i="3"/>
  <c r="A5" i="3"/>
  <c r="E4" i="3"/>
  <c r="D4" i="3"/>
  <c r="C4" i="3"/>
  <c r="A4" i="3"/>
  <c r="E3" i="3"/>
  <c r="D3" i="3"/>
  <c r="C3" i="3"/>
  <c r="A3" i="3"/>
  <c r="J10" i="6"/>
  <c r="H10" i="6"/>
  <c r="J9" i="6"/>
  <c r="H9" i="6"/>
  <c r="B17" i="6" a="1"/>
  <c r="B17" i="6" l="1"/>
  <c r="B19" i="6"/>
  <c r="C17" i="6"/>
  <c r="C19" i="6"/>
  <c r="B18" i="6"/>
  <c r="B20" i="6"/>
  <c r="C18" i="6"/>
  <c r="C20" i="6"/>
  <c r="B6" i="6"/>
  <c r="D4" i="6"/>
  <c r="C6" i="6"/>
  <c r="B5" i="6"/>
  <c r="D5" i="6"/>
  <c r="C4" i="6"/>
  <c r="D6" i="6"/>
  <c r="C5" i="6"/>
  <c r="B9" i="3"/>
  <c r="C9" i="3" s="1"/>
  <c r="G9" i="3" s="1"/>
  <c r="H9" i="3"/>
  <c r="I9" i="3"/>
</calcChain>
</file>

<file path=xl/sharedStrings.xml><?xml version="1.0" encoding="utf-8"?>
<sst xmlns="http://schemas.openxmlformats.org/spreadsheetml/2006/main" count="78" uniqueCount="63">
  <si>
    <t>VR Training Group</t>
  </si>
  <si>
    <t>Coach Training Group</t>
  </si>
  <si>
    <t>Video Training Group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</si>
  <si>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</si>
  <si>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</si>
  <si>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</si>
  <si>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</si>
  <si>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</si>
  <si>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</si>
  <si>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</si>
  <si>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</si>
  <si>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</si>
  <si>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</si>
  <si>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</si>
  <si>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</si>
  <si>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</si>
  <si>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</si>
  <si>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</si>
  <si>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</si>
  <si>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</si>
  <si>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</si>
  <si>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SCHEFFE's CONTRAST</t>
  </si>
  <si>
    <t>Alpha</t>
  </si>
  <si>
    <t>group</t>
  </si>
  <si>
    <t>contrast</t>
  </si>
  <si>
    <t>mean</t>
  </si>
  <si>
    <t>size</t>
  </si>
  <si>
    <t>ss</t>
  </si>
  <si>
    <t>SCHEFFE's TEST</t>
  </si>
  <si>
    <t>std err</t>
  </si>
  <si>
    <t>t-stat</t>
  </si>
  <si>
    <t>F-stat</t>
  </si>
  <si>
    <t>dfB</t>
  </si>
  <si>
    <t>dfW</t>
  </si>
  <si>
    <t>F-crit</t>
  </si>
  <si>
    <t>p-value</t>
  </si>
  <si>
    <t>lower</t>
  </si>
  <si>
    <t>upper</t>
  </si>
  <si>
    <t xml:space="preserve">VR Training Group </t>
  </si>
  <si>
    <t>P value</t>
  </si>
  <si>
    <t>Group</t>
  </si>
  <si>
    <t>VR</t>
  </si>
  <si>
    <t>Coach</t>
  </si>
  <si>
    <t>Video</t>
  </si>
  <si>
    <t>age</t>
  </si>
  <si>
    <t>20-35</t>
  </si>
  <si>
    <t>35-50</t>
  </si>
  <si>
    <t>50-60</t>
  </si>
  <si>
    <t>Expected Values</t>
  </si>
  <si>
    <t>Chi-square Simulation Test</t>
  </si>
  <si>
    <t># of iter</t>
  </si>
  <si>
    <t>alpha</t>
  </si>
  <si>
    <t>Chi-Square Test</t>
  </si>
  <si>
    <t>Rows</t>
  </si>
  <si>
    <t>Cols</t>
  </si>
  <si>
    <t>CHI-SQUARE</t>
  </si>
  <si>
    <t xml:space="preserve"> </t>
  </si>
  <si>
    <t>chi-sq</t>
  </si>
  <si>
    <t>x-crit</t>
  </si>
  <si>
    <t>sig</t>
  </si>
  <si>
    <t>Cramer V</t>
  </si>
  <si>
    <t>Pearson's</t>
  </si>
  <si>
    <t>Max likelihood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</si>
</sst>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2" fillId="0" borderId="5" xfId="0" applyFont="1" applyBorder="1" applyAlignment="1">
      <alignment horizontal="center"/>
    </xf>
    <xf numFmtId="0" fontId="0" fillId="0" borderId="4" xfId="0" applyBorder="1"/>
    <xf numFmtId="0" fontId="2" fillId="0" borderId="4" xfId="0" applyFont="1" applyBorder="1" applyAlignment="1">
      <alignment horizontal="center"/>
    </xf>
    <xf numFmtId="0" fontId="0" fillId="2" borderId="4" xfId="0" applyFill="1" applyBorder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0" fontId="2" fillId="0" borderId="4" xfId="0" applyFont="1" applyFill="1" applyBorder="1" applyAlignment="1">
      <alignment horizontal="center"/>
    </xf>
    <xf numFmtId="0" fontId="0" fillId="0" borderId="4" xfId="0" applyFill="1" applyBorder="1" applyAlignment="1"/>
    <xf numFmtId="0" fontId="1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CS/AppData/Roaming/Microsoft/AddIns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  <sheetName val="Dict"/>
      <sheetName val="ADict"/>
    </sheetNames>
    <definedNames>
      <definedName name="CHI_MAX2"/>
      <definedName name="CHI_STAT2"/>
      <definedName name="CHISQ_INV_RT"/>
      <definedName name="CHISQ_SI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247E-113E-489C-898E-2565A14D63E9}">
  <dimension ref="A1:P9"/>
  <sheetViews>
    <sheetView workbookViewId="0">
      <selection activeCell="M21" sqref="M21"/>
    </sheetView>
  </sheetViews>
  <sheetFormatPr defaultRowHeight="14.4"/>
  <cols>
    <col min="1" max="1" width="18.77734375" bestFit="1" customWidth="1"/>
    <col min="2" max="2" width="11" bestFit="1" customWidth="1"/>
    <col min="3" max="3" width="12" bestFit="1" customWidth="1"/>
    <col min="4" max="4" width="5.5546875" bestFit="1" customWidth="1"/>
    <col min="5" max="5" width="9" bestFit="1" customWidth="1"/>
    <col min="6" max="7" width="12" bestFit="1" customWidth="1"/>
    <col min="8" max="8" width="12.6640625" bestFit="1" customWidth="1"/>
    <col min="9" max="9" width="12" bestFit="1" customWidth="1"/>
    <col min="14" max="15" width="18.6640625" bestFit="1" customWidth="1"/>
    <col min="16" max="16" width="12" bestFit="1" customWidth="1"/>
  </cols>
  <sheetData>
    <row r="1" spans="1:16">
      <c r="A1" s="5" t="s">
        <v>21</v>
      </c>
      <c r="B1" s="5"/>
      <c r="C1" s="5"/>
      <c r="D1" s="5" t="s">
        <v>22</v>
      </c>
      <c r="E1" s="5">
        <v>0.05</v>
      </c>
    </row>
    <row r="2" spans="1:16">
      <c r="A2" s="6" t="s">
        <v>23</v>
      </c>
      <c r="B2" s="6" t="s">
        <v>24</v>
      </c>
      <c r="C2" s="6" t="s">
        <v>25</v>
      </c>
      <c r="D2" s="6" t="s">
        <v>26</v>
      </c>
      <c r="E2" s="6" t="s">
        <v>27</v>
      </c>
      <c r="N2" s="8" t="s">
        <v>40</v>
      </c>
      <c r="O2" s="8"/>
      <c r="P2" s="9" t="s">
        <v>39</v>
      </c>
    </row>
    <row r="3" spans="1:16">
      <c r="A3" s="5" t="str">
        <f>DATA!A1</f>
        <v>VR Training Group</v>
      </c>
      <c r="B3" s="7">
        <v>0</v>
      </c>
      <c r="C3" s="5">
        <f>AVERAGE(DATA!A2:A11)</f>
        <v>249.8</v>
      </c>
      <c r="D3" s="5">
        <f>COUNT(DATA!A2:A11)</f>
        <v>10</v>
      </c>
      <c r="E3" s="5">
        <f>DEVSQ(DATA!A2:A11)</f>
        <v>14653.6</v>
      </c>
      <c r="N3" s="5" t="s">
        <v>38</v>
      </c>
      <c r="O3" s="5" t="s">
        <v>1</v>
      </c>
      <c r="P3" s="5">
        <v>0.86795310999999997</v>
      </c>
    </row>
    <row r="4" spans="1:16">
      <c r="A4" s="5" t="str">
        <f>DATA!B1</f>
        <v>Coach Training Group</v>
      </c>
      <c r="B4" s="7">
        <v>-1</v>
      </c>
      <c r="C4" s="5">
        <f>AVERAGE(DATA!B2:B11)</f>
        <v>321.3</v>
      </c>
      <c r="D4" s="5">
        <f>COUNT(DATA!B2:B11)</f>
        <v>10</v>
      </c>
      <c r="E4" s="5">
        <f>DEVSQ(DATA!B2:B11)</f>
        <v>53094.099999999984</v>
      </c>
      <c r="N4" s="5" t="s">
        <v>38</v>
      </c>
      <c r="O4" s="5" t="s">
        <v>2</v>
      </c>
      <c r="P4" s="5">
        <v>3.9952030000000001E-3</v>
      </c>
    </row>
    <row r="5" spans="1:16">
      <c r="A5" s="5" t="str">
        <f>DATA!C1</f>
        <v>Video Training Group</v>
      </c>
      <c r="B5" s="7">
        <v>1</v>
      </c>
      <c r="C5" s="5">
        <f>AVERAGE(DATA!C2:C11)</f>
        <v>363.9</v>
      </c>
      <c r="D5" s="5">
        <f>COUNT(DATA!C2:C11)</f>
        <v>10</v>
      </c>
      <c r="E5" s="5">
        <f>DEVSQ(DATA!C2:C11)</f>
        <v>61038.900000000009</v>
      </c>
      <c r="N5" s="5" t="s">
        <v>1</v>
      </c>
      <c r="O5" s="5" t="s">
        <v>2</v>
      </c>
      <c r="P5" s="5">
        <v>0.39885995699999999</v>
      </c>
    </row>
    <row r="6" spans="1:16">
      <c r="A6" s="5"/>
      <c r="B6" s="5">
        <f>SUM(B3:B5)</f>
        <v>0</v>
      </c>
      <c r="C6" s="5">
        <f>SUMPRODUCT(B3:B5,C3:C5)</f>
        <v>42.599999999999966</v>
      </c>
      <c r="D6" s="5">
        <f>SUM(D3:D5)</f>
        <v>30</v>
      </c>
      <c r="E6" s="5">
        <f>SUM(E3:E5)</f>
        <v>128786.59999999999</v>
      </c>
    </row>
    <row r="7" spans="1:16" ht="15" thickBot="1">
      <c r="A7" s="5" t="s">
        <v>28</v>
      </c>
      <c r="B7" s="5"/>
      <c r="C7" s="5"/>
      <c r="D7" s="5"/>
      <c r="E7" s="5"/>
    </row>
    <row r="8" spans="1:16" ht="15" thickTop="1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1" t="s">
        <v>34</v>
      </c>
      <c r="G8" s="1" t="s">
        <v>35</v>
      </c>
      <c r="H8" s="1" t="s">
        <v>36</v>
      </c>
      <c r="I8" s="1" t="s">
        <v>37</v>
      </c>
    </row>
    <row r="9" spans="1:16">
      <c r="A9" s="3">
        <f>SQRT(SUMPRODUCT(B3:B5^2,1/D3:D5)*E6/E9)</f>
        <v>30.886482720031665</v>
      </c>
      <c r="B9" s="3">
        <f>C6/A9</f>
        <v>1.3792441303901337</v>
      </c>
      <c r="C9" s="3">
        <f>B9^2</f>
        <v>1.9023143712156361</v>
      </c>
      <c r="D9" s="3">
        <f>COUNT(D3:D5)-1</f>
        <v>2</v>
      </c>
      <c r="E9" s="3">
        <f>D6-D9-1</f>
        <v>27</v>
      </c>
      <c r="F9" s="3">
        <f>D9*_xlfn.F.INV.RT(E1,D9,E9)</f>
        <v>6.7082616570583982</v>
      </c>
      <c r="G9" s="3">
        <f>_xlfn.F.DIST.RT(C9/D9,D9,E9)</f>
        <v>0.39885995749841829</v>
      </c>
      <c r="H9" s="3">
        <f>C6-A9*SQRT(F9)</f>
        <v>-37.396954142152268</v>
      </c>
      <c r="I9" s="3">
        <f>C6+A9*SQRT(F9)</f>
        <v>122.5969541421522</v>
      </c>
    </row>
  </sheetData>
  <mergeCells count="1">
    <mergeCell ref="N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32E4E-EC58-49B0-8651-7F5A3FF9B3F6}">
  <dimension ref="A1:L20"/>
  <sheetViews>
    <sheetView tabSelected="1" workbookViewId="0">
      <selection activeCell="F10" sqref="F10"/>
    </sheetView>
  </sheetViews>
  <sheetFormatPr defaultRowHeight="14.4"/>
  <sheetData>
    <row r="1" spans="1:12">
      <c r="A1" t="s">
        <v>48</v>
      </c>
      <c r="G1" t="s">
        <v>52</v>
      </c>
    </row>
    <row r="3" spans="1:12">
      <c r="A3" s="5" t="str">
        <f>IF(DATA!G1="","",DATA!G1)</f>
        <v>age</v>
      </c>
      <c r="B3" s="5" t="str">
        <f>IF(DATA!H1="","",DATA!H1)</f>
        <v>VR</v>
      </c>
      <c r="C3" s="5" t="str">
        <f>IF(DATA!I1="","",DATA!I1)</f>
        <v>Coach</v>
      </c>
      <c r="D3" s="5" t="str">
        <f>IF(DATA!J1="","",DATA!J1)</f>
        <v>Video</v>
      </c>
      <c r="E3" s="5" t="s">
        <v>20</v>
      </c>
      <c r="G3" s="5" t="s">
        <v>4</v>
      </c>
      <c r="H3" s="5"/>
      <c r="I3" s="5" t="s">
        <v>22</v>
      </c>
      <c r="J3" s="5">
        <v>0.05</v>
      </c>
    </row>
    <row r="4" spans="1:12">
      <c r="A4" s="5" t="str">
        <f>IF(DATA!G2="","",DATA!G2)</f>
        <v>20-35</v>
      </c>
      <c r="B4" s="5">
        <f t="array" ref="B4:D6">MMULT(E4:E6,B7:D7)/E7</f>
        <v>17.161016949152543</v>
      </c>
      <c r="C4" s="5">
        <v>13.347457627118644</v>
      </c>
      <c r="D4" s="5">
        <v>14.491525423728813</v>
      </c>
      <c r="E4" s="5">
        <f>SUM(DATA!H2:J2)</f>
        <v>45</v>
      </c>
      <c r="G4" s="6" t="s">
        <v>6</v>
      </c>
      <c r="H4" s="6" t="s">
        <v>53</v>
      </c>
      <c r="I4" s="6" t="s">
        <v>54</v>
      </c>
      <c r="J4" s="6" t="s">
        <v>13</v>
      </c>
    </row>
    <row r="5" spans="1:12">
      <c r="A5" s="5" t="str">
        <f>IF(DATA!G3="","",DATA!G3)</f>
        <v>35-50</v>
      </c>
      <c r="B5" s="5">
        <v>19.067796610169491</v>
      </c>
      <c r="C5" s="5">
        <v>14.830508474576272</v>
      </c>
      <c r="D5" s="5">
        <v>16.101694915254239</v>
      </c>
      <c r="E5" s="5">
        <f>SUM(DATA!H3:J3)</f>
        <v>50</v>
      </c>
      <c r="G5" s="5">
        <f>E7</f>
        <v>118</v>
      </c>
      <c r="H5" s="5">
        <f>COUNT(DATA!H2:H4)</f>
        <v>3</v>
      </c>
      <c r="I5" s="5">
        <f>COUNT(DATA!H2:J2)</f>
        <v>3</v>
      </c>
      <c r="J5" s="5">
        <f>(H5-1)*(I5-1)</f>
        <v>4</v>
      </c>
    </row>
    <row r="6" spans="1:12">
      <c r="A6" s="5" t="str">
        <f>IF(DATA!G4="","",DATA!G4)</f>
        <v>50-60</v>
      </c>
      <c r="B6" s="5">
        <v>8.7711864406779654</v>
      </c>
      <c r="C6" s="5">
        <v>6.8220338983050848</v>
      </c>
      <c r="D6" s="5">
        <v>7.406779661016949</v>
      </c>
      <c r="E6" s="5">
        <f>SUM(DATA!H4:J4)</f>
        <v>23</v>
      </c>
    </row>
    <row r="7" spans="1:12">
      <c r="A7" s="5" t="s">
        <v>20</v>
      </c>
      <c r="B7" s="5">
        <f>SUM(DATA!H2:H4)</f>
        <v>45</v>
      </c>
      <c r="C7" s="5">
        <f>SUM(DATA!I2:I4)</f>
        <v>35</v>
      </c>
      <c r="D7" s="5">
        <f>SUM(DATA!J2:J4)</f>
        <v>38</v>
      </c>
      <c r="E7" s="5">
        <f>SUM(E4:E6)</f>
        <v>118</v>
      </c>
      <c r="G7" t="s">
        <v>55</v>
      </c>
    </row>
    <row r="8" spans="1:12">
      <c r="G8" s="6" t="s">
        <v>56</v>
      </c>
      <c r="H8" s="6" t="s">
        <v>57</v>
      </c>
      <c r="I8" s="6" t="s">
        <v>35</v>
      </c>
      <c r="J8" s="6" t="s">
        <v>58</v>
      </c>
      <c r="K8" s="6" t="s">
        <v>59</v>
      </c>
      <c r="L8" s="6" t="s">
        <v>60</v>
      </c>
    </row>
    <row r="9" spans="1:12">
      <c r="G9" s="5" t="s">
        <v>61</v>
      </c>
      <c r="H9" s="5">
        <f>[1]!CHI_STAT2(DATA!H2:J4,B4:D6)</f>
        <v>10.775294112898992</v>
      </c>
      <c r="I9" s="5">
        <f>_xlfn.CHISQ.DIST.RT(H9,J5)</f>
        <v>2.9208921701613318E-2</v>
      </c>
      <c r="J9" s="5">
        <f>[1]!CHISQ_INV_RT(J3,J5)</f>
        <v>9.4877290367811575</v>
      </c>
      <c r="K9" s="15" t="str">
        <f>IF(J9&lt;H9,"yes","no")</f>
        <v>yes</v>
      </c>
      <c r="L9" s="5">
        <f>SQRT(H9/(G5*(MIN(H5,I5)-1)))</f>
        <v>0.2136773874374974</v>
      </c>
    </row>
    <row r="10" spans="1:12">
      <c r="G10" s="5" t="s">
        <v>62</v>
      </c>
      <c r="H10" s="5">
        <f>[1]!CHI_MAX2(DATA!H2:J4,B4:D6)</f>
        <v>10.693019918782962</v>
      </c>
      <c r="I10" s="5">
        <f>_xlfn.CHISQ.DIST.RT(H10,J5)</f>
        <v>3.0239540881578097E-2</v>
      </c>
      <c r="J10" s="5">
        <f>[1]!CHISQ_INV_RT(J3,J5)</f>
        <v>9.4877290367811575</v>
      </c>
      <c r="K10" s="15" t="str">
        <f>IF(J10&lt;H10,"yes","no")</f>
        <v>yes</v>
      </c>
      <c r="L10" s="5">
        <f>SQRT(H10/(G5*(MIN(H5,I5)-1)))</f>
        <v>0.21286006303560334</v>
      </c>
    </row>
    <row r="11" spans="1:12">
      <c r="G11" s="2"/>
      <c r="H11" s="2"/>
      <c r="I11" s="2"/>
      <c r="J11" s="2"/>
      <c r="K11" s="2"/>
      <c r="L11" s="2"/>
    </row>
    <row r="13" spans="1:12">
      <c r="B13" t="s">
        <v>49</v>
      </c>
    </row>
    <row r="15" spans="1:12">
      <c r="B15" s="5" t="s">
        <v>50</v>
      </c>
      <c r="C15" s="5">
        <v>10000</v>
      </c>
    </row>
    <row r="16" spans="1:12">
      <c r="B16" s="5" t="s">
        <v>51</v>
      </c>
      <c r="C16" s="5">
        <v>0.01</v>
      </c>
    </row>
    <row r="17" spans="2:3">
      <c r="B17" s="5" t="str">
        <f t="array" aca="1" ref="B17:C20" ca="1">[1]!CHISQ_SIM(DATA!G1:J4,TRUE,C15,TRUE,C16)</f>
        <v>p-value</v>
      </c>
      <c r="C17" s="5">
        <f ca="1"/>
        <v>2.9100000000000001E-2</v>
      </c>
    </row>
    <row r="18" spans="2:3">
      <c r="B18" s="5" t="str">
        <f ca="1"/>
        <v>s.e.</v>
      </c>
      <c r="C18" s="5">
        <f ca="1"/>
        <v>1.6808685254950787E-3</v>
      </c>
    </row>
    <row r="19" spans="2:3">
      <c r="B19" s="5" t="str">
        <f ca="1"/>
        <v>lower</v>
      </c>
      <c r="C19" s="5">
        <f ca="1"/>
        <v>2.4770369596616746E-2</v>
      </c>
    </row>
    <row r="20" spans="2:3">
      <c r="B20" s="5" t="str">
        <f ca="1"/>
        <v>upper</v>
      </c>
      <c r="C20" s="5">
        <f ca="1"/>
        <v>3.3429630403383259E-2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05B10-A616-4717-B79C-9C30A39335AA}">
  <dimension ref="A1:J11"/>
  <sheetViews>
    <sheetView workbookViewId="0">
      <selection activeCell="J12" sqref="J12"/>
    </sheetView>
  </sheetViews>
  <sheetFormatPr defaultRowHeight="14.4"/>
  <cols>
    <col min="1" max="1" width="16.21875" bestFit="1" customWidth="1"/>
    <col min="2" max="2" width="19.21875" bestFit="1" customWidth="1"/>
    <col min="3" max="3" width="18.5546875" bestFit="1" customWidth="1"/>
  </cols>
  <sheetData>
    <row r="1" spans="1:10">
      <c r="A1" s="14" t="s">
        <v>0</v>
      </c>
      <c r="B1" s="14" t="s">
        <v>1</v>
      </c>
      <c r="C1" s="14" t="s">
        <v>2</v>
      </c>
      <c r="G1" s="9" t="s">
        <v>44</v>
      </c>
      <c r="H1" s="9" t="s">
        <v>41</v>
      </c>
      <c r="I1" s="9" t="s">
        <v>42</v>
      </c>
      <c r="J1" s="9" t="s">
        <v>43</v>
      </c>
    </row>
    <row r="2" spans="1:10">
      <c r="A2" s="12">
        <v>200</v>
      </c>
      <c r="B2" s="12">
        <v>250</v>
      </c>
      <c r="C2" s="13">
        <v>443</v>
      </c>
      <c r="G2" s="5" t="s">
        <v>45</v>
      </c>
      <c r="H2" s="5">
        <v>25</v>
      </c>
      <c r="I2" s="5">
        <v>10</v>
      </c>
      <c r="J2" s="5">
        <v>10</v>
      </c>
    </row>
    <row r="3" spans="1:10">
      <c r="A3" s="5">
        <v>230</v>
      </c>
      <c r="B3" s="5">
        <v>222</v>
      </c>
      <c r="C3" s="12">
        <v>401</v>
      </c>
      <c r="G3" s="5" t="s">
        <v>46</v>
      </c>
      <c r="H3" s="5">
        <v>15</v>
      </c>
      <c r="I3" s="5">
        <v>15</v>
      </c>
      <c r="J3" s="5">
        <v>20</v>
      </c>
    </row>
    <row r="4" spans="1:10">
      <c r="A4" s="5">
        <v>245</v>
      </c>
      <c r="B4" s="5">
        <v>234</v>
      </c>
      <c r="C4" s="5">
        <v>388</v>
      </c>
      <c r="G4" s="5" t="s">
        <v>47</v>
      </c>
      <c r="H4" s="5">
        <v>5</v>
      </c>
      <c r="I4" s="5">
        <v>10</v>
      </c>
      <c r="J4" s="5">
        <v>8</v>
      </c>
    </row>
    <row r="5" spans="1:10">
      <c r="A5" s="5">
        <v>333</v>
      </c>
      <c r="B5" s="5">
        <v>300</v>
      </c>
      <c r="C5" s="5">
        <v>256</v>
      </c>
    </row>
    <row r="6" spans="1:10">
      <c r="A6" s="5">
        <v>220</v>
      </c>
      <c r="B6" s="5">
        <v>459</v>
      </c>
      <c r="C6" s="5">
        <v>371</v>
      </c>
    </row>
    <row r="7" spans="1:10">
      <c r="A7" s="5">
        <v>233</v>
      </c>
      <c r="B7" s="5">
        <v>371</v>
      </c>
      <c r="C7" s="5">
        <v>277</v>
      </c>
    </row>
    <row r="8" spans="1:10">
      <c r="A8" s="5">
        <v>245</v>
      </c>
      <c r="B8" s="5">
        <v>288</v>
      </c>
      <c r="C8" s="5">
        <v>279</v>
      </c>
    </row>
    <row r="9" spans="1:10">
      <c r="A9" s="5">
        <v>222</v>
      </c>
      <c r="B9" s="5">
        <v>356</v>
      </c>
      <c r="C9" s="5">
        <v>300</v>
      </c>
    </row>
    <row r="10" spans="1:10">
      <c r="A10" s="5">
        <v>271</v>
      </c>
      <c r="B10" s="5">
        <v>400</v>
      </c>
      <c r="C10" s="5">
        <v>423</v>
      </c>
    </row>
    <row r="11" spans="1:10">
      <c r="A11" s="5">
        <v>299</v>
      </c>
      <c r="B11" s="5">
        <v>333</v>
      </c>
      <c r="C11" s="5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3D7B9-0E85-4DB0-BB53-F41A3A9D151C}">
  <dimension ref="A1:G15"/>
  <sheetViews>
    <sheetView workbookViewId="0">
      <selection activeCell="G20" sqref="G20"/>
    </sheetView>
  </sheetViews>
  <sheetFormatPr defaultRowHeight="14.4"/>
  <cols>
    <col min="1" max="1" width="18.6640625" bestFit="1" customWidth="1"/>
    <col min="2" max="2" width="12" bestFit="1" customWidth="1"/>
    <col min="3" max="3" width="5.109375" bestFit="1" customWidth="1"/>
    <col min="4" max="7" width="12" bestFit="1" customWidth="1"/>
  </cols>
  <sheetData>
    <row r="1" spans="1:7">
      <c r="A1" t="s">
        <v>3</v>
      </c>
    </row>
    <row r="3" spans="1:7">
      <c r="A3" t="s">
        <v>4</v>
      </c>
    </row>
    <row r="4" spans="1:7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</row>
    <row r="5" spans="1:7">
      <c r="A5" s="11" t="s">
        <v>0</v>
      </c>
      <c r="B5" s="11">
        <v>10</v>
      </c>
      <c r="C5" s="11">
        <v>2498</v>
      </c>
      <c r="D5" s="11">
        <v>249.8</v>
      </c>
      <c r="E5" s="11">
        <v>1628.1777777777752</v>
      </c>
    </row>
    <row r="6" spans="1:7">
      <c r="A6" s="11" t="s">
        <v>1</v>
      </c>
      <c r="B6" s="11">
        <v>10</v>
      </c>
      <c r="C6" s="11">
        <v>3213</v>
      </c>
      <c r="D6" s="11">
        <v>321.3</v>
      </c>
      <c r="E6" s="11">
        <v>5899.3444444444422</v>
      </c>
    </row>
    <row r="7" spans="1:7">
      <c r="A7" s="11" t="s">
        <v>2</v>
      </c>
      <c r="B7" s="11">
        <v>10</v>
      </c>
      <c r="C7" s="11">
        <v>3639</v>
      </c>
      <c r="D7" s="11">
        <v>363.9</v>
      </c>
      <c r="E7" s="11">
        <v>6782.0999999999894</v>
      </c>
    </row>
    <row r="10" spans="1:7">
      <c r="A10" t="s">
        <v>10</v>
      </c>
    </row>
    <row r="11" spans="1:7">
      <c r="A11" s="10" t="s">
        <v>11</v>
      </c>
      <c r="B11" s="10" t="s">
        <v>12</v>
      </c>
      <c r="C11" s="10" t="s">
        <v>13</v>
      </c>
      <c r="D11" s="10" t="s">
        <v>14</v>
      </c>
      <c r="E11" s="10" t="s">
        <v>15</v>
      </c>
      <c r="F11" s="10" t="s">
        <v>16</v>
      </c>
      <c r="G11" s="10" t="s">
        <v>17</v>
      </c>
    </row>
    <row r="12" spans="1:7">
      <c r="A12" s="11" t="s">
        <v>18</v>
      </c>
      <c r="B12" s="11">
        <v>66486.066666666695</v>
      </c>
      <c r="C12" s="11">
        <v>2</v>
      </c>
      <c r="D12" s="11">
        <v>33243.033333333347</v>
      </c>
      <c r="E12" s="11">
        <v>6.9693733664837829</v>
      </c>
      <c r="F12" s="11">
        <v>3.6273919141461613E-3</v>
      </c>
      <c r="G12" s="11">
        <v>3.3541308285291991</v>
      </c>
    </row>
    <row r="13" spans="1:7">
      <c r="A13" s="11" t="s">
        <v>19</v>
      </c>
      <c r="B13" s="11">
        <v>128786.59999999999</v>
      </c>
      <c r="C13" s="11">
        <v>27</v>
      </c>
      <c r="D13" s="11">
        <v>4769.8740740740741</v>
      </c>
      <c r="E13" s="11"/>
      <c r="F13" s="11"/>
      <c r="G13" s="11"/>
    </row>
    <row r="14" spans="1:7">
      <c r="A14" s="11"/>
      <c r="B14" s="11"/>
      <c r="C14" s="11"/>
      <c r="D14" s="11"/>
      <c r="E14" s="11"/>
      <c r="F14" s="11"/>
      <c r="G14" s="11"/>
    </row>
    <row r="15" spans="1:7">
      <c r="A15" s="11" t="s">
        <v>20</v>
      </c>
      <c r="B15" s="11">
        <v>195272.66666666669</v>
      </c>
      <c r="C15" s="11">
        <v>29</v>
      </c>
      <c r="D15" s="11"/>
      <c r="E15" s="11"/>
      <c r="F15" s="11"/>
      <c r="G1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SCHEFFE</vt:lpstr>
      <vt:lpstr>CHI-SQUARE</vt:lpstr>
      <vt:lpstr>DATA</vt:lpstr>
      <vt:lpstr>ANOVA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LCS</dc:creator>
  <cp:lastModifiedBy>LCS</cp:lastModifiedBy>
  <dcterms:created xsi:type="dcterms:W3CDTF">2023-04-08T01:17:40Z</dcterms:created>
  <dcterms:modified xsi:type="dcterms:W3CDTF">2023-04-08T02:56:51Z</dcterms:modified>
</cp:coreProperties>
</file>